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00" tabRatio="920"/>
  </bookViews>
  <sheets>
    <sheet name="ExchangeRateVO(汇率详情)" sheetId="36" r:id="rId1"/>
    <sheet name="汇总" sheetId="23" r:id="rId2"/>
    <sheet name="美元" sheetId="14" state="hidden" r:id="rId3"/>
    <sheet name="港币" sheetId="16" state="hidden" r:id="rId4"/>
    <sheet name="兹罗提" sheetId="39" state="hidden" r:id="rId5"/>
    <sheet name="澳元" sheetId="24" state="hidden" r:id="rId6"/>
    <sheet name="日元" sheetId="31" state="hidden" r:id="rId7"/>
    <sheet name="欧元 " sheetId="15" state="hidden" r:id="rId8"/>
    <sheet name="英镑" sheetId="13" state="hidden" r:id="rId9"/>
    <sheet name="墨西哥比索" sheetId="9" state="hidden" r:id="rId10"/>
    <sheet name="俄罗斯卢布" sheetId="26" state="hidden" r:id="rId11"/>
    <sheet name="泰国泰铢" sheetId="22" state="hidden" r:id="rId12"/>
    <sheet name="南非兰特" sheetId="44" state="hidden" r:id="rId13"/>
    <sheet name="新加坡" sheetId="57" state="hidden" r:id="rId14"/>
    <sheet name="加元" sheetId="88" state="hidden" r:id="rId15"/>
    <sheet name="印尼盾" sheetId="6" state="hidden" r:id="rId16"/>
    <sheet name="坦桑" sheetId="10" state="hidden" r:id="rId17"/>
    <sheet name="越南盾" sheetId="18" state="hidden" r:id="rId18"/>
    <sheet name="菲律宾" sheetId="54" state="hidden" r:id="rId19"/>
    <sheet name="尼日利亚" sheetId="87" state="hidden" r:id="rId20"/>
    <sheet name="马来西亚" sheetId="89" state="hidden" r:id="rId21"/>
    <sheet name="新西兰" sheetId="90" state="hidden" r:id="rId22"/>
    <sheet name="底稿" sheetId="2" r:id="rId23"/>
    <sheet name="人民币汇率中间价（月初，月末）" sheetId="65" r:id="rId24"/>
    <sheet name="人民币汇率中间价-26年07月" sheetId="84" r:id="rId25"/>
    <sheet name="各种货币对美元折算率-6月" sheetId="85" r:id="rId26"/>
    <sheet name="印尼央行汇率-7月" sheetId="86" r:id="rId27"/>
    <sheet name="Sheet1" sheetId="1" state="hidden" r:id="rId28"/>
  </sheets>
  <definedNames>
    <definedName name="_xlnm._FilterDatabase" localSheetId="0" hidden="1">'ExchangeRateVO(汇率详情)'!$A$4:$XEX$52</definedName>
    <definedName name="_xlnm._FilterDatabase" localSheetId="22" hidden="1">底稿!$A$1:$K$57</definedName>
    <definedName name="_xlnm._FilterDatabase" localSheetId="27" hidden="1">Sheet1!$A$1:$G$37</definedName>
    <definedName name="_xlnm._FilterDatabase" localSheetId="25" hidden="1">'各种货币对美元折算率-6月'!$B$6:$E$95</definedName>
    <definedName name="_xlnm._FilterDatabase" localSheetId="1" hidden="1">汇总!$A$50:$S$221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Rifeng</author>
    <author>rfuser</author>
  </authors>
  <commentList>
    <comment ref="B2" authorId="0">
      <text>
        <r>
          <rPr>
            <b/>
            <sz val="11"/>
            <color indexed="10"/>
            <rFont val="Calibri"/>
            <charset val="134"/>
          </rPr>
          <t>系统只导入此字段值为空的行数据。字段值不为空时，系统自动忽略该行数据</t>
        </r>
      </text>
    </comment>
    <comment ref="E2" authorId="1">
      <text>
        <r>
          <rPr>
            <b/>
            <sz val="9"/>
            <rFont val="宋体"/>
            <charset val="134"/>
          </rPr>
          <t>Rifeng:</t>
        </r>
        <r>
          <rPr>
            <sz val="9"/>
            <rFont val="宋体"/>
            <charset val="134"/>
          </rPr>
          <t xml:space="preserve">
1个该币种对应G个D币种</t>
        </r>
      </text>
    </comment>
    <comment ref="G4" authorId="1">
      <text>
        <r>
          <rPr>
            <b/>
            <sz val="9"/>
            <rFont val="宋体"/>
            <charset val="134"/>
          </rPr>
          <t>Rifeng:</t>
        </r>
        <r>
          <rPr>
            <sz val="9"/>
            <rFont val="宋体"/>
            <charset val="134"/>
          </rPr>
          <t xml:space="preserve">
记得根据日期，改公式</t>
        </r>
      </text>
    </comment>
    <comment ref="H4" authorId="2">
      <text>
        <r>
          <rPr>
            <b/>
            <sz val="9"/>
            <rFont val="宋体"/>
            <charset val="134"/>
          </rPr>
          <t>rfuser:</t>
        </r>
        <r>
          <rPr>
            <sz val="9"/>
            <rFont val="宋体"/>
            <charset val="134"/>
          </rPr>
          <t xml:space="preserve">
替换行数：43+23</t>
        </r>
      </text>
    </comment>
  </commentList>
</comments>
</file>

<file path=xl/comments2.xml><?xml version="1.0" encoding="utf-8"?>
<comments xmlns="http://schemas.openxmlformats.org/spreadsheetml/2006/main">
  <authors>
    <author>rfuser</author>
  </authors>
  <commentList>
    <comment ref="E128" authorId="0">
      <text>
        <r>
          <rPr>
            <b/>
            <sz val="9"/>
            <rFont val="宋体"/>
            <charset val="134"/>
          </rPr>
          <t>rfuser:</t>
        </r>
        <r>
          <rPr>
            <sz val="9"/>
            <rFont val="宋体"/>
            <charset val="134"/>
          </rPr>
          <t xml:space="preserve">
会计组要求1月取月初汇率</t>
        </r>
      </text>
    </comment>
    <comment ref="F128" authorId="0">
      <text>
        <r>
          <rPr>
            <b/>
            <sz val="9"/>
            <rFont val="宋体"/>
            <charset val="134"/>
          </rPr>
          <t>rfuser:</t>
        </r>
        <r>
          <rPr>
            <sz val="9"/>
            <rFont val="宋体"/>
            <charset val="134"/>
          </rPr>
          <t xml:space="preserve">
会计组要求1月取月初汇率</t>
        </r>
      </text>
    </comment>
    <comment ref="H128" authorId="0">
      <text>
        <r>
          <rPr>
            <b/>
            <sz val="9"/>
            <rFont val="宋体"/>
            <charset val="134"/>
          </rPr>
          <t>rfuser:</t>
        </r>
        <r>
          <rPr>
            <sz val="9"/>
            <rFont val="宋体"/>
            <charset val="134"/>
          </rPr>
          <t xml:space="preserve">
会计组要求1月取月初汇率</t>
        </r>
      </text>
    </comment>
    <comment ref="P128" authorId="0">
      <text>
        <r>
          <rPr>
            <b/>
            <sz val="9"/>
            <rFont val="宋体"/>
            <charset val="134"/>
          </rPr>
          <t>rfuser:</t>
        </r>
        <r>
          <rPr>
            <sz val="9"/>
            <rFont val="宋体"/>
            <charset val="134"/>
          </rPr>
          <t xml:space="preserve">
会计组要求1月取月初汇率</t>
        </r>
      </text>
    </comment>
    <comment ref="E129" authorId="0">
      <text>
        <r>
          <rPr>
            <b/>
            <sz val="9"/>
            <rFont val="宋体"/>
            <charset val="134"/>
          </rPr>
          <t>rfuser:</t>
        </r>
        <r>
          <rPr>
            <sz val="9"/>
            <rFont val="宋体"/>
            <charset val="134"/>
          </rPr>
          <t xml:space="preserve">
会计组要求1月取月初汇率</t>
        </r>
      </text>
    </comment>
    <comment ref="F129" authorId="0">
      <text>
        <r>
          <rPr>
            <b/>
            <sz val="9"/>
            <rFont val="宋体"/>
            <charset val="134"/>
          </rPr>
          <t>rfuser:</t>
        </r>
        <r>
          <rPr>
            <sz val="9"/>
            <rFont val="宋体"/>
            <charset val="134"/>
          </rPr>
          <t xml:space="preserve">
会计组要求1月取月初汇率</t>
        </r>
      </text>
    </comment>
    <comment ref="H129" authorId="0">
      <text>
        <r>
          <rPr>
            <b/>
            <sz val="9"/>
            <rFont val="宋体"/>
            <charset val="134"/>
          </rPr>
          <t>rfuser:</t>
        </r>
        <r>
          <rPr>
            <sz val="9"/>
            <rFont val="宋体"/>
            <charset val="134"/>
          </rPr>
          <t xml:space="preserve">
会计组要求1月取月初汇率</t>
        </r>
      </text>
    </comment>
    <comment ref="P129" authorId="0">
      <text>
        <r>
          <rPr>
            <b/>
            <sz val="9"/>
            <rFont val="宋体"/>
            <charset val="134"/>
          </rPr>
          <t>rfuser:</t>
        </r>
        <r>
          <rPr>
            <sz val="9"/>
            <rFont val="宋体"/>
            <charset val="134"/>
          </rPr>
          <t xml:space="preserve">
会计组要求1月取月初汇率</t>
        </r>
      </text>
    </comment>
  </commentList>
</comments>
</file>

<file path=xl/comments3.xml><?xml version="1.0" encoding="utf-8"?>
<comments xmlns="http://schemas.openxmlformats.org/spreadsheetml/2006/main">
  <authors>
    <author>Rifeng</author>
  </authors>
  <commentList>
    <comment ref="CL1" authorId="0">
      <text>
        <r>
          <rPr>
            <b/>
            <sz val="9"/>
            <rFont val="宋体"/>
            <charset val="134"/>
          </rPr>
          <t>Rifeng:</t>
        </r>
        <r>
          <rPr>
            <sz val="9"/>
            <rFont val="宋体"/>
            <charset val="134"/>
          </rPr>
          <t xml:space="preserve">
1USD兑?RMB</t>
        </r>
      </text>
    </comment>
    <comment ref="CP1" authorId="0">
      <text>
        <r>
          <rPr>
            <b/>
            <sz val="9"/>
            <rFont val="宋体"/>
            <charset val="134"/>
          </rPr>
          <t>Rifeng:</t>
        </r>
        <r>
          <rPr>
            <sz val="9"/>
            <rFont val="宋体"/>
            <charset val="134"/>
          </rPr>
          <t xml:space="preserve">
1USD兑?RMB</t>
        </r>
      </text>
    </comment>
    <comment ref="CT1" authorId="0">
      <text>
        <r>
          <rPr>
            <b/>
            <sz val="9"/>
            <rFont val="宋体"/>
            <charset val="134"/>
          </rPr>
          <t>Rifeng:</t>
        </r>
        <r>
          <rPr>
            <sz val="9"/>
            <rFont val="宋体"/>
            <charset val="134"/>
          </rPr>
          <t xml:space="preserve">
1USD兑?RMB</t>
        </r>
      </text>
    </comment>
    <comment ref="CX1" authorId="0">
      <text>
        <r>
          <rPr>
            <b/>
            <sz val="9"/>
            <rFont val="宋体"/>
            <charset val="134"/>
          </rPr>
          <t>Rifeng:</t>
        </r>
        <r>
          <rPr>
            <sz val="9"/>
            <rFont val="宋体"/>
            <charset val="134"/>
          </rPr>
          <t xml:space="preserve">
1USD兑?RMB</t>
        </r>
      </text>
    </comment>
    <comment ref="DB1" authorId="0">
      <text>
        <r>
          <rPr>
            <b/>
            <sz val="9"/>
            <rFont val="宋体"/>
            <charset val="134"/>
          </rPr>
          <t>Rifeng:</t>
        </r>
        <r>
          <rPr>
            <sz val="9"/>
            <rFont val="宋体"/>
            <charset val="134"/>
          </rPr>
          <t xml:space="preserve">
1USD兑?RMB</t>
        </r>
      </text>
    </comment>
    <comment ref="DF1" authorId="0">
      <text>
        <r>
          <rPr>
            <b/>
            <sz val="9"/>
            <rFont val="宋体"/>
            <charset val="134"/>
          </rPr>
          <t>Rifeng:</t>
        </r>
        <r>
          <rPr>
            <sz val="9"/>
            <rFont val="宋体"/>
            <charset val="134"/>
          </rPr>
          <t xml:space="preserve">
1USD兑?RMB</t>
        </r>
      </text>
    </comment>
    <comment ref="DJ1" authorId="0">
      <text>
        <r>
          <rPr>
            <b/>
            <sz val="9"/>
            <rFont val="宋体"/>
            <charset val="134"/>
          </rPr>
          <t>Rifeng:</t>
        </r>
        <r>
          <rPr>
            <sz val="9"/>
            <rFont val="宋体"/>
            <charset val="134"/>
          </rPr>
          <t xml:space="preserve">
1USD兑?RMB</t>
        </r>
      </text>
    </comment>
    <comment ref="DN1" authorId="0">
      <text>
        <r>
          <rPr>
            <b/>
            <sz val="9"/>
            <rFont val="宋体"/>
            <charset val="134"/>
          </rPr>
          <t>Rifeng:</t>
        </r>
        <r>
          <rPr>
            <sz val="9"/>
            <rFont val="宋体"/>
            <charset val="134"/>
          </rPr>
          <t xml:space="preserve">
1USD兑?RMB</t>
        </r>
      </text>
    </comment>
    <comment ref="DR1" authorId="0">
      <text>
        <r>
          <rPr>
            <b/>
            <sz val="9"/>
            <rFont val="宋体"/>
            <charset val="134"/>
          </rPr>
          <t>Rifeng:</t>
        </r>
        <r>
          <rPr>
            <sz val="9"/>
            <rFont val="宋体"/>
            <charset val="134"/>
          </rPr>
          <t xml:space="preserve">
1USD兑?RMB</t>
        </r>
      </text>
    </comment>
    <comment ref="DV1" authorId="0">
      <text>
        <r>
          <rPr>
            <b/>
            <sz val="9"/>
            <rFont val="宋体"/>
            <charset val="134"/>
          </rPr>
          <t>Rifeng:</t>
        </r>
        <r>
          <rPr>
            <sz val="9"/>
            <rFont val="宋体"/>
            <charset val="134"/>
          </rPr>
          <t xml:space="preserve">
1USD兑?RMB</t>
        </r>
      </text>
    </comment>
    <comment ref="DZ1" authorId="0">
      <text>
        <r>
          <rPr>
            <b/>
            <sz val="9"/>
            <rFont val="宋体"/>
            <charset val="134"/>
          </rPr>
          <t>Rifeng:</t>
        </r>
        <r>
          <rPr>
            <sz val="9"/>
            <rFont val="宋体"/>
            <charset val="134"/>
          </rPr>
          <t xml:space="preserve">
1USD兑?RMB</t>
        </r>
      </text>
    </comment>
    <comment ref="ED1" authorId="0">
      <text>
        <r>
          <rPr>
            <b/>
            <sz val="9"/>
            <rFont val="宋体"/>
            <charset val="134"/>
          </rPr>
          <t>Rifeng:</t>
        </r>
        <r>
          <rPr>
            <sz val="9"/>
            <rFont val="宋体"/>
            <charset val="134"/>
          </rPr>
          <t xml:space="preserve">
1USD兑?RMB</t>
        </r>
      </text>
    </comment>
    <comment ref="EH1" authorId="0">
      <text>
        <r>
          <rPr>
            <b/>
            <sz val="9"/>
            <rFont val="宋体"/>
            <charset val="134"/>
          </rPr>
          <t>Rifeng:</t>
        </r>
        <r>
          <rPr>
            <sz val="9"/>
            <rFont val="宋体"/>
            <charset val="134"/>
          </rPr>
          <t xml:space="preserve">
1USD兑?RMB</t>
        </r>
      </text>
    </comment>
    <comment ref="EL1" authorId="0">
      <text>
        <r>
          <rPr>
            <b/>
            <sz val="9"/>
            <rFont val="宋体"/>
            <charset val="134"/>
          </rPr>
          <t>Rifeng:</t>
        </r>
        <r>
          <rPr>
            <sz val="9"/>
            <rFont val="宋体"/>
            <charset val="134"/>
          </rPr>
          <t xml:space="preserve">
1USD兑?RMB</t>
        </r>
      </text>
    </comment>
    <comment ref="EP1" authorId="0">
      <text>
        <r>
          <rPr>
            <b/>
            <sz val="9"/>
            <rFont val="宋体"/>
            <charset val="134"/>
          </rPr>
          <t>Rifeng:</t>
        </r>
        <r>
          <rPr>
            <sz val="9"/>
            <rFont val="宋体"/>
            <charset val="134"/>
          </rPr>
          <t xml:space="preserve">
1USD兑?RMB</t>
        </r>
      </text>
    </comment>
    <comment ref="ET1" authorId="0">
      <text>
        <r>
          <rPr>
            <b/>
            <sz val="9"/>
            <rFont val="宋体"/>
            <charset val="134"/>
          </rPr>
          <t>Rifeng:</t>
        </r>
        <r>
          <rPr>
            <sz val="9"/>
            <rFont val="宋体"/>
            <charset val="134"/>
          </rPr>
          <t xml:space="preserve">
1USD兑?RMB</t>
        </r>
      </text>
    </comment>
    <comment ref="EX1" authorId="0">
      <text>
        <r>
          <rPr>
            <b/>
            <sz val="9"/>
            <rFont val="宋体"/>
            <charset val="134"/>
          </rPr>
          <t>Rifeng:</t>
        </r>
        <r>
          <rPr>
            <sz val="9"/>
            <rFont val="宋体"/>
            <charset val="134"/>
          </rPr>
          <t xml:space="preserve">
1USD兑?RMB</t>
        </r>
      </text>
    </comment>
    <comment ref="FB1" authorId="0">
      <text>
        <r>
          <rPr>
            <b/>
            <sz val="9"/>
            <rFont val="宋体"/>
            <charset val="134"/>
          </rPr>
          <t>Rifeng:</t>
        </r>
        <r>
          <rPr>
            <sz val="9"/>
            <rFont val="宋体"/>
            <charset val="134"/>
          </rPr>
          <t xml:space="preserve">
1USD兑?RMB</t>
        </r>
      </text>
    </comment>
    <comment ref="FF1" authorId="0">
      <text>
        <r>
          <rPr>
            <b/>
            <sz val="9"/>
            <rFont val="宋体"/>
            <charset val="134"/>
          </rPr>
          <t>Rifeng:</t>
        </r>
        <r>
          <rPr>
            <sz val="9"/>
            <rFont val="宋体"/>
            <charset val="134"/>
          </rPr>
          <t xml:space="preserve">
1USD兑?RMB</t>
        </r>
      </text>
    </comment>
    <comment ref="FJ1" authorId="0">
      <text>
        <r>
          <rPr>
            <b/>
            <sz val="9"/>
            <rFont val="宋体"/>
            <charset val="134"/>
          </rPr>
          <t>Rifeng:</t>
        </r>
        <r>
          <rPr>
            <sz val="9"/>
            <rFont val="宋体"/>
            <charset val="134"/>
          </rPr>
          <t xml:space="preserve">
1USD兑?RMB</t>
        </r>
      </text>
    </comment>
    <comment ref="FN1" authorId="0">
      <text>
        <r>
          <rPr>
            <b/>
            <sz val="9"/>
            <rFont val="宋体"/>
            <charset val="134"/>
          </rPr>
          <t>Rifeng:</t>
        </r>
        <r>
          <rPr>
            <sz val="9"/>
            <rFont val="宋体"/>
            <charset val="134"/>
          </rPr>
          <t xml:space="preserve">
1USD兑?RMB</t>
        </r>
      </text>
    </comment>
    <comment ref="FR1" authorId="0">
      <text>
        <r>
          <rPr>
            <b/>
            <sz val="9"/>
            <rFont val="宋体"/>
            <charset val="134"/>
          </rPr>
          <t>Rifeng:</t>
        </r>
        <r>
          <rPr>
            <sz val="9"/>
            <rFont val="宋体"/>
            <charset val="134"/>
          </rPr>
          <t xml:space="preserve">
1USD兑?RMB</t>
        </r>
      </text>
    </comment>
    <comment ref="FV1" authorId="0">
      <text>
        <r>
          <rPr>
            <b/>
            <sz val="9"/>
            <rFont val="宋体"/>
            <charset val="134"/>
          </rPr>
          <t>Rifeng:</t>
        </r>
        <r>
          <rPr>
            <sz val="9"/>
            <rFont val="宋体"/>
            <charset val="134"/>
          </rPr>
          <t xml:space="preserve">
1USD兑?RMB</t>
        </r>
      </text>
    </comment>
    <comment ref="FZ1" authorId="0">
      <text>
        <r>
          <rPr>
            <b/>
            <sz val="9"/>
            <rFont val="宋体"/>
            <charset val="134"/>
          </rPr>
          <t>Rifeng:</t>
        </r>
        <r>
          <rPr>
            <sz val="9"/>
            <rFont val="宋体"/>
            <charset val="134"/>
          </rPr>
          <t xml:space="preserve">
1USD兑?RMB</t>
        </r>
      </text>
    </comment>
    <comment ref="GD1" authorId="0">
      <text>
        <r>
          <rPr>
            <b/>
            <sz val="9"/>
            <rFont val="宋体"/>
            <charset val="134"/>
          </rPr>
          <t>Rifeng:</t>
        </r>
        <r>
          <rPr>
            <sz val="9"/>
            <rFont val="宋体"/>
            <charset val="134"/>
          </rPr>
          <t xml:space="preserve">
1USD兑?RMB</t>
        </r>
      </text>
    </comment>
    <comment ref="GH1" authorId="0">
      <text>
        <r>
          <rPr>
            <b/>
            <sz val="9"/>
            <rFont val="宋体"/>
            <charset val="134"/>
          </rPr>
          <t>Rifeng:</t>
        </r>
        <r>
          <rPr>
            <sz val="9"/>
            <rFont val="宋体"/>
            <charset val="134"/>
          </rPr>
          <t xml:space="preserve">
1USD兑?RMB</t>
        </r>
      </text>
    </comment>
    <comment ref="GL1" authorId="0">
      <text>
        <r>
          <rPr>
            <b/>
            <sz val="9"/>
            <rFont val="宋体"/>
            <charset val="134"/>
          </rPr>
          <t>Rifeng:</t>
        </r>
        <r>
          <rPr>
            <sz val="9"/>
            <rFont val="宋体"/>
            <charset val="134"/>
          </rPr>
          <t xml:space="preserve">
1USD兑?RMB</t>
        </r>
      </text>
    </comment>
    <comment ref="GP1" authorId="0">
      <text>
        <r>
          <rPr>
            <b/>
            <sz val="9"/>
            <rFont val="宋体"/>
            <charset val="134"/>
          </rPr>
          <t>Rifeng:</t>
        </r>
        <r>
          <rPr>
            <sz val="9"/>
            <rFont val="宋体"/>
            <charset val="134"/>
          </rPr>
          <t xml:space="preserve">
1USD兑?RMB</t>
        </r>
      </text>
    </comment>
    <comment ref="GT1" authorId="0">
      <text>
        <r>
          <rPr>
            <b/>
            <sz val="9"/>
            <rFont val="宋体"/>
            <charset val="134"/>
          </rPr>
          <t>Rifeng:</t>
        </r>
        <r>
          <rPr>
            <sz val="9"/>
            <rFont val="宋体"/>
            <charset val="134"/>
          </rPr>
          <t xml:space="preserve">
1USD兑?RMB</t>
        </r>
      </text>
    </comment>
    <comment ref="GX1" authorId="0">
      <text>
        <r>
          <rPr>
            <b/>
            <sz val="9"/>
            <rFont val="宋体"/>
            <charset val="134"/>
          </rPr>
          <t>Rifeng:</t>
        </r>
        <r>
          <rPr>
            <sz val="9"/>
            <rFont val="宋体"/>
            <charset val="134"/>
          </rPr>
          <t xml:space="preserve">
1USD兑?RMB</t>
        </r>
      </text>
    </comment>
    <comment ref="HB1" authorId="0">
      <text>
        <r>
          <rPr>
            <b/>
            <sz val="9"/>
            <rFont val="宋体"/>
            <charset val="134"/>
          </rPr>
          <t>Rifeng:</t>
        </r>
        <r>
          <rPr>
            <sz val="9"/>
            <rFont val="宋体"/>
            <charset val="134"/>
          </rPr>
          <t xml:space="preserve">
1USD兑?RMB</t>
        </r>
      </text>
    </comment>
    <comment ref="HF1" authorId="0">
      <text>
        <r>
          <rPr>
            <b/>
            <sz val="9"/>
            <rFont val="宋体"/>
            <charset val="134"/>
          </rPr>
          <t>Rifeng:</t>
        </r>
        <r>
          <rPr>
            <sz val="9"/>
            <rFont val="宋体"/>
            <charset val="134"/>
          </rPr>
          <t xml:space="preserve">
1USD兑?RMB</t>
        </r>
      </text>
    </comment>
    <comment ref="HJ1" authorId="0">
      <text>
        <r>
          <rPr>
            <b/>
            <sz val="9"/>
            <rFont val="宋体"/>
            <charset val="134"/>
          </rPr>
          <t>Rifeng:</t>
        </r>
        <r>
          <rPr>
            <sz val="9"/>
            <rFont val="宋体"/>
            <charset val="134"/>
          </rPr>
          <t xml:space="preserve">
1USD兑?RMB</t>
        </r>
      </text>
    </comment>
    <comment ref="HN1" authorId="0">
      <text>
        <r>
          <rPr>
            <b/>
            <sz val="9"/>
            <rFont val="宋体"/>
            <charset val="134"/>
          </rPr>
          <t>Rifeng:</t>
        </r>
        <r>
          <rPr>
            <sz val="9"/>
            <rFont val="宋体"/>
            <charset val="134"/>
          </rPr>
          <t xml:space="preserve">
1USD兑?RMB</t>
        </r>
      </text>
    </comment>
    <comment ref="HR1" authorId="0">
      <text>
        <r>
          <rPr>
            <b/>
            <sz val="9"/>
            <rFont val="宋体"/>
            <charset val="134"/>
          </rPr>
          <t>Rifeng:</t>
        </r>
        <r>
          <rPr>
            <sz val="9"/>
            <rFont val="宋体"/>
            <charset val="134"/>
          </rPr>
          <t xml:space="preserve">
1USD兑?RMB</t>
        </r>
      </text>
    </comment>
    <comment ref="HV1" authorId="0">
      <text>
        <r>
          <rPr>
            <b/>
            <sz val="9"/>
            <rFont val="宋体"/>
            <charset val="134"/>
          </rPr>
          <t>Rifeng:</t>
        </r>
        <r>
          <rPr>
            <sz val="9"/>
            <rFont val="宋体"/>
            <charset val="134"/>
          </rPr>
          <t xml:space="preserve">
1USD兑?RMB</t>
        </r>
      </text>
    </comment>
    <comment ref="HZ1" authorId="0">
      <text>
        <r>
          <rPr>
            <b/>
            <sz val="9"/>
            <rFont val="宋体"/>
            <charset val="134"/>
          </rPr>
          <t>Rifeng:</t>
        </r>
        <r>
          <rPr>
            <sz val="9"/>
            <rFont val="宋体"/>
            <charset val="134"/>
          </rPr>
          <t xml:space="preserve">
1USD兑?RMB</t>
        </r>
      </text>
    </comment>
    <comment ref="ID1" authorId="0">
      <text>
        <r>
          <rPr>
            <b/>
            <sz val="9"/>
            <rFont val="宋体"/>
            <charset val="134"/>
          </rPr>
          <t>Rifeng:</t>
        </r>
        <r>
          <rPr>
            <sz val="9"/>
            <rFont val="宋体"/>
            <charset val="134"/>
          </rPr>
          <t xml:space="preserve">
1USD兑?RMB</t>
        </r>
      </text>
    </comment>
    <comment ref="CL3" authorId="0">
      <text>
        <r>
          <rPr>
            <b/>
            <sz val="9"/>
            <rFont val="宋体"/>
            <charset val="134"/>
          </rPr>
          <t>Rifeng:</t>
        </r>
        <r>
          <rPr>
            <sz val="9"/>
            <rFont val="宋体"/>
            <charset val="134"/>
          </rPr>
          <t xml:space="preserve">
1RMB兑?USD
</t>
        </r>
      </text>
    </comment>
    <comment ref="CP3" authorId="0">
      <text>
        <r>
          <rPr>
            <b/>
            <sz val="9"/>
            <rFont val="宋体"/>
            <charset val="134"/>
          </rPr>
          <t>Rifeng:</t>
        </r>
        <r>
          <rPr>
            <sz val="9"/>
            <rFont val="宋体"/>
            <charset val="134"/>
          </rPr>
          <t xml:space="preserve">
1RMB兑?USD
</t>
        </r>
      </text>
    </comment>
    <comment ref="CT3" authorId="0">
      <text>
        <r>
          <rPr>
            <b/>
            <sz val="9"/>
            <rFont val="宋体"/>
            <charset val="134"/>
          </rPr>
          <t>Rifeng:</t>
        </r>
        <r>
          <rPr>
            <sz val="9"/>
            <rFont val="宋体"/>
            <charset val="134"/>
          </rPr>
          <t xml:space="preserve">
1RMB兑?USD
</t>
        </r>
      </text>
    </comment>
    <comment ref="CX3" authorId="0">
      <text>
        <r>
          <rPr>
            <b/>
            <sz val="9"/>
            <rFont val="宋体"/>
            <charset val="134"/>
          </rPr>
          <t>Rifeng:</t>
        </r>
        <r>
          <rPr>
            <sz val="9"/>
            <rFont val="宋体"/>
            <charset val="134"/>
          </rPr>
          <t xml:space="preserve">
1RMB兑?USD
</t>
        </r>
      </text>
    </comment>
    <comment ref="DB3" authorId="0">
      <text>
        <r>
          <rPr>
            <b/>
            <sz val="9"/>
            <rFont val="宋体"/>
            <charset val="134"/>
          </rPr>
          <t>Rifeng:</t>
        </r>
        <r>
          <rPr>
            <sz val="9"/>
            <rFont val="宋体"/>
            <charset val="134"/>
          </rPr>
          <t xml:space="preserve">
1RMB兑?USD
</t>
        </r>
      </text>
    </comment>
    <comment ref="DF3" authorId="0">
      <text>
        <r>
          <rPr>
            <b/>
            <sz val="9"/>
            <rFont val="宋体"/>
            <charset val="134"/>
          </rPr>
          <t>Rifeng:</t>
        </r>
        <r>
          <rPr>
            <sz val="9"/>
            <rFont val="宋体"/>
            <charset val="134"/>
          </rPr>
          <t xml:space="preserve">
1RMB兑?USD
</t>
        </r>
      </text>
    </comment>
    <comment ref="DJ3" authorId="0">
      <text>
        <r>
          <rPr>
            <b/>
            <sz val="9"/>
            <rFont val="宋体"/>
            <charset val="134"/>
          </rPr>
          <t>Rifeng:</t>
        </r>
        <r>
          <rPr>
            <sz val="9"/>
            <rFont val="宋体"/>
            <charset val="134"/>
          </rPr>
          <t xml:space="preserve">
1RMB兑?USD
</t>
        </r>
      </text>
    </comment>
    <comment ref="DN3" authorId="0">
      <text>
        <r>
          <rPr>
            <b/>
            <sz val="9"/>
            <rFont val="宋体"/>
            <charset val="134"/>
          </rPr>
          <t>Rifeng:</t>
        </r>
        <r>
          <rPr>
            <sz val="9"/>
            <rFont val="宋体"/>
            <charset val="134"/>
          </rPr>
          <t xml:space="preserve">
1RMB兑?USD
</t>
        </r>
      </text>
    </comment>
    <comment ref="DR3" authorId="0">
      <text>
        <r>
          <rPr>
            <b/>
            <sz val="9"/>
            <rFont val="宋体"/>
            <charset val="134"/>
          </rPr>
          <t>Rifeng:</t>
        </r>
        <r>
          <rPr>
            <sz val="9"/>
            <rFont val="宋体"/>
            <charset val="134"/>
          </rPr>
          <t xml:space="preserve">
1RMB兑?USD
</t>
        </r>
      </text>
    </comment>
    <comment ref="DV3" authorId="0">
      <text>
        <r>
          <rPr>
            <b/>
            <sz val="9"/>
            <rFont val="宋体"/>
            <charset val="134"/>
          </rPr>
          <t>Rifeng:</t>
        </r>
        <r>
          <rPr>
            <sz val="9"/>
            <rFont val="宋体"/>
            <charset val="134"/>
          </rPr>
          <t xml:space="preserve">
1RMB兑?USD
</t>
        </r>
      </text>
    </comment>
    <comment ref="DZ3" authorId="0">
      <text>
        <r>
          <rPr>
            <b/>
            <sz val="9"/>
            <rFont val="宋体"/>
            <charset val="134"/>
          </rPr>
          <t>Rifeng:</t>
        </r>
        <r>
          <rPr>
            <sz val="9"/>
            <rFont val="宋体"/>
            <charset val="134"/>
          </rPr>
          <t xml:space="preserve">
1RMB兑?USD
</t>
        </r>
      </text>
    </comment>
    <comment ref="ED3" authorId="0">
      <text>
        <r>
          <rPr>
            <b/>
            <sz val="9"/>
            <rFont val="宋体"/>
            <charset val="134"/>
          </rPr>
          <t>Rifeng:</t>
        </r>
        <r>
          <rPr>
            <sz val="9"/>
            <rFont val="宋体"/>
            <charset val="134"/>
          </rPr>
          <t xml:space="preserve">
1RMB兑?USD
</t>
        </r>
      </text>
    </comment>
    <comment ref="EH3" authorId="0">
      <text>
        <r>
          <rPr>
            <b/>
            <sz val="9"/>
            <rFont val="宋体"/>
            <charset val="134"/>
          </rPr>
          <t>Rifeng:</t>
        </r>
        <r>
          <rPr>
            <sz val="9"/>
            <rFont val="宋体"/>
            <charset val="134"/>
          </rPr>
          <t xml:space="preserve">
1RMB兑?USD
</t>
        </r>
      </text>
    </comment>
    <comment ref="EL3" authorId="0">
      <text>
        <r>
          <rPr>
            <b/>
            <sz val="9"/>
            <rFont val="宋体"/>
            <charset val="134"/>
          </rPr>
          <t>Rifeng:</t>
        </r>
        <r>
          <rPr>
            <sz val="9"/>
            <rFont val="宋体"/>
            <charset val="134"/>
          </rPr>
          <t xml:space="preserve">
1RMB兑?USD
</t>
        </r>
      </text>
    </comment>
    <comment ref="EP3" authorId="0">
      <text>
        <r>
          <rPr>
            <b/>
            <sz val="9"/>
            <rFont val="宋体"/>
            <charset val="134"/>
          </rPr>
          <t>Rifeng:</t>
        </r>
        <r>
          <rPr>
            <sz val="9"/>
            <rFont val="宋体"/>
            <charset val="134"/>
          </rPr>
          <t xml:space="preserve">
1RMB兑?USD
</t>
        </r>
      </text>
    </comment>
    <comment ref="ET3" authorId="0">
      <text>
        <r>
          <rPr>
            <b/>
            <sz val="9"/>
            <rFont val="宋体"/>
            <charset val="134"/>
          </rPr>
          <t>Rifeng:</t>
        </r>
        <r>
          <rPr>
            <sz val="9"/>
            <rFont val="宋体"/>
            <charset val="134"/>
          </rPr>
          <t xml:space="preserve">
1RMB兑?USD
</t>
        </r>
      </text>
    </comment>
    <comment ref="EX3" authorId="0">
      <text>
        <r>
          <rPr>
            <b/>
            <sz val="9"/>
            <rFont val="宋体"/>
            <charset val="134"/>
          </rPr>
          <t>Rifeng:</t>
        </r>
        <r>
          <rPr>
            <sz val="9"/>
            <rFont val="宋体"/>
            <charset val="134"/>
          </rPr>
          <t xml:space="preserve">
1RMB兑?USD
</t>
        </r>
      </text>
    </comment>
    <comment ref="FB3" authorId="0">
      <text>
        <r>
          <rPr>
            <b/>
            <sz val="9"/>
            <rFont val="宋体"/>
            <charset val="134"/>
          </rPr>
          <t>Rifeng:</t>
        </r>
        <r>
          <rPr>
            <sz val="9"/>
            <rFont val="宋体"/>
            <charset val="134"/>
          </rPr>
          <t xml:space="preserve">
1RMB兑?USD
</t>
        </r>
      </text>
    </comment>
    <comment ref="FF3" authorId="0">
      <text>
        <r>
          <rPr>
            <b/>
            <sz val="9"/>
            <rFont val="宋体"/>
            <charset val="134"/>
          </rPr>
          <t>Rifeng:</t>
        </r>
        <r>
          <rPr>
            <sz val="9"/>
            <rFont val="宋体"/>
            <charset val="134"/>
          </rPr>
          <t xml:space="preserve">
1RMB兑?USD
</t>
        </r>
      </text>
    </comment>
    <comment ref="FJ3" authorId="0">
      <text>
        <r>
          <rPr>
            <b/>
            <sz val="9"/>
            <rFont val="宋体"/>
            <charset val="134"/>
          </rPr>
          <t>Rifeng:</t>
        </r>
        <r>
          <rPr>
            <sz val="9"/>
            <rFont val="宋体"/>
            <charset val="134"/>
          </rPr>
          <t xml:space="preserve">
1RMB兑?USD
</t>
        </r>
      </text>
    </comment>
    <comment ref="FN3" authorId="0">
      <text>
        <r>
          <rPr>
            <b/>
            <sz val="9"/>
            <rFont val="宋体"/>
            <charset val="134"/>
          </rPr>
          <t>Rifeng:</t>
        </r>
        <r>
          <rPr>
            <sz val="9"/>
            <rFont val="宋体"/>
            <charset val="134"/>
          </rPr>
          <t xml:space="preserve">
1RMB兑?USD
</t>
        </r>
      </text>
    </comment>
    <comment ref="FR3" authorId="0">
      <text>
        <r>
          <rPr>
            <b/>
            <sz val="9"/>
            <rFont val="宋体"/>
            <charset val="134"/>
          </rPr>
          <t>Rifeng:</t>
        </r>
        <r>
          <rPr>
            <sz val="9"/>
            <rFont val="宋体"/>
            <charset val="134"/>
          </rPr>
          <t xml:space="preserve">
1RMB兑?USD
</t>
        </r>
      </text>
    </comment>
    <comment ref="FV3" authorId="0">
      <text>
        <r>
          <rPr>
            <b/>
            <sz val="9"/>
            <rFont val="宋体"/>
            <charset val="134"/>
          </rPr>
          <t>Rifeng:</t>
        </r>
        <r>
          <rPr>
            <sz val="9"/>
            <rFont val="宋体"/>
            <charset val="134"/>
          </rPr>
          <t xml:space="preserve">
1RMB兑?USD
</t>
        </r>
      </text>
    </comment>
    <comment ref="FZ3" authorId="0">
      <text>
        <r>
          <rPr>
            <b/>
            <sz val="9"/>
            <rFont val="宋体"/>
            <charset val="134"/>
          </rPr>
          <t>Rifeng:</t>
        </r>
        <r>
          <rPr>
            <sz val="9"/>
            <rFont val="宋体"/>
            <charset val="134"/>
          </rPr>
          <t xml:space="preserve">
1RMB兑?USD
</t>
        </r>
      </text>
    </comment>
    <comment ref="GD3" authorId="0">
      <text>
        <r>
          <rPr>
            <b/>
            <sz val="9"/>
            <rFont val="宋体"/>
            <charset val="134"/>
          </rPr>
          <t>Rifeng:</t>
        </r>
        <r>
          <rPr>
            <sz val="9"/>
            <rFont val="宋体"/>
            <charset val="134"/>
          </rPr>
          <t xml:space="preserve">
1RMB兑?USD
</t>
        </r>
      </text>
    </comment>
    <comment ref="GH3" authorId="0">
      <text>
        <r>
          <rPr>
            <b/>
            <sz val="9"/>
            <rFont val="宋体"/>
            <charset val="134"/>
          </rPr>
          <t>Rifeng:</t>
        </r>
        <r>
          <rPr>
            <sz val="9"/>
            <rFont val="宋体"/>
            <charset val="134"/>
          </rPr>
          <t xml:space="preserve">
1RMB兑?USD
</t>
        </r>
      </text>
    </comment>
    <comment ref="GL3" authorId="0">
      <text>
        <r>
          <rPr>
            <b/>
            <sz val="9"/>
            <rFont val="宋体"/>
            <charset val="134"/>
          </rPr>
          <t>Rifeng:</t>
        </r>
        <r>
          <rPr>
            <sz val="9"/>
            <rFont val="宋体"/>
            <charset val="134"/>
          </rPr>
          <t xml:space="preserve">
1RMB兑?USD
</t>
        </r>
      </text>
    </comment>
    <comment ref="GP3" authorId="0">
      <text>
        <r>
          <rPr>
            <b/>
            <sz val="9"/>
            <rFont val="宋体"/>
            <charset val="134"/>
          </rPr>
          <t>Rifeng:</t>
        </r>
        <r>
          <rPr>
            <sz val="9"/>
            <rFont val="宋体"/>
            <charset val="134"/>
          </rPr>
          <t xml:space="preserve">
1RMB兑?USD
</t>
        </r>
      </text>
    </comment>
    <comment ref="GT3" authorId="0">
      <text>
        <r>
          <rPr>
            <b/>
            <sz val="9"/>
            <rFont val="宋体"/>
            <charset val="134"/>
          </rPr>
          <t>Rifeng:</t>
        </r>
        <r>
          <rPr>
            <sz val="9"/>
            <rFont val="宋体"/>
            <charset val="134"/>
          </rPr>
          <t xml:space="preserve">
1RMB兑?USD
</t>
        </r>
      </text>
    </comment>
    <comment ref="GX3" authorId="0">
      <text>
        <r>
          <rPr>
            <b/>
            <sz val="9"/>
            <rFont val="宋体"/>
            <charset val="134"/>
          </rPr>
          <t>Rifeng:</t>
        </r>
        <r>
          <rPr>
            <sz val="9"/>
            <rFont val="宋体"/>
            <charset val="134"/>
          </rPr>
          <t xml:space="preserve">
1RMB兑?USD
</t>
        </r>
      </text>
    </comment>
    <comment ref="HB3" authorId="0">
      <text>
        <r>
          <rPr>
            <b/>
            <sz val="9"/>
            <rFont val="宋体"/>
            <charset val="134"/>
          </rPr>
          <t>Rifeng:</t>
        </r>
        <r>
          <rPr>
            <sz val="9"/>
            <rFont val="宋体"/>
            <charset val="134"/>
          </rPr>
          <t xml:space="preserve">
1RMB兑?USD
</t>
        </r>
      </text>
    </comment>
    <comment ref="HF3" authorId="0">
      <text>
        <r>
          <rPr>
            <b/>
            <sz val="9"/>
            <rFont val="宋体"/>
            <charset val="134"/>
          </rPr>
          <t>Rifeng:</t>
        </r>
        <r>
          <rPr>
            <sz val="9"/>
            <rFont val="宋体"/>
            <charset val="134"/>
          </rPr>
          <t xml:space="preserve">
1RMB兑?USD
</t>
        </r>
      </text>
    </comment>
    <comment ref="HJ3" authorId="0">
      <text>
        <r>
          <rPr>
            <b/>
            <sz val="9"/>
            <rFont val="宋体"/>
            <charset val="134"/>
          </rPr>
          <t>Rifeng:</t>
        </r>
        <r>
          <rPr>
            <sz val="9"/>
            <rFont val="宋体"/>
            <charset val="134"/>
          </rPr>
          <t xml:space="preserve">
1RMB兑?USD
</t>
        </r>
      </text>
    </comment>
    <comment ref="HN3" authorId="0">
      <text>
        <r>
          <rPr>
            <b/>
            <sz val="9"/>
            <rFont val="宋体"/>
            <charset val="134"/>
          </rPr>
          <t>Rifeng:</t>
        </r>
        <r>
          <rPr>
            <sz val="9"/>
            <rFont val="宋体"/>
            <charset val="134"/>
          </rPr>
          <t xml:space="preserve">
1RMB兑?USD
</t>
        </r>
      </text>
    </comment>
    <comment ref="HR3" authorId="0">
      <text>
        <r>
          <rPr>
            <b/>
            <sz val="9"/>
            <rFont val="宋体"/>
            <charset val="134"/>
          </rPr>
          <t>Rifeng:</t>
        </r>
        <r>
          <rPr>
            <sz val="9"/>
            <rFont val="宋体"/>
            <charset val="134"/>
          </rPr>
          <t xml:space="preserve">
1RMB兑?USD
</t>
        </r>
      </text>
    </comment>
    <comment ref="HV3" authorId="0">
      <text>
        <r>
          <rPr>
            <b/>
            <sz val="9"/>
            <rFont val="宋体"/>
            <charset val="134"/>
          </rPr>
          <t>Rifeng:</t>
        </r>
        <r>
          <rPr>
            <sz val="9"/>
            <rFont val="宋体"/>
            <charset val="134"/>
          </rPr>
          <t xml:space="preserve">
1RMB兑?USD
</t>
        </r>
      </text>
    </comment>
    <comment ref="HZ3" authorId="0">
      <text>
        <r>
          <rPr>
            <b/>
            <sz val="9"/>
            <rFont val="宋体"/>
            <charset val="134"/>
          </rPr>
          <t>Rifeng:</t>
        </r>
        <r>
          <rPr>
            <sz val="9"/>
            <rFont val="宋体"/>
            <charset val="134"/>
          </rPr>
          <t xml:space="preserve">
1RMB兑?USD
</t>
        </r>
      </text>
    </comment>
    <comment ref="ID3" authorId="0">
      <text>
        <r>
          <rPr>
            <b/>
            <sz val="9"/>
            <rFont val="宋体"/>
            <charset val="134"/>
          </rPr>
          <t>Rifeng:</t>
        </r>
        <r>
          <rPr>
            <sz val="9"/>
            <rFont val="宋体"/>
            <charset val="134"/>
          </rPr>
          <t xml:space="preserve">
1RMB兑?USD
</t>
        </r>
      </text>
    </comment>
  </commentList>
</comments>
</file>

<file path=xl/comments4.xml><?xml version="1.0" encoding="utf-8"?>
<comments xmlns="http://schemas.openxmlformats.org/spreadsheetml/2006/main">
  <authors>
    <author>作者</author>
  </authors>
  <commentList>
    <comment ref="GX5" authorId="0">
      <text>
        <r>
          <rPr>
            <b/>
            <sz val="9"/>
            <rFont val="宋体"/>
            <charset val="134"/>
          </rPr>
          <t>作者:</t>
        </r>
        <r>
          <rPr>
            <sz val="9"/>
            <rFont val="宋体"/>
            <charset val="134"/>
          </rPr>
          <t xml:space="preserve">
月末汇率</t>
        </r>
      </text>
    </comment>
    <comment ref="HD5" authorId="0">
      <text>
        <r>
          <rPr>
            <b/>
            <sz val="9"/>
            <rFont val="宋体"/>
            <charset val="134"/>
          </rPr>
          <t>作者:</t>
        </r>
        <r>
          <rPr>
            <sz val="9"/>
            <rFont val="宋体"/>
            <charset val="134"/>
          </rPr>
          <t xml:space="preserve">
月末汇率</t>
        </r>
      </text>
    </comment>
    <comment ref="HJ5" authorId="0">
      <text>
        <r>
          <rPr>
            <b/>
            <sz val="9"/>
            <rFont val="宋体"/>
            <charset val="134"/>
          </rPr>
          <t>作者:</t>
        </r>
        <r>
          <rPr>
            <sz val="9"/>
            <rFont val="宋体"/>
            <charset val="134"/>
          </rPr>
          <t xml:space="preserve">
月末汇率</t>
        </r>
      </text>
    </comment>
    <comment ref="HP5" authorId="0">
      <text>
        <r>
          <rPr>
            <b/>
            <sz val="9"/>
            <rFont val="宋体"/>
            <charset val="134"/>
          </rPr>
          <t>作者:</t>
        </r>
        <r>
          <rPr>
            <sz val="9"/>
            <rFont val="宋体"/>
            <charset val="134"/>
          </rPr>
          <t xml:space="preserve">
月末汇率</t>
        </r>
      </text>
    </comment>
    <comment ref="HV5" authorId="0">
      <text>
        <r>
          <rPr>
            <b/>
            <sz val="9"/>
            <rFont val="宋体"/>
            <charset val="134"/>
          </rPr>
          <t>作者:</t>
        </r>
        <r>
          <rPr>
            <sz val="9"/>
            <rFont val="宋体"/>
            <charset val="134"/>
          </rPr>
          <t xml:space="preserve">
月末汇率</t>
        </r>
      </text>
    </comment>
    <comment ref="IB5" authorId="0">
      <text>
        <r>
          <rPr>
            <b/>
            <sz val="9"/>
            <rFont val="宋体"/>
            <charset val="134"/>
          </rPr>
          <t>作者:</t>
        </r>
        <r>
          <rPr>
            <sz val="9"/>
            <rFont val="宋体"/>
            <charset val="134"/>
          </rPr>
          <t xml:space="preserve">
月末汇率</t>
        </r>
      </text>
    </comment>
    <comment ref="IH5" authorId="0">
      <text>
        <r>
          <rPr>
            <b/>
            <sz val="9"/>
            <rFont val="宋体"/>
            <charset val="134"/>
          </rPr>
          <t>作者:</t>
        </r>
        <r>
          <rPr>
            <sz val="9"/>
            <rFont val="宋体"/>
            <charset val="134"/>
          </rPr>
          <t xml:space="preserve">
月末汇率</t>
        </r>
      </text>
    </comment>
    <comment ref="IN5" authorId="0">
      <text>
        <r>
          <rPr>
            <b/>
            <sz val="9"/>
            <rFont val="宋体"/>
            <charset val="134"/>
          </rPr>
          <t>作者:</t>
        </r>
        <r>
          <rPr>
            <sz val="9"/>
            <rFont val="宋体"/>
            <charset val="134"/>
          </rPr>
          <t xml:space="preserve">
月末汇率</t>
        </r>
      </text>
    </comment>
    <comment ref="IT5" authorId="0">
      <text>
        <r>
          <rPr>
            <b/>
            <sz val="9"/>
            <rFont val="宋体"/>
            <charset val="134"/>
          </rPr>
          <t>作者:</t>
        </r>
        <r>
          <rPr>
            <sz val="9"/>
            <rFont val="宋体"/>
            <charset val="134"/>
          </rPr>
          <t xml:space="preserve">
月末汇率</t>
        </r>
      </text>
    </comment>
    <comment ref="IZ5" authorId="0">
      <text>
        <r>
          <rPr>
            <b/>
            <sz val="9"/>
            <rFont val="宋体"/>
            <charset val="134"/>
          </rPr>
          <t>作者:</t>
        </r>
        <r>
          <rPr>
            <sz val="9"/>
            <rFont val="宋体"/>
            <charset val="134"/>
          </rPr>
          <t xml:space="preserve">
月末汇率</t>
        </r>
      </text>
    </comment>
    <comment ref="JF5" authorId="0">
      <text>
        <r>
          <rPr>
            <b/>
            <sz val="9"/>
            <rFont val="宋体"/>
            <charset val="134"/>
          </rPr>
          <t>作者:</t>
        </r>
        <r>
          <rPr>
            <sz val="9"/>
            <rFont val="宋体"/>
            <charset val="134"/>
          </rPr>
          <t xml:space="preserve">
月末汇率</t>
        </r>
      </text>
    </comment>
    <comment ref="JL5" authorId="0">
      <text>
        <r>
          <rPr>
            <b/>
            <sz val="9"/>
            <rFont val="宋体"/>
            <charset val="134"/>
          </rPr>
          <t>作者:</t>
        </r>
        <r>
          <rPr>
            <sz val="9"/>
            <rFont val="宋体"/>
            <charset val="134"/>
          </rPr>
          <t xml:space="preserve">
月末汇率</t>
        </r>
      </text>
    </comment>
    <comment ref="JR5" authorId="0">
      <text>
        <r>
          <rPr>
            <b/>
            <sz val="9"/>
            <rFont val="宋体"/>
            <charset val="134"/>
          </rPr>
          <t>作者:</t>
        </r>
        <r>
          <rPr>
            <sz val="9"/>
            <rFont val="宋体"/>
            <charset val="134"/>
          </rPr>
          <t xml:space="preserve">
月末汇率</t>
        </r>
      </text>
    </comment>
    <comment ref="JX5" authorId="0">
      <text>
        <r>
          <rPr>
            <b/>
            <sz val="9"/>
            <rFont val="宋体"/>
            <charset val="134"/>
          </rPr>
          <t>作者:</t>
        </r>
        <r>
          <rPr>
            <sz val="9"/>
            <rFont val="宋体"/>
            <charset val="134"/>
          </rPr>
          <t xml:space="preserve">
月末汇率</t>
        </r>
      </text>
    </comment>
    <comment ref="KD5" authorId="0">
      <text>
        <r>
          <rPr>
            <b/>
            <sz val="9"/>
            <rFont val="宋体"/>
            <charset val="134"/>
          </rPr>
          <t>作者:</t>
        </r>
        <r>
          <rPr>
            <sz val="9"/>
            <rFont val="宋体"/>
            <charset val="134"/>
          </rPr>
          <t xml:space="preserve">
月末汇率</t>
        </r>
      </text>
    </comment>
    <comment ref="KJ5" authorId="0">
      <text>
        <r>
          <rPr>
            <b/>
            <sz val="9"/>
            <rFont val="宋体"/>
            <charset val="134"/>
          </rPr>
          <t>作者:</t>
        </r>
        <r>
          <rPr>
            <sz val="9"/>
            <rFont val="宋体"/>
            <charset val="134"/>
          </rPr>
          <t xml:space="preserve">
月末汇率</t>
        </r>
      </text>
    </comment>
    <comment ref="KP5" authorId="0">
      <text>
        <r>
          <rPr>
            <b/>
            <sz val="9"/>
            <rFont val="宋体"/>
            <charset val="134"/>
          </rPr>
          <t>作者:</t>
        </r>
        <r>
          <rPr>
            <sz val="9"/>
            <rFont val="宋体"/>
            <charset val="134"/>
          </rPr>
          <t xml:space="preserve">
月末汇率</t>
        </r>
      </text>
    </comment>
    <comment ref="KV5" authorId="0">
      <text>
        <r>
          <rPr>
            <b/>
            <sz val="9"/>
            <rFont val="宋体"/>
            <charset val="134"/>
          </rPr>
          <t>作者:</t>
        </r>
        <r>
          <rPr>
            <sz val="9"/>
            <rFont val="宋体"/>
            <charset val="134"/>
          </rPr>
          <t xml:space="preserve">
月末汇率</t>
        </r>
      </text>
    </comment>
    <comment ref="LB5" authorId="0">
      <text>
        <r>
          <rPr>
            <b/>
            <sz val="9"/>
            <rFont val="宋体"/>
            <charset val="134"/>
          </rPr>
          <t>作者:</t>
        </r>
        <r>
          <rPr>
            <sz val="9"/>
            <rFont val="宋体"/>
            <charset val="134"/>
          </rPr>
          <t xml:space="preserve">
月末汇率</t>
        </r>
      </text>
    </comment>
    <comment ref="LH5" authorId="0">
      <text>
        <r>
          <rPr>
            <b/>
            <sz val="9"/>
            <rFont val="宋体"/>
            <charset val="134"/>
          </rPr>
          <t>作者:</t>
        </r>
        <r>
          <rPr>
            <sz val="9"/>
            <rFont val="宋体"/>
            <charset val="134"/>
          </rPr>
          <t xml:space="preserve">
月末汇率</t>
        </r>
      </text>
    </comment>
    <comment ref="LN5" authorId="0">
      <text>
        <r>
          <rPr>
            <b/>
            <sz val="9"/>
            <rFont val="宋体"/>
            <charset val="134"/>
          </rPr>
          <t>作者:</t>
        </r>
        <r>
          <rPr>
            <sz val="9"/>
            <rFont val="宋体"/>
            <charset val="134"/>
          </rPr>
          <t xml:space="preserve">
月末汇率</t>
        </r>
      </text>
    </comment>
    <comment ref="LT5" authorId="0">
      <text>
        <r>
          <rPr>
            <b/>
            <sz val="9"/>
            <rFont val="宋体"/>
            <charset val="134"/>
          </rPr>
          <t>作者:</t>
        </r>
        <r>
          <rPr>
            <sz val="9"/>
            <rFont val="宋体"/>
            <charset val="134"/>
          </rPr>
          <t xml:space="preserve">
月末汇率</t>
        </r>
      </text>
    </comment>
    <comment ref="LZ5" authorId="0">
      <text>
        <r>
          <rPr>
            <b/>
            <sz val="9"/>
            <rFont val="宋体"/>
            <charset val="134"/>
          </rPr>
          <t>作者:</t>
        </r>
        <r>
          <rPr>
            <sz val="9"/>
            <rFont val="宋体"/>
            <charset val="134"/>
          </rPr>
          <t xml:space="preserve">
月末汇率</t>
        </r>
      </text>
    </comment>
    <comment ref="MF5" authorId="0">
      <text>
        <r>
          <rPr>
            <b/>
            <sz val="9"/>
            <rFont val="宋体"/>
            <charset val="134"/>
          </rPr>
          <t>作者:</t>
        </r>
        <r>
          <rPr>
            <sz val="9"/>
            <rFont val="宋体"/>
            <charset val="134"/>
          </rPr>
          <t xml:space="preserve">
月末汇率</t>
        </r>
      </text>
    </comment>
    <comment ref="ML5" authorId="0">
      <text>
        <r>
          <rPr>
            <b/>
            <sz val="9"/>
            <rFont val="宋体"/>
            <charset val="134"/>
          </rPr>
          <t>作者:</t>
        </r>
        <r>
          <rPr>
            <sz val="9"/>
            <rFont val="宋体"/>
            <charset val="134"/>
          </rPr>
          <t xml:space="preserve">
月末汇率</t>
        </r>
      </text>
    </comment>
    <comment ref="MR5" authorId="0">
      <text>
        <r>
          <rPr>
            <b/>
            <sz val="9"/>
            <rFont val="宋体"/>
            <charset val="134"/>
          </rPr>
          <t>作者:</t>
        </r>
        <r>
          <rPr>
            <sz val="9"/>
            <rFont val="宋体"/>
            <charset val="134"/>
          </rPr>
          <t xml:space="preserve">
月末汇率</t>
        </r>
      </text>
    </comment>
    <comment ref="MX5" authorId="0">
      <text>
        <r>
          <rPr>
            <b/>
            <sz val="9"/>
            <rFont val="宋体"/>
            <charset val="134"/>
          </rPr>
          <t>作者:</t>
        </r>
        <r>
          <rPr>
            <sz val="9"/>
            <rFont val="宋体"/>
            <charset val="134"/>
          </rPr>
          <t xml:space="preserve">
月末汇率</t>
        </r>
      </text>
    </comment>
    <comment ref="ND5" authorId="0">
      <text>
        <r>
          <rPr>
            <b/>
            <sz val="9"/>
            <rFont val="宋体"/>
            <charset val="134"/>
          </rPr>
          <t>作者:</t>
        </r>
        <r>
          <rPr>
            <sz val="9"/>
            <rFont val="宋体"/>
            <charset val="134"/>
          </rPr>
          <t xml:space="preserve">
月末汇率</t>
        </r>
      </text>
    </comment>
    <comment ref="NJ5" authorId="0">
      <text>
        <r>
          <rPr>
            <b/>
            <sz val="9"/>
            <rFont val="宋体"/>
            <charset val="134"/>
          </rPr>
          <t>作者:</t>
        </r>
        <r>
          <rPr>
            <sz val="9"/>
            <rFont val="宋体"/>
            <charset val="134"/>
          </rPr>
          <t xml:space="preserve">
月末汇率</t>
        </r>
      </text>
    </comment>
    <comment ref="NP5" authorId="0">
      <text>
        <r>
          <rPr>
            <b/>
            <sz val="9"/>
            <rFont val="宋体"/>
            <charset val="134"/>
          </rPr>
          <t>作者:</t>
        </r>
        <r>
          <rPr>
            <sz val="9"/>
            <rFont val="宋体"/>
            <charset val="134"/>
          </rPr>
          <t xml:space="preserve">
月末汇率</t>
        </r>
      </text>
    </comment>
    <comment ref="NV5" authorId="0">
      <text>
        <r>
          <rPr>
            <b/>
            <sz val="9"/>
            <rFont val="宋体"/>
            <charset val="134"/>
          </rPr>
          <t>作者:</t>
        </r>
        <r>
          <rPr>
            <sz val="9"/>
            <rFont val="宋体"/>
            <charset val="134"/>
          </rPr>
          <t xml:space="preserve">
月末汇率</t>
        </r>
      </text>
    </comment>
    <comment ref="OB5" authorId="0">
      <text>
        <r>
          <rPr>
            <b/>
            <sz val="9"/>
            <rFont val="宋体"/>
            <charset val="134"/>
          </rPr>
          <t>作者:</t>
        </r>
        <r>
          <rPr>
            <sz val="9"/>
            <rFont val="宋体"/>
            <charset val="134"/>
          </rPr>
          <t xml:space="preserve">
月末汇率</t>
        </r>
      </text>
    </comment>
    <comment ref="OH5" authorId="0">
      <text>
        <r>
          <rPr>
            <b/>
            <sz val="9"/>
            <rFont val="宋体"/>
            <charset val="134"/>
          </rPr>
          <t>作者:</t>
        </r>
        <r>
          <rPr>
            <sz val="9"/>
            <rFont val="宋体"/>
            <charset val="134"/>
          </rPr>
          <t xml:space="preserve">
月末汇率</t>
        </r>
      </text>
    </comment>
    <comment ref="ON5" authorId="0">
      <text>
        <r>
          <rPr>
            <b/>
            <sz val="9"/>
            <rFont val="宋体"/>
            <charset val="134"/>
          </rPr>
          <t>作者:</t>
        </r>
        <r>
          <rPr>
            <sz val="9"/>
            <rFont val="宋体"/>
            <charset val="134"/>
          </rPr>
          <t xml:space="preserve">
月末汇率</t>
        </r>
      </text>
    </comment>
    <comment ref="OT5" authorId="0">
      <text>
        <r>
          <rPr>
            <b/>
            <sz val="9"/>
            <rFont val="宋体"/>
            <charset val="134"/>
          </rPr>
          <t>作者:</t>
        </r>
        <r>
          <rPr>
            <sz val="9"/>
            <rFont val="宋体"/>
            <charset val="134"/>
          </rPr>
          <t xml:space="preserve">
月末汇率</t>
        </r>
      </text>
    </comment>
    <comment ref="OZ5" authorId="0">
      <text>
        <r>
          <rPr>
            <b/>
            <sz val="9"/>
            <rFont val="宋体"/>
            <charset val="134"/>
          </rPr>
          <t>作者:</t>
        </r>
        <r>
          <rPr>
            <sz val="9"/>
            <rFont val="宋体"/>
            <charset val="134"/>
          </rPr>
          <t xml:space="preserve">
月末汇率</t>
        </r>
      </text>
    </comment>
    <comment ref="PF5" authorId="0">
      <text>
        <r>
          <rPr>
            <b/>
            <sz val="9"/>
            <rFont val="宋体"/>
            <charset val="134"/>
          </rPr>
          <t>作者:</t>
        </r>
        <r>
          <rPr>
            <sz val="9"/>
            <rFont val="宋体"/>
            <charset val="134"/>
          </rPr>
          <t xml:space="preserve">
月末汇率</t>
        </r>
      </text>
    </comment>
    <comment ref="PL5" authorId="0">
      <text>
        <r>
          <rPr>
            <b/>
            <sz val="9"/>
            <rFont val="宋体"/>
            <charset val="134"/>
          </rPr>
          <t>作者:</t>
        </r>
        <r>
          <rPr>
            <sz val="9"/>
            <rFont val="宋体"/>
            <charset val="134"/>
          </rPr>
          <t xml:space="preserve">
月末汇率</t>
        </r>
      </text>
    </comment>
    <comment ref="PR5" authorId="0">
      <text>
        <r>
          <rPr>
            <b/>
            <sz val="9"/>
            <rFont val="宋体"/>
            <charset val="134"/>
          </rPr>
          <t>作者:</t>
        </r>
        <r>
          <rPr>
            <sz val="9"/>
            <rFont val="宋体"/>
            <charset val="134"/>
          </rPr>
          <t xml:space="preserve">
月末汇率</t>
        </r>
      </text>
    </comment>
    <comment ref="PX5" authorId="0">
      <text>
        <r>
          <rPr>
            <b/>
            <sz val="9"/>
            <rFont val="宋体"/>
            <charset val="134"/>
          </rPr>
          <t>作者:</t>
        </r>
        <r>
          <rPr>
            <sz val="9"/>
            <rFont val="宋体"/>
            <charset val="134"/>
          </rPr>
          <t xml:space="preserve">
月末汇率</t>
        </r>
      </text>
    </comment>
    <comment ref="QD5" authorId="0">
      <text>
        <r>
          <rPr>
            <b/>
            <sz val="9"/>
            <rFont val="宋体"/>
            <charset val="134"/>
          </rPr>
          <t>作者:</t>
        </r>
        <r>
          <rPr>
            <sz val="9"/>
            <rFont val="宋体"/>
            <charset val="134"/>
          </rPr>
          <t xml:space="preserve">
月末汇率</t>
        </r>
      </text>
    </comment>
    <comment ref="QJ5" authorId="0">
      <text>
        <r>
          <rPr>
            <b/>
            <sz val="9"/>
            <rFont val="宋体"/>
            <charset val="134"/>
          </rPr>
          <t>作者:</t>
        </r>
        <r>
          <rPr>
            <sz val="9"/>
            <rFont val="宋体"/>
            <charset val="134"/>
          </rPr>
          <t xml:space="preserve">
月末汇率</t>
        </r>
      </text>
    </comment>
    <comment ref="QP5" authorId="0">
      <text>
        <r>
          <rPr>
            <b/>
            <sz val="9"/>
            <rFont val="宋体"/>
            <charset val="134"/>
          </rPr>
          <t>作者:</t>
        </r>
        <r>
          <rPr>
            <sz val="9"/>
            <rFont val="宋体"/>
            <charset val="134"/>
          </rPr>
          <t xml:space="preserve">
月末汇率</t>
        </r>
      </text>
    </comment>
    <comment ref="QV5" authorId="0">
      <text>
        <r>
          <rPr>
            <b/>
            <sz val="9"/>
            <rFont val="宋体"/>
            <charset val="134"/>
          </rPr>
          <t>作者:</t>
        </r>
        <r>
          <rPr>
            <sz val="9"/>
            <rFont val="宋体"/>
            <charset val="134"/>
          </rPr>
          <t xml:space="preserve">
月末汇率</t>
        </r>
      </text>
    </comment>
    <comment ref="RB5" authorId="0">
      <text>
        <r>
          <rPr>
            <b/>
            <sz val="9"/>
            <rFont val="宋体"/>
            <charset val="134"/>
          </rPr>
          <t>作者:</t>
        </r>
        <r>
          <rPr>
            <sz val="9"/>
            <rFont val="宋体"/>
            <charset val="134"/>
          </rPr>
          <t xml:space="preserve">
月末汇率</t>
        </r>
      </text>
    </comment>
    <comment ref="RH5" authorId="0">
      <text>
        <r>
          <rPr>
            <b/>
            <sz val="9"/>
            <rFont val="宋体"/>
            <charset val="134"/>
          </rPr>
          <t>作者:</t>
        </r>
        <r>
          <rPr>
            <sz val="9"/>
            <rFont val="宋体"/>
            <charset val="134"/>
          </rPr>
          <t xml:space="preserve">
月末汇率</t>
        </r>
      </text>
    </comment>
    <comment ref="RN5" authorId="0">
      <text>
        <r>
          <rPr>
            <b/>
            <sz val="9"/>
            <rFont val="宋体"/>
            <charset val="134"/>
          </rPr>
          <t>作者:</t>
        </r>
        <r>
          <rPr>
            <sz val="9"/>
            <rFont val="宋体"/>
            <charset val="134"/>
          </rPr>
          <t xml:space="preserve">
月末汇率</t>
        </r>
      </text>
    </comment>
    <comment ref="RT5" authorId="0">
      <text>
        <r>
          <rPr>
            <b/>
            <sz val="9"/>
            <rFont val="宋体"/>
            <charset val="134"/>
          </rPr>
          <t>作者:</t>
        </r>
        <r>
          <rPr>
            <sz val="9"/>
            <rFont val="宋体"/>
            <charset val="134"/>
          </rPr>
          <t xml:space="preserve">
月末汇率</t>
        </r>
      </text>
    </comment>
    <comment ref="RZ5" authorId="0">
      <text>
        <r>
          <rPr>
            <b/>
            <sz val="9"/>
            <rFont val="宋体"/>
            <charset val="134"/>
          </rPr>
          <t>作者:</t>
        </r>
        <r>
          <rPr>
            <sz val="9"/>
            <rFont val="宋体"/>
            <charset val="134"/>
          </rPr>
          <t xml:space="preserve">
月末汇率</t>
        </r>
      </text>
    </comment>
    <comment ref="SF5" authorId="0">
      <text>
        <r>
          <rPr>
            <b/>
            <sz val="9"/>
            <rFont val="宋体"/>
            <charset val="134"/>
          </rPr>
          <t>作者:</t>
        </r>
        <r>
          <rPr>
            <sz val="9"/>
            <rFont val="宋体"/>
            <charset val="134"/>
          </rPr>
          <t xml:space="preserve">
月末汇率</t>
        </r>
      </text>
    </comment>
    <comment ref="SL5" authorId="0">
      <text>
        <r>
          <rPr>
            <b/>
            <sz val="9"/>
            <rFont val="宋体"/>
            <charset val="134"/>
          </rPr>
          <t>作者:</t>
        </r>
        <r>
          <rPr>
            <sz val="9"/>
            <rFont val="宋体"/>
            <charset val="134"/>
          </rPr>
          <t xml:space="preserve">
月末汇率</t>
        </r>
      </text>
    </comment>
    <comment ref="SR5" authorId="0">
      <text>
        <r>
          <rPr>
            <b/>
            <sz val="9"/>
            <rFont val="宋体"/>
            <charset val="134"/>
          </rPr>
          <t>作者:</t>
        </r>
        <r>
          <rPr>
            <sz val="9"/>
            <rFont val="宋体"/>
            <charset val="134"/>
          </rPr>
          <t xml:space="preserve">
月末汇率</t>
        </r>
      </text>
    </comment>
    <comment ref="SX5" authorId="0">
      <text>
        <r>
          <rPr>
            <b/>
            <sz val="9"/>
            <rFont val="宋体"/>
            <charset val="134"/>
          </rPr>
          <t>作者:</t>
        </r>
        <r>
          <rPr>
            <sz val="9"/>
            <rFont val="宋体"/>
            <charset val="134"/>
          </rPr>
          <t xml:space="preserve">
月末汇率</t>
        </r>
      </text>
    </comment>
    <comment ref="TD5" authorId="0">
      <text>
        <r>
          <rPr>
            <b/>
            <sz val="9"/>
            <rFont val="宋体"/>
            <charset val="134"/>
          </rPr>
          <t>作者:</t>
        </r>
        <r>
          <rPr>
            <sz val="9"/>
            <rFont val="宋体"/>
            <charset val="134"/>
          </rPr>
          <t xml:space="preserve">
月末汇率</t>
        </r>
      </text>
    </comment>
    <comment ref="TJ5" authorId="0">
      <text>
        <r>
          <rPr>
            <b/>
            <sz val="9"/>
            <rFont val="宋体"/>
            <charset val="134"/>
          </rPr>
          <t>作者:</t>
        </r>
        <r>
          <rPr>
            <sz val="9"/>
            <rFont val="宋体"/>
            <charset val="134"/>
          </rPr>
          <t xml:space="preserve">
月末汇率</t>
        </r>
      </text>
    </comment>
    <comment ref="TP5" authorId="0">
      <text>
        <r>
          <rPr>
            <b/>
            <sz val="9"/>
            <rFont val="宋体"/>
            <charset val="134"/>
          </rPr>
          <t>作者:</t>
        </r>
        <r>
          <rPr>
            <sz val="9"/>
            <rFont val="宋体"/>
            <charset val="134"/>
          </rPr>
          <t xml:space="preserve">
月末汇率</t>
        </r>
      </text>
    </comment>
    <comment ref="TV5" authorId="0">
      <text>
        <r>
          <rPr>
            <b/>
            <sz val="9"/>
            <rFont val="宋体"/>
            <charset val="134"/>
          </rPr>
          <t>作者:</t>
        </r>
        <r>
          <rPr>
            <sz val="9"/>
            <rFont val="宋体"/>
            <charset val="134"/>
          </rPr>
          <t xml:space="preserve">
月末汇率</t>
        </r>
      </text>
    </comment>
    <comment ref="UB5" authorId="0">
      <text>
        <r>
          <rPr>
            <b/>
            <sz val="9"/>
            <rFont val="宋体"/>
            <charset val="134"/>
          </rPr>
          <t>作者:</t>
        </r>
        <r>
          <rPr>
            <sz val="9"/>
            <rFont val="宋体"/>
            <charset val="134"/>
          </rPr>
          <t xml:space="preserve">
月末汇率</t>
        </r>
      </text>
    </comment>
    <comment ref="UH5" authorId="0">
      <text>
        <r>
          <rPr>
            <b/>
            <sz val="9"/>
            <rFont val="宋体"/>
            <charset val="134"/>
          </rPr>
          <t>作者:</t>
        </r>
        <r>
          <rPr>
            <sz val="9"/>
            <rFont val="宋体"/>
            <charset val="134"/>
          </rPr>
          <t xml:space="preserve">
月末汇率</t>
        </r>
      </text>
    </comment>
    <comment ref="UN5" authorId="0">
      <text>
        <r>
          <rPr>
            <b/>
            <sz val="9"/>
            <rFont val="宋体"/>
            <charset val="134"/>
          </rPr>
          <t>作者:</t>
        </r>
        <r>
          <rPr>
            <sz val="9"/>
            <rFont val="宋体"/>
            <charset val="134"/>
          </rPr>
          <t xml:space="preserve">
月末汇率</t>
        </r>
      </text>
    </comment>
  </commentList>
</comments>
</file>

<file path=xl/comments5.xml><?xml version="1.0" encoding="utf-8"?>
<comments xmlns="http://schemas.openxmlformats.org/spreadsheetml/2006/main">
  <authors>
    <author>作者</author>
    <author>Rifeng</author>
  </authors>
  <commentList>
    <comment ref="E5" authorId="0">
      <text>
        <r>
          <rPr>
            <b/>
            <sz val="9"/>
            <rFont val="宋体"/>
            <charset val="134"/>
          </rPr>
          <t>作者:</t>
        </r>
        <r>
          <rPr>
            <sz val="9"/>
            <rFont val="宋体"/>
            <charset val="134"/>
          </rPr>
          <t xml:space="preserve">
月末汇率</t>
        </r>
      </text>
    </comment>
    <comment ref="K5" authorId="0">
      <text>
        <r>
          <rPr>
            <b/>
            <sz val="9"/>
            <rFont val="宋体"/>
            <charset val="134"/>
          </rPr>
          <t>作者:</t>
        </r>
        <r>
          <rPr>
            <sz val="9"/>
            <rFont val="宋体"/>
            <charset val="134"/>
          </rPr>
          <t xml:space="preserve">
月末汇率</t>
        </r>
      </text>
    </comment>
    <comment ref="Q5" authorId="0">
      <text>
        <r>
          <rPr>
            <b/>
            <sz val="9"/>
            <rFont val="宋体"/>
            <charset val="134"/>
          </rPr>
          <t>作者:</t>
        </r>
        <r>
          <rPr>
            <sz val="9"/>
            <rFont val="宋体"/>
            <charset val="134"/>
          </rPr>
          <t xml:space="preserve">
月末汇率</t>
        </r>
      </text>
    </comment>
    <comment ref="W5" authorId="0">
      <text>
        <r>
          <rPr>
            <b/>
            <sz val="9"/>
            <rFont val="宋体"/>
            <charset val="134"/>
          </rPr>
          <t>作者:</t>
        </r>
        <r>
          <rPr>
            <sz val="9"/>
            <rFont val="宋体"/>
            <charset val="134"/>
          </rPr>
          <t xml:space="preserve">
月末汇率</t>
        </r>
      </text>
    </comment>
    <comment ref="AC5" authorId="1">
      <text>
        <r>
          <rPr>
            <b/>
            <sz val="9"/>
            <rFont val="宋体"/>
            <charset val="134"/>
          </rPr>
          <t>Rifeng:</t>
        </r>
        <r>
          <rPr>
            <sz val="9"/>
            <rFont val="宋体"/>
            <charset val="134"/>
          </rPr>
          <t xml:space="preserve">
取12月期末汇率</t>
        </r>
      </text>
    </comment>
    <comment ref="AI5" authorId="1">
      <text>
        <r>
          <rPr>
            <b/>
            <sz val="9"/>
            <rFont val="宋体"/>
            <charset val="134"/>
          </rPr>
          <t>Rifeng:</t>
        </r>
        <r>
          <rPr>
            <sz val="9"/>
            <rFont val="宋体"/>
            <charset val="134"/>
          </rPr>
          <t xml:space="preserve">
取12月期末汇率</t>
        </r>
      </text>
    </comment>
    <comment ref="AO5" authorId="1">
      <text>
        <r>
          <rPr>
            <b/>
            <sz val="9"/>
            <rFont val="宋体"/>
            <charset val="134"/>
          </rPr>
          <t>Rifeng:</t>
        </r>
        <r>
          <rPr>
            <sz val="9"/>
            <rFont val="宋体"/>
            <charset val="134"/>
          </rPr>
          <t xml:space="preserve">
取12月期末汇率</t>
        </r>
      </text>
    </comment>
    <comment ref="AU5" authorId="1">
      <text>
        <r>
          <rPr>
            <b/>
            <sz val="9"/>
            <rFont val="宋体"/>
            <charset val="134"/>
          </rPr>
          <t>Rifeng:</t>
        </r>
        <r>
          <rPr>
            <sz val="9"/>
            <rFont val="宋体"/>
            <charset val="134"/>
          </rPr>
          <t xml:space="preserve">
取12月期末汇率</t>
        </r>
      </text>
    </comment>
    <comment ref="BA5" authorId="1">
      <text>
        <r>
          <rPr>
            <b/>
            <sz val="9"/>
            <rFont val="宋体"/>
            <charset val="134"/>
          </rPr>
          <t>Rifeng:</t>
        </r>
        <r>
          <rPr>
            <sz val="9"/>
            <rFont val="宋体"/>
            <charset val="134"/>
          </rPr>
          <t xml:space="preserve">
取12月期末汇率</t>
        </r>
      </text>
    </comment>
    <comment ref="BG5" authorId="1">
      <text>
        <r>
          <rPr>
            <b/>
            <sz val="9"/>
            <rFont val="宋体"/>
            <charset val="134"/>
          </rPr>
          <t>Rifeng:</t>
        </r>
        <r>
          <rPr>
            <sz val="9"/>
            <rFont val="宋体"/>
            <charset val="134"/>
          </rPr>
          <t xml:space="preserve">
取12月期末汇率</t>
        </r>
      </text>
    </comment>
    <comment ref="BM5" authorId="1">
      <text>
        <r>
          <rPr>
            <b/>
            <sz val="9"/>
            <rFont val="宋体"/>
            <charset val="134"/>
          </rPr>
          <t>Rifeng:</t>
        </r>
        <r>
          <rPr>
            <sz val="9"/>
            <rFont val="宋体"/>
            <charset val="134"/>
          </rPr>
          <t xml:space="preserve">
取12月期末汇率</t>
        </r>
      </text>
    </comment>
    <comment ref="BS5" authorId="1">
      <text>
        <r>
          <rPr>
            <b/>
            <sz val="9"/>
            <rFont val="宋体"/>
            <charset val="134"/>
          </rPr>
          <t>Rifeng:</t>
        </r>
        <r>
          <rPr>
            <sz val="9"/>
            <rFont val="宋体"/>
            <charset val="134"/>
          </rPr>
          <t xml:space="preserve">
取12月期末汇率</t>
        </r>
      </text>
    </comment>
    <comment ref="BY5" authorId="1">
      <text>
        <r>
          <rPr>
            <b/>
            <sz val="9"/>
            <rFont val="宋体"/>
            <charset val="134"/>
          </rPr>
          <t>Rifeng:</t>
        </r>
        <r>
          <rPr>
            <sz val="9"/>
            <rFont val="宋体"/>
            <charset val="134"/>
          </rPr>
          <t xml:space="preserve">
取12月期末汇率</t>
        </r>
      </text>
    </comment>
    <comment ref="CE5" authorId="1">
      <text>
        <r>
          <rPr>
            <b/>
            <sz val="9"/>
            <rFont val="宋体"/>
            <charset val="134"/>
          </rPr>
          <t>Rifeng:</t>
        </r>
        <r>
          <rPr>
            <sz val="9"/>
            <rFont val="宋体"/>
            <charset val="134"/>
          </rPr>
          <t xml:space="preserve">
取12月期末汇率</t>
        </r>
      </text>
    </comment>
    <comment ref="CK5" authorId="1">
      <text>
        <r>
          <rPr>
            <b/>
            <sz val="9"/>
            <rFont val="宋体"/>
            <charset val="134"/>
          </rPr>
          <t>Rifeng:</t>
        </r>
        <r>
          <rPr>
            <sz val="9"/>
            <rFont val="宋体"/>
            <charset val="134"/>
          </rPr>
          <t xml:space="preserve">
取12月期末汇率</t>
        </r>
      </text>
    </comment>
    <comment ref="CQ5" authorId="1">
      <text>
        <r>
          <rPr>
            <b/>
            <sz val="9"/>
            <rFont val="宋体"/>
            <charset val="134"/>
          </rPr>
          <t>Rifeng:</t>
        </r>
        <r>
          <rPr>
            <sz val="9"/>
            <rFont val="宋体"/>
            <charset val="134"/>
          </rPr>
          <t xml:space="preserve">
取12月期末汇率</t>
        </r>
      </text>
    </comment>
    <comment ref="CW5" authorId="1">
      <text>
        <r>
          <rPr>
            <b/>
            <sz val="9"/>
            <rFont val="宋体"/>
            <charset val="134"/>
          </rPr>
          <t>Rifeng:</t>
        </r>
        <r>
          <rPr>
            <sz val="9"/>
            <rFont val="宋体"/>
            <charset val="134"/>
          </rPr>
          <t xml:space="preserve">
取1月期末汇率</t>
        </r>
      </text>
    </comment>
    <comment ref="DC5" authorId="1">
      <text>
        <r>
          <rPr>
            <b/>
            <sz val="9"/>
            <rFont val="宋体"/>
            <charset val="134"/>
          </rPr>
          <t>Rifeng:</t>
        </r>
        <r>
          <rPr>
            <sz val="9"/>
            <rFont val="宋体"/>
            <charset val="134"/>
          </rPr>
          <t xml:space="preserve">
取1月期末汇率</t>
        </r>
      </text>
    </comment>
    <comment ref="DI5" authorId="1">
      <text>
        <r>
          <rPr>
            <b/>
            <sz val="9"/>
            <rFont val="宋体"/>
            <charset val="134"/>
          </rPr>
          <t>Rifeng:</t>
        </r>
        <r>
          <rPr>
            <sz val="9"/>
            <rFont val="宋体"/>
            <charset val="134"/>
          </rPr>
          <t xml:space="preserve">
取1月期末汇率</t>
        </r>
      </text>
    </comment>
    <comment ref="DO5" authorId="1">
      <text>
        <r>
          <rPr>
            <b/>
            <sz val="9"/>
            <rFont val="宋体"/>
            <charset val="134"/>
          </rPr>
          <t>Rifeng:</t>
        </r>
        <r>
          <rPr>
            <sz val="9"/>
            <rFont val="宋体"/>
            <charset val="134"/>
          </rPr>
          <t xml:space="preserve">
取1月期末汇率</t>
        </r>
      </text>
    </comment>
    <comment ref="DU5" authorId="1">
      <text>
        <r>
          <rPr>
            <b/>
            <sz val="9"/>
            <rFont val="宋体"/>
            <charset val="134"/>
          </rPr>
          <t>Rifeng:</t>
        </r>
        <r>
          <rPr>
            <sz val="9"/>
            <rFont val="宋体"/>
            <charset val="134"/>
          </rPr>
          <t xml:space="preserve">
取1月期末汇率</t>
        </r>
      </text>
    </comment>
    <comment ref="EA5" authorId="1">
      <text>
        <r>
          <rPr>
            <b/>
            <sz val="9"/>
            <rFont val="宋体"/>
            <charset val="134"/>
          </rPr>
          <t>Rifeng:</t>
        </r>
        <r>
          <rPr>
            <sz val="9"/>
            <rFont val="宋体"/>
            <charset val="134"/>
          </rPr>
          <t xml:space="preserve">
取1月期末汇率</t>
        </r>
      </text>
    </comment>
    <comment ref="EG5" authorId="1">
      <text>
        <r>
          <rPr>
            <b/>
            <sz val="9"/>
            <rFont val="宋体"/>
            <charset val="134"/>
          </rPr>
          <t>Rifeng:</t>
        </r>
        <r>
          <rPr>
            <sz val="9"/>
            <rFont val="宋体"/>
            <charset val="134"/>
          </rPr>
          <t xml:space="preserve">
取1月期末汇率</t>
        </r>
      </text>
    </comment>
    <comment ref="EM5" authorId="1">
      <text>
        <r>
          <rPr>
            <b/>
            <sz val="9"/>
            <rFont val="宋体"/>
            <charset val="134"/>
          </rPr>
          <t>Rifeng:</t>
        </r>
        <r>
          <rPr>
            <sz val="9"/>
            <rFont val="宋体"/>
            <charset val="134"/>
          </rPr>
          <t xml:space="preserve">
取1月期末汇率</t>
        </r>
      </text>
    </comment>
    <comment ref="ES5" authorId="1">
      <text>
        <r>
          <rPr>
            <b/>
            <sz val="9"/>
            <rFont val="宋体"/>
            <charset val="134"/>
          </rPr>
          <t>Rifeng:</t>
        </r>
        <r>
          <rPr>
            <sz val="9"/>
            <rFont val="宋体"/>
            <charset val="134"/>
          </rPr>
          <t xml:space="preserve">
取1月期末汇率</t>
        </r>
      </text>
    </comment>
    <comment ref="EY5" authorId="1">
      <text>
        <r>
          <rPr>
            <b/>
            <sz val="9"/>
            <rFont val="宋体"/>
            <charset val="134"/>
          </rPr>
          <t>Rifeng:</t>
        </r>
        <r>
          <rPr>
            <sz val="9"/>
            <rFont val="宋体"/>
            <charset val="134"/>
          </rPr>
          <t xml:space="preserve">
取1月期末汇率</t>
        </r>
      </text>
    </comment>
    <comment ref="FE5" authorId="1">
      <text>
        <r>
          <rPr>
            <b/>
            <sz val="9"/>
            <rFont val="宋体"/>
            <charset val="134"/>
          </rPr>
          <t>Rifeng:</t>
        </r>
        <r>
          <rPr>
            <sz val="9"/>
            <rFont val="宋体"/>
            <charset val="134"/>
          </rPr>
          <t xml:space="preserve">
取1月期末汇率</t>
        </r>
      </text>
    </comment>
    <comment ref="FK5" authorId="1">
      <text>
        <r>
          <rPr>
            <b/>
            <sz val="9"/>
            <rFont val="宋体"/>
            <charset val="134"/>
          </rPr>
          <t>Rifeng:</t>
        </r>
        <r>
          <rPr>
            <sz val="9"/>
            <rFont val="宋体"/>
            <charset val="134"/>
          </rPr>
          <t xml:space="preserve">
取1月期末汇率</t>
        </r>
      </text>
    </comment>
    <comment ref="FQ5" authorId="1">
      <text>
        <r>
          <rPr>
            <b/>
            <sz val="9"/>
            <rFont val="宋体"/>
            <charset val="134"/>
          </rPr>
          <t>Rifeng:</t>
        </r>
        <r>
          <rPr>
            <sz val="9"/>
            <rFont val="宋体"/>
            <charset val="134"/>
          </rPr>
          <t xml:space="preserve">
取1月期末汇率</t>
        </r>
      </text>
    </comment>
    <comment ref="FW5" authorId="1">
      <text>
        <r>
          <rPr>
            <b/>
            <sz val="9"/>
            <rFont val="宋体"/>
            <charset val="134"/>
          </rPr>
          <t>Rifeng:</t>
        </r>
        <r>
          <rPr>
            <sz val="9"/>
            <rFont val="宋体"/>
            <charset val="134"/>
          </rPr>
          <t xml:space="preserve">
取1月期末汇率</t>
        </r>
      </text>
    </comment>
    <comment ref="GC5" authorId="1">
      <text>
        <r>
          <rPr>
            <b/>
            <sz val="9"/>
            <rFont val="宋体"/>
            <charset val="134"/>
          </rPr>
          <t>Rifeng:</t>
        </r>
        <r>
          <rPr>
            <sz val="9"/>
            <rFont val="宋体"/>
            <charset val="134"/>
          </rPr>
          <t xml:space="preserve">
取1月期末汇率</t>
        </r>
      </text>
    </comment>
    <comment ref="GI5" authorId="1">
      <text>
        <r>
          <rPr>
            <b/>
            <sz val="9"/>
            <rFont val="宋体"/>
            <charset val="134"/>
          </rPr>
          <t>Rifeng:</t>
        </r>
        <r>
          <rPr>
            <sz val="9"/>
            <rFont val="宋体"/>
            <charset val="134"/>
          </rPr>
          <t xml:space="preserve">
取1月期末汇率</t>
        </r>
      </text>
    </comment>
    <comment ref="GO5" authorId="1">
      <text>
        <r>
          <rPr>
            <b/>
            <sz val="9"/>
            <rFont val="宋体"/>
            <charset val="134"/>
          </rPr>
          <t>Rifeng:</t>
        </r>
        <r>
          <rPr>
            <sz val="9"/>
            <rFont val="宋体"/>
            <charset val="134"/>
          </rPr>
          <t xml:space="preserve">
取1月期末汇率</t>
        </r>
      </text>
    </comment>
    <comment ref="GU5" authorId="1">
      <text>
        <r>
          <rPr>
            <b/>
            <sz val="9"/>
            <rFont val="宋体"/>
            <charset val="134"/>
          </rPr>
          <t>Rifeng:</t>
        </r>
        <r>
          <rPr>
            <sz val="9"/>
            <rFont val="宋体"/>
            <charset val="134"/>
          </rPr>
          <t xml:space="preserve">
取1月期末汇率</t>
        </r>
      </text>
    </comment>
    <comment ref="HA5" authorId="1">
      <text>
        <r>
          <rPr>
            <b/>
            <sz val="9"/>
            <rFont val="宋体"/>
            <charset val="134"/>
          </rPr>
          <t>Rifeng:</t>
        </r>
        <r>
          <rPr>
            <sz val="9"/>
            <rFont val="宋体"/>
            <charset val="134"/>
          </rPr>
          <t xml:space="preserve">
取1月期末汇率</t>
        </r>
      </text>
    </comment>
    <comment ref="HG5" authorId="1">
      <text>
        <r>
          <rPr>
            <b/>
            <sz val="9"/>
            <rFont val="宋体"/>
            <charset val="134"/>
          </rPr>
          <t>Rifeng:</t>
        </r>
        <r>
          <rPr>
            <sz val="9"/>
            <rFont val="宋体"/>
            <charset val="134"/>
          </rPr>
          <t xml:space="preserve">
取1月期末汇率</t>
        </r>
      </text>
    </comment>
    <comment ref="HM5" authorId="1">
      <text>
        <r>
          <rPr>
            <b/>
            <sz val="9"/>
            <rFont val="宋体"/>
            <charset val="134"/>
          </rPr>
          <t>Rifeng:</t>
        </r>
        <r>
          <rPr>
            <sz val="9"/>
            <rFont val="宋体"/>
            <charset val="134"/>
          </rPr>
          <t xml:space="preserve">
取1月期末汇率</t>
        </r>
      </text>
    </comment>
  </commentList>
</comments>
</file>

<file path=xl/comments6.xml><?xml version="1.0" encoding="utf-8"?>
<comments xmlns="http://schemas.openxmlformats.org/spreadsheetml/2006/main">
  <authors>
    <author>作者</author>
  </authors>
  <commentList>
    <comment ref="E5" authorId="0">
      <text>
        <r>
          <rPr>
            <b/>
            <sz val="9"/>
            <rFont val="宋体"/>
            <charset val="134"/>
          </rPr>
          <t>作者:</t>
        </r>
        <r>
          <rPr>
            <sz val="9"/>
            <rFont val="宋体"/>
            <charset val="134"/>
          </rPr>
          <t xml:space="preserve">
月末汇率</t>
        </r>
      </text>
    </comment>
    <comment ref="K5" authorId="0">
      <text>
        <r>
          <rPr>
            <b/>
            <sz val="9"/>
            <rFont val="宋体"/>
            <charset val="134"/>
          </rPr>
          <t>作者:</t>
        </r>
        <r>
          <rPr>
            <sz val="9"/>
            <rFont val="宋体"/>
            <charset val="134"/>
          </rPr>
          <t xml:space="preserve">
月末汇率</t>
        </r>
      </text>
    </comment>
    <comment ref="Q5" authorId="0">
      <text>
        <r>
          <rPr>
            <b/>
            <sz val="9"/>
            <rFont val="宋体"/>
            <charset val="134"/>
          </rPr>
          <t>作者:</t>
        </r>
        <r>
          <rPr>
            <sz val="9"/>
            <rFont val="宋体"/>
            <charset val="134"/>
          </rPr>
          <t xml:space="preserve">
月末汇率</t>
        </r>
      </text>
    </comment>
    <comment ref="W5" authorId="0">
      <text>
        <r>
          <rPr>
            <b/>
            <sz val="9"/>
            <rFont val="宋体"/>
            <charset val="134"/>
          </rPr>
          <t>作者:</t>
        </r>
        <r>
          <rPr>
            <sz val="9"/>
            <rFont val="宋体"/>
            <charset val="134"/>
          </rPr>
          <t xml:space="preserve">
月末汇率</t>
        </r>
      </text>
    </comment>
    <comment ref="AC5" authorId="0">
      <text>
        <r>
          <rPr>
            <b/>
            <sz val="9"/>
            <rFont val="宋体"/>
            <charset val="134"/>
          </rPr>
          <t>作者:</t>
        </r>
        <r>
          <rPr>
            <sz val="9"/>
            <rFont val="宋体"/>
            <charset val="134"/>
          </rPr>
          <t xml:space="preserve">
月末汇率</t>
        </r>
      </text>
    </comment>
    <comment ref="AI5" authorId="0">
      <text>
        <r>
          <rPr>
            <b/>
            <sz val="9"/>
            <rFont val="宋体"/>
            <charset val="134"/>
          </rPr>
          <t>作者:</t>
        </r>
        <r>
          <rPr>
            <sz val="9"/>
            <rFont val="宋体"/>
            <charset val="134"/>
          </rPr>
          <t xml:space="preserve">
月末汇率</t>
        </r>
      </text>
    </comment>
    <comment ref="AO5" authorId="0">
      <text>
        <r>
          <rPr>
            <b/>
            <sz val="9"/>
            <rFont val="宋体"/>
            <charset val="134"/>
          </rPr>
          <t>作者:</t>
        </r>
        <r>
          <rPr>
            <sz val="9"/>
            <rFont val="宋体"/>
            <charset val="134"/>
          </rPr>
          <t xml:space="preserve">
月末汇率</t>
        </r>
      </text>
    </comment>
    <comment ref="AU5" authorId="0">
      <text>
        <r>
          <rPr>
            <b/>
            <sz val="9"/>
            <rFont val="宋体"/>
            <charset val="134"/>
          </rPr>
          <t>作者:</t>
        </r>
        <r>
          <rPr>
            <sz val="9"/>
            <rFont val="宋体"/>
            <charset val="134"/>
          </rPr>
          <t xml:space="preserve">
月末汇率</t>
        </r>
      </text>
    </comment>
    <comment ref="BA5" authorId="0">
      <text>
        <r>
          <rPr>
            <b/>
            <sz val="9"/>
            <rFont val="宋体"/>
            <charset val="134"/>
          </rPr>
          <t>作者:</t>
        </r>
        <r>
          <rPr>
            <sz val="9"/>
            <rFont val="宋体"/>
            <charset val="134"/>
          </rPr>
          <t xml:space="preserve">
月末汇率</t>
        </r>
      </text>
    </comment>
    <comment ref="BG5" authorId="0">
      <text>
        <r>
          <rPr>
            <b/>
            <sz val="9"/>
            <rFont val="宋体"/>
            <charset val="134"/>
          </rPr>
          <t>作者:</t>
        </r>
        <r>
          <rPr>
            <sz val="9"/>
            <rFont val="宋体"/>
            <charset val="134"/>
          </rPr>
          <t xml:space="preserve">
月末汇率</t>
        </r>
      </text>
    </comment>
    <comment ref="BM5" authorId="0">
      <text>
        <r>
          <rPr>
            <b/>
            <sz val="9"/>
            <rFont val="宋体"/>
            <charset val="134"/>
          </rPr>
          <t>作者:</t>
        </r>
        <r>
          <rPr>
            <sz val="9"/>
            <rFont val="宋体"/>
            <charset val="134"/>
          </rPr>
          <t xml:space="preserve">
月末汇率</t>
        </r>
      </text>
    </comment>
    <comment ref="BS5" authorId="0">
      <text>
        <r>
          <rPr>
            <b/>
            <sz val="9"/>
            <rFont val="宋体"/>
            <charset val="134"/>
          </rPr>
          <t>作者:</t>
        </r>
        <r>
          <rPr>
            <sz val="9"/>
            <rFont val="宋体"/>
            <charset val="134"/>
          </rPr>
          <t xml:space="preserve">
月末汇率</t>
        </r>
      </text>
    </comment>
    <comment ref="BY5" authorId="0">
      <text>
        <r>
          <rPr>
            <b/>
            <sz val="9"/>
            <rFont val="宋体"/>
            <charset val="134"/>
          </rPr>
          <t>作者:</t>
        </r>
        <r>
          <rPr>
            <sz val="9"/>
            <rFont val="宋体"/>
            <charset val="134"/>
          </rPr>
          <t xml:space="preserve">
月末汇率</t>
        </r>
      </text>
    </comment>
    <comment ref="CE5" authorId="0">
      <text>
        <r>
          <rPr>
            <b/>
            <sz val="9"/>
            <rFont val="宋体"/>
            <charset val="134"/>
          </rPr>
          <t>作者:</t>
        </r>
        <r>
          <rPr>
            <sz val="9"/>
            <rFont val="宋体"/>
            <charset val="134"/>
          </rPr>
          <t xml:space="preserve">
月末汇率</t>
        </r>
      </text>
    </comment>
    <comment ref="CK5" authorId="0">
      <text>
        <r>
          <rPr>
            <b/>
            <sz val="9"/>
            <rFont val="宋体"/>
            <charset val="134"/>
          </rPr>
          <t>作者:</t>
        </r>
        <r>
          <rPr>
            <sz val="9"/>
            <rFont val="宋体"/>
            <charset val="134"/>
          </rPr>
          <t xml:space="preserve">
月末汇率</t>
        </r>
      </text>
    </comment>
    <comment ref="CQ5" authorId="0">
      <text>
        <r>
          <rPr>
            <b/>
            <sz val="9"/>
            <rFont val="宋体"/>
            <charset val="134"/>
          </rPr>
          <t>作者:</t>
        </r>
        <r>
          <rPr>
            <sz val="9"/>
            <rFont val="宋体"/>
            <charset val="134"/>
          </rPr>
          <t xml:space="preserve">
月末汇率</t>
        </r>
      </text>
    </comment>
    <comment ref="CW5" authorId="0">
      <text>
        <r>
          <rPr>
            <b/>
            <sz val="9"/>
            <rFont val="宋体"/>
            <charset val="134"/>
          </rPr>
          <t>作者:</t>
        </r>
        <r>
          <rPr>
            <sz val="9"/>
            <rFont val="宋体"/>
            <charset val="134"/>
          </rPr>
          <t xml:space="preserve">
月末汇率</t>
        </r>
      </text>
    </comment>
    <comment ref="DC5" authorId="0">
      <text>
        <r>
          <rPr>
            <b/>
            <sz val="9"/>
            <rFont val="宋体"/>
            <charset val="134"/>
          </rPr>
          <t>作者:</t>
        </r>
        <r>
          <rPr>
            <sz val="9"/>
            <rFont val="宋体"/>
            <charset val="134"/>
          </rPr>
          <t xml:space="preserve">
月末汇率</t>
        </r>
      </text>
    </comment>
    <comment ref="DI5" authorId="0">
      <text>
        <r>
          <rPr>
            <b/>
            <sz val="9"/>
            <rFont val="宋体"/>
            <charset val="134"/>
          </rPr>
          <t>作者:</t>
        </r>
        <r>
          <rPr>
            <sz val="9"/>
            <rFont val="宋体"/>
            <charset val="134"/>
          </rPr>
          <t xml:space="preserve">
月末汇率</t>
        </r>
      </text>
    </comment>
    <comment ref="DO5" authorId="0">
      <text>
        <r>
          <rPr>
            <b/>
            <sz val="9"/>
            <rFont val="宋体"/>
            <charset val="134"/>
          </rPr>
          <t>作者:</t>
        </r>
        <r>
          <rPr>
            <sz val="9"/>
            <rFont val="宋体"/>
            <charset val="134"/>
          </rPr>
          <t xml:space="preserve">
月末汇率</t>
        </r>
      </text>
    </comment>
    <comment ref="DU5" authorId="0">
      <text>
        <r>
          <rPr>
            <b/>
            <sz val="9"/>
            <rFont val="宋体"/>
            <charset val="134"/>
          </rPr>
          <t>作者:</t>
        </r>
        <r>
          <rPr>
            <sz val="9"/>
            <rFont val="宋体"/>
            <charset val="134"/>
          </rPr>
          <t xml:space="preserve">
月末汇率</t>
        </r>
      </text>
    </comment>
    <comment ref="EA5" authorId="0">
      <text>
        <r>
          <rPr>
            <b/>
            <sz val="9"/>
            <rFont val="宋体"/>
            <charset val="134"/>
          </rPr>
          <t>作者:</t>
        </r>
        <r>
          <rPr>
            <sz val="9"/>
            <rFont val="宋体"/>
            <charset val="134"/>
          </rPr>
          <t xml:space="preserve">
月末汇率</t>
        </r>
      </text>
    </comment>
    <comment ref="EG5" authorId="0">
      <text>
        <r>
          <rPr>
            <b/>
            <sz val="9"/>
            <rFont val="宋体"/>
            <charset val="134"/>
          </rPr>
          <t>作者:</t>
        </r>
        <r>
          <rPr>
            <sz val="9"/>
            <rFont val="宋体"/>
            <charset val="134"/>
          </rPr>
          <t xml:space="preserve">
月末汇率</t>
        </r>
      </text>
    </comment>
    <comment ref="EM5" authorId="0">
      <text>
        <r>
          <rPr>
            <b/>
            <sz val="9"/>
            <rFont val="宋体"/>
            <charset val="134"/>
          </rPr>
          <t>作者:</t>
        </r>
        <r>
          <rPr>
            <sz val="9"/>
            <rFont val="宋体"/>
            <charset val="134"/>
          </rPr>
          <t xml:space="preserve">
月末汇率</t>
        </r>
      </text>
    </comment>
    <comment ref="ES5" authorId="0">
      <text>
        <r>
          <rPr>
            <b/>
            <sz val="9"/>
            <rFont val="宋体"/>
            <charset val="134"/>
          </rPr>
          <t>作者:</t>
        </r>
        <r>
          <rPr>
            <sz val="9"/>
            <rFont val="宋体"/>
            <charset val="134"/>
          </rPr>
          <t xml:space="preserve">
月末汇率</t>
        </r>
      </text>
    </comment>
    <comment ref="EY5" authorId="0">
      <text>
        <r>
          <rPr>
            <b/>
            <sz val="9"/>
            <rFont val="宋体"/>
            <charset val="134"/>
          </rPr>
          <t>作者:</t>
        </r>
        <r>
          <rPr>
            <sz val="9"/>
            <rFont val="宋体"/>
            <charset val="134"/>
          </rPr>
          <t xml:space="preserve">
月末汇率</t>
        </r>
      </text>
    </comment>
    <comment ref="FE5" authorId="0">
      <text>
        <r>
          <rPr>
            <b/>
            <sz val="9"/>
            <rFont val="宋体"/>
            <charset val="134"/>
          </rPr>
          <t>作者:</t>
        </r>
        <r>
          <rPr>
            <sz val="9"/>
            <rFont val="宋体"/>
            <charset val="134"/>
          </rPr>
          <t xml:space="preserve">
月末汇率</t>
        </r>
      </text>
    </comment>
    <comment ref="FK5" authorId="0">
      <text>
        <r>
          <rPr>
            <b/>
            <sz val="9"/>
            <rFont val="宋体"/>
            <charset val="134"/>
          </rPr>
          <t>作者:</t>
        </r>
        <r>
          <rPr>
            <sz val="9"/>
            <rFont val="宋体"/>
            <charset val="134"/>
          </rPr>
          <t xml:space="preserve">
月末汇率</t>
        </r>
      </text>
    </comment>
    <comment ref="FQ5" authorId="0">
      <text>
        <r>
          <rPr>
            <b/>
            <sz val="9"/>
            <rFont val="宋体"/>
            <charset val="134"/>
          </rPr>
          <t>作者:</t>
        </r>
        <r>
          <rPr>
            <sz val="9"/>
            <rFont val="宋体"/>
            <charset val="134"/>
          </rPr>
          <t xml:space="preserve">
月末汇率</t>
        </r>
      </text>
    </comment>
    <comment ref="FW5" authorId="0">
      <text>
        <r>
          <rPr>
            <b/>
            <sz val="9"/>
            <rFont val="宋体"/>
            <charset val="134"/>
          </rPr>
          <t>作者:</t>
        </r>
        <r>
          <rPr>
            <sz val="9"/>
            <rFont val="宋体"/>
            <charset val="134"/>
          </rPr>
          <t xml:space="preserve">
月末汇率</t>
        </r>
      </text>
    </comment>
    <comment ref="GC5" authorId="0">
      <text>
        <r>
          <rPr>
            <b/>
            <sz val="9"/>
            <rFont val="宋体"/>
            <charset val="134"/>
          </rPr>
          <t>作者:</t>
        </r>
        <r>
          <rPr>
            <sz val="9"/>
            <rFont val="宋体"/>
            <charset val="134"/>
          </rPr>
          <t xml:space="preserve">
月末汇率</t>
        </r>
      </text>
    </comment>
    <comment ref="GI5" authorId="0">
      <text>
        <r>
          <rPr>
            <b/>
            <sz val="9"/>
            <rFont val="宋体"/>
            <charset val="134"/>
          </rPr>
          <t>作者:</t>
        </r>
        <r>
          <rPr>
            <sz val="9"/>
            <rFont val="宋体"/>
            <charset val="134"/>
          </rPr>
          <t xml:space="preserve">
月末汇率</t>
        </r>
      </text>
    </comment>
    <comment ref="GO5" authorId="0">
      <text>
        <r>
          <rPr>
            <b/>
            <sz val="9"/>
            <rFont val="宋体"/>
            <charset val="134"/>
          </rPr>
          <t>作者:</t>
        </r>
        <r>
          <rPr>
            <sz val="9"/>
            <rFont val="宋体"/>
            <charset val="134"/>
          </rPr>
          <t xml:space="preserve">
月末汇率</t>
        </r>
      </text>
    </comment>
    <comment ref="GU5" authorId="0">
      <text>
        <r>
          <rPr>
            <b/>
            <sz val="9"/>
            <rFont val="宋体"/>
            <charset val="134"/>
          </rPr>
          <t>作者:</t>
        </r>
        <r>
          <rPr>
            <sz val="9"/>
            <rFont val="宋体"/>
            <charset val="134"/>
          </rPr>
          <t xml:space="preserve">
月末汇率</t>
        </r>
      </text>
    </comment>
  </commentList>
</comments>
</file>

<file path=xl/comments7.xml><?xml version="1.0" encoding="utf-8"?>
<comments xmlns="http://schemas.openxmlformats.org/spreadsheetml/2006/main">
  <authors>
    <author>作者</author>
  </authors>
  <commentList>
    <comment ref="E5" authorId="0">
      <text>
        <r>
          <rPr>
            <b/>
            <sz val="9"/>
            <rFont val="宋体"/>
            <charset val="134"/>
          </rPr>
          <t>作者:</t>
        </r>
        <r>
          <rPr>
            <sz val="9"/>
            <rFont val="宋体"/>
            <charset val="134"/>
          </rPr>
          <t xml:space="preserve">
月末汇率</t>
        </r>
      </text>
    </comment>
    <comment ref="K5" authorId="0">
      <text>
        <r>
          <rPr>
            <b/>
            <sz val="9"/>
            <rFont val="宋体"/>
            <charset val="134"/>
          </rPr>
          <t>作者:</t>
        </r>
        <r>
          <rPr>
            <sz val="9"/>
            <rFont val="宋体"/>
            <charset val="134"/>
          </rPr>
          <t xml:space="preserve">
月末汇率</t>
        </r>
      </text>
    </comment>
    <comment ref="Q5" authorId="0">
      <text>
        <r>
          <rPr>
            <b/>
            <sz val="9"/>
            <rFont val="宋体"/>
            <charset val="134"/>
          </rPr>
          <t>作者:</t>
        </r>
        <r>
          <rPr>
            <sz val="9"/>
            <rFont val="宋体"/>
            <charset val="134"/>
          </rPr>
          <t xml:space="preserve">
月末汇率</t>
        </r>
      </text>
    </comment>
    <comment ref="W5" authorId="0">
      <text>
        <r>
          <rPr>
            <b/>
            <sz val="9"/>
            <rFont val="宋体"/>
            <charset val="134"/>
          </rPr>
          <t>作者:</t>
        </r>
        <r>
          <rPr>
            <sz val="9"/>
            <rFont val="宋体"/>
            <charset val="134"/>
          </rPr>
          <t xml:space="preserve">
月末汇率</t>
        </r>
      </text>
    </comment>
    <comment ref="AC5" authorId="0">
      <text>
        <r>
          <rPr>
            <b/>
            <sz val="9"/>
            <rFont val="宋体"/>
            <charset val="134"/>
          </rPr>
          <t>作者:</t>
        </r>
        <r>
          <rPr>
            <sz val="9"/>
            <rFont val="宋体"/>
            <charset val="134"/>
          </rPr>
          <t xml:space="preserve">
月末汇率</t>
        </r>
      </text>
    </comment>
    <comment ref="AI5" authorId="0">
      <text>
        <r>
          <rPr>
            <b/>
            <sz val="9"/>
            <rFont val="宋体"/>
            <charset val="134"/>
          </rPr>
          <t>作者:</t>
        </r>
        <r>
          <rPr>
            <sz val="9"/>
            <rFont val="宋体"/>
            <charset val="134"/>
          </rPr>
          <t xml:space="preserve">
月末汇率</t>
        </r>
      </text>
    </comment>
    <comment ref="AO5" authorId="0">
      <text>
        <r>
          <rPr>
            <b/>
            <sz val="9"/>
            <rFont val="宋体"/>
            <charset val="134"/>
          </rPr>
          <t>作者:</t>
        </r>
        <r>
          <rPr>
            <sz val="9"/>
            <rFont val="宋体"/>
            <charset val="134"/>
          </rPr>
          <t xml:space="preserve">
月末汇率</t>
        </r>
      </text>
    </comment>
    <comment ref="AU5" authorId="0">
      <text>
        <r>
          <rPr>
            <b/>
            <sz val="9"/>
            <rFont val="宋体"/>
            <charset val="134"/>
          </rPr>
          <t>作者:</t>
        </r>
        <r>
          <rPr>
            <sz val="9"/>
            <rFont val="宋体"/>
            <charset val="134"/>
          </rPr>
          <t xml:space="preserve">
月末汇率</t>
        </r>
      </text>
    </comment>
    <comment ref="BA5" authorId="0">
      <text>
        <r>
          <rPr>
            <b/>
            <sz val="9"/>
            <rFont val="宋体"/>
            <charset val="134"/>
          </rPr>
          <t>作者:</t>
        </r>
        <r>
          <rPr>
            <sz val="9"/>
            <rFont val="宋体"/>
            <charset val="134"/>
          </rPr>
          <t xml:space="preserve">
月末汇率</t>
        </r>
      </text>
    </comment>
    <comment ref="BG5" authorId="0">
      <text>
        <r>
          <rPr>
            <b/>
            <sz val="9"/>
            <rFont val="宋体"/>
            <charset val="134"/>
          </rPr>
          <t>作者:</t>
        </r>
        <r>
          <rPr>
            <sz val="9"/>
            <rFont val="宋体"/>
            <charset val="134"/>
          </rPr>
          <t xml:space="preserve">
月末汇率</t>
        </r>
      </text>
    </comment>
    <comment ref="BM5" authorId="0">
      <text>
        <r>
          <rPr>
            <b/>
            <sz val="9"/>
            <rFont val="宋体"/>
            <charset val="134"/>
          </rPr>
          <t>作者:</t>
        </r>
        <r>
          <rPr>
            <sz val="9"/>
            <rFont val="宋体"/>
            <charset val="134"/>
          </rPr>
          <t xml:space="preserve">
月末汇率</t>
        </r>
      </text>
    </comment>
    <comment ref="BS5" authorId="0">
      <text>
        <r>
          <rPr>
            <b/>
            <sz val="9"/>
            <rFont val="宋体"/>
            <charset val="134"/>
          </rPr>
          <t>作者:</t>
        </r>
        <r>
          <rPr>
            <sz val="9"/>
            <rFont val="宋体"/>
            <charset val="134"/>
          </rPr>
          <t xml:space="preserve">
月末汇率</t>
        </r>
      </text>
    </comment>
    <comment ref="BY5" authorId="0">
      <text>
        <r>
          <rPr>
            <b/>
            <sz val="9"/>
            <rFont val="宋体"/>
            <charset val="134"/>
          </rPr>
          <t>作者:</t>
        </r>
        <r>
          <rPr>
            <sz val="9"/>
            <rFont val="宋体"/>
            <charset val="134"/>
          </rPr>
          <t xml:space="preserve">
月末汇率</t>
        </r>
      </text>
    </comment>
    <comment ref="CE5" authorId="0">
      <text>
        <r>
          <rPr>
            <b/>
            <sz val="9"/>
            <rFont val="宋体"/>
            <charset val="134"/>
          </rPr>
          <t>作者:</t>
        </r>
        <r>
          <rPr>
            <sz val="9"/>
            <rFont val="宋体"/>
            <charset val="134"/>
          </rPr>
          <t xml:space="preserve">
月末汇率</t>
        </r>
      </text>
    </comment>
  </commentList>
</comments>
</file>

<file path=xl/comments8.xml><?xml version="1.0" encoding="utf-8"?>
<comments xmlns="http://schemas.openxmlformats.org/spreadsheetml/2006/main">
  <authors>
    <author>Rifeng</author>
  </authors>
  <commentList>
    <comment ref="O7" authorId="0">
      <text>
        <r>
          <rPr>
            <b/>
            <sz val="9"/>
            <rFont val="宋体"/>
            <charset val="134"/>
          </rPr>
          <t>Rifeng:</t>
        </r>
        <r>
          <rPr>
            <sz val="9"/>
            <rFont val="宋体"/>
            <charset val="134"/>
          </rPr>
          <t xml:space="preserve">
小币种期初取上期期末数
</t>
        </r>
      </text>
    </comment>
    <comment ref="O11" authorId="0">
      <text>
        <r>
          <rPr>
            <b/>
            <sz val="9"/>
            <rFont val="宋体"/>
            <charset val="134"/>
          </rPr>
          <t>Rifeng:</t>
        </r>
        <r>
          <rPr>
            <sz val="9"/>
            <rFont val="宋体"/>
            <charset val="134"/>
          </rPr>
          <t xml:space="preserve">
小币种期初取上期期末数</t>
        </r>
      </text>
    </comment>
    <comment ref="O12" authorId="0">
      <text>
        <r>
          <rPr>
            <b/>
            <sz val="9"/>
            <rFont val="宋体"/>
            <charset val="134"/>
          </rPr>
          <t>Rifeng:</t>
        </r>
        <r>
          <rPr>
            <sz val="9"/>
            <rFont val="宋体"/>
            <charset val="134"/>
          </rPr>
          <t xml:space="preserve">
小币种期初取上期期末数</t>
        </r>
      </text>
    </comment>
    <comment ref="O14" authorId="0">
      <text>
        <r>
          <rPr>
            <b/>
            <sz val="9"/>
            <rFont val="宋体"/>
            <charset val="134"/>
          </rPr>
          <t>Rifeng:</t>
        </r>
        <r>
          <rPr>
            <sz val="9"/>
            <rFont val="宋体"/>
            <charset val="134"/>
          </rPr>
          <t xml:space="preserve">
小币种期初取上期期末数</t>
        </r>
      </text>
    </comment>
  </commentList>
</comments>
</file>

<file path=xl/comments9.xml><?xml version="1.0" encoding="utf-8"?>
<comments xmlns="http://schemas.openxmlformats.org/spreadsheetml/2006/main">
  <authors>
    <author>Rifeng</author>
  </authors>
  <commentList>
    <comment ref="N1" authorId="0">
      <text>
        <r>
          <rPr>
            <b/>
            <sz val="9"/>
            <rFont val="宋体"/>
            <charset val="134"/>
          </rPr>
          <t>Rifeng:</t>
        </r>
        <r>
          <rPr>
            <sz val="9"/>
            <rFont val="宋体"/>
            <charset val="134"/>
          </rPr>
          <t xml:space="preserve">
间接标价法，即100人民币折合多少外币
</t>
        </r>
      </text>
    </comment>
    <comment ref="O1" authorId="0">
      <text>
        <r>
          <rPr>
            <b/>
            <sz val="9"/>
            <rFont val="宋体"/>
            <charset val="134"/>
          </rPr>
          <t>Rifeng:</t>
        </r>
        <r>
          <rPr>
            <sz val="9"/>
            <rFont val="宋体"/>
            <charset val="134"/>
          </rPr>
          <t xml:space="preserve">
间接标价法，即100人民币折合多少外币
</t>
        </r>
      </text>
    </comment>
    <comment ref="T1" authorId="0">
      <text>
        <r>
          <rPr>
            <b/>
            <sz val="9"/>
            <rFont val="宋体"/>
            <charset val="134"/>
          </rPr>
          <t>Rifeng:</t>
        </r>
        <r>
          <rPr>
            <sz val="9"/>
            <rFont val="宋体"/>
            <charset val="134"/>
          </rPr>
          <t xml:space="preserve">
间接标价法，即100人民币折合多少外币
</t>
        </r>
      </text>
    </comment>
    <comment ref="Y1" authorId="0">
      <text>
        <r>
          <rPr>
            <b/>
            <sz val="9"/>
            <rFont val="宋体"/>
            <charset val="134"/>
          </rPr>
          <t>Rifeng:</t>
        </r>
        <r>
          <rPr>
            <sz val="9"/>
            <rFont val="宋体"/>
            <charset val="134"/>
          </rPr>
          <t xml:space="preserve">
间接标价法，即100人民币折合多少外币</t>
        </r>
      </text>
    </comment>
    <comment ref="Z1" authorId="0">
      <text>
        <r>
          <rPr>
            <b/>
            <sz val="9"/>
            <rFont val="宋体"/>
            <charset val="134"/>
          </rPr>
          <t>Rifeng:</t>
        </r>
        <r>
          <rPr>
            <sz val="9"/>
            <rFont val="宋体"/>
            <charset val="134"/>
          </rPr>
          <t xml:space="preserve">
间接标价法，即100人民币折合多少外币</t>
        </r>
      </text>
    </comment>
  </commentList>
</comments>
</file>

<file path=xl/sharedStrings.xml><?xml version="1.0" encoding="utf-8"?>
<sst xmlns="http://schemas.openxmlformats.org/spreadsheetml/2006/main" count="26667" uniqueCount="5803">
  <si>
    <t>ERROR_MSG</t>
  </si>
  <si>
    <t>filter_flag</t>
  </si>
  <si>
    <t>exchangeRateType_name</t>
  </si>
  <si>
    <t>targetCurrencyId_name</t>
  </si>
  <si>
    <t>sourceCurrencyId_name</t>
  </si>
  <si>
    <t>quotationDate</t>
  </si>
  <si>
    <t>exchangeRate</t>
  </si>
  <si>
    <t>错误信息</t>
  </si>
  <si>
    <t>过滤标识</t>
  </si>
  <si>
    <t>*汇率类型</t>
  </si>
  <si>
    <t>*目的币种</t>
  </si>
  <si>
    <t>*源币种</t>
  </si>
  <si>
    <r>
      <rPr>
        <b/>
        <sz val="13"/>
        <rFont val="Calibri"/>
        <charset val="134"/>
      </rPr>
      <t>*</t>
    </r>
    <r>
      <rPr>
        <b/>
        <sz val="13"/>
        <rFont val="宋体"/>
        <charset val="134"/>
      </rPr>
      <t>报价日期</t>
    </r>
  </si>
  <si>
    <r>
      <rPr>
        <b/>
        <sz val="13"/>
        <rFont val="Calibri"/>
        <charset val="134"/>
      </rPr>
      <t>*</t>
    </r>
    <r>
      <rPr>
        <b/>
        <sz val="13"/>
        <rFont val="宋体"/>
        <charset val="134"/>
      </rPr>
      <t>汇率</t>
    </r>
  </si>
  <si>
    <t>X</t>
  </si>
  <si>
    <t>非空，填写汇率类型编码</t>
  </si>
  <si>
    <t>非空，参照企业账号下币种档案里的币种名称填写</t>
  </si>
  <si>
    <t>非空，请输当前汇率的报价日期</t>
  </si>
  <si>
    <t>非空，按照当前汇率类型的精度输入，多余的位数会四舍五入</t>
  </si>
  <si>
    <t>字符,长度1024,必输</t>
  </si>
  <si>
    <t>日期,必输</t>
  </si>
  <si>
    <t>浮点型,必输</t>
  </si>
  <si>
    <t>01</t>
  </si>
  <si>
    <t>卢布</t>
  </si>
  <si>
    <t>人民币</t>
  </si>
  <si>
    <t>20260701</t>
  </si>
  <si>
    <t>美元</t>
  </si>
  <si>
    <t>泰铢</t>
  </si>
  <si>
    <t>越南盾</t>
  </si>
  <si>
    <t>小币种</t>
  </si>
  <si>
    <t>墨西哥比索</t>
  </si>
  <si>
    <t>坦桑尼亚先令</t>
  </si>
  <si>
    <t>英镑</t>
  </si>
  <si>
    <t>欧元</t>
  </si>
  <si>
    <t>兹罗提</t>
  </si>
  <si>
    <t>南非兰特</t>
  </si>
  <si>
    <t>菲律宾比索</t>
  </si>
  <si>
    <t>新加坡</t>
  </si>
  <si>
    <t>加元</t>
  </si>
  <si>
    <t>马来西亚林吉特</t>
  </si>
  <si>
    <t>各子公司当地货币兑人民币汇率</t>
  </si>
  <si>
    <t>美国-USD</t>
  </si>
  <si>
    <t>香港-HKD</t>
  </si>
  <si>
    <t>印尼-IDR</t>
  </si>
  <si>
    <t>坦桑-TZS</t>
  </si>
  <si>
    <t>墨西哥-MXN</t>
  </si>
  <si>
    <t>越南-VND</t>
  </si>
  <si>
    <t>俄罗斯-RUB</t>
  </si>
  <si>
    <t>英国-GBP</t>
  </si>
  <si>
    <t>泰国-THB</t>
  </si>
  <si>
    <t>比利时-EUR</t>
  </si>
  <si>
    <t>波兰-PLN</t>
  </si>
  <si>
    <t>南非-ZAR</t>
  </si>
  <si>
    <t>新加坡-SGD</t>
  </si>
  <si>
    <t>菲律宾-PHP</t>
  </si>
  <si>
    <t>尼日利亚-NGN</t>
  </si>
  <si>
    <t>日本-JPY</t>
  </si>
  <si>
    <t>加拿大-CAD</t>
  </si>
  <si>
    <t>澳大利亚-AUD</t>
  </si>
  <si>
    <t>马来西亚-MYR</t>
  </si>
  <si>
    <t>新西兰-NZD</t>
  </si>
  <si>
    <t>期初汇率</t>
  </si>
  <si>
    <t>期末汇率</t>
  </si>
  <si>
    <t>平均汇率</t>
  </si>
  <si>
    <t>FY 2025</t>
  </si>
  <si>
    <t>FY 2024</t>
  </si>
  <si>
    <t>FY 2023</t>
  </si>
  <si>
    <t>FY 2022</t>
  </si>
  <si>
    <t>USD兑CNY 期末汇率</t>
  </si>
  <si>
    <t xml:space="preserve">USD兑CNY </t>
  </si>
  <si>
    <t>USD兑CNY 平均汇率</t>
  </si>
  <si>
    <t>CNY兑 USD</t>
  </si>
  <si>
    <t>日期</t>
  </si>
  <si>
    <t>639.07</t>
  </si>
  <si>
    <t>2021-11-30</t>
  </si>
  <si>
    <t>637.94</t>
  </si>
  <si>
    <t>2021-12-31</t>
  </si>
  <si>
    <t>637.57</t>
  </si>
  <si>
    <t>2022-01-21</t>
  </si>
  <si>
    <t>634.92</t>
  </si>
  <si>
    <t>2022-02-28</t>
  </si>
  <si>
    <t>632.22</t>
  </si>
  <si>
    <t>2022-03-31</t>
  </si>
  <si>
    <t>634.82</t>
  </si>
  <si>
    <t>2022-04-29</t>
  </si>
  <si>
    <t>661.77</t>
  </si>
  <si>
    <t>2022-05-31</t>
  </si>
  <si>
    <t>666.07</t>
  </si>
  <si>
    <t>2022-06-30</t>
  </si>
  <si>
    <t>671.14</t>
  </si>
  <si>
    <t>2022-07-29</t>
  </si>
  <si>
    <t>674.37</t>
  </si>
  <si>
    <t>2022-08-31</t>
  </si>
  <si>
    <t>689.06</t>
  </si>
  <si>
    <t>2022-09-30</t>
  </si>
  <si>
    <t>709.98</t>
  </si>
  <si>
    <t>2022-10-31</t>
  </si>
  <si>
    <t>717.68</t>
  </si>
  <si>
    <t>2022-11-30</t>
  </si>
  <si>
    <t>717.69</t>
  </si>
  <si>
    <t>2022-12-30</t>
  </si>
  <si>
    <t>696.46</t>
  </si>
  <si>
    <t>2023-01-31</t>
  </si>
  <si>
    <t>676.04</t>
  </si>
  <si>
    <t>639.57</t>
  </si>
  <si>
    <t>2021-11-29</t>
  </si>
  <si>
    <t>638.72</t>
  </si>
  <si>
    <t>2021-12-30</t>
  </si>
  <si>
    <t>636.74</t>
  </si>
  <si>
    <t>2022-01-20</t>
  </si>
  <si>
    <t>634.85</t>
  </si>
  <si>
    <t>2022-02-25</t>
  </si>
  <si>
    <t>633.46</t>
  </si>
  <si>
    <t>2022-03-30</t>
  </si>
  <si>
    <t>635.66</t>
  </si>
  <si>
    <t>2022-04-28</t>
  </si>
  <si>
    <t>656.28</t>
  </si>
  <si>
    <t>2022-05-30</t>
  </si>
  <si>
    <t>670.48</t>
  </si>
  <si>
    <t>2022-06-29</t>
  </si>
  <si>
    <t>670.35</t>
  </si>
  <si>
    <t>2022-07-28</t>
  </si>
  <si>
    <t>674.11</t>
  </si>
  <si>
    <t>2022-08-30</t>
  </si>
  <si>
    <t>688.02</t>
  </si>
  <si>
    <t>2022-09-29</t>
  </si>
  <si>
    <t>711.02</t>
  </si>
  <si>
    <t>2022-10-28</t>
  </si>
  <si>
    <t>716.98</t>
  </si>
  <si>
    <t>2022-11-29</t>
  </si>
  <si>
    <t>719.89</t>
  </si>
  <si>
    <t>2022-12-29</t>
  </si>
  <si>
    <t>697.93</t>
  </si>
  <si>
    <t>2023-01-30</t>
  </si>
  <si>
    <t>676.26</t>
  </si>
  <si>
    <t>638.56</t>
  </si>
  <si>
    <t>2021-11-26</t>
  </si>
  <si>
    <t>639.36</t>
  </si>
  <si>
    <t>2021-12-29</t>
  </si>
  <si>
    <t>637.35</t>
  </si>
  <si>
    <t>2022-01-19</t>
  </si>
  <si>
    <t>636.24</t>
  </si>
  <si>
    <t>2022-02-24</t>
  </si>
  <si>
    <t>632.8</t>
  </si>
  <si>
    <t>2022-03-29</t>
  </si>
  <si>
    <t>636.4</t>
  </si>
  <si>
    <t>2022-04-27</t>
  </si>
  <si>
    <t>655.98</t>
  </si>
  <si>
    <t>2022-05-27</t>
  </si>
  <si>
    <t>673.87</t>
  </si>
  <si>
    <t>2022-06-28</t>
  </si>
  <si>
    <t>669.3</t>
  </si>
  <si>
    <t>2022-07-27</t>
  </si>
  <si>
    <t>677.31</t>
  </si>
  <si>
    <t>2022-08-29</t>
  </si>
  <si>
    <t>686.98</t>
  </si>
  <si>
    <t>2022-09-28</t>
  </si>
  <si>
    <t>711.07</t>
  </si>
  <si>
    <t>2022-10-27</t>
  </si>
  <si>
    <t>715.7</t>
  </si>
  <si>
    <t>2022-11-28</t>
  </si>
  <si>
    <t>716.17</t>
  </si>
  <si>
    <t>2022-12-28</t>
  </si>
  <si>
    <t>696.81</t>
  </si>
  <si>
    <t>2023-01-20</t>
  </si>
  <si>
    <t>677.02</t>
  </si>
  <si>
    <t>638.9</t>
  </si>
  <si>
    <t>2021-11-25</t>
  </si>
  <si>
    <t>639.8</t>
  </si>
  <si>
    <t>2021-12-28</t>
  </si>
  <si>
    <t>637.28</t>
  </si>
  <si>
    <t>2022-01-18</t>
  </si>
  <si>
    <t>635.21</t>
  </si>
  <si>
    <t>2022-02-23</t>
  </si>
  <si>
    <t>633.13</t>
  </si>
  <si>
    <t>2022-03-28</t>
  </si>
  <si>
    <t>637.32</t>
  </si>
  <si>
    <t>2022-04-26</t>
  </si>
  <si>
    <t>655.9</t>
  </si>
  <si>
    <t>2022-05-26</t>
  </si>
  <si>
    <t>667.66</t>
  </si>
  <si>
    <t>2022-06-27</t>
  </si>
  <si>
    <t>668.5</t>
  </si>
  <si>
    <t>2022-07-26</t>
  </si>
  <si>
    <t>674.83</t>
  </si>
  <si>
    <t>2022-08-26</t>
  </si>
  <si>
    <t>684.86</t>
  </si>
  <si>
    <t>2022-09-27</t>
  </si>
  <si>
    <t>707.22</t>
  </si>
  <si>
    <t>2022-10-26</t>
  </si>
  <si>
    <t>716.38</t>
  </si>
  <si>
    <t>2022-11-25</t>
  </si>
  <si>
    <t>713.39</t>
  </si>
  <si>
    <t>2022-12-27</t>
  </si>
  <si>
    <t>695.46</t>
  </si>
  <si>
    <t>2023-01-19</t>
  </si>
  <si>
    <t>676.74</t>
  </si>
  <si>
    <t>639.24</t>
  </si>
  <si>
    <t>2021-11-24</t>
  </si>
  <si>
    <t>639.03</t>
  </si>
  <si>
    <t>2021-12-27</t>
  </si>
  <si>
    <t>636.86</t>
  </si>
  <si>
    <t>2022-01-17</t>
  </si>
  <si>
    <t>635.99</t>
  </si>
  <si>
    <t>2022-02-22</t>
  </si>
  <si>
    <t>634.87</t>
  </si>
  <si>
    <t>2022-03-25</t>
  </si>
  <si>
    <t>637.39</t>
  </si>
  <si>
    <t>2022-04-25</t>
  </si>
  <si>
    <t>649.09</t>
  </si>
  <si>
    <t>2022-05-25</t>
  </si>
  <si>
    <t>665.5</t>
  </si>
  <si>
    <t>2022-06-24</t>
  </si>
  <si>
    <t>670.0</t>
  </si>
  <si>
    <t>2022-07-25</t>
  </si>
  <si>
    <t>675.43</t>
  </si>
  <si>
    <t>2022-08-25</t>
  </si>
  <si>
    <t>685.36</t>
  </si>
  <si>
    <t>2022-09-26</t>
  </si>
  <si>
    <t>702.98</t>
  </si>
  <si>
    <t>2022-10-25</t>
  </si>
  <si>
    <t>716.68</t>
  </si>
  <si>
    <t>2022-11-24</t>
  </si>
  <si>
    <t>712.01</t>
  </si>
  <si>
    <t>2022-12-26</t>
  </si>
  <si>
    <t>698.25</t>
  </si>
  <si>
    <t>2023-01-18</t>
  </si>
  <si>
    <t>676.02</t>
  </si>
  <si>
    <t>640.32</t>
  </si>
  <si>
    <t>2021-11-23</t>
  </si>
  <si>
    <t>639.29</t>
  </si>
  <si>
    <t>2021-12-24</t>
  </si>
  <si>
    <t>636.92</t>
  </si>
  <si>
    <t>2022-01-14</t>
  </si>
  <si>
    <t>636.77</t>
  </si>
  <si>
    <t>2022-02-21</t>
  </si>
  <si>
    <t>634.01</t>
  </si>
  <si>
    <t>2022-03-24</t>
  </si>
  <si>
    <t>2022-04-22</t>
  </si>
  <si>
    <t>645.96</t>
  </si>
  <si>
    <t>2022-05-24</t>
  </si>
  <si>
    <t>665.66</t>
  </si>
  <si>
    <t>2022-06-23</t>
  </si>
  <si>
    <t>670.79</t>
  </si>
  <si>
    <t>2022-07-22</t>
  </si>
  <si>
    <t>675.22</t>
  </si>
  <si>
    <t>2022-08-24</t>
  </si>
  <si>
    <t>683.88</t>
  </si>
  <si>
    <t>2022-09-23</t>
  </si>
  <si>
    <t>699.2</t>
  </si>
  <si>
    <t>2022-10-24</t>
  </si>
  <si>
    <t>712.3</t>
  </si>
  <si>
    <t>2022-11-23</t>
  </si>
  <si>
    <t>712.81</t>
  </si>
  <si>
    <t>2022-12-23</t>
  </si>
  <si>
    <t>698.1</t>
  </si>
  <si>
    <t>2023-01-17</t>
  </si>
  <si>
    <t>672.22</t>
  </si>
  <si>
    <t>2021-11-22</t>
  </si>
  <si>
    <t>639.52</t>
  </si>
  <si>
    <t>2021-12-23</t>
  </si>
  <si>
    <t>636.51</t>
  </si>
  <si>
    <t>2022-01-13</t>
  </si>
  <si>
    <t>635.42</t>
  </si>
  <si>
    <t>2022-02-18</t>
  </si>
  <si>
    <t>633.43</t>
  </si>
  <si>
    <t>2022-03-23</t>
  </si>
  <si>
    <t>635.58</t>
  </si>
  <si>
    <t>2022-04-21</t>
  </si>
  <si>
    <t>640.98</t>
  </si>
  <si>
    <t>2022-05-23</t>
  </si>
  <si>
    <t>667.56</t>
  </si>
  <si>
    <t>2022-06-22</t>
  </si>
  <si>
    <t>671.09</t>
  </si>
  <si>
    <t>2022-07-21</t>
  </si>
  <si>
    <t>676.2</t>
  </si>
  <si>
    <t>2022-08-23</t>
  </si>
  <si>
    <t>685.23</t>
  </si>
  <si>
    <t>2022-09-22</t>
  </si>
  <si>
    <t>697.98</t>
  </si>
  <si>
    <t>2022-10-21</t>
  </si>
  <si>
    <t>711.86</t>
  </si>
  <si>
    <t>2022-11-22</t>
  </si>
  <si>
    <t>716.67</t>
  </si>
  <si>
    <t>2022-12-22</t>
  </si>
  <si>
    <t>697.13</t>
  </si>
  <si>
    <t>2023-01-16</t>
  </si>
  <si>
    <t>671.35</t>
  </si>
  <si>
    <t>640.69</t>
  </si>
  <si>
    <t>2021-11-19</t>
  </si>
  <si>
    <t>638.25</t>
  </si>
  <si>
    <t>2021-12-22</t>
  </si>
  <si>
    <t>637.03</t>
  </si>
  <si>
    <t>2022-01-12</t>
  </si>
  <si>
    <t>636.58</t>
  </si>
  <si>
    <t>2022-02-17</t>
  </si>
  <si>
    <t>633.21</t>
  </si>
  <si>
    <t>2022-03-22</t>
  </si>
  <si>
    <t>636.64</t>
  </si>
  <si>
    <t>2022-04-20</t>
  </si>
  <si>
    <t>639.96</t>
  </si>
  <si>
    <t>2022-05-20</t>
  </si>
  <si>
    <t>674.87</t>
  </si>
  <si>
    <t>2022-06-21</t>
  </si>
  <si>
    <t>668.51</t>
  </si>
  <si>
    <t>2022-07-20</t>
  </si>
  <si>
    <t>674.65</t>
  </si>
  <si>
    <t>2022-08-22</t>
  </si>
  <si>
    <t>681.98</t>
  </si>
  <si>
    <t>2022-09-21</t>
  </si>
  <si>
    <t>695.36</t>
  </si>
  <si>
    <t>2022-10-20</t>
  </si>
  <si>
    <t>711.88</t>
  </si>
  <si>
    <t>2022-11-21</t>
  </si>
  <si>
    <t>712.56</t>
  </si>
  <si>
    <t>2022-12-21</t>
  </si>
  <si>
    <t>696.5</t>
  </si>
  <si>
    <t>2023-01-13</t>
  </si>
  <si>
    <t>672.92</t>
  </si>
  <si>
    <t>643.07</t>
  </si>
  <si>
    <t>2021-11-18</t>
  </si>
  <si>
    <t>638.03</t>
  </si>
  <si>
    <t>2021-12-21</t>
  </si>
  <si>
    <t>637.29</t>
  </si>
  <si>
    <t>2022-01-11</t>
  </si>
  <si>
    <t>636.84</t>
  </si>
  <si>
    <t>2022-02-16</t>
  </si>
  <si>
    <t>634.63</t>
  </si>
  <si>
    <t>2022-03-21</t>
  </si>
  <si>
    <t>2022-04-19</t>
  </si>
  <si>
    <t>637.2</t>
  </si>
  <si>
    <t>2022-05-19</t>
  </si>
  <si>
    <t>675.24</t>
  </si>
  <si>
    <t>2022-06-20</t>
  </si>
  <si>
    <t>671.2</t>
  </si>
  <si>
    <t>2022-07-19</t>
  </si>
  <si>
    <t>674.51</t>
  </si>
  <si>
    <t>2022-08-19</t>
  </si>
  <si>
    <t>680.65</t>
  </si>
  <si>
    <t>2022-09-20</t>
  </si>
  <si>
    <t>694.68</t>
  </si>
  <si>
    <t>2022-10-19</t>
  </si>
  <si>
    <t>711.05</t>
  </si>
  <si>
    <t>2022-11-18</t>
  </si>
  <si>
    <t>710.91</t>
  </si>
  <si>
    <t>2022-12-20</t>
  </si>
  <si>
    <t>698.61</t>
  </si>
  <si>
    <t>2023-01-12</t>
  </si>
  <si>
    <t>676.8</t>
  </si>
  <si>
    <t>643.0</t>
  </si>
  <si>
    <t>2021-11-17</t>
  </si>
  <si>
    <t>639.35</t>
  </si>
  <si>
    <t>2021-12-20</t>
  </si>
  <si>
    <t>639.33</t>
  </si>
  <si>
    <t>2022-01-10</t>
  </si>
  <si>
    <t>636.53</t>
  </si>
  <si>
    <t>2022-02-15</t>
  </si>
  <si>
    <t>636.05</t>
  </si>
  <si>
    <t>2022-03-18</t>
  </si>
  <si>
    <t>634.25</t>
  </si>
  <si>
    <t>2022-04-18</t>
  </si>
  <si>
    <t>637.63</t>
  </si>
  <si>
    <t>2022-05-18</t>
  </si>
  <si>
    <t>674.21</t>
  </si>
  <si>
    <t>2022-06-17</t>
  </si>
  <si>
    <t>669.23</t>
  </si>
  <si>
    <t>2022-07-18</t>
  </si>
  <si>
    <t>674.47</t>
  </si>
  <si>
    <t>2022-08-18</t>
  </si>
  <si>
    <t>678.02</t>
  </si>
  <si>
    <t>2022-09-19</t>
  </si>
  <si>
    <t>693.96</t>
  </si>
  <si>
    <t>2022-10-18</t>
  </si>
  <si>
    <t>710.86</t>
  </si>
  <si>
    <t>2022-11-17</t>
  </si>
  <si>
    <t>706.55</t>
  </si>
  <si>
    <t>2022-12-19</t>
  </si>
  <si>
    <t>697.46</t>
  </si>
  <si>
    <t>2023-01-11</t>
  </si>
  <si>
    <t>677.56</t>
  </si>
  <si>
    <t>643.86</t>
  </si>
  <si>
    <t>2021-11-16</t>
  </si>
  <si>
    <t>2021-12-17</t>
  </si>
  <si>
    <t>2022-01-07</t>
  </si>
  <si>
    <t>637.42</t>
  </si>
  <si>
    <t>2022-02-14</t>
  </si>
  <si>
    <t>2022-03-17</t>
  </si>
  <si>
    <t>634.06</t>
  </si>
  <si>
    <t>2022-04-15</t>
  </si>
  <si>
    <t>638.96</t>
  </si>
  <si>
    <t>2022-05-17</t>
  </si>
  <si>
    <t>678.54</t>
  </si>
  <si>
    <t>2022-06-16</t>
  </si>
  <si>
    <t>670.99</t>
  </si>
  <si>
    <t>2022-07-15</t>
  </si>
  <si>
    <t>675.03</t>
  </si>
  <si>
    <t>2022-08-17</t>
  </si>
  <si>
    <t>678.63</t>
  </si>
  <si>
    <t>2022-09-16</t>
  </si>
  <si>
    <t>693.05</t>
  </si>
  <si>
    <t>2022-10-17</t>
  </si>
  <si>
    <t>710.95</t>
  </si>
  <si>
    <t>2022-11-16</t>
  </si>
  <si>
    <t>703.63</t>
  </si>
  <si>
    <t>2022-12-16</t>
  </si>
  <si>
    <t>697.91</t>
  </si>
  <si>
    <t>2023-01-10</t>
  </si>
  <si>
    <t>676.11</t>
  </si>
  <si>
    <t>644.14</t>
  </si>
  <si>
    <t>2021-11-15</t>
  </si>
  <si>
    <t>2021-12-16</t>
  </si>
  <si>
    <t>636.37</t>
  </si>
  <si>
    <t>2022-01-06</t>
  </si>
  <si>
    <t>2022-02-11</t>
  </si>
  <si>
    <t>636.81</t>
  </si>
  <si>
    <t>2022-03-16</t>
  </si>
  <si>
    <t>638.0</t>
  </si>
  <si>
    <t>2022-04-14</t>
  </si>
  <si>
    <t>635.4</t>
  </si>
  <si>
    <t>2022-05-16</t>
  </si>
  <si>
    <t>678.71</t>
  </si>
  <si>
    <t>2022-06-15</t>
  </si>
  <si>
    <t>675.18</t>
  </si>
  <si>
    <t>2022-07-14</t>
  </si>
  <si>
    <t>672.65</t>
  </si>
  <si>
    <t>2022-08-16</t>
  </si>
  <si>
    <t>677.3</t>
  </si>
  <si>
    <t>2022-09-15</t>
  </si>
  <si>
    <t>691.01</t>
  </si>
  <si>
    <t>2022-10-14</t>
  </si>
  <si>
    <t>710.88</t>
  </si>
  <si>
    <t>2022-11-15</t>
  </si>
  <si>
    <t>704.21</t>
  </si>
  <si>
    <t>2022-12-15</t>
  </si>
  <si>
    <t>693.43</t>
  </si>
  <si>
    <t>2023-01-09</t>
  </si>
  <si>
    <t>682.65</t>
  </si>
  <si>
    <t>646.12</t>
  </si>
  <si>
    <t>2021-11-12</t>
  </si>
  <si>
    <t>640.65</t>
  </si>
  <si>
    <t>2021-12-15</t>
  </si>
  <si>
    <t>637.16</t>
  </si>
  <si>
    <t>2022-01-05</t>
  </si>
  <si>
    <t>637.79</t>
  </si>
  <si>
    <t>2022-02-10</t>
  </si>
  <si>
    <t>2022-03-15</t>
  </si>
  <si>
    <t>637.6</t>
  </si>
  <si>
    <t>2022-04-13</t>
  </si>
  <si>
    <t>637.52</t>
  </si>
  <si>
    <t>2022-05-13</t>
  </si>
  <si>
    <t>678.98</t>
  </si>
  <si>
    <t>2022-06-14</t>
  </si>
  <si>
    <t>674.82</t>
  </si>
  <si>
    <t>2022-07-13</t>
  </si>
  <si>
    <t>672.82</t>
  </si>
  <si>
    <t>2022-08-15</t>
  </si>
  <si>
    <t>674.1</t>
  </si>
  <si>
    <t>2022-09-14</t>
  </si>
  <si>
    <t>691.16</t>
  </si>
  <si>
    <t>2022-10-13</t>
  </si>
  <si>
    <t>711.01</t>
  </si>
  <si>
    <t>2022-11-14</t>
  </si>
  <si>
    <t>708.99</t>
  </si>
  <si>
    <t>2022-12-14</t>
  </si>
  <si>
    <t>695.35</t>
  </si>
  <si>
    <t>2023-01-06</t>
  </si>
  <si>
    <t>689.12</t>
  </si>
  <si>
    <t>644.47</t>
  </si>
  <si>
    <t>2021-11-11</t>
  </si>
  <si>
    <t>641.45</t>
  </si>
  <si>
    <t>2021-12-14</t>
  </si>
  <si>
    <t>636.75</t>
  </si>
  <si>
    <t>2022-01-04</t>
  </si>
  <si>
    <t>2022-02-09</t>
  </si>
  <si>
    <t>2022-03-14</t>
  </si>
  <si>
    <t>635.06</t>
  </si>
  <si>
    <t>2022-04-12</t>
  </si>
  <si>
    <t>637.95</t>
  </si>
  <si>
    <t>2022-05-12</t>
  </si>
  <si>
    <t>2022-06-13</t>
  </si>
  <si>
    <t>671.82</t>
  </si>
  <si>
    <t>2022-07-12</t>
  </si>
  <si>
    <t>672.87</t>
  </si>
  <si>
    <t>2022-08-12</t>
  </si>
  <si>
    <t>674.13</t>
  </si>
  <si>
    <t>2022-09-13</t>
  </si>
  <si>
    <t>689.28</t>
  </si>
  <si>
    <t>2022-10-12</t>
  </si>
  <si>
    <t>711.03</t>
  </si>
  <si>
    <t>2022-11-11</t>
  </si>
  <si>
    <t>719.07</t>
  </si>
  <si>
    <t>2022-12-13</t>
  </si>
  <si>
    <t>2023-01-05</t>
  </si>
  <si>
    <t>689.26</t>
  </si>
  <si>
    <t>644.79</t>
  </si>
  <si>
    <t>2021-11-10</t>
  </si>
  <si>
    <t>639.48</t>
  </si>
  <si>
    <t>2021-12-13</t>
  </si>
  <si>
    <t>636.69</t>
  </si>
  <si>
    <t>2022-02-08</t>
  </si>
  <si>
    <t>635.69</t>
  </si>
  <si>
    <t>2022-03-11</t>
  </si>
  <si>
    <t>633.06</t>
  </si>
  <si>
    <t>2022-04-11</t>
  </si>
  <si>
    <t>636.45</t>
  </si>
  <si>
    <t>2022-05-11</t>
  </si>
  <si>
    <t>672.9</t>
  </si>
  <si>
    <t>2022-06-10</t>
  </si>
  <si>
    <t>669.94</t>
  </si>
  <si>
    <t>2022-07-11</t>
  </si>
  <si>
    <t>669.6</t>
  </si>
  <si>
    <t>2022-08-11</t>
  </si>
  <si>
    <t>673.24</t>
  </si>
  <si>
    <t>2022-09-09</t>
  </si>
  <si>
    <t>690.98</t>
  </si>
  <si>
    <t>2022-10-11</t>
  </si>
  <si>
    <t>710.75</t>
  </si>
  <si>
    <t>2022-11-10</t>
  </si>
  <si>
    <t>724.22</t>
  </si>
  <si>
    <t>2022-12-12</t>
  </si>
  <si>
    <t>695.65</t>
  </si>
  <si>
    <t>2023-01-04</t>
  </si>
  <si>
    <t>691.31</t>
  </si>
  <si>
    <t>646.04</t>
  </si>
  <si>
    <t>2021-11-09</t>
  </si>
  <si>
    <t>2021-12-10</t>
  </si>
  <si>
    <t>637.02</t>
  </si>
  <si>
    <t>2022-02-07</t>
  </si>
  <si>
    <t>635.8</t>
  </si>
  <si>
    <t>2022-03-10</t>
  </si>
  <si>
    <t>631.05</t>
  </si>
  <si>
    <t>2022-04-08</t>
  </si>
  <si>
    <t>2022-05-10</t>
  </si>
  <si>
    <t>671.34</t>
  </si>
  <si>
    <t>2022-06-09</t>
  </si>
  <si>
    <t>668.11</t>
  </si>
  <si>
    <t>2022-07-08</t>
  </si>
  <si>
    <t>670.98</t>
  </si>
  <si>
    <t>2022-08-10</t>
  </si>
  <si>
    <t>676.12</t>
  </si>
  <si>
    <t>2022-09-08</t>
  </si>
  <si>
    <t>691.48</t>
  </si>
  <si>
    <t>2022-10-10</t>
  </si>
  <si>
    <t>709.92</t>
  </si>
  <si>
    <t>2022-11-09</t>
  </si>
  <si>
    <t>721.89</t>
  </si>
  <si>
    <t>2022-12-09</t>
  </si>
  <si>
    <t>695.88</t>
  </si>
  <si>
    <t>2023-01-03</t>
  </si>
  <si>
    <t>694.75</t>
  </si>
  <si>
    <t>2021-11-08</t>
  </si>
  <si>
    <t>639.59</t>
  </si>
  <si>
    <t>2021-12-09</t>
  </si>
  <si>
    <t>634.98</t>
  </si>
  <si>
    <t>2022-03-09</t>
  </si>
  <si>
    <t>631.78</t>
  </si>
  <si>
    <t>2022-04-07</t>
  </si>
  <si>
    <t>636.59</t>
  </si>
  <si>
    <t>2022-05-09</t>
  </si>
  <si>
    <t>668.99</t>
  </si>
  <si>
    <t>2022-06-08</t>
  </si>
  <si>
    <t>666.34</t>
  </si>
  <si>
    <t>2022-07-07</t>
  </si>
  <si>
    <t>671.43</t>
  </si>
  <si>
    <t>2022-08-09</t>
  </si>
  <si>
    <t>675.84</t>
  </si>
  <si>
    <t>2022-09-07</t>
  </si>
  <si>
    <t>691.6</t>
  </si>
  <si>
    <t>2022-11-08</t>
  </si>
  <si>
    <t>721.5</t>
  </si>
  <si>
    <t>2022-12-08</t>
  </si>
  <si>
    <t>696.06</t>
  </si>
  <si>
    <t>2021-11-05</t>
  </si>
  <si>
    <t>2021-12-08</t>
  </si>
  <si>
    <t>2022-03-08</t>
  </si>
  <si>
    <t>631.85</t>
  </si>
  <si>
    <t>2022-04-06</t>
  </si>
  <si>
    <t>637.99</t>
  </si>
  <si>
    <t>2022-05-06</t>
  </si>
  <si>
    <t>663.32</t>
  </si>
  <si>
    <t>2022-06-07</t>
  </si>
  <si>
    <t>666.49</t>
  </si>
  <si>
    <t>2022-07-06</t>
  </si>
  <si>
    <t>672.46</t>
  </si>
  <si>
    <t>2022-08-08</t>
  </si>
  <si>
    <t>676.95</t>
  </si>
  <si>
    <t>2022-09-06</t>
  </si>
  <si>
    <t>690.96</t>
  </si>
  <si>
    <t>2022-11-07</t>
  </si>
  <si>
    <t>722.92</t>
  </si>
  <si>
    <t>2022-12-07</t>
  </si>
  <si>
    <t>699.75</t>
  </si>
  <si>
    <t>2021-11-04</t>
  </si>
  <si>
    <t>639.43</t>
  </si>
  <si>
    <t>2021-12-07</t>
  </si>
  <si>
    <t>637.38</t>
  </si>
  <si>
    <t>2022-03-07</t>
  </si>
  <si>
    <t>634.78</t>
  </si>
  <si>
    <t>2022-04-01</t>
  </si>
  <si>
    <t>635.09</t>
  </si>
  <si>
    <t>2022-05-05</t>
  </si>
  <si>
    <t>656.72</t>
  </si>
  <si>
    <t>2022-06-06</t>
  </si>
  <si>
    <t>666.91</t>
  </si>
  <si>
    <t>2022-07-05</t>
  </si>
  <si>
    <t>669.86</t>
  </si>
  <si>
    <t>2022-08-05</t>
  </si>
  <si>
    <t>674.05</t>
  </si>
  <si>
    <t>2022-09-05</t>
  </si>
  <si>
    <t>689.98</t>
  </si>
  <si>
    <t>2022-11-04</t>
  </si>
  <si>
    <t>725.55</t>
  </si>
  <si>
    <t>2022-12-06</t>
  </si>
  <si>
    <t>2021-11-03</t>
  </si>
  <si>
    <t>640.79</t>
  </si>
  <si>
    <t>2021-12-06</t>
  </si>
  <si>
    <t>2022-03-04</t>
  </si>
  <si>
    <t>632.88</t>
  </si>
  <si>
    <t>2022-06-02</t>
  </si>
  <si>
    <t>670.95</t>
  </si>
  <si>
    <t>2022-07-04</t>
  </si>
  <si>
    <t>670.71</t>
  </si>
  <si>
    <t>2022-08-04</t>
  </si>
  <si>
    <t>676.36</t>
  </si>
  <si>
    <t>2022-09-02</t>
  </si>
  <si>
    <t>689.17</t>
  </si>
  <si>
    <t>2022-11-03</t>
  </si>
  <si>
    <t>724.72</t>
  </si>
  <si>
    <t>2022-12-05</t>
  </si>
  <si>
    <t>703.84</t>
  </si>
  <si>
    <t>2021-11-02</t>
  </si>
  <si>
    <t>640.09</t>
  </si>
  <si>
    <t>2021-12-03</t>
  </si>
  <si>
    <t>2022-03-03</t>
  </si>
  <si>
    <t>630.16</t>
  </si>
  <si>
    <t>2022-06-01</t>
  </si>
  <si>
    <t>666.51</t>
  </si>
  <si>
    <t>2022-07-01</t>
  </si>
  <si>
    <t>668.63</t>
  </si>
  <si>
    <t>2022-08-03</t>
  </si>
  <si>
    <t>678.13</t>
  </si>
  <si>
    <t>2022-09-01</t>
  </si>
  <si>
    <t>688.21</t>
  </si>
  <si>
    <t>2022-11-02</t>
  </si>
  <si>
    <t>721.97</t>
  </si>
  <si>
    <t>2022-12-02</t>
  </si>
  <si>
    <t>705.42</t>
  </si>
  <si>
    <t>2021-11-01</t>
  </si>
  <si>
    <t>641.92</t>
  </si>
  <si>
    <t>2021-12-02</t>
  </si>
  <si>
    <t>637.19</t>
  </si>
  <si>
    <t>2022-03-02</t>
  </si>
  <si>
    <t>633.51</t>
  </si>
  <si>
    <t>2022-08-02</t>
  </si>
  <si>
    <t>674.62</t>
  </si>
  <si>
    <t>2022-11-01</t>
  </si>
  <si>
    <t>720.81</t>
  </si>
  <si>
    <t>2022-12-01</t>
  </si>
  <si>
    <t>712.25</t>
  </si>
  <si>
    <t>2021-12-01</t>
  </si>
  <si>
    <t>636.93</t>
  </si>
  <si>
    <t>2022-03-01</t>
  </si>
  <si>
    <t>630.14</t>
  </si>
  <si>
    <t>2022-08-01</t>
  </si>
  <si>
    <t>674.67</t>
  </si>
  <si>
    <t>HKD兑CNY 期末汇率</t>
  </si>
  <si>
    <t xml:space="preserve">HKD兑CNY </t>
  </si>
  <si>
    <t>HKD兑CNY 平均汇率</t>
  </si>
  <si>
    <t>CNY兑HKD</t>
  </si>
  <si>
    <t>港币</t>
  </si>
  <si>
    <t>81.792</t>
  </si>
  <si>
    <t>81.76</t>
  </si>
  <si>
    <t>81.518</t>
  </si>
  <si>
    <t>80.932</t>
  </si>
  <si>
    <t>81.101</t>
  </si>
  <si>
    <t>84.338</t>
  </si>
  <si>
    <t>84.865</t>
  </si>
  <si>
    <t>85.519</t>
  </si>
  <si>
    <t>85.908</t>
  </si>
  <si>
    <t>87.788</t>
  </si>
  <si>
    <t>90.444</t>
  </si>
  <si>
    <t>91.431</t>
  </si>
  <si>
    <t>91.869</t>
  </si>
  <si>
    <t>89.327</t>
  </si>
  <si>
    <t>86.267</t>
  </si>
  <si>
    <t>81.912</t>
  </si>
  <si>
    <t>81.653</t>
  </si>
  <si>
    <t>81.484</t>
  </si>
  <si>
    <t>81.128</t>
  </si>
  <si>
    <t>81.218</t>
  </si>
  <si>
    <t>83.64</t>
  </si>
  <si>
    <t>85.42</t>
  </si>
  <si>
    <t>85.443</t>
  </si>
  <si>
    <t>85.881</t>
  </si>
  <si>
    <t>87.672</t>
  </si>
  <si>
    <t>90.578</t>
  </si>
  <si>
    <t>91.343</t>
  </si>
  <si>
    <t>92.115</t>
  </si>
  <si>
    <t>89.573</t>
  </si>
  <si>
    <t>86.368</t>
  </si>
  <si>
    <t>81.996</t>
  </si>
  <si>
    <t>81.734</t>
  </si>
  <si>
    <t>81.649</t>
  </si>
  <si>
    <t>81.079</t>
  </si>
  <si>
    <t>81.289</t>
  </si>
  <si>
    <t>83.603</t>
  </si>
  <si>
    <t>85.847</t>
  </si>
  <si>
    <t>85.305</t>
  </si>
  <si>
    <t>86.29</t>
  </si>
  <si>
    <t>87.541</t>
  </si>
  <si>
    <t>90.584</t>
  </si>
  <si>
    <t>91.176</t>
  </si>
  <si>
    <t>91.644</t>
  </si>
  <si>
    <t>89.328</t>
  </si>
  <si>
    <t>86.456</t>
  </si>
  <si>
    <t>82.045</t>
  </si>
  <si>
    <t>81.717</t>
  </si>
  <si>
    <t>81.538</t>
  </si>
  <si>
    <t>81.144</t>
  </si>
  <si>
    <t>81.407</t>
  </si>
  <si>
    <t>83.578</t>
  </si>
  <si>
    <t>85.057</t>
  </si>
  <si>
    <t>85.166</t>
  </si>
  <si>
    <t>85.973</t>
  </si>
  <si>
    <t>87.284</t>
  </si>
  <si>
    <t>90.093</t>
  </si>
  <si>
    <t>91.262</t>
  </si>
  <si>
    <t>91.325</t>
  </si>
  <si>
    <t>89.139</t>
  </si>
  <si>
    <t>86.487</t>
  </si>
  <si>
    <t>82.001</t>
  </si>
  <si>
    <t>81.659</t>
  </si>
  <si>
    <t>81.675</t>
  </si>
  <si>
    <t>81.372</t>
  </si>
  <si>
    <t>81.472</t>
  </si>
  <si>
    <t>82.721</t>
  </si>
  <si>
    <t>84.785</t>
  </si>
  <si>
    <t>85.354</t>
  </si>
  <si>
    <t>86.049</t>
  </si>
  <si>
    <t>87.355</t>
  </si>
  <si>
    <t>89.551</t>
  </si>
  <si>
    <t>91.299</t>
  </si>
  <si>
    <t>91.066</t>
  </si>
  <si>
    <t>89.451</t>
  </si>
  <si>
    <t>86.434</t>
  </si>
  <si>
    <t>82.06</t>
  </si>
  <si>
    <t>81.67</t>
  </si>
  <si>
    <t>81.755</t>
  </si>
  <si>
    <t>81.275</t>
  </si>
  <si>
    <t>81.35</t>
  </si>
  <si>
    <t>82.34</t>
  </si>
  <si>
    <t>84.804</t>
  </si>
  <si>
    <t>85.456</t>
  </si>
  <si>
    <t>86.029</t>
  </si>
  <si>
    <t>87.153</t>
  </si>
  <si>
    <t>89.08</t>
  </si>
  <si>
    <t>90.744</t>
  </si>
  <si>
    <t>91.182</t>
  </si>
  <si>
    <t>89.546</t>
  </si>
  <si>
    <t>86.064</t>
  </si>
  <si>
    <t>82.096</t>
  </si>
  <si>
    <t>81.607</t>
  </si>
  <si>
    <t>81.549</t>
  </si>
  <si>
    <t>81.212</t>
  </si>
  <si>
    <t>81.201</t>
  </si>
  <si>
    <t>81.715</t>
  </si>
  <si>
    <t>85.063</t>
  </si>
  <si>
    <t>85.49</t>
  </si>
  <si>
    <t>86.144</t>
  </si>
  <si>
    <t>87.326</t>
  </si>
  <si>
    <t>88.917</t>
  </si>
  <si>
    <t>90.689</t>
  </si>
  <si>
    <t>91.859</t>
  </si>
  <si>
    <t>89.508</t>
  </si>
  <si>
    <t>85.958</t>
  </si>
  <si>
    <t>81.934</t>
  </si>
  <si>
    <t>81.664</t>
  </si>
  <si>
    <t>81.662</t>
  </si>
  <si>
    <t>81.176</t>
  </si>
  <si>
    <t>81.341</t>
  </si>
  <si>
    <t>81.6</t>
  </si>
  <si>
    <t>86.004</t>
  </si>
  <si>
    <t>85.162</t>
  </si>
  <si>
    <t>85.943</t>
  </si>
  <si>
    <t>86.913</t>
  </si>
  <si>
    <t>88.586</t>
  </si>
  <si>
    <t>90.688</t>
  </si>
  <si>
    <t>91.108</t>
  </si>
  <si>
    <t>89.424</t>
  </si>
  <si>
    <t>86.171</t>
  </si>
  <si>
    <t>81.913</t>
  </si>
  <si>
    <t>81.699</t>
  </si>
  <si>
    <t>81.689</t>
  </si>
  <si>
    <t>81.338</t>
  </si>
  <si>
    <t>81.381</t>
  </si>
  <si>
    <t>81.24</t>
  </si>
  <si>
    <t>86.033</t>
  </si>
  <si>
    <t>85.505</t>
  </si>
  <si>
    <t>85.925</t>
  </si>
  <si>
    <t>86.766</t>
  </si>
  <si>
    <t>88.507</t>
  </si>
  <si>
    <t>90.583</t>
  </si>
  <si>
    <t>90.823</t>
  </si>
  <si>
    <t>89.792</t>
  </si>
  <si>
    <t>86.64</t>
  </si>
  <si>
    <t>82.093</t>
  </si>
  <si>
    <t>81.622</t>
  </si>
  <si>
    <t>81.522</t>
  </si>
  <si>
    <t>81.134</t>
  </si>
  <si>
    <t>81.293</t>
  </si>
  <si>
    <t>85.892</t>
  </si>
  <si>
    <t>85.255</t>
  </si>
  <si>
    <t>85.92</t>
  </si>
  <si>
    <t>86.441</t>
  </si>
  <si>
    <t>88.413</t>
  </si>
  <si>
    <t>90.559</t>
  </si>
  <si>
    <t>90.323</t>
  </si>
  <si>
    <t>86.751</t>
  </si>
  <si>
    <t>82.069</t>
  </si>
  <si>
    <t>81.568</t>
  </si>
  <si>
    <t>81.707</t>
  </si>
  <si>
    <t>81.611</t>
  </si>
  <si>
    <t>81.116</t>
  </si>
  <si>
    <t>81.47</t>
  </si>
  <si>
    <t>86.439</t>
  </si>
  <si>
    <t>85.486</t>
  </si>
  <si>
    <t>85.993</t>
  </si>
  <si>
    <t>86.563</t>
  </si>
  <si>
    <t>88.297</t>
  </si>
  <si>
    <t>90.568</t>
  </si>
  <si>
    <t>89.921</t>
  </si>
  <si>
    <t>89.731</t>
  </si>
  <si>
    <t>86.585</t>
  </si>
  <si>
    <t>82.005</t>
  </si>
  <si>
    <t>81.553</t>
  </si>
  <si>
    <t>81.739</t>
  </si>
  <si>
    <t>81.656</t>
  </si>
  <si>
    <t>81.536</t>
  </si>
  <si>
    <t>81.047</t>
  </si>
  <si>
    <t>86.461</t>
  </si>
  <si>
    <t>86.011</t>
  </si>
  <si>
    <t>85.694</t>
  </si>
  <si>
    <t>86.418</t>
  </si>
  <si>
    <t>88.048</t>
  </si>
  <si>
    <t>90.56</t>
  </si>
  <si>
    <t>89.861</t>
  </si>
  <si>
    <t>89.169</t>
  </si>
  <si>
    <t>87.431</t>
  </si>
  <si>
    <t>82.229</t>
  </si>
  <si>
    <t>81.672</t>
  </si>
  <si>
    <t>81.836</t>
  </si>
  <si>
    <t>81.45</t>
  </si>
  <si>
    <t>86.495</t>
  </si>
  <si>
    <t>85.965</t>
  </si>
  <si>
    <t>85.711</t>
  </si>
  <si>
    <t>86.025</t>
  </si>
  <si>
    <t>88.056</t>
  </si>
  <si>
    <t>90.585</t>
  </si>
  <si>
    <t>90.449</t>
  </si>
  <si>
    <t>89.409</t>
  </si>
  <si>
    <t>88.186</t>
  </si>
  <si>
    <t>82.321</t>
  </si>
  <si>
    <t>81.601</t>
  </si>
  <si>
    <t>81.81</t>
  </si>
  <si>
    <t>81.667</t>
  </si>
  <si>
    <t>81.112</t>
  </si>
  <si>
    <t>81.392</t>
  </si>
  <si>
    <t>85.723</t>
  </si>
  <si>
    <t>85.585</t>
  </si>
  <si>
    <t>85.718</t>
  </si>
  <si>
    <t>85.992</t>
  </si>
  <si>
    <t>87.82</t>
  </si>
  <si>
    <t>91.698</t>
  </si>
  <si>
    <t>89.714</t>
  </si>
  <si>
    <t>88.172</t>
  </si>
  <si>
    <t>82.088</t>
  </si>
  <si>
    <t>81.637</t>
  </si>
  <si>
    <t>81.577</t>
  </si>
  <si>
    <t>80.916</t>
  </si>
  <si>
    <t>81.183</t>
  </si>
  <si>
    <t>85.722</t>
  </si>
  <si>
    <t>85.355</t>
  </si>
  <si>
    <t>85.311</t>
  </si>
  <si>
    <t>85.791</t>
  </si>
  <si>
    <t>88.031</t>
  </si>
  <si>
    <t>90.542</t>
  </si>
  <si>
    <t>92.261</t>
  </si>
  <si>
    <t>89.341</t>
  </si>
  <si>
    <t>88.467</t>
  </si>
  <si>
    <t>82.051</t>
  </si>
  <si>
    <t>81.694</t>
  </si>
  <si>
    <t>81.624</t>
  </si>
  <si>
    <t>80.702</t>
  </si>
  <si>
    <t>81.209</t>
  </si>
  <si>
    <t>85.523</t>
  </si>
  <si>
    <t>85.132</t>
  </si>
  <si>
    <t>85.495</t>
  </si>
  <si>
    <t>86.133</t>
  </si>
  <si>
    <t>88.093</t>
  </si>
  <si>
    <t>90.437</t>
  </si>
  <si>
    <t>91.969</t>
  </si>
  <si>
    <t>89.382</t>
  </si>
  <si>
    <t>88.991</t>
  </si>
  <si>
    <t>82.177</t>
  </si>
  <si>
    <t>81.432</t>
  </si>
  <si>
    <t>80.8</t>
  </si>
  <si>
    <t>81.217</t>
  </si>
  <si>
    <t>85.223</t>
  </si>
  <si>
    <t>84.927</t>
  </si>
  <si>
    <t>85.562</t>
  </si>
  <si>
    <t>86.096</t>
  </si>
  <si>
    <t>88.105</t>
  </si>
  <si>
    <t>91.913</t>
  </si>
  <si>
    <t>89.353</t>
  </si>
  <si>
    <t>82.203</t>
  </si>
  <si>
    <t>81.651</t>
  </si>
  <si>
    <t>80.811</t>
  </si>
  <si>
    <t>81.418</t>
  </si>
  <si>
    <t>84.505</t>
  </si>
  <si>
    <t>84.956</t>
  </si>
  <si>
    <t>85.695</t>
  </si>
  <si>
    <t>86.237</t>
  </si>
  <si>
    <t>88.03</t>
  </si>
  <si>
    <t>92.096</t>
  </si>
  <si>
    <t>89.934</t>
  </si>
  <si>
    <t>82.155</t>
  </si>
  <si>
    <t>81.723</t>
  </si>
  <si>
    <t>81.22</t>
  </si>
  <si>
    <t>81.084</t>
  </si>
  <si>
    <t>83.679</t>
  </si>
  <si>
    <t>84.997</t>
  </si>
  <si>
    <t>85.366</t>
  </si>
  <si>
    <t>85.868</t>
  </si>
  <si>
    <t>87.901</t>
  </si>
  <si>
    <t>92.429</t>
  </si>
  <si>
    <t>89.775</t>
  </si>
  <si>
    <t>82.348</t>
  </si>
  <si>
    <t>81.704</t>
  </si>
  <si>
    <t>80.964</t>
  </si>
  <si>
    <t>85.502</t>
  </si>
  <si>
    <t>85.469</t>
  </si>
  <si>
    <t>86.168</t>
  </si>
  <si>
    <t>87.812</t>
  </si>
  <si>
    <t>92.324</t>
  </si>
  <si>
    <t>90.453</t>
  </si>
  <si>
    <t>82.222</t>
  </si>
  <si>
    <t>81.803</t>
  </si>
  <si>
    <t>80.638</t>
  </si>
  <si>
    <t>84.946</t>
  </si>
  <si>
    <t>85.208</t>
  </si>
  <si>
    <t>86.388</t>
  </si>
  <si>
    <t>87.687</t>
  </si>
  <si>
    <t>91.974</t>
  </si>
  <si>
    <t>90.687</t>
  </si>
  <si>
    <t>82.517</t>
  </si>
  <si>
    <t>81.766</t>
  </si>
  <si>
    <t>81.054</t>
  </si>
  <si>
    <t>85.939</t>
  </si>
  <si>
    <t>91.828</t>
  </si>
  <si>
    <t>91.304</t>
  </si>
  <si>
    <t>81.681</t>
  </si>
  <si>
    <t>80.647</t>
  </si>
  <si>
    <t>85.948</t>
  </si>
  <si>
    <t>PLN对RMB</t>
  </si>
  <si>
    <t>RMB对PLN</t>
  </si>
  <si>
    <t>人民币：兹罗提</t>
  </si>
  <si>
    <t>美元：人民币</t>
  </si>
  <si>
    <t>美元：兹罗提</t>
  </si>
  <si>
    <t>65.931</t>
  </si>
  <si>
    <t>63.15</t>
  </si>
  <si>
    <t>62.98</t>
  </si>
  <si>
    <t>64.22</t>
  </si>
  <si>
    <t>66.053</t>
  </si>
  <si>
    <t>63.019</t>
  </si>
  <si>
    <t>63.236</t>
  </si>
  <si>
    <t>64.093</t>
  </si>
  <si>
    <t>65.837</t>
  </si>
  <si>
    <t>63.222</t>
  </si>
  <si>
    <t>63.166</t>
  </si>
  <si>
    <t>64.349</t>
  </si>
  <si>
    <t>66.816</t>
  </si>
  <si>
    <t>63.362</t>
  </si>
  <si>
    <t>62.721</t>
  </si>
  <si>
    <t>64.646</t>
  </si>
  <si>
    <t>67.796</t>
  </si>
  <si>
    <t>63.473</t>
  </si>
  <si>
    <t>62.583</t>
  </si>
  <si>
    <t>64.45</t>
  </si>
  <si>
    <t>68.023</t>
  </si>
  <si>
    <t>64.053</t>
  </si>
  <si>
    <t>62.72</t>
  </si>
  <si>
    <t>64.429</t>
  </si>
  <si>
    <t>68.494</t>
  </si>
  <si>
    <t>64.082</t>
  </si>
  <si>
    <t>62.999</t>
  </si>
  <si>
    <t>64.56</t>
  </si>
  <si>
    <t>68.867</t>
  </si>
  <si>
    <t>63.973</t>
  </si>
  <si>
    <t>63.114</t>
  </si>
  <si>
    <t>64.289</t>
  </si>
  <si>
    <t>68.193</t>
  </si>
  <si>
    <t>63.255</t>
  </si>
  <si>
    <t>64.303</t>
  </si>
  <si>
    <t>68.584</t>
  </si>
  <si>
    <t>63.487</t>
  </si>
  <si>
    <t>64.453</t>
  </si>
  <si>
    <t>69.422</t>
  </si>
  <si>
    <t>65.241</t>
  </si>
  <si>
    <t>63.22</t>
  </si>
  <si>
    <t>64.69</t>
  </si>
  <si>
    <t>69.151</t>
  </si>
  <si>
    <t>64.818</t>
  </si>
  <si>
    <t>63.2</t>
  </si>
  <si>
    <t>64.547</t>
  </si>
  <si>
    <t>70.133</t>
  </si>
  <si>
    <t>63.903</t>
  </si>
  <si>
    <t>63.571</t>
  </si>
  <si>
    <t>64.59</t>
  </si>
  <si>
    <t>70.184</t>
  </si>
  <si>
    <t>64.106</t>
  </si>
  <si>
    <t>63.843</t>
  </si>
  <si>
    <t>63.865</t>
  </si>
  <si>
    <t>70.316</t>
  </si>
  <si>
    <t>65.09</t>
  </si>
  <si>
    <t>64.077</t>
  </si>
  <si>
    <t>64.081</t>
  </si>
  <si>
    <t>70.26</t>
  </si>
  <si>
    <t>64.689</t>
  </si>
  <si>
    <t>63.757</t>
  </si>
  <si>
    <t>62.992</t>
  </si>
  <si>
    <t>64.648</t>
  </si>
  <si>
    <t>64.156</t>
  </si>
  <si>
    <t>65.393</t>
  </si>
  <si>
    <t>64.03</t>
  </si>
  <si>
    <t>66.262</t>
  </si>
  <si>
    <t>64.327</t>
  </si>
  <si>
    <t>66.33</t>
  </si>
  <si>
    <t>63.005</t>
  </si>
  <si>
    <t>66.069</t>
  </si>
  <si>
    <t>63.167</t>
  </si>
  <si>
    <t>66.2</t>
  </si>
  <si>
    <t>62.918</t>
  </si>
  <si>
    <t>PLN对USD</t>
  </si>
  <si>
    <t>USD对PLN</t>
  </si>
  <si>
    <t>AUD对RMB</t>
  </si>
  <si>
    <t>RMB对AUD</t>
  </si>
  <si>
    <t>澳元：人民币</t>
  </si>
  <si>
    <t>澳元：美元</t>
  </si>
  <si>
    <t>453.97</t>
  </si>
  <si>
    <t>476.46</t>
  </si>
  <si>
    <t>470.65</t>
  </si>
  <si>
    <t>478.8</t>
  </si>
  <si>
    <t>461.45</t>
  </si>
  <si>
    <t>471.96</t>
  </si>
  <si>
    <t>473.82</t>
  </si>
  <si>
    <t>462.96</t>
  </si>
  <si>
    <t>461.47</t>
  </si>
  <si>
    <t>479.08</t>
  </si>
  <si>
    <t>471.38</t>
  </si>
  <si>
    <t>476.96</t>
  </si>
  <si>
    <t>453.94</t>
  </si>
  <si>
    <t>477.4</t>
  </si>
  <si>
    <t>467.71</t>
  </si>
  <si>
    <t>480.01</t>
  </si>
  <si>
    <t>463.16</t>
  </si>
  <si>
    <t>471.52</t>
  </si>
  <si>
    <t>476.4</t>
  </si>
  <si>
    <t>464.46</t>
  </si>
  <si>
    <t>463.59</t>
  </si>
  <si>
    <t>479.07</t>
  </si>
  <si>
    <t>470.87</t>
  </si>
  <si>
    <t>480.6</t>
  </si>
  <si>
    <t>457.16</t>
  </si>
  <si>
    <t>477.02</t>
  </si>
  <si>
    <t>468.53</t>
  </si>
  <si>
    <t>478.72</t>
  </si>
  <si>
    <t>463.26</t>
  </si>
  <si>
    <t>470.8</t>
  </si>
  <si>
    <t>472.21</t>
  </si>
  <si>
    <t>458.5</t>
  </si>
  <si>
    <t>464.0</t>
  </si>
  <si>
    <t>481.07</t>
  </si>
  <si>
    <t>468.75</t>
  </si>
  <si>
    <t>468.28</t>
  </si>
  <si>
    <t>457.6</t>
  </si>
  <si>
    <t>479.12</t>
  </si>
  <si>
    <t>471.13</t>
  </si>
  <si>
    <t>474.05</t>
  </si>
  <si>
    <t>464.35</t>
  </si>
  <si>
    <t>469.17</t>
  </si>
  <si>
    <t>477.62</t>
  </si>
  <si>
    <t>459.94</t>
  </si>
  <si>
    <t>458.8</t>
  </si>
  <si>
    <t>482.21</t>
  </si>
  <si>
    <t>469.02</t>
  </si>
  <si>
    <t>469.87</t>
  </si>
  <si>
    <t>456.05</t>
  </si>
  <si>
    <t>478.76</t>
  </si>
  <si>
    <t>469.64</t>
  </si>
  <si>
    <t>472.98</t>
  </si>
  <si>
    <t>462.66</t>
  </si>
  <si>
    <t>466.6</t>
  </si>
  <si>
    <t>474.33</t>
  </si>
  <si>
    <t>462.01</t>
  </si>
  <si>
    <t>453.9</t>
  </si>
  <si>
    <t>479.79</t>
  </si>
  <si>
    <t>468.56</t>
  </si>
  <si>
    <t>472.31</t>
  </si>
  <si>
    <t>454.68</t>
  </si>
  <si>
    <t>476.97</t>
  </si>
  <si>
    <t>476.22</t>
  </si>
  <si>
    <t>471.58</t>
  </si>
  <si>
    <t>463.52</t>
  </si>
  <si>
    <t>467.53</t>
  </si>
  <si>
    <t>473.41</t>
  </si>
  <si>
    <t>467.13</t>
  </si>
  <si>
    <t>455.43</t>
  </si>
  <si>
    <t>474.02</t>
  </si>
  <si>
    <t>465.69</t>
  </si>
  <si>
    <t>468.1</t>
  </si>
  <si>
    <t>455.21</t>
  </si>
  <si>
    <t>474.28</t>
  </si>
  <si>
    <t>477.1</t>
  </si>
  <si>
    <t>471.78</t>
  </si>
  <si>
    <t>466.78</t>
  </si>
  <si>
    <t>465.5</t>
  </si>
  <si>
    <t>471.28</t>
  </si>
  <si>
    <t>464.56</t>
  </si>
  <si>
    <t>448.46</t>
  </si>
  <si>
    <t>473.4</t>
  </si>
  <si>
    <t>467.73</t>
  </si>
  <si>
    <t>468.13</t>
  </si>
  <si>
    <t>456.28</t>
  </si>
  <si>
    <t>470.75</t>
  </si>
  <si>
    <t>472.39</t>
  </si>
  <si>
    <t>475.31</t>
  </si>
  <si>
    <t>465.73</t>
  </si>
  <si>
    <t>465.55</t>
  </si>
  <si>
    <t>468.88</t>
  </si>
  <si>
    <t>468.2</t>
  </si>
  <si>
    <t>448.91</t>
  </si>
  <si>
    <t>475.65</t>
  </si>
  <si>
    <t>466.09</t>
  </si>
  <si>
    <t>468.87</t>
  </si>
  <si>
    <t>453.73</t>
  </si>
  <si>
    <t>471.65</t>
  </si>
  <si>
    <t>468.72</t>
  </si>
  <si>
    <t>470.52</t>
  </si>
  <si>
    <t>466.23</t>
  </si>
  <si>
    <t>459.22</t>
  </si>
  <si>
    <t>470.58</t>
  </si>
  <si>
    <t>469.72</t>
  </si>
  <si>
    <t>450.38</t>
  </si>
  <si>
    <t>475.56</t>
  </si>
  <si>
    <t>468.27</t>
  </si>
  <si>
    <t>467.97</t>
  </si>
  <si>
    <t>453.54</t>
  </si>
  <si>
    <t>467.78</t>
  </si>
  <si>
    <t>471.37</t>
  </si>
  <si>
    <t>473.99</t>
  </si>
  <si>
    <t>471.1</t>
  </si>
  <si>
    <t>459.01</t>
  </si>
  <si>
    <t>470.1</t>
  </si>
  <si>
    <t>468.97</t>
  </si>
  <si>
    <t>448.29</t>
  </si>
  <si>
    <t>476.34</t>
  </si>
  <si>
    <t>466.83</t>
  </si>
  <si>
    <t>467.18</t>
  </si>
  <si>
    <t>454.83</t>
  </si>
  <si>
    <t>461.66</t>
  </si>
  <si>
    <t>473.03</t>
  </si>
  <si>
    <t>473.31</t>
  </si>
  <si>
    <t>470.12</t>
  </si>
  <si>
    <t>455.78</t>
  </si>
  <si>
    <t>476.27</t>
  </si>
  <si>
    <t>465.4</t>
  </si>
  <si>
    <t>443.92</t>
  </si>
  <si>
    <t>475.45</t>
  </si>
  <si>
    <t>467.9</t>
  </si>
  <si>
    <t>467.09</t>
  </si>
  <si>
    <t>455.83</t>
  </si>
  <si>
    <t>458.78</t>
  </si>
  <si>
    <t>473.58</t>
  </si>
  <si>
    <t>465.17</t>
  </si>
  <si>
    <t>453.48</t>
  </si>
  <si>
    <t>475.33</t>
  </si>
  <si>
    <t>468.79</t>
  </si>
  <si>
    <t>448.68</t>
  </si>
  <si>
    <t>471.63</t>
  </si>
  <si>
    <t>475.89</t>
  </si>
  <si>
    <t>470.17</t>
  </si>
  <si>
    <t>456.52</t>
  </si>
  <si>
    <t>458.11</t>
  </si>
  <si>
    <t>475.17</t>
  </si>
  <si>
    <t>466.99</t>
  </si>
  <si>
    <t>468.32</t>
  </si>
  <si>
    <t>454.12</t>
  </si>
  <si>
    <t>480.07</t>
  </si>
  <si>
    <t>467.85</t>
  </si>
  <si>
    <t>447.29</t>
  </si>
  <si>
    <t>474.37</t>
  </si>
  <si>
    <t>475.46</t>
  </si>
  <si>
    <t>466.0</t>
  </si>
  <si>
    <t>454.85</t>
  </si>
  <si>
    <t>461.93</t>
  </si>
  <si>
    <t>473.24</t>
  </si>
  <si>
    <t>466.59</t>
  </si>
  <si>
    <t>471.92</t>
  </si>
  <si>
    <t>453.38</t>
  </si>
  <si>
    <t>478.7</t>
  </si>
  <si>
    <t>475.7</t>
  </si>
  <si>
    <t>447.45</t>
  </si>
  <si>
    <t>474.78</t>
  </si>
  <si>
    <t>470.72</t>
  </si>
  <si>
    <t>471.01</t>
  </si>
  <si>
    <t>452.74</t>
  </si>
  <si>
    <t>465.83</t>
  </si>
  <si>
    <t>474.57</t>
  </si>
  <si>
    <t>466.9</t>
  </si>
  <si>
    <t>458.54</t>
  </si>
  <si>
    <t>476.62</t>
  </si>
  <si>
    <t>469.56</t>
  </si>
  <si>
    <t>448.15</t>
  </si>
  <si>
    <t>465.31</t>
  </si>
  <si>
    <t>471.76</t>
  </si>
  <si>
    <t>464.69</t>
  </si>
  <si>
    <t>447.67</t>
  </si>
  <si>
    <t>461.06</t>
  </si>
  <si>
    <t>476.09</t>
  </si>
  <si>
    <t>466.77</t>
  </si>
  <si>
    <t>480.67</t>
  </si>
  <si>
    <t>470.37</t>
  </si>
  <si>
    <t>469.22</t>
  </si>
  <si>
    <t>452.36</t>
  </si>
  <si>
    <t>468.89</t>
  </si>
  <si>
    <t>471.3</t>
  </si>
  <si>
    <t>472.57</t>
  </si>
  <si>
    <t>459.25</t>
  </si>
  <si>
    <t>478.11</t>
  </si>
  <si>
    <t>471.72</t>
  </si>
  <si>
    <t>481.39</t>
  </si>
  <si>
    <t>455.37</t>
  </si>
  <si>
    <t>472.1</t>
  </si>
  <si>
    <t>468.17</t>
  </si>
  <si>
    <t>467.23</t>
  </si>
  <si>
    <t>467.8</t>
  </si>
  <si>
    <t>462.7</t>
  </si>
  <si>
    <t>484.1</t>
  </si>
  <si>
    <t>472.9</t>
  </si>
  <si>
    <t>478.6</t>
  </si>
  <si>
    <t>457.05</t>
  </si>
  <si>
    <t>471.94</t>
  </si>
  <si>
    <t>465.0</t>
  </si>
  <si>
    <t>468.63</t>
  </si>
  <si>
    <t>469.09</t>
  </si>
  <si>
    <t>475.87</t>
  </si>
  <si>
    <t>481.11</t>
  </si>
  <si>
    <t>460.56</t>
  </si>
  <si>
    <t>469.3</t>
  </si>
  <si>
    <t>469.65</t>
  </si>
  <si>
    <t>457.79</t>
  </si>
  <si>
    <t>467.69</t>
  </si>
  <si>
    <t>463.43</t>
  </si>
  <si>
    <t>481.45</t>
  </si>
  <si>
    <t>457.42</t>
  </si>
  <si>
    <t>459.17</t>
  </si>
  <si>
    <t>478.88</t>
  </si>
  <si>
    <t>459.12</t>
  </si>
  <si>
    <t>478.77</t>
  </si>
  <si>
    <t>461.38</t>
  </si>
  <si>
    <t>468.08</t>
  </si>
  <si>
    <t>462.1</t>
  </si>
  <si>
    <t>480.41</t>
  </si>
  <si>
    <t>460.02</t>
  </si>
  <si>
    <t>474.03</t>
  </si>
  <si>
    <t>462.72</t>
  </si>
  <si>
    <t>484.09</t>
  </si>
  <si>
    <t>457.01</t>
  </si>
  <si>
    <t>470.71</t>
  </si>
  <si>
    <t>AUD对USD</t>
  </si>
  <si>
    <t>USD对AUD</t>
  </si>
  <si>
    <t>JPY对RMB</t>
  </si>
  <si>
    <t>RMB对JPY</t>
  </si>
  <si>
    <t>人民币：日元</t>
  </si>
  <si>
    <t>美元：日元</t>
  </si>
  <si>
    <t>4.9136</t>
  </si>
  <si>
    <t>5.0154</t>
  </si>
  <si>
    <t>4.98</t>
  </si>
  <si>
    <t>4.9276</t>
  </si>
  <si>
    <t>4.875</t>
  </si>
  <si>
    <t>5.1723</t>
  </si>
  <si>
    <t>5.2358</t>
  </si>
  <si>
    <t>5.184</t>
  </si>
  <si>
    <t>4.9278</t>
  </si>
  <si>
    <t>4.9453</t>
  </si>
  <si>
    <t>4.9804</t>
  </si>
  <si>
    <t>4.9355</t>
  </si>
  <si>
    <t>4.9116</t>
  </si>
  <si>
    <t>5.1866</t>
  </si>
  <si>
    <t>5.2031</t>
  </si>
  <si>
    <t>5.2089</t>
  </si>
  <si>
    <t>4.9434</t>
  </si>
  <si>
    <t>4.9474</t>
  </si>
  <si>
    <t>4.923</t>
  </si>
  <si>
    <t>4.8878</t>
  </si>
  <si>
    <t>5.1392</t>
  </si>
  <si>
    <t>5.2183</t>
  </si>
  <si>
    <t>5.2729</t>
  </si>
  <si>
    <t>4.9472</t>
  </si>
  <si>
    <t>4.9466</t>
  </si>
  <si>
    <t>5.0178</t>
  </si>
  <si>
    <t>4.926</t>
  </si>
  <si>
    <t>4.8546</t>
  </si>
  <si>
    <t>5.1435</t>
  </si>
  <si>
    <t>5.2391</t>
  </si>
  <si>
    <t>5.2658</t>
  </si>
  <si>
    <t>4.9668</t>
  </si>
  <si>
    <t>4.951</t>
  </si>
  <si>
    <t>5.0075</t>
  </si>
  <si>
    <t>4.9377</t>
  </si>
  <si>
    <t>4.8136</t>
  </si>
  <si>
    <t>5.1082</t>
  </si>
  <si>
    <t>5.26</t>
  </si>
  <si>
    <t>5.2693</t>
  </si>
  <si>
    <t>4.9326</t>
  </si>
  <si>
    <t>4.9226</t>
  </si>
  <si>
    <t>4.9999</t>
  </si>
  <si>
    <t>4.9572</t>
  </si>
  <si>
    <t>4.8167</t>
  </si>
  <si>
    <t>5.0498</t>
  </si>
  <si>
    <t>5.2775</t>
  </si>
  <si>
    <t>5.2395</t>
  </si>
  <si>
    <t>4.9163</t>
  </si>
  <si>
    <t>4.884</t>
  </si>
  <si>
    <t>4.9803</t>
  </si>
  <si>
    <t>4.8812</t>
  </si>
  <si>
    <t>4.7607</t>
  </si>
  <si>
    <t>5.0428</t>
  </si>
  <si>
    <t>5.2684</t>
  </si>
  <si>
    <t>5.2431</t>
  </si>
  <si>
    <t>4.9485</t>
  </si>
  <si>
    <t>4.8804</t>
  </si>
  <si>
    <t>4.9785</t>
  </si>
  <si>
    <t>4.8791</t>
  </si>
  <si>
    <t>4.7794</t>
  </si>
  <si>
    <t>5.077</t>
  </si>
  <si>
    <t>5.2811</t>
  </si>
  <si>
    <t>5.208</t>
  </si>
  <si>
    <t>4.9601</t>
  </si>
  <si>
    <t>5.0102</t>
  </si>
  <si>
    <t>4.8813</t>
  </si>
  <si>
    <t>4.7793</t>
  </si>
  <si>
    <t>5.064</t>
  </si>
  <si>
    <t>5.1003</t>
  </si>
  <si>
    <t>5.134</t>
  </si>
  <si>
    <t>5.0471</t>
  </si>
  <si>
    <t>4.8729</t>
  </si>
  <si>
    <t>5.0196</t>
  </si>
  <si>
    <t>4.8847</t>
  </si>
  <si>
    <t>4.7806</t>
  </si>
  <si>
    <t>5.0635</t>
  </si>
  <si>
    <t>5.1144</t>
  </si>
  <si>
    <t>5.1273</t>
  </si>
  <si>
    <t>5.0021</t>
  </si>
  <si>
    <t>4.8571</t>
  </si>
  <si>
    <t>5.0526</t>
  </si>
  <si>
    <t>4.8561</t>
  </si>
  <si>
    <t>4.8083</t>
  </si>
  <si>
    <t>5.0606</t>
  </si>
  <si>
    <t>5.0666</t>
  </si>
  <si>
    <t>5.1297</t>
  </si>
  <si>
    <t>4.9933</t>
  </si>
  <si>
    <t>4.8899</t>
  </si>
  <si>
    <t>5.0898</t>
  </si>
  <si>
    <t>4.86</t>
  </si>
  <si>
    <t>4.8341</t>
  </si>
  <si>
    <t>5.0247</t>
  </si>
  <si>
    <t>5.1251</t>
  </si>
  <si>
    <t>5.1703</t>
  </si>
  <si>
    <t>5.0267</t>
  </si>
  <si>
    <t>4.9169</t>
  </si>
  <si>
    <t>5.053</t>
  </si>
  <si>
    <t>4.8011</t>
  </si>
  <si>
    <t>4.8585</t>
  </si>
  <si>
    <t>5.0853</t>
  </si>
  <si>
    <t>5.1257</t>
  </si>
  <si>
    <t>5.1665</t>
  </si>
  <si>
    <t>4.9861</t>
  </si>
  <si>
    <t>4.8996</t>
  </si>
  <si>
    <t>5.0663</t>
  </si>
  <si>
    <t>4.841</t>
  </si>
  <si>
    <t>4.8943</t>
  </si>
  <si>
    <t>5.0734</t>
  </si>
  <si>
    <t>5.0691</t>
  </si>
  <si>
    <t>5.2136</t>
  </si>
  <si>
    <t>4.9857</t>
  </si>
  <si>
    <t>4.9143</t>
  </si>
  <si>
    <t>5.068</t>
  </si>
  <si>
    <t>4.8238</t>
  </si>
  <si>
    <t>4.8877</t>
  </si>
  <si>
    <t>4.945</t>
  </si>
  <si>
    <t>5.0857</t>
  </si>
  <si>
    <t>5.2677</t>
  </si>
  <si>
    <t>4.9708</t>
  </si>
  <si>
    <t>4.9334</t>
  </si>
  <si>
    <t>5.003</t>
  </si>
  <si>
    <t>4.8161</t>
  </si>
  <si>
    <t>4.8906</t>
  </si>
  <si>
    <t>4.9569</t>
  </si>
  <si>
    <t>5.0912</t>
  </si>
  <si>
    <t>5.308</t>
  </si>
  <si>
    <t>5.0168</t>
  </si>
  <si>
    <t>4.9369</t>
  </si>
  <si>
    <t>5.0073</t>
  </si>
  <si>
    <t>4.8614</t>
  </si>
  <si>
    <t>4.9197</t>
  </si>
  <si>
    <t>5.1036</t>
  </si>
  <si>
    <t>5.0416</t>
  </si>
  <si>
    <t>4.9597</t>
  </si>
  <si>
    <t>5.0086</t>
  </si>
  <si>
    <t>4.9327</t>
  </si>
  <si>
    <t>4.9172</t>
  </si>
  <si>
    <t>5.1115</t>
  </si>
  <si>
    <t>5.1006</t>
  </si>
  <si>
    <t>4.9303</t>
  </si>
  <si>
    <t>5.0773</t>
  </si>
  <si>
    <t>4.9224</t>
  </si>
  <si>
    <t>4.9097</t>
  </si>
  <si>
    <t>5.1067</t>
  </si>
  <si>
    <t>5.1562</t>
  </si>
  <si>
    <t>4.9595</t>
  </si>
  <si>
    <t>5.0439</t>
  </si>
  <si>
    <t>4.9379</t>
  </si>
  <si>
    <t>4.9</t>
  </si>
  <si>
    <t>5.232</t>
  </si>
  <si>
    <t>5.1756</t>
  </si>
  <si>
    <t>4.9239</t>
  </si>
  <si>
    <t>5.0793</t>
  </si>
  <si>
    <t>4.9482</t>
  </si>
  <si>
    <t>5.2177</t>
  </si>
  <si>
    <t>5.1284</t>
  </si>
  <si>
    <t>4.8588</t>
  </si>
  <si>
    <t>5.1712</t>
  </si>
  <si>
    <t>5.0552</t>
  </si>
  <si>
    <t>JPY对USD</t>
  </si>
  <si>
    <t>USD对JPY</t>
  </si>
  <si>
    <t>EUR对RMB</t>
  </si>
  <si>
    <t>CNY兑EUR 期末汇率</t>
  </si>
  <si>
    <t>RMB对EUR</t>
  </si>
  <si>
    <t>CNY兑EUR 平均汇率</t>
  </si>
  <si>
    <t>欧元：人民币</t>
  </si>
  <si>
    <t>欧元：美元</t>
  </si>
  <si>
    <t>2021-10-29</t>
  </si>
  <si>
    <t>746.43</t>
  </si>
  <si>
    <t>720.63</t>
  </si>
  <si>
    <t>718.04</t>
  </si>
  <si>
    <t>706.59</t>
  </si>
  <si>
    <t>708.47</t>
  </si>
  <si>
    <t>695.31</t>
  </si>
  <si>
    <t>717.47</t>
  </si>
  <si>
    <t>700.84</t>
  </si>
  <si>
    <t>687.39</t>
  </si>
  <si>
    <t>692.24</t>
  </si>
  <si>
    <t>698.92</t>
  </si>
  <si>
    <t>717.03</t>
  </si>
  <si>
    <t>741.29</t>
  </si>
  <si>
    <t>742.29</t>
  </si>
  <si>
    <t>733.54</t>
  </si>
  <si>
    <t>2021-10-28</t>
  </si>
  <si>
    <t>741.6</t>
  </si>
  <si>
    <t>720.88</t>
  </si>
  <si>
    <t>722.42</t>
  </si>
  <si>
    <t>719.94</t>
  </si>
  <si>
    <t>709.31</t>
  </si>
  <si>
    <t>704.8</t>
  </si>
  <si>
    <t>692.78</t>
  </si>
  <si>
    <t>719.45</t>
  </si>
  <si>
    <t>705.45</t>
  </si>
  <si>
    <t>687.67</t>
  </si>
  <si>
    <t>690.22</t>
  </si>
  <si>
    <t>692.83</t>
  </si>
  <si>
    <t>716.12</t>
  </si>
  <si>
    <t>744.61</t>
  </si>
  <si>
    <t>741.61</t>
  </si>
  <si>
    <t>735.17</t>
  </si>
  <si>
    <t>2021-10-27</t>
  </si>
  <si>
    <t>740.45</t>
  </si>
  <si>
    <t>716.83</t>
  </si>
  <si>
    <t>721.0</t>
  </si>
  <si>
    <t>720.6</t>
  </si>
  <si>
    <t>715.14</t>
  </si>
  <si>
    <t>699.71</t>
  </si>
  <si>
    <t>698.39</t>
  </si>
  <si>
    <t>723.32</t>
  </si>
  <si>
    <t>707.94</t>
  </si>
  <si>
    <t>686.31</t>
  </si>
  <si>
    <t>683.46</t>
  </si>
  <si>
    <t>683.05</t>
  </si>
  <si>
    <t>721.57</t>
  </si>
  <si>
    <t>742.9</t>
  </si>
  <si>
    <t>740.9</t>
  </si>
  <si>
    <t>733.61</t>
  </si>
  <si>
    <t>2021-10-26</t>
  </si>
  <si>
    <t>741.47</t>
  </si>
  <si>
    <t>721.93</t>
  </si>
  <si>
    <t>724.64</t>
  </si>
  <si>
    <t>717.44</t>
  </si>
  <si>
    <t>699.93</t>
  </si>
  <si>
    <t>702.92</t>
  </si>
  <si>
    <t>713.89</t>
  </si>
  <si>
    <t>706.43</t>
  </si>
  <si>
    <t>689.81</t>
  </si>
  <si>
    <t>683.33</t>
  </si>
  <si>
    <t>682.84</t>
  </si>
  <si>
    <t>716.14</t>
  </si>
  <si>
    <t>742.12</t>
  </si>
  <si>
    <t>740.07</t>
  </si>
  <si>
    <t>730.44</t>
  </si>
  <si>
    <t>2021-10-25</t>
  </si>
  <si>
    <t>744.21</t>
  </si>
  <si>
    <t>718.65</t>
  </si>
  <si>
    <t>721.15</t>
  </si>
  <si>
    <t>725.54</t>
  </si>
  <si>
    <t>717.63</t>
  </si>
  <si>
    <t>701.55</t>
  </si>
  <si>
    <t>701.53</t>
  </si>
  <si>
    <t>714.38</t>
  </si>
  <si>
    <t>705.22</t>
  </si>
  <si>
    <t>688.86</t>
  </si>
  <si>
    <t>684.47</t>
  </si>
  <si>
    <t>684.29</t>
  </si>
  <si>
    <t>709.08</t>
  </si>
  <si>
    <t>741.48</t>
  </si>
  <si>
    <t>741.19</t>
  </si>
  <si>
    <t>729.13</t>
  </si>
  <si>
    <t>2021-10-22</t>
  </si>
  <si>
    <t>744.31</t>
  </si>
  <si>
    <t>718.44</t>
  </si>
  <si>
    <t>721.28</t>
  </si>
  <si>
    <t>729.32</t>
  </si>
  <si>
    <t>717.45</t>
  </si>
  <si>
    <t>700.38</t>
  </si>
  <si>
    <t>700.54</t>
  </si>
  <si>
    <t>708.75</t>
  </si>
  <si>
    <t>689.96</t>
  </si>
  <si>
    <t>681.68</t>
  </si>
  <si>
    <t>691.12</t>
  </si>
  <si>
    <t>734.81</t>
  </si>
  <si>
    <t>739.84</t>
  </si>
  <si>
    <t>727.92</t>
  </si>
  <si>
    <t>2021-10-21</t>
  </si>
  <si>
    <t>744.42</t>
  </si>
  <si>
    <t>720.86</t>
  </si>
  <si>
    <t>720.46</t>
  </si>
  <si>
    <t>726.24</t>
  </si>
  <si>
    <t>700.72</t>
  </si>
  <si>
    <t>695.22</t>
  </si>
  <si>
    <t>706.34</t>
  </si>
  <si>
    <t>706.22</t>
  </si>
  <si>
    <t>688.3</t>
  </si>
  <si>
    <t>680.7</t>
  </si>
  <si>
    <t>689.76</t>
  </si>
  <si>
    <t>699.02</t>
  </si>
  <si>
    <t>733.78</t>
  </si>
  <si>
    <t>739.64</t>
  </si>
  <si>
    <t>727.09</t>
  </si>
  <si>
    <t>2021-10-20</t>
  </si>
  <si>
    <t>744.96</t>
  </si>
  <si>
    <t>718.79</t>
  </si>
  <si>
    <t>723.76</t>
  </si>
  <si>
    <t>720.73</t>
  </si>
  <si>
    <t>701.11</t>
  </si>
  <si>
    <t>713.79</t>
  </si>
  <si>
    <t>703.27</t>
  </si>
  <si>
    <t>690.32</t>
  </si>
  <si>
    <t>684.21</t>
  </si>
  <si>
    <t>696.41</t>
  </si>
  <si>
    <t>699.49</t>
  </si>
  <si>
    <t>735.51</t>
  </si>
  <si>
    <t>740.14</t>
  </si>
  <si>
    <t>730.67</t>
  </si>
  <si>
    <t>2021-10-19</t>
  </si>
  <si>
    <t>746.85</t>
  </si>
  <si>
    <t>722.09</t>
  </si>
  <si>
    <t>718.24</t>
  </si>
  <si>
    <t>721.71</t>
  </si>
  <si>
    <t>720.74</t>
  </si>
  <si>
    <t>703.04</t>
  </si>
  <si>
    <t>686.97</t>
  </si>
  <si>
    <t>707.38</t>
  </si>
  <si>
    <t>704.03</t>
  </si>
  <si>
    <t>683.89</t>
  </si>
  <si>
    <t>686.63</t>
  </si>
  <si>
    <t>699.41</t>
  </si>
  <si>
    <t>703.08</t>
  </si>
  <si>
    <t>736.26</t>
  </si>
  <si>
    <t>741.12</t>
  </si>
  <si>
    <t>728.77</t>
  </si>
  <si>
    <t>2021-10-18</t>
  </si>
  <si>
    <t>745.84</t>
  </si>
  <si>
    <t>723.71</t>
  </si>
  <si>
    <t>718.37</t>
  </si>
  <si>
    <t>722.51</t>
  </si>
  <si>
    <t>719.17</t>
  </si>
  <si>
    <t>703.37</t>
  </si>
  <si>
    <t>689.58</t>
  </si>
  <si>
    <t>711.04</t>
  </si>
  <si>
    <t>705.82</t>
  </si>
  <si>
    <t>680.48</t>
  </si>
  <si>
    <t>690.13</t>
  </si>
  <si>
    <t>697.45</t>
  </si>
  <si>
    <t>700.66</t>
  </si>
  <si>
    <t>734.42</t>
  </si>
  <si>
    <t>738.61</t>
  </si>
  <si>
    <t>727.46</t>
  </si>
  <si>
    <t>2021-10-15</t>
  </si>
  <si>
    <t>746.52</t>
  </si>
  <si>
    <t>727.02</t>
  </si>
  <si>
    <t>720.96</t>
  </si>
  <si>
    <t>720.02</t>
  </si>
  <si>
    <t>723.39</t>
  </si>
  <si>
    <t>698.29</t>
  </si>
  <si>
    <t>690.68</t>
  </si>
  <si>
    <t>708.45</t>
  </si>
  <si>
    <t>701.42</t>
  </si>
  <si>
    <t>676.23</t>
  </si>
  <si>
    <t>690.25</t>
  </si>
  <si>
    <t>694.21</t>
  </si>
  <si>
    <t>695.12</t>
  </si>
  <si>
    <t>727.93</t>
  </si>
  <si>
    <t>742.02</t>
  </si>
  <si>
    <t>725.49</t>
  </si>
  <si>
    <t>2021-10-14</t>
  </si>
  <si>
    <t>746.55</t>
  </si>
  <si>
    <t>731.26</t>
  </si>
  <si>
    <t>718.35</t>
  </si>
  <si>
    <t>720.87</t>
  </si>
  <si>
    <t>726.14</t>
  </si>
  <si>
    <t>699.21</t>
  </si>
  <si>
    <t>692.09</t>
  </si>
  <si>
    <t>706.03</t>
  </si>
  <si>
    <t>704.3</t>
  </si>
  <si>
    <t>675.09</t>
  </si>
  <si>
    <t>688.16</t>
  </si>
  <si>
    <t>692.03</t>
  </si>
  <si>
    <t>695.96</t>
  </si>
  <si>
    <t>740.62</t>
  </si>
  <si>
    <t>727.18</t>
  </si>
  <si>
    <t>2021-10-13</t>
  </si>
  <si>
    <t>745.06</t>
  </si>
  <si>
    <t>733.38</t>
  </si>
  <si>
    <t>717.21</t>
  </si>
  <si>
    <t>719.62</t>
  </si>
  <si>
    <t>726.42</t>
  </si>
  <si>
    <t>696.04</t>
  </si>
  <si>
    <t>705.55</t>
  </si>
  <si>
    <t>702.69</t>
  </si>
  <si>
    <t>675.06</t>
  </si>
  <si>
    <t>691.56</t>
  </si>
  <si>
    <t>691.57</t>
  </si>
  <si>
    <t>691.99</t>
  </si>
  <si>
    <t>732.64</t>
  </si>
  <si>
    <t>738.6</t>
  </si>
  <si>
    <t>725.35</t>
  </si>
  <si>
    <t>2021-10-12</t>
  </si>
  <si>
    <t>744.33</t>
  </si>
  <si>
    <t>736.66</t>
  </si>
  <si>
    <t>718.23</t>
  </si>
  <si>
    <t>720.99</t>
  </si>
  <si>
    <t>726.74</t>
  </si>
  <si>
    <t>692.5</t>
  </si>
  <si>
    <t>694.0</t>
  </si>
  <si>
    <t>707.88</t>
  </si>
  <si>
    <t>705.36</t>
  </si>
  <si>
    <t>675.71</t>
  </si>
  <si>
    <t>695.5</t>
  </si>
  <si>
    <t>699.65</t>
  </si>
  <si>
    <t>692.43</t>
  </si>
  <si>
    <t>732.8</t>
  </si>
  <si>
    <t>734.95</t>
  </si>
  <si>
    <t>731.6</t>
  </si>
  <si>
    <t>2021-10-11</t>
  </si>
  <si>
    <t>745.91</t>
  </si>
  <si>
    <t>741.28</t>
  </si>
  <si>
    <t>720.07</t>
  </si>
  <si>
    <t>726.93</t>
  </si>
  <si>
    <t>696.11</t>
  </si>
  <si>
    <t>693.06</t>
  </si>
  <si>
    <t>708.87</t>
  </si>
  <si>
    <t>711.46</t>
  </si>
  <si>
    <t>681.12</t>
  </si>
  <si>
    <t>693.16</t>
  </si>
  <si>
    <t>694.59</t>
  </si>
  <si>
    <t>691.07</t>
  </si>
  <si>
    <t>725.23</t>
  </si>
  <si>
    <t>731.91</t>
  </si>
  <si>
    <t>729.21</t>
  </si>
  <si>
    <t>2021-10-08</t>
  </si>
  <si>
    <t>746.3</t>
  </si>
  <si>
    <t>740.23</t>
  </si>
  <si>
    <t>717.31</t>
  </si>
  <si>
    <t>724.71</t>
  </si>
  <si>
    <t>697.73</t>
  </si>
  <si>
    <t>691.88</t>
  </si>
  <si>
    <t>708.92</t>
  </si>
  <si>
    <t>716.08</t>
  </si>
  <si>
    <t>682.2</t>
  </si>
  <si>
    <t>690.15</t>
  </si>
  <si>
    <t>693.68</t>
  </si>
  <si>
    <t>692.47</t>
  </si>
  <si>
    <t>726.28</t>
  </si>
  <si>
    <t>734.6</t>
  </si>
  <si>
    <t>741.33</t>
  </si>
  <si>
    <t>739.45</t>
  </si>
  <si>
    <t>719.81</t>
  </si>
  <si>
    <t>688.06</t>
  </si>
  <si>
    <t>693.81</t>
  </si>
  <si>
    <t>705.02</t>
  </si>
  <si>
    <t>712.89</t>
  </si>
  <si>
    <t>683.84</t>
  </si>
  <si>
    <t>689.02</t>
  </si>
  <si>
    <t>723.17</t>
  </si>
  <si>
    <t>731.66</t>
  </si>
  <si>
    <t>739.03</t>
  </si>
  <si>
    <t>717.85</t>
  </si>
  <si>
    <t>686.34</t>
  </si>
  <si>
    <t>695.64</t>
  </si>
  <si>
    <t>699.78</t>
  </si>
  <si>
    <t>712.28</t>
  </si>
  <si>
    <t>690.42</t>
  </si>
  <si>
    <t>688.43</t>
  </si>
  <si>
    <t>717.66</t>
  </si>
  <si>
    <t>732.46</t>
  </si>
  <si>
    <t>742.33</t>
  </si>
  <si>
    <t>719.13</t>
  </si>
  <si>
    <t>690.2</t>
  </si>
  <si>
    <t>702.89</t>
  </si>
  <si>
    <t>697.06</t>
  </si>
  <si>
    <t>715.61</t>
  </si>
  <si>
    <t>698.88</t>
  </si>
  <si>
    <t>690.64</t>
  </si>
  <si>
    <t>685.11</t>
  </si>
  <si>
    <t>709.55</t>
  </si>
  <si>
    <t>732.51</t>
  </si>
  <si>
    <t>741.77</t>
  </si>
  <si>
    <t>720.0</t>
  </si>
  <si>
    <t>698.84</t>
  </si>
  <si>
    <t>714.83</t>
  </si>
  <si>
    <t>699.76</t>
  </si>
  <si>
    <t>687.15</t>
  </si>
  <si>
    <t>687.9</t>
  </si>
  <si>
    <t>711.53</t>
  </si>
  <si>
    <t>741.91</t>
  </si>
  <si>
    <t>742.25</t>
  </si>
  <si>
    <t>720.37</t>
  </si>
  <si>
    <t>699.73</t>
  </si>
  <si>
    <t>715.31</t>
  </si>
  <si>
    <t>700.67</t>
  </si>
  <si>
    <t>688.63</t>
  </si>
  <si>
    <t>691.71</t>
  </si>
  <si>
    <t>714.1</t>
  </si>
  <si>
    <t>742.82</t>
  </si>
  <si>
    <t>741.84</t>
  </si>
  <si>
    <t>721.09</t>
  </si>
  <si>
    <t>704.91</t>
  </si>
  <si>
    <t>692.58</t>
  </si>
  <si>
    <t>713.34</t>
  </si>
  <si>
    <t>742.35</t>
  </si>
  <si>
    <t>721.83</t>
  </si>
  <si>
    <t>705.92</t>
  </si>
  <si>
    <t>688.8</t>
  </si>
  <si>
    <t>EUR对USD</t>
  </si>
  <si>
    <t>USD对EUR</t>
  </si>
  <si>
    <t>RMB对GBP</t>
  </si>
  <si>
    <t>GBP对RMB</t>
  </si>
  <si>
    <t>英镑：人民币</t>
  </si>
  <si>
    <t>英镑：美元</t>
  </si>
  <si>
    <t>2021-09-30</t>
  </si>
  <si>
    <t>871.03</t>
  </si>
  <si>
    <t>881.46</t>
  </si>
  <si>
    <t>849.41</t>
  </si>
  <si>
    <t>860.64</t>
  </si>
  <si>
    <t>863.14</t>
  </si>
  <si>
    <t>844.32</t>
  </si>
  <si>
    <t>833.78</t>
  </si>
  <si>
    <t>825.35</t>
  </si>
  <si>
    <t>842.02</t>
  </si>
  <si>
    <t>813.65</t>
  </si>
  <si>
    <t>820.83</t>
  </si>
  <si>
    <t>805.57</t>
  </si>
  <si>
    <t>794.81</t>
  </si>
  <si>
    <t>835.71</t>
  </si>
  <si>
    <t>857.48</t>
  </si>
  <si>
    <t>839.41</t>
  </si>
  <si>
    <t>834.83</t>
  </si>
  <si>
    <t>2021-09-29</t>
  </si>
  <si>
    <t>875.35</t>
  </si>
  <si>
    <t>878.15</t>
  </si>
  <si>
    <t>851.75</t>
  </si>
  <si>
    <t>858.54</t>
  </si>
  <si>
    <t>863.71</t>
  </si>
  <si>
    <t>847.42</t>
  </si>
  <si>
    <t>832.23</t>
  </si>
  <si>
    <t>823.36</t>
  </si>
  <si>
    <t>846.64</t>
  </si>
  <si>
    <t>817.01</t>
  </si>
  <si>
    <t>819.79</t>
  </si>
  <si>
    <t>808.5</t>
  </si>
  <si>
    <t>775.1</t>
  </si>
  <si>
    <t>831.64</t>
  </si>
  <si>
    <t>861.24</t>
  </si>
  <si>
    <t>839.64</t>
  </si>
  <si>
    <t>838.54</t>
  </si>
  <si>
    <t>2021-09-28</t>
  </si>
  <si>
    <t>885.23</t>
  </si>
  <si>
    <t>879.03</t>
  </si>
  <si>
    <t>851.4</t>
  </si>
  <si>
    <t>856.09</t>
  </si>
  <si>
    <t>865.1</t>
  </si>
  <si>
    <t>856.99</t>
  </si>
  <si>
    <t>833.85</t>
  </si>
  <si>
    <t>825.37</t>
  </si>
  <si>
    <t>850.24</t>
  </si>
  <si>
    <t>821.01</t>
  </si>
  <si>
    <t>815.52</t>
  </si>
  <si>
    <t>804.21</t>
  </si>
  <si>
    <t>764.25</t>
  </si>
  <si>
    <t>831.8</t>
  </si>
  <si>
    <t>863.82</t>
  </si>
  <si>
    <t>837.74</t>
  </si>
  <si>
    <t>839.15</t>
  </si>
  <si>
    <t>2021-09-27</t>
  </si>
  <si>
    <t>884.11</t>
  </si>
  <si>
    <t>879.09</t>
  </si>
  <si>
    <t>852.61</t>
  </si>
  <si>
    <t>856.49</t>
  </si>
  <si>
    <t>866.69</t>
  </si>
  <si>
    <t>860.46</t>
  </si>
  <si>
    <t>839.42</t>
  </si>
  <si>
    <t>835.88</t>
  </si>
  <si>
    <t>841.01</t>
  </si>
  <si>
    <t>821.46</t>
  </si>
  <si>
    <t>813.35</t>
  </si>
  <si>
    <t>810.65</t>
  </si>
  <si>
    <t>761.72</t>
  </si>
  <si>
    <t>825.6</t>
  </si>
  <si>
    <t>863.97</t>
  </si>
  <si>
    <t>840.03</t>
  </si>
  <si>
    <t>835.38</t>
  </si>
  <si>
    <t>2021-09-24</t>
  </si>
  <si>
    <t>886.75</t>
  </si>
  <si>
    <t>879.73</t>
  </si>
  <si>
    <t>854.87</t>
  </si>
  <si>
    <t>853.73</t>
  </si>
  <si>
    <t>869.18</t>
  </si>
  <si>
    <t>862.71</t>
  </si>
  <si>
    <t>841.03</t>
  </si>
  <si>
    <t>832.69</t>
  </si>
  <si>
    <t>834.73</t>
  </si>
  <si>
    <t>821.87</t>
  </si>
  <si>
    <t>809.63</t>
  </si>
  <si>
    <t>809.72</t>
  </si>
  <si>
    <t>765.01</t>
  </si>
  <si>
    <t>812.61</t>
  </si>
  <si>
    <t>859.62</t>
  </si>
  <si>
    <t>842.34</t>
  </si>
  <si>
    <t>830.28</t>
  </si>
  <si>
    <t>2021-09-23</t>
  </si>
  <si>
    <t>881.94</t>
  </si>
  <si>
    <t>883.2</t>
  </si>
  <si>
    <t>856.16</t>
  </si>
  <si>
    <t>853.9</t>
  </si>
  <si>
    <t>872.95</t>
  </si>
  <si>
    <t>861.54</t>
  </si>
  <si>
    <t>840.35</t>
  </si>
  <si>
    <t>842.22</t>
  </si>
  <si>
    <t>836.59</t>
  </si>
  <si>
    <t>822.01</t>
  </si>
  <si>
    <t>809.83</t>
  </si>
  <si>
    <t>809.19</t>
  </si>
  <si>
    <t>792.57</t>
  </si>
  <si>
    <t>811.31</t>
  </si>
  <si>
    <t>847.64</t>
  </si>
  <si>
    <t>840.44</t>
  </si>
  <si>
    <t>820.25</t>
  </si>
  <si>
    <t>2021-09-22</t>
  </si>
  <si>
    <t>883.33</t>
  </si>
  <si>
    <t>883.03</t>
  </si>
  <si>
    <t>858.86</t>
  </si>
  <si>
    <t>849.22</t>
  </si>
  <si>
    <t>869.97</t>
  </si>
  <si>
    <t>862.52</t>
  </si>
  <si>
    <t>842.97</t>
  </si>
  <si>
    <t>837.37</t>
  </si>
  <si>
    <t>835.25</t>
  </si>
  <si>
    <t>822.77</t>
  </si>
  <si>
    <t>809.2</t>
  </si>
  <si>
    <t>806.1</t>
  </si>
  <si>
    <t>790.69</t>
  </si>
  <si>
    <t>803.2</t>
  </si>
  <si>
    <t>847.35</t>
  </si>
  <si>
    <t>842.3</t>
  </si>
  <si>
    <t>820.99</t>
  </si>
  <si>
    <t>2021-09-17</t>
  </si>
  <si>
    <t>890.07</t>
  </si>
  <si>
    <t>883.3</t>
  </si>
  <si>
    <t>861.41</t>
  </si>
  <si>
    <t>845.11</t>
  </si>
  <si>
    <t>868.04</t>
  </si>
  <si>
    <t>860.45</t>
  </si>
  <si>
    <t>838.07</t>
  </si>
  <si>
    <t>831.1</t>
  </si>
  <si>
    <t>841.25</t>
  </si>
  <si>
    <t>819.19</t>
  </si>
  <si>
    <t>809.78</t>
  </si>
  <si>
    <t>805.85</t>
  </si>
  <si>
    <t>795.75</t>
  </si>
  <si>
    <t>804.24</t>
  </si>
  <si>
    <t>846.54</t>
  </si>
  <si>
    <t>849.08</t>
  </si>
  <si>
    <t>822.17</t>
  </si>
  <si>
    <t>2021-09-16</t>
  </si>
  <si>
    <t>890.78</t>
  </si>
  <si>
    <t>883.1</t>
  </si>
  <si>
    <t>860.66</t>
  </si>
  <si>
    <t>841.26</t>
  </si>
  <si>
    <t>864.91</t>
  </si>
  <si>
    <t>859.35</t>
  </si>
  <si>
    <t>838.12</t>
  </si>
  <si>
    <t>828.75</t>
  </si>
  <si>
    <t>834.16</t>
  </si>
  <si>
    <t>820.14</t>
  </si>
  <si>
    <t>805.76</t>
  </si>
  <si>
    <t>812.15</t>
  </si>
  <si>
    <t>798.78</t>
  </si>
  <si>
    <t>810.02</t>
  </si>
  <si>
    <t>843.69</t>
  </si>
  <si>
    <t>848.88</t>
  </si>
  <si>
    <t>823.07</t>
  </si>
  <si>
    <t>2021-09-15</t>
  </si>
  <si>
    <t>890.26</t>
  </si>
  <si>
    <t>884.92</t>
  </si>
  <si>
    <t>858.21</t>
  </si>
  <si>
    <t>845.34</t>
  </si>
  <si>
    <t>864.67</t>
  </si>
  <si>
    <t>860.78</t>
  </si>
  <si>
    <t>834.05</t>
  </si>
  <si>
    <t>832.14</t>
  </si>
  <si>
    <t>841.68</t>
  </si>
  <si>
    <t>826.2</t>
  </si>
  <si>
    <t>801.39</t>
  </si>
  <si>
    <t>816.67</t>
  </si>
  <si>
    <t>797.32</t>
  </si>
  <si>
    <t>809.45</t>
  </si>
  <si>
    <t>841.89</t>
  </si>
  <si>
    <t>848.44</t>
  </si>
  <si>
    <t>823.27</t>
  </si>
  <si>
    <t>2021-09-14</t>
  </si>
  <si>
    <t>892.66</t>
  </si>
  <si>
    <t>880.29</t>
  </si>
  <si>
    <t>857.44</t>
  </si>
  <si>
    <t>847.75</t>
  </si>
  <si>
    <t>862.74</t>
  </si>
  <si>
    <t>863.72</t>
  </si>
  <si>
    <t>832.4</t>
  </si>
  <si>
    <t>834.55</t>
  </si>
  <si>
    <t>836.52</t>
  </si>
  <si>
    <t>816.59</t>
  </si>
  <si>
    <t>798.68</t>
  </si>
  <si>
    <t>821.03</t>
  </si>
  <si>
    <t>797.25</t>
  </si>
  <si>
    <t>803.44</t>
  </si>
  <si>
    <t>834.62</t>
  </si>
  <si>
    <t>850.7</t>
  </si>
  <si>
    <t>823.55</t>
  </si>
  <si>
    <t>2021-09-13</t>
  </si>
  <si>
    <t>892.57</t>
  </si>
  <si>
    <t>879.77</t>
  </si>
  <si>
    <t>857.28</t>
  </si>
  <si>
    <t>843.84</t>
  </si>
  <si>
    <t>862.67</t>
  </si>
  <si>
    <t>831.93</t>
  </si>
  <si>
    <t>833.55</t>
  </si>
  <si>
    <t>831.79</t>
  </si>
  <si>
    <t>810.85</t>
  </si>
  <si>
    <t>798.11</t>
  </si>
  <si>
    <t>816.46</t>
  </si>
  <si>
    <t>801.35</t>
  </si>
  <si>
    <t>806.47</t>
  </si>
  <si>
    <t>827.75</t>
  </si>
  <si>
    <t>861.51</t>
  </si>
  <si>
    <t>826.07</t>
  </si>
  <si>
    <t>2021-09-10</t>
  </si>
  <si>
    <t>893.52</t>
  </si>
  <si>
    <t>877.66</t>
  </si>
  <si>
    <t>856.33</t>
  </si>
  <si>
    <t>842.75</t>
  </si>
  <si>
    <t>862.84</t>
  </si>
  <si>
    <t>860.72</t>
  </si>
  <si>
    <t>828.04</t>
  </si>
  <si>
    <t>828.62</t>
  </si>
  <si>
    <t>829.66</t>
  </si>
  <si>
    <t>799.28</t>
  </si>
  <si>
    <t>818.01</t>
  </si>
  <si>
    <t>798.56</t>
  </si>
  <si>
    <t>791.13</t>
  </si>
  <si>
    <t>836.6</t>
  </si>
  <si>
    <t>858.84</t>
  </si>
  <si>
    <t>820.71</t>
  </si>
  <si>
    <t>2021-09-09</t>
  </si>
  <si>
    <t>889.49</t>
  </si>
  <si>
    <t>875.53</t>
  </si>
  <si>
    <t>860.1</t>
  </si>
  <si>
    <t>841.13</t>
  </si>
  <si>
    <t>860.06</t>
  </si>
  <si>
    <t>862.35</t>
  </si>
  <si>
    <t>826.36</t>
  </si>
  <si>
    <t>830.86</t>
  </si>
  <si>
    <t>823.64</t>
  </si>
  <si>
    <t>825.51</t>
  </si>
  <si>
    <t>800.38</t>
  </si>
  <si>
    <t>821.86</t>
  </si>
  <si>
    <t>807.18</t>
  </si>
  <si>
    <t>784.42</t>
  </si>
  <si>
    <t>841.34</t>
  </si>
  <si>
    <t>855.51</t>
  </si>
  <si>
    <t>831.23</t>
  </si>
  <si>
    <t>2021-09-08</t>
  </si>
  <si>
    <t>891.2</t>
  </si>
  <si>
    <t>878.13</t>
  </si>
  <si>
    <t>866.93</t>
  </si>
  <si>
    <t>843.6</t>
  </si>
  <si>
    <t>860.11</t>
  </si>
  <si>
    <t>828.77</t>
  </si>
  <si>
    <t>829.81</t>
  </si>
  <si>
    <t>836.85</t>
  </si>
  <si>
    <t>805.1</t>
  </si>
  <si>
    <t>821.94</t>
  </si>
  <si>
    <t>799.36</t>
  </si>
  <si>
    <t>788.67</t>
  </si>
  <si>
    <t>823.02</t>
  </si>
  <si>
    <t>851.33</t>
  </si>
  <si>
    <t>827.48</t>
  </si>
  <si>
    <t>2021-09-07</t>
  </si>
  <si>
    <t>893.03</t>
  </si>
  <si>
    <t>879.18</t>
  </si>
  <si>
    <t>866.52</t>
  </si>
  <si>
    <t>839.74</t>
  </si>
  <si>
    <t>856.26</t>
  </si>
  <si>
    <t>830.77</t>
  </si>
  <si>
    <t>831.97</t>
  </si>
  <si>
    <t>827.9</t>
  </si>
  <si>
    <t>837.94</t>
  </si>
  <si>
    <t>806.73</t>
  </si>
  <si>
    <t>816.28</t>
  </si>
  <si>
    <t>800.49</t>
  </si>
  <si>
    <t>787.48</t>
  </si>
  <si>
    <t>832.53</t>
  </si>
  <si>
    <t>851.28</t>
  </si>
  <si>
    <t>837.77</t>
  </si>
  <si>
    <t>2021-09-06</t>
  </si>
  <si>
    <t>894.24</t>
  </si>
  <si>
    <t>862.55</t>
  </si>
  <si>
    <t>838.08</t>
  </si>
  <si>
    <t>826.95</t>
  </si>
  <si>
    <t>832.01</t>
  </si>
  <si>
    <t>825.2</t>
  </si>
  <si>
    <t>838.72</t>
  </si>
  <si>
    <t>800.31</t>
  </si>
  <si>
    <t>816.53</t>
  </si>
  <si>
    <t>800.52</t>
  </si>
  <si>
    <t>830.78</t>
  </si>
  <si>
    <t>849.78</t>
  </si>
  <si>
    <t>2021-09-03</t>
  </si>
  <si>
    <t>893.44</t>
  </si>
  <si>
    <t>863.86</t>
  </si>
  <si>
    <t>843.37</t>
  </si>
  <si>
    <t>828.54</t>
  </si>
  <si>
    <t>834.25</t>
  </si>
  <si>
    <t>820.96</t>
  </si>
  <si>
    <t>834.1</t>
  </si>
  <si>
    <t>803.91</t>
  </si>
  <si>
    <t>816.3</t>
  </si>
  <si>
    <t>800.43</t>
  </si>
  <si>
    <t>818.24</t>
  </si>
  <si>
    <t>848.91</t>
  </si>
  <si>
    <t>2021-09-02</t>
  </si>
  <si>
    <t>889.31</t>
  </si>
  <si>
    <t>875.19</t>
  </si>
  <si>
    <t>845.17</t>
  </si>
  <si>
    <t>838.39</t>
  </si>
  <si>
    <t>834.64</t>
  </si>
  <si>
    <t>828.42</t>
  </si>
  <si>
    <t>833.75</t>
  </si>
  <si>
    <t>811.51</t>
  </si>
  <si>
    <t>819.39</t>
  </si>
  <si>
    <t>793.48</t>
  </si>
  <si>
    <t>814.02</t>
  </si>
  <si>
    <t>850.69</t>
  </si>
  <si>
    <t>2021-09-01</t>
  </si>
  <si>
    <t>889.6</t>
  </si>
  <si>
    <t>872.21</t>
  </si>
  <si>
    <t>843.85</t>
  </si>
  <si>
    <t>837.75</t>
  </si>
  <si>
    <t>811.85</t>
  </si>
  <si>
    <t>821.17</t>
  </si>
  <si>
    <t>798.61</t>
  </si>
  <si>
    <t>825.87</t>
  </si>
  <si>
    <t>864.81</t>
  </si>
  <si>
    <t>873.84</t>
  </si>
  <si>
    <t>847.66</t>
  </si>
  <si>
    <t>843.46</t>
  </si>
  <si>
    <t>840.31</t>
  </si>
  <si>
    <t>813.21</t>
  </si>
  <si>
    <t>823.76</t>
  </si>
  <si>
    <t>799.11</t>
  </si>
  <si>
    <t>831.52</t>
  </si>
  <si>
    <t>865.02</t>
  </si>
  <si>
    <t>878.33</t>
  </si>
  <si>
    <t>845.84</t>
  </si>
  <si>
    <t>844.28</t>
  </si>
  <si>
    <t>826.79</t>
  </si>
  <si>
    <t>829.86</t>
  </si>
  <si>
    <t>860.07</t>
  </si>
  <si>
    <t>847.22</t>
  </si>
  <si>
    <t>844.66</t>
  </si>
  <si>
    <t>820.93</t>
  </si>
  <si>
    <t>GBP对USD</t>
  </si>
  <si>
    <t>USD对GBP</t>
  </si>
  <si>
    <t>MXN兑CNY 期末汇率</t>
  </si>
  <si>
    <t>MXN对RMB</t>
  </si>
  <si>
    <t>MXN兑CNY 平均汇率</t>
  </si>
  <si>
    <t>CNY兑MXN 期末汇率</t>
  </si>
  <si>
    <t>RMB对MXN</t>
  </si>
  <si>
    <t>CNY兑MXN 平均汇率</t>
  </si>
  <si>
    <t>比索（MXN）</t>
  </si>
  <si>
    <t>人民币：墨西哥比索</t>
  </si>
  <si>
    <t>美元：墨西哥比索</t>
  </si>
  <si>
    <t>316.26</t>
  </si>
  <si>
    <t>319.04</t>
  </si>
  <si>
    <t>339.57</t>
  </si>
  <si>
    <t>320.9</t>
  </si>
  <si>
    <t>323.6</t>
  </si>
  <si>
    <t>325.35</t>
  </si>
  <si>
    <t>313.16</t>
  </si>
  <si>
    <t>308.71</t>
  </si>
  <si>
    <t>293.51</t>
  </si>
  <si>
    <t>300.08</t>
  </si>
  <si>
    <t>300.88</t>
  </si>
  <si>
    <t>291.5</t>
  </si>
  <si>
    <t>283.31</t>
  </si>
  <si>
    <t>275.76</t>
  </si>
  <si>
    <t>268.06</t>
  </si>
  <si>
    <t>279.58</t>
  </si>
  <si>
    <t>277.65</t>
  </si>
  <si>
    <t>314.53</t>
  </si>
  <si>
    <t>317.55</t>
  </si>
  <si>
    <t>340.49</t>
  </si>
  <si>
    <t>323.34</t>
  </si>
  <si>
    <t>323.27</t>
  </si>
  <si>
    <t>324.64</t>
  </si>
  <si>
    <t>314.4</t>
  </si>
  <si>
    <t>310.36</t>
  </si>
  <si>
    <t>292.09</t>
  </si>
  <si>
    <t>300.42</t>
  </si>
  <si>
    <t>302.58</t>
  </si>
  <si>
    <t>289.81</t>
  </si>
  <si>
    <t>283.91</t>
  </si>
  <si>
    <t>276.67</t>
  </si>
  <si>
    <t>268.37</t>
  </si>
  <si>
    <t>278.43</t>
  </si>
  <si>
    <t>277.67</t>
  </si>
  <si>
    <t>311.17</t>
  </si>
  <si>
    <t>316.37</t>
  </si>
  <si>
    <t>338.16</t>
  </si>
  <si>
    <t>324.16</t>
  </si>
  <si>
    <t>320.54</t>
  </si>
  <si>
    <t>319.98</t>
  </si>
  <si>
    <t>315.65</t>
  </si>
  <si>
    <t>310.68</t>
  </si>
  <si>
    <t>293.26</t>
  </si>
  <si>
    <t>297.48</t>
  </si>
  <si>
    <t>301.94</t>
  </si>
  <si>
    <t>291.75</t>
  </si>
  <si>
    <t>286.27</t>
  </si>
  <si>
    <t>279.45</t>
  </si>
  <si>
    <t>269.94</t>
  </si>
  <si>
    <t>279.56</t>
  </si>
  <si>
    <t>280.49</t>
  </si>
  <si>
    <t>310.04</t>
  </si>
  <si>
    <t>316.05</t>
  </si>
  <si>
    <t>334.71</t>
  </si>
  <si>
    <t>324.68</t>
  </si>
  <si>
    <t>319.53</t>
  </si>
  <si>
    <t>320.59</t>
  </si>
  <si>
    <t>314.3</t>
  </si>
  <si>
    <t>308.21</t>
  </si>
  <si>
    <t>296.64</t>
  </si>
  <si>
    <t>297.44</t>
  </si>
  <si>
    <t>303.24</t>
  </si>
  <si>
    <t>290.77</t>
  </si>
  <si>
    <t>287.54</t>
  </si>
  <si>
    <t>277.36</t>
  </si>
  <si>
    <t>271.75</t>
  </si>
  <si>
    <t>278.5</t>
  </si>
  <si>
    <t>278.93</t>
  </si>
  <si>
    <t>310.38</t>
  </si>
  <si>
    <t>315.83</t>
  </si>
  <si>
    <t>332.36</t>
  </si>
  <si>
    <t>323.86</t>
  </si>
  <si>
    <t>319.34</t>
  </si>
  <si>
    <t>320.27</t>
  </si>
  <si>
    <t>315.1</t>
  </si>
  <si>
    <t>311.78</t>
  </si>
  <si>
    <t>298.02</t>
  </si>
  <si>
    <t>298.74</t>
  </si>
  <si>
    <t>304.19</t>
  </si>
  <si>
    <t>290.03</t>
  </si>
  <si>
    <t>285.02</t>
  </si>
  <si>
    <t>279.09</t>
  </si>
  <si>
    <t>271.88</t>
  </si>
  <si>
    <t>277.33</t>
  </si>
  <si>
    <t>276.05</t>
  </si>
  <si>
    <t>310.25</t>
  </si>
  <si>
    <t>317.12</t>
  </si>
  <si>
    <t>328.47</t>
  </si>
  <si>
    <t>324.08</t>
  </si>
  <si>
    <t>319.45</t>
  </si>
  <si>
    <t>320.16</t>
  </si>
  <si>
    <t>317.76</t>
  </si>
  <si>
    <t>312.12</t>
  </si>
  <si>
    <t>299.28</t>
  </si>
  <si>
    <t>299.02</t>
  </si>
  <si>
    <t>306.04</t>
  </si>
  <si>
    <t>292.15</t>
  </si>
  <si>
    <t>282.81</t>
  </si>
  <si>
    <t>279.87</t>
  </si>
  <si>
    <t>272.68</t>
  </si>
  <si>
    <t>280.25</t>
  </si>
  <si>
    <t>279.39</t>
  </si>
  <si>
    <t>311.28</t>
  </si>
  <si>
    <t>316.53</t>
  </si>
  <si>
    <t>326.08</t>
  </si>
  <si>
    <t>325.83</t>
  </si>
  <si>
    <t>320.91</t>
  </si>
  <si>
    <t>319.23</t>
  </si>
  <si>
    <t>311.98</t>
  </si>
  <si>
    <t>297.23</t>
  </si>
  <si>
    <t>300.36</t>
  </si>
  <si>
    <t>304.06</t>
  </si>
  <si>
    <t>293.91</t>
  </si>
  <si>
    <t>284.64</t>
  </si>
  <si>
    <t>281.25</t>
  </si>
  <si>
    <t>272.79</t>
  </si>
  <si>
    <t>281.96</t>
  </si>
  <si>
    <t>279.62</t>
  </si>
  <si>
    <t>309.03</t>
  </si>
  <si>
    <t>316.03</t>
  </si>
  <si>
    <t>325.42</t>
  </si>
  <si>
    <t>326.95</t>
  </si>
  <si>
    <t>320.31</t>
  </si>
  <si>
    <t>320.38</t>
  </si>
  <si>
    <t>320.06</t>
  </si>
  <si>
    <t>313.38</t>
  </si>
  <si>
    <t>295.34</t>
  </si>
  <si>
    <t>303.32</t>
  </si>
  <si>
    <t>304.12</t>
  </si>
  <si>
    <t>295.99</t>
  </si>
  <si>
    <t>285.52</t>
  </si>
  <si>
    <t>281.72</t>
  </si>
  <si>
    <t>273.17</t>
  </si>
  <si>
    <t>283.75</t>
  </si>
  <si>
    <t>280.16</t>
  </si>
  <si>
    <t>308.72</t>
  </si>
  <si>
    <t>317.61</t>
  </si>
  <si>
    <t>323.8</t>
  </si>
  <si>
    <t>326.04</t>
  </si>
  <si>
    <t>319.86</t>
  </si>
  <si>
    <t>321.4</t>
  </si>
  <si>
    <t>320.18</t>
  </si>
  <si>
    <t>310.97</t>
  </si>
  <si>
    <t>296.52</t>
  </si>
  <si>
    <t>302.59</t>
  </si>
  <si>
    <t>303.21</t>
  </si>
  <si>
    <t>295.75</t>
  </si>
  <si>
    <t>285.05</t>
  </si>
  <si>
    <t>281.55</t>
  </si>
  <si>
    <t>273.31</t>
  </si>
  <si>
    <t>283.32</t>
  </si>
  <si>
    <t>279.95</t>
  </si>
  <si>
    <t>308.78</t>
  </si>
  <si>
    <t>316.62</t>
  </si>
  <si>
    <t>324.49</t>
  </si>
  <si>
    <t>325.85</t>
  </si>
  <si>
    <t>320.49</t>
  </si>
  <si>
    <t>321.04</t>
  </si>
  <si>
    <t>323.68</t>
  </si>
  <si>
    <t>313.19</t>
  </si>
  <si>
    <t>295.87</t>
  </si>
  <si>
    <t>305.16</t>
  </si>
  <si>
    <t>304.2</t>
  </si>
  <si>
    <t>294.85</t>
  </si>
  <si>
    <t>287.29</t>
  </si>
  <si>
    <t>281.3</t>
  </si>
  <si>
    <t>273.7</t>
  </si>
  <si>
    <t>283.78</t>
  </si>
  <si>
    <t>281.38</t>
  </si>
  <si>
    <t>308.16</t>
  </si>
  <si>
    <t>319.21</t>
  </si>
  <si>
    <t>322.45</t>
  </si>
  <si>
    <t>327.25</t>
  </si>
  <si>
    <t>321.66</t>
  </si>
  <si>
    <t>322.35</t>
  </si>
  <si>
    <t>325.94</t>
  </si>
  <si>
    <t>312.61</t>
  </si>
  <si>
    <t>295.07</t>
  </si>
  <si>
    <t>301.93</t>
  </si>
  <si>
    <t>308.34</t>
  </si>
  <si>
    <t>293.31</t>
  </si>
  <si>
    <t>288.53</t>
  </si>
  <si>
    <t>281.1</t>
  </si>
  <si>
    <t>275.46</t>
  </si>
  <si>
    <t>283.26</t>
  </si>
  <si>
    <t>283.16</t>
  </si>
  <si>
    <t>308.22</t>
  </si>
  <si>
    <t>319.4</t>
  </si>
  <si>
    <t>321.16</t>
  </si>
  <si>
    <t>330.57</t>
  </si>
  <si>
    <t>322.86</t>
  </si>
  <si>
    <t>322.93</t>
  </si>
  <si>
    <t>326.35</t>
  </si>
  <si>
    <t>311.1</t>
  </si>
  <si>
    <t>296.03</t>
  </si>
  <si>
    <t>304.62</t>
  </si>
  <si>
    <t>309.09</t>
  </si>
  <si>
    <t>292.66</t>
  </si>
  <si>
    <t>287.4</t>
  </si>
  <si>
    <t>281.21</t>
  </si>
  <si>
    <t>274.88</t>
  </si>
  <si>
    <t>282.92</t>
  </si>
  <si>
    <t>280.46</t>
  </si>
  <si>
    <t>308.66</t>
  </si>
  <si>
    <t>321.77</t>
  </si>
  <si>
    <t>322.11</t>
  </si>
  <si>
    <t>333.22</t>
  </si>
  <si>
    <t>321.85</t>
  </si>
  <si>
    <t>322.21</t>
  </si>
  <si>
    <t>328.26</t>
  </si>
  <si>
    <t>310.8</t>
  </si>
  <si>
    <t>297.19</t>
  </si>
  <si>
    <t>303.41</t>
  </si>
  <si>
    <t>310.32</t>
  </si>
  <si>
    <t>294.45</t>
  </si>
  <si>
    <t>288.26</t>
  </si>
  <si>
    <t>281.05</t>
  </si>
  <si>
    <t>275.59</t>
  </si>
  <si>
    <t>281.18</t>
  </si>
  <si>
    <t>308.62</t>
  </si>
  <si>
    <t>323.82</t>
  </si>
  <si>
    <t>321.26</t>
  </si>
  <si>
    <t>329.98</t>
  </si>
  <si>
    <t>321.2</t>
  </si>
  <si>
    <t>323.62</t>
  </si>
  <si>
    <t>330.03</t>
  </si>
  <si>
    <t>312.41</t>
  </si>
  <si>
    <t>301.81</t>
  </si>
  <si>
    <t>297.71</t>
  </si>
  <si>
    <t>295.95</t>
  </si>
  <si>
    <t>287.24</t>
  </si>
  <si>
    <t>281.78</t>
  </si>
  <si>
    <t>269.5</t>
  </si>
  <si>
    <t>284.78</t>
  </si>
  <si>
    <t>281.41</t>
  </si>
  <si>
    <t>308.23</t>
  </si>
  <si>
    <t>321.41</t>
  </si>
  <si>
    <t>317.83</t>
  </si>
  <si>
    <t>328.36</t>
  </si>
  <si>
    <t>324.04</t>
  </si>
  <si>
    <t>330.47</t>
  </si>
  <si>
    <t>314.94</t>
  </si>
  <si>
    <t>302.75</t>
  </si>
  <si>
    <t>293.54</t>
  </si>
  <si>
    <t>305.62</t>
  </si>
  <si>
    <t>297.78</t>
  </si>
  <si>
    <t>287.45</t>
  </si>
  <si>
    <t>280.7</t>
  </si>
  <si>
    <t>270.96</t>
  </si>
  <si>
    <t>284.46</t>
  </si>
  <si>
    <t>280.8</t>
  </si>
  <si>
    <t>308.4</t>
  </si>
  <si>
    <t>318.33</t>
  </si>
  <si>
    <t>329.81</t>
  </si>
  <si>
    <t>327.11</t>
  </si>
  <si>
    <t>331.86</t>
  </si>
  <si>
    <t>316.33</t>
  </si>
  <si>
    <t>303.46</t>
  </si>
  <si>
    <t>292.99</t>
  </si>
  <si>
    <t>305.57</t>
  </si>
  <si>
    <t>299.57</t>
  </si>
  <si>
    <t>287.7</t>
  </si>
  <si>
    <t>282.09</t>
  </si>
  <si>
    <t>271.52</t>
  </si>
  <si>
    <t>280.22</t>
  </si>
  <si>
    <t>308.7</t>
  </si>
  <si>
    <t>318.58</t>
  </si>
  <si>
    <t>330.06</t>
  </si>
  <si>
    <t>338.24</t>
  </si>
  <si>
    <t>316.57</t>
  </si>
  <si>
    <t>301.46</t>
  </si>
  <si>
    <t>293.97</t>
  </si>
  <si>
    <t>307.65</t>
  </si>
  <si>
    <t>299.74</t>
  </si>
  <si>
    <t>289.23</t>
  </si>
  <si>
    <t>269.89</t>
  </si>
  <si>
    <t>282.75</t>
  </si>
  <si>
    <t>309.13</t>
  </si>
  <si>
    <t>321.3</t>
  </si>
  <si>
    <t>330.28</t>
  </si>
  <si>
    <t>337.23</t>
  </si>
  <si>
    <t>313.08</t>
  </si>
  <si>
    <t>304.48</t>
  </si>
  <si>
    <t>293.78</t>
  </si>
  <si>
    <t>305.14</t>
  </si>
  <si>
    <t>301.66</t>
  </si>
  <si>
    <t>288.45</t>
  </si>
  <si>
    <t>271.08</t>
  </si>
  <si>
    <t>282.42</t>
  </si>
  <si>
    <t>309.71</t>
  </si>
  <si>
    <t>321.54</t>
  </si>
  <si>
    <t>333.27</t>
  </si>
  <si>
    <t>330.27</t>
  </si>
  <si>
    <t>312.98</t>
  </si>
  <si>
    <t>305.27</t>
  </si>
  <si>
    <t>292.83</t>
  </si>
  <si>
    <t>302.65</t>
  </si>
  <si>
    <t>301.67</t>
  </si>
  <si>
    <t>288.93</t>
  </si>
  <si>
    <t>270.66</t>
  </si>
  <si>
    <t>282.98</t>
  </si>
  <si>
    <t>310.34</t>
  </si>
  <si>
    <t>333.32</t>
  </si>
  <si>
    <t>326.52</t>
  </si>
  <si>
    <t>293.55</t>
  </si>
  <si>
    <t>302.05</t>
  </si>
  <si>
    <t>303.0</t>
  </si>
  <si>
    <t>291.73</t>
  </si>
  <si>
    <t>272.45</t>
  </si>
  <si>
    <t>275.34</t>
  </si>
  <si>
    <t>325.91</t>
  </si>
  <si>
    <t>334.1</t>
  </si>
  <si>
    <t>328.01</t>
  </si>
  <si>
    <t>294.86</t>
  </si>
  <si>
    <t>300.71</t>
  </si>
  <si>
    <t>306.56</t>
  </si>
  <si>
    <t>292.71</t>
  </si>
  <si>
    <t>273.89</t>
  </si>
  <si>
    <t>271.44</t>
  </si>
  <si>
    <t>320.23</t>
  </si>
  <si>
    <t>337.4</t>
  </si>
  <si>
    <t>325.8</t>
  </si>
  <si>
    <t>302.32</t>
  </si>
  <si>
    <t>274.87</t>
  </si>
  <si>
    <t>270.63</t>
  </si>
  <si>
    <t>336.67</t>
  </si>
  <si>
    <t>325.38</t>
  </si>
  <si>
    <t>302.06</t>
  </si>
  <si>
    <t>MXN对USD</t>
  </si>
  <si>
    <t>USD对MXN</t>
  </si>
  <si>
    <t>RUB对RMB</t>
  </si>
  <si>
    <t>RMB对RUB</t>
  </si>
  <si>
    <t>人民币：俄罗斯卢布</t>
  </si>
  <si>
    <t>美元：俄罗斯卢布</t>
  </si>
  <si>
    <t>1328.17</t>
  </si>
  <si>
    <t>1314.8</t>
  </si>
  <si>
    <t>1098.32</t>
  </si>
  <si>
    <t>957.21</t>
  </si>
  <si>
    <t>778.1</t>
  </si>
  <si>
    <t>923.9</t>
  </si>
  <si>
    <t>874.14</t>
  </si>
  <si>
    <t>808.41</t>
  </si>
  <si>
    <t>848.49</t>
  </si>
  <si>
    <t>849.5</t>
  </si>
  <si>
    <t>1061.93</t>
  </si>
  <si>
    <t>1036.22</t>
  </si>
  <si>
    <t>1342.68</t>
  </si>
  <si>
    <t>1393.43</t>
  </si>
  <si>
    <t>1119.68</t>
  </si>
  <si>
    <t>990.35</t>
  </si>
  <si>
    <t>798.71</t>
  </si>
  <si>
    <t>902.62</t>
  </si>
  <si>
    <t>892.87</t>
  </si>
  <si>
    <t>806.65</t>
  </si>
  <si>
    <t>851.3</t>
  </si>
  <si>
    <t>844.21</t>
  </si>
  <si>
    <t>1034.87</t>
  </si>
  <si>
    <t>1019.46</t>
  </si>
  <si>
    <t>1283.55</t>
  </si>
  <si>
    <t>1492.23</t>
  </si>
  <si>
    <t>1152.76</t>
  </si>
  <si>
    <t>958.61</t>
  </si>
  <si>
    <t>802.37</t>
  </si>
  <si>
    <t>887.77</t>
  </si>
  <si>
    <t>879.96</t>
  </si>
  <si>
    <t>821.21</t>
  </si>
  <si>
    <t>835.81</t>
  </si>
  <si>
    <t>996.36</t>
  </si>
  <si>
    <t>1024.82</t>
  </si>
  <si>
    <t>1244.88</t>
  </si>
  <si>
    <t>1570.02</t>
  </si>
  <si>
    <t>1149.66</t>
  </si>
  <si>
    <t>888.75</t>
  </si>
  <si>
    <t>806.81</t>
  </si>
  <si>
    <t>863.94</t>
  </si>
  <si>
    <t>881.51</t>
  </si>
  <si>
    <t>818.18</t>
  </si>
  <si>
    <t>852.75</t>
  </si>
  <si>
    <t>844.47</t>
  </si>
  <si>
    <t>985.58</t>
  </si>
  <si>
    <t>1017.49</t>
  </si>
  <si>
    <t>1263.55</t>
  </si>
  <si>
    <t>1603.34</t>
  </si>
  <si>
    <t>1191.27</t>
  </si>
  <si>
    <t>839.26</t>
  </si>
  <si>
    <t>814.55</t>
  </si>
  <si>
    <t>861.46</t>
  </si>
  <si>
    <t>878.08</t>
  </si>
  <si>
    <t>806.22</t>
  </si>
  <si>
    <t>847.9</t>
  </si>
  <si>
    <t>989.35</t>
  </si>
  <si>
    <t>1012.62</t>
  </si>
  <si>
    <t>1230.55</t>
  </si>
  <si>
    <t>1518.69</t>
  </si>
  <si>
    <t>1243.7</t>
  </si>
  <si>
    <t>879.72</t>
  </si>
  <si>
    <t>807.15</t>
  </si>
  <si>
    <t>854.03</t>
  </si>
  <si>
    <t>891.69</t>
  </si>
  <si>
    <t>856.73</t>
  </si>
  <si>
    <t>850.41</t>
  </si>
  <si>
    <t>975.24</t>
  </si>
  <si>
    <t>1021.71</t>
  </si>
  <si>
    <t>1202.59</t>
  </si>
  <si>
    <t>1654.64</t>
  </si>
  <si>
    <t>1282.48</t>
  </si>
  <si>
    <t>917.02</t>
  </si>
  <si>
    <t>815.32</t>
  </si>
  <si>
    <t>805.61</t>
  </si>
  <si>
    <t>877.14</t>
  </si>
  <si>
    <t>869.37</t>
  </si>
  <si>
    <t>852.0</t>
  </si>
  <si>
    <t>846.52</t>
  </si>
  <si>
    <t>1013.34</t>
  </si>
  <si>
    <t>1018.72</t>
  </si>
  <si>
    <t>1186.67</t>
  </si>
  <si>
    <t>1667.71</t>
  </si>
  <si>
    <t>1263.56</t>
  </si>
  <si>
    <t>923.11</t>
  </si>
  <si>
    <t>824.23</t>
  </si>
  <si>
    <t>837.67</t>
  </si>
  <si>
    <t>871.01</t>
  </si>
  <si>
    <t>875.14</t>
  </si>
  <si>
    <t>855.43</t>
  </si>
  <si>
    <t>846.32</t>
  </si>
  <si>
    <t>1005.35</t>
  </si>
  <si>
    <t>1008.44</t>
  </si>
  <si>
    <t>1189.49</t>
  </si>
  <si>
    <t>1630.02</t>
  </si>
  <si>
    <t>1273.17</t>
  </si>
  <si>
    <t>950.25</t>
  </si>
  <si>
    <t>847.47</t>
  </si>
  <si>
    <t>847.4</t>
  </si>
  <si>
    <t>882.64</t>
  </si>
  <si>
    <t>871.79</t>
  </si>
  <si>
    <t>856.35</t>
  </si>
  <si>
    <t>842.92</t>
  </si>
  <si>
    <t>986.13</t>
  </si>
  <si>
    <t>1038.88</t>
  </si>
  <si>
    <t>1203.45</t>
  </si>
  <si>
    <t>1621.6</t>
  </si>
  <si>
    <t>1297.91</t>
  </si>
  <si>
    <t>973.46</t>
  </si>
  <si>
    <t>872.28</t>
  </si>
  <si>
    <t>844.18</t>
  </si>
  <si>
    <t>891.65</t>
  </si>
  <si>
    <t>909.05</t>
  </si>
  <si>
    <t>863.0</t>
  </si>
  <si>
    <t>855.41</t>
  </si>
  <si>
    <t>926.76</t>
  </si>
  <si>
    <t>1027.32</t>
  </si>
  <si>
    <t>1217.29</t>
  </si>
  <si>
    <t>1535.28</t>
  </si>
  <si>
    <t>1289.43</t>
  </si>
  <si>
    <t>939.98</t>
  </si>
  <si>
    <t>852.81</t>
  </si>
  <si>
    <t>890.04</t>
  </si>
  <si>
    <t>900.46</t>
  </si>
  <si>
    <t>861.81</t>
  </si>
  <si>
    <t>872.84</t>
  </si>
  <si>
    <t>862.1</t>
  </si>
  <si>
    <t>920.21</t>
  </si>
  <si>
    <t>1031.13</t>
  </si>
  <si>
    <t>1178.76</t>
  </si>
  <si>
    <t>1726.65</t>
  </si>
  <si>
    <t>1294.8</t>
  </si>
  <si>
    <t>951.59</t>
  </si>
  <si>
    <t>860.61</t>
  </si>
  <si>
    <t>897.73</t>
  </si>
  <si>
    <t>904.96</t>
  </si>
  <si>
    <t>864.65</t>
  </si>
  <si>
    <t>895.96</t>
  </si>
  <si>
    <t>865.65</t>
  </si>
  <si>
    <t>929.66</t>
  </si>
  <si>
    <t>1062.15</t>
  </si>
  <si>
    <t>1175.3</t>
  </si>
  <si>
    <t>1886.04</t>
  </si>
  <si>
    <t>1338.56</t>
  </si>
  <si>
    <t>947.87</t>
  </si>
  <si>
    <t>851.13</t>
  </si>
  <si>
    <t>893.11</t>
  </si>
  <si>
    <t>911.85</t>
  </si>
  <si>
    <t>897.45</t>
  </si>
  <si>
    <t>908.01</t>
  </si>
  <si>
    <t>856.27</t>
  </si>
  <si>
    <t>907.63</t>
  </si>
  <si>
    <t>1049.56</t>
  </si>
  <si>
    <t>1178.79</t>
  </si>
  <si>
    <t>2083.1</t>
  </si>
  <si>
    <t>1301.06</t>
  </si>
  <si>
    <t>989.54</t>
  </si>
  <si>
    <t>864.6</t>
  </si>
  <si>
    <t>959.61</t>
  </si>
  <si>
    <t>903.2</t>
  </si>
  <si>
    <t>871.32</t>
  </si>
  <si>
    <t>906.44</t>
  </si>
  <si>
    <t>846.93</t>
  </si>
  <si>
    <t>890.38</t>
  </si>
  <si>
    <t>1040.79</t>
  </si>
  <si>
    <t>1186.16</t>
  </si>
  <si>
    <t>2132.39</t>
  </si>
  <si>
    <t>1299.29</t>
  </si>
  <si>
    <t>1035.5</t>
  </si>
  <si>
    <t>863.34</t>
  </si>
  <si>
    <t>952.59</t>
  </si>
  <si>
    <t>901.91</t>
  </si>
  <si>
    <t>881.62</t>
  </si>
  <si>
    <t>883.25</t>
  </si>
  <si>
    <t>842.54</t>
  </si>
  <si>
    <t>899.05</t>
  </si>
  <si>
    <t>1056.36</t>
  </si>
  <si>
    <t>1195.02</t>
  </si>
  <si>
    <t>2155.31</t>
  </si>
  <si>
    <t>1245.67</t>
  </si>
  <si>
    <t>1035.09</t>
  </si>
  <si>
    <t>902.11</t>
  </si>
  <si>
    <t>941.21</t>
  </si>
  <si>
    <t>903.51</t>
  </si>
  <si>
    <t>885.63</t>
  </si>
  <si>
    <t>883.12</t>
  </si>
  <si>
    <t>846.59</t>
  </si>
  <si>
    <t>888.64</t>
  </si>
  <si>
    <t>1031.26</t>
  </si>
  <si>
    <t>2057.18</t>
  </si>
  <si>
    <t>1290.83</t>
  </si>
  <si>
    <t>1014.51</t>
  </si>
  <si>
    <t>924.34</t>
  </si>
  <si>
    <t>942.07</t>
  </si>
  <si>
    <t>916.27</t>
  </si>
  <si>
    <t>867.2</t>
  </si>
  <si>
    <t>884.79</t>
  </si>
  <si>
    <t>2039.95</t>
  </si>
  <si>
    <t>1316.74</t>
  </si>
  <si>
    <t>972.18</t>
  </si>
  <si>
    <t>920.89</t>
  </si>
  <si>
    <t>938.22</t>
  </si>
  <si>
    <t>900.82</t>
  </si>
  <si>
    <t>884.16</t>
  </si>
  <si>
    <t>857.64</t>
  </si>
  <si>
    <t>864.95</t>
  </si>
  <si>
    <t>1921.85</t>
  </si>
  <si>
    <t>1283.66</t>
  </si>
  <si>
    <t>1011.07</t>
  </si>
  <si>
    <t>945.49</t>
  </si>
  <si>
    <t>840.18</t>
  </si>
  <si>
    <t>915.09</t>
  </si>
  <si>
    <t>872.91</t>
  </si>
  <si>
    <t>854.39</t>
  </si>
  <si>
    <t>876.17</t>
  </si>
  <si>
    <t>1726.43</t>
  </si>
  <si>
    <t>943.71</t>
  </si>
  <si>
    <t>907.86</t>
  </si>
  <si>
    <t>869.75</t>
  </si>
  <si>
    <t>840.67</t>
  </si>
  <si>
    <t>876.91</t>
  </si>
  <si>
    <t>1636.45</t>
  </si>
  <si>
    <t>936.84</t>
  </si>
  <si>
    <t>815.38</t>
  </si>
  <si>
    <t>895.0</t>
  </si>
  <si>
    <t>874.37</t>
  </si>
  <si>
    <t>864.61</t>
  </si>
  <si>
    <t>867.16</t>
  </si>
  <si>
    <t>1722.44</t>
  </si>
  <si>
    <t>937.43</t>
  </si>
  <si>
    <t>848.38</t>
  </si>
  <si>
    <t>858.01</t>
  </si>
  <si>
    <t>1656.95</t>
  </si>
  <si>
    <t>922.72</t>
  </si>
  <si>
    <t>RUB对USD</t>
  </si>
  <si>
    <t>USD对RUB</t>
  </si>
  <si>
    <t>THB对RMB</t>
  </si>
  <si>
    <t>RMB对THB</t>
  </si>
  <si>
    <t>人民币：泰国泰铢</t>
  </si>
  <si>
    <t>美元：泰国泰铢</t>
  </si>
  <si>
    <t>519.88</t>
  </si>
  <si>
    <t>512.0</t>
  </si>
  <si>
    <t>524.65</t>
  </si>
  <si>
    <t>541.24</t>
  </si>
  <si>
    <t>527.55</t>
  </si>
  <si>
    <t>532.82</t>
  </si>
  <si>
    <t>525.61</t>
  </si>
  <si>
    <t>493.91</t>
  </si>
  <si>
    <t>496.47</t>
  </si>
  <si>
    <t>484.89</t>
  </si>
  <si>
    <t>523.3</t>
  </si>
  <si>
    <t>508.58</t>
  </si>
  <si>
    <t>524.54</t>
  </si>
  <si>
    <t>544.48</t>
  </si>
  <si>
    <t>526.71</t>
  </si>
  <si>
    <t>530.42</t>
  </si>
  <si>
    <t>525.28</t>
  </si>
  <si>
    <t>496.18</t>
  </si>
  <si>
    <t>497.3</t>
  </si>
  <si>
    <t>484.82</t>
  </si>
  <si>
    <t>522.37</t>
  </si>
  <si>
    <t>507.43</t>
  </si>
  <si>
    <t>528.56</t>
  </si>
  <si>
    <t>542.21</t>
  </si>
  <si>
    <t>526.94</t>
  </si>
  <si>
    <t>531.98</t>
  </si>
  <si>
    <t>501.23</t>
  </si>
  <si>
    <t>496.84</t>
  </si>
  <si>
    <t>485.34</t>
  </si>
  <si>
    <t>519.1</t>
  </si>
  <si>
    <t>512.52</t>
  </si>
  <si>
    <t>530.25</t>
  </si>
  <si>
    <t>543.75</t>
  </si>
  <si>
    <t>523.22</t>
  </si>
  <si>
    <t>532.86</t>
  </si>
  <si>
    <t>526.48</t>
  </si>
  <si>
    <t>500.9</t>
  </si>
  <si>
    <t>498.18</t>
  </si>
  <si>
    <t>487.67</t>
  </si>
  <si>
    <t>523.23</t>
  </si>
  <si>
    <t>512.33</t>
  </si>
  <si>
    <t>529.98</t>
  </si>
  <si>
    <t>542.88</t>
  </si>
  <si>
    <t>525.29</t>
  </si>
  <si>
    <t>529.73</t>
  </si>
  <si>
    <t>530.22</t>
  </si>
  <si>
    <t>505.97</t>
  </si>
  <si>
    <t>497.38</t>
  </si>
  <si>
    <t>488.05</t>
  </si>
  <si>
    <t>524.49</t>
  </si>
  <si>
    <t>513.23</t>
  </si>
  <si>
    <t>527.54</t>
  </si>
  <si>
    <t>544.24</t>
  </si>
  <si>
    <t>527.43</t>
  </si>
  <si>
    <t>530.21</t>
  </si>
  <si>
    <t>530.3</t>
  </si>
  <si>
    <t>506.17</t>
  </si>
  <si>
    <t>498.89</t>
  </si>
  <si>
    <t>491.2</t>
  </si>
  <si>
    <t>527.17</t>
  </si>
  <si>
    <t>513.85</t>
  </si>
  <si>
    <t>526.83</t>
  </si>
  <si>
    <t>543.01</t>
  </si>
  <si>
    <t>527.11</t>
  </si>
  <si>
    <t>528.61</t>
  </si>
  <si>
    <t>532.84</t>
  </si>
  <si>
    <t>506.08</t>
  </si>
  <si>
    <t>497.36</t>
  </si>
  <si>
    <t>490.23</t>
  </si>
  <si>
    <t>529.07</t>
  </si>
  <si>
    <t>511.09</t>
  </si>
  <si>
    <t>528.5</t>
  </si>
  <si>
    <t>542.62</t>
  </si>
  <si>
    <t>524.45</t>
  </si>
  <si>
    <t>528.74</t>
  </si>
  <si>
    <t>533.38</t>
  </si>
  <si>
    <t>502.62</t>
  </si>
  <si>
    <t>497.98</t>
  </si>
  <si>
    <t>492.21</t>
  </si>
  <si>
    <t>529.12</t>
  </si>
  <si>
    <t>512.87</t>
  </si>
  <si>
    <t>525.24</t>
  </si>
  <si>
    <t>543.43</t>
  </si>
  <si>
    <t>524.01</t>
  </si>
  <si>
    <t>528.16</t>
  </si>
  <si>
    <t>532.51</t>
  </si>
  <si>
    <t>503.45</t>
  </si>
  <si>
    <t>498.73</t>
  </si>
  <si>
    <t>493.04</t>
  </si>
  <si>
    <t>527.42</t>
  </si>
  <si>
    <t>512.1</t>
  </si>
  <si>
    <t>523.14</t>
  </si>
  <si>
    <t>542.48</t>
  </si>
  <si>
    <t>522.98</t>
  </si>
  <si>
    <t>527.82</t>
  </si>
  <si>
    <t>533.64</t>
  </si>
  <si>
    <t>505.46</t>
  </si>
  <si>
    <t>500.03</t>
  </si>
  <si>
    <t>493.83</t>
  </si>
  <si>
    <t>527.22</t>
  </si>
  <si>
    <t>511.36</t>
  </si>
  <si>
    <t>518.98</t>
  </si>
  <si>
    <t>541.57</t>
  </si>
  <si>
    <t>521.5</t>
  </si>
  <si>
    <t>530.16</t>
  </si>
  <si>
    <t>534.0</t>
  </si>
  <si>
    <t>505.68</t>
  </si>
  <si>
    <t>502.24</t>
  </si>
  <si>
    <t>494.51</t>
  </si>
  <si>
    <t>511.77</t>
  </si>
  <si>
    <t>518.89</t>
  </si>
  <si>
    <t>538.77</t>
  </si>
  <si>
    <t>524.58</t>
  </si>
  <si>
    <t>526.85</t>
  </si>
  <si>
    <t>532.98</t>
  </si>
  <si>
    <t>507.04</t>
  </si>
  <si>
    <t>498.15</t>
  </si>
  <si>
    <t>493.03</t>
  </si>
  <si>
    <t>526.53</t>
  </si>
  <si>
    <t>510.8</t>
  </si>
  <si>
    <t>517.07</t>
  </si>
  <si>
    <t>538.25</t>
  </si>
  <si>
    <t>523.66</t>
  </si>
  <si>
    <t>526.72</t>
  </si>
  <si>
    <t>531.16</t>
  </si>
  <si>
    <t>507.35</t>
  </si>
  <si>
    <t>498.72</t>
  </si>
  <si>
    <t>494.02</t>
  </si>
  <si>
    <t>527.58</t>
  </si>
  <si>
    <t>514.88</t>
  </si>
  <si>
    <t>517.81</t>
  </si>
  <si>
    <t>538.58</t>
  </si>
  <si>
    <t>522.33</t>
  </si>
  <si>
    <t>525.06</t>
  </si>
  <si>
    <t>533.21</t>
  </si>
  <si>
    <t>504.51</t>
  </si>
  <si>
    <t>499.23</t>
  </si>
  <si>
    <t>491.87</t>
  </si>
  <si>
    <t>527.48</t>
  </si>
  <si>
    <t>514.55</t>
  </si>
  <si>
    <t>516.18</t>
  </si>
  <si>
    <t>535.5</t>
  </si>
  <si>
    <t>525.1</t>
  </si>
  <si>
    <t>524.24</t>
  </si>
  <si>
    <t>532.92</t>
  </si>
  <si>
    <t>508.98</t>
  </si>
  <si>
    <t>499.77</t>
  </si>
  <si>
    <t>497.54</t>
  </si>
  <si>
    <t>526.16</t>
  </si>
  <si>
    <t>515.41</t>
  </si>
  <si>
    <t>516.48</t>
  </si>
  <si>
    <t>537.77</t>
  </si>
  <si>
    <t>523.07</t>
  </si>
  <si>
    <t>525.39</t>
  </si>
  <si>
    <t>527.93</t>
  </si>
  <si>
    <t>512.58</t>
  </si>
  <si>
    <t>499.1</t>
  </si>
  <si>
    <t>496.6</t>
  </si>
  <si>
    <t>527.73</t>
  </si>
  <si>
    <t>513.55</t>
  </si>
  <si>
    <t>516.68</t>
  </si>
  <si>
    <t>539.22</t>
  </si>
  <si>
    <t>526.59</t>
  </si>
  <si>
    <t>527.49</t>
  </si>
  <si>
    <t>517.44</t>
  </si>
  <si>
    <t>501.37</t>
  </si>
  <si>
    <t>525.88</t>
  </si>
  <si>
    <t>516.71</t>
  </si>
  <si>
    <t>516.61</t>
  </si>
  <si>
    <t>534.17</t>
  </si>
  <si>
    <t>528.33</t>
  </si>
  <si>
    <t>527.41</t>
  </si>
  <si>
    <t>518.71</t>
  </si>
  <si>
    <t>501.29</t>
  </si>
  <si>
    <t>524.12</t>
  </si>
  <si>
    <t>518.22</t>
  </si>
  <si>
    <t>514.91</t>
  </si>
  <si>
    <t>531.5</t>
  </si>
  <si>
    <t>531.09</t>
  </si>
  <si>
    <t>521.58</t>
  </si>
  <si>
    <t>501.96</t>
  </si>
  <si>
    <t>512.02</t>
  </si>
  <si>
    <t>531.17</t>
  </si>
  <si>
    <t>535.92</t>
  </si>
  <si>
    <t>531.76</t>
  </si>
  <si>
    <t>519.75</t>
  </si>
  <si>
    <t>493.09</t>
  </si>
  <si>
    <t>514.47</t>
  </si>
  <si>
    <t>527.91</t>
  </si>
  <si>
    <t>534.25</t>
  </si>
  <si>
    <t>530.48</t>
  </si>
  <si>
    <t>520.77</t>
  </si>
  <si>
    <t>493.59</t>
  </si>
  <si>
    <t>534.65</t>
  </si>
  <si>
    <t>524.8</t>
  </si>
  <si>
    <t>494.07</t>
  </si>
  <si>
    <t>538.65</t>
  </si>
  <si>
    <t>THB对USD</t>
  </si>
  <si>
    <t>USD对THB</t>
  </si>
  <si>
    <t>ZAR对RMB</t>
  </si>
  <si>
    <t>RMB对ZAR</t>
  </si>
  <si>
    <t>人民币：南非兰特</t>
  </si>
  <si>
    <t>美元：南非兰特</t>
  </si>
  <si>
    <t>ZAR对USD</t>
  </si>
  <si>
    <t>USD对ZAR</t>
  </si>
  <si>
    <t>SGD对RMB</t>
  </si>
  <si>
    <t>RMB对SGD</t>
  </si>
  <si>
    <t>新加坡元：人民币</t>
  </si>
  <si>
    <t>人民币：新加坡元</t>
  </si>
  <si>
    <t>美元：新加坡元</t>
  </si>
  <si>
    <t>SGD对USD</t>
  </si>
  <si>
    <t>USD对SGD</t>
  </si>
  <si>
    <t>CAD对RMB</t>
  </si>
  <si>
    <t>RMB对CAD</t>
  </si>
  <si>
    <t>加元：人民币</t>
  </si>
  <si>
    <t>加元：美元</t>
  </si>
  <si>
    <t>CAD对USD</t>
  </si>
  <si>
    <t>USD对CAD</t>
  </si>
  <si>
    <t>IDR对RMB</t>
  </si>
  <si>
    <t>印尼：美元</t>
  </si>
  <si>
    <t>RMB对IDR</t>
  </si>
  <si>
    <t>人民币：印尼</t>
  </si>
  <si>
    <t>2018-10-31</t>
  </si>
  <si>
    <t>2018-11-30</t>
  </si>
  <si>
    <t>693.57</t>
  </si>
  <si>
    <t>2019-01-31</t>
  </si>
  <si>
    <t>670.25</t>
  </si>
  <si>
    <t>2019-07-31</t>
  </si>
  <si>
    <t>688.41</t>
  </si>
  <si>
    <t>2019-10-30</t>
  </si>
  <si>
    <t>2019-11-29</t>
  </si>
  <si>
    <t>2019-12-31</t>
  </si>
  <si>
    <t>2020-01-15</t>
  </si>
  <si>
    <t>688.45</t>
  </si>
  <si>
    <t>2020-02-28</t>
  </si>
  <si>
    <t>2020-03-31</t>
  </si>
  <si>
    <t>708.51</t>
  </si>
  <si>
    <t>2020-04-30</t>
  </si>
  <si>
    <t>705.71</t>
  </si>
  <si>
    <t>2020-05-29</t>
  </si>
  <si>
    <t>713.16</t>
  </si>
  <si>
    <t>2020-06-30</t>
  </si>
  <si>
    <t>707.95</t>
  </si>
  <si>
    <t>2020-07-31</t>
  </si>
  <si>
    <t>698.48</t>
  </si>
  <si>
    <t>2020-08-31</t>
  </si>
  <si>
    <t>686.05</t>
  </si>
  <si>
    <t>2020-09-30</t>
  </si>
  <si>
    <t>681.01</t>
  </si>
  <si>
    <t>2020-10-30</t>
  </si>
  <si>
    <t>672.32</t>
  </si>
  <si>
    <t>2020-11-30</t>
  </si>
  <si>
    <t>657.82</t>
  </si>
  <si>
    <t>2020-12-31</t>
  </si>
  <si>
    <t>652.49</t>
  </si>
  <si>
    <t>2021-01-29</t>
  </si>
  <si>
    <t>647.09</t>
  </si>
  <si>
    <t>2021-02-26</t>
  </si>
  <si>
    <t>647.13</t>
  </si>
  <si>
    <t>2021-03-31</t>
  </si>
  <si>
    <t>657.13</t>
  </si>
  <si>
    <t>2021-04-30</t>
  </si>
  <si>
    <t>646.72</t>
  </si>
  <si>
    <t>2021-05-31</t>
  </si>
  <si>
    <t>636.82</t>
  </si>
  <si>
    <t>2021-06-30</t>
  </si>
  <si>
    <t>646.01</t>
  </si>
  <si>
    <t>2021-07-30</t>
  </si>
  <si>
    <t>646.02</t>
  </si>
  <si>
    <t>648.54</t>
  </si>
  <si>
    <t>717.98</t>
  </si>
  <si>
    <t>2018-10-30</t>
  </si>
  <si>
    <t>695.74</t>
  </si>
  <si>
    <t>2018-11-29</t>
  </si>
  <si>
    <t>693.53</t>
  </si>
  <si>
    <t>2019-01-30</t>
  </si>
  <si>
    <t>673.43</t>
  </si>
  <si>
    <t>2019-07-30</t>
  </si>
  <si>
    <t>688.62</t>
  </si>
  <si>
    <t>2019-10-29</t>
  </si>
  <si>
    <t>706.17</t>
  </si>
  <si>
    <t>2019-11-28</t>
  </si>
  <si>
    <t>702.71</t>
  </si>
  <si>
    <t>2019-12-30</t>
  </si>
  <si>
    <t>2020-01-14</t>
  </si>
  <si>
    <t>689.54</t>
  </si>
  <si>
    <t>2020-02-27</t>
  </si>
  <si>
    <t>702.15</t>
  </si>
  <si>
    <t>2020-03-30</t>
  </si>
  <si>
    <t>704.47</t>
  </si>
  <si>
    <t>2020-04-29</t>
  </si>
  <si>
    <t>707.04</t>
  </si>
  <si>
    <t>2020-05-28</t>
  </si>
  <si>
    <t>712.77</t>
  </si>
  <si>
    <t>2020-06-29</t>
  </si>
  <si>
    <t>708.08</t>
  </si>
  <si>
    <t>2020-07-30</t>
  </si>
  <si>
    <t>2020-08-28</t>
  </si>
  <si>
    <t>688.91</t>
  </si>
  <si>
    <t>2020-09-29</t>
  </si>
  <si>
    <t>681.71</t>
  </si>
  <si>
    <t>2020-10-29</t>
  </si>
  <si>
    <t>672.6</t>
  </si>
  <si>
    <t>2020-11-27</t>
  </si>
  <si>
    <t>657.55</t>
  </si>
  <si>
    <t>2020-12-30</t>
  </si>
  <si>
    <t>653.25</t>
  </si>
  <si>
    <t>2021-01-28</t>
  </si>
  <si>
    <t>648.45</t>
  </si>
  <si>
    <t>2021-02-25</t>
  </si>
  <si>
    <t>645.22</t>
  </si>
  <si>
    <t>2021-03-30</t>
  </si>
  <si>
    <t>656.41</t>
  </si>
  <si>
    <t>2021-04-29</t>
  </si>
  <si>
    <t>647.15</t>
  </si>
  <si>
    <t>2021-05-28</t>
  </si>
  <si>
    <t>638.58</t>
  </si>
  <si>
    <t>2021-06-29</t>
  </si>
  <si>
    <t>645.67</t>
  </si>
  <si>
    <t>2021-07-29</t>
  </si>
  <si>
    <t>649.42</t>
  </si>
  <si>
    <t>646.62</t>
  </si>
  <si>
    <t>717.17</t>
  </si>
  <si>
    <t>2018-10-29</t>
  </si>
  <si>
    <t>693.77</t>
  </si>
  <si>
    <t>2018-11-28</t>
  </si>
  <si>
    <t>695.0</t>
  </si>
  <si>
    <t>2019-01-29</t>
  </si>
  <si>
    <t>673.56</t>
  </si>
  <si>
    <t>2019-07-29</t>
  </si>
  <si>
    <t>2019-10-28</t>
  </si>
  <si>
    <t>707.62</t>
  </si>
  <si>
    <t>2019-11-27</t>
  </si>
  <si>
    <t>703.49</t>
  </si>
  <si>
    <t>2019-12-27</t>
  </si>
  <si>
    <t>2020-01-13</t>
  </si>
  <si>
    <t>692.63</t>
  </si>
  <si>
    <t>2020-02-26</t>
  </si>
  <si>
    <t>701.26</t>
  </si>
  <si>
    <t>2020-03-27</t>
  </si>
  <si>
    <t>704.27</t>
  </si>
  <si>
    <t>2020-04-28</t>
  </si>
  <si>
    <t>707.1</t>
  </si>
  <si>
    <t>2020-05-27</t>
  </si>
  <si>
    <t>710.92</t>
  </si>
  <si>
    <t>2020-06-24</t>
  </si>
  <si>
    <t>2020-07-29</t>
  </si>
  <si>
    <t>699.69</t>
  </si>
  <si>
    <t>2020-08-27</t>
  </si>
  <si>
    <t>689.03</t>
  </si>
  <si>
    <t>2020-09-28</t>
  </si>
  <si>
    <t>682.52</t>
  </si>
  <si>
    <t>2020-10-28</t>
  </si>
  <si>
    <t>671.95</t>
  </si>
  <si>
    <t>2020-11-26</t>
  </si>
  <si>
    <t>657.8</t>
  </si>
  <si>
    <t>2020-12-29</t>
  </si>
  <si>
    <t>654.51</t>
  </si>
  <si>
    <t>2021-01-27</t>
  </si>
  <si>
    <t>646.65</t>
  </si>
  <si>
    <t>2021-02-24</t>
  </si>
  <si>
    <t>646.15</t>
  </si>
  <si>
    <t>2021-03-29</t>
  </si>
  <si>
    <t>654.16</t>
  </si>
  <si>
    <t>2021-04-28</t>
  </si>
  <si>
    <t>648.53</t>
  </si>
  <si>
    <t>2021-05-27</t>
  </si>
  <si>
    <t>640.3</t>
  </si>
  <si>
    <t>2021-06-28</t>
  </si>
  <si>
    <t>645.78</t>
  </si>
  <si>
    <t>2021-07-28</t>
  </si>
  <si>
    <t>649.29</t>
  </si>
  <si>
    <t>646.08</t>
  </si>
  <si>
    <t>717.27</t>
  </si>
  <si>
    <t>2018-10-26</t>
  </si>
  <si>
    <t>695.1</t>
  </si>
  <si>
    <t>2018-11-27</t>
  </si>
  <si>
    <t>694.63</t>
  </si>
  <si>
    <t>2019-01-28</t>
  </si>
  <si>
    <t>674.72</t>
  </si>
  <si>
    <t>2019-07-26</t>
  </si>
  <si>
    <t>687.96</t>
  </si>
  <si>
    <t>2019-10-25</t>
  </si>
  <si>
    <t>707.49</t>
  </si>
  <si>
    <t>2019-11-26</t>
  </si>
  <si>
    <t>703.44</t>
  </si>
  <si>
    <t>2019-12-26</t>
  </si>
  <si>
    <t>2020-01-10</t>
  </si>
  <si>
    <t>693.51</t>
  </si>
  <si>
    <t>2020-02-25</t>
  </si>
  <si>
    <t>702.32</t>
  </si>
  <si>
    <t>2020-03-26</t>
  </si>
  <si>
    <t>706.92</t>
  </si>
  <si>
    <t>2020-04-27</t>
  </si>
  <si>
    <t>707.03</t>
  </si>
  <si>
    <t>2020-05-26</t>
  </si>
  <si>
    <t>712.93</t>
  </si>
  <si>
    <t>2020-06-23</t>
  </si>
  <si>
    <t>706.71</t>
  </si>
  <si>
    <t>2020-07-28</t>
  </si>
  <si>
    <t>698.95</t>
  </si>
  <si>
    <t>2020-08-26</t>
  </si>
  <si>
    <t>690.79</t>
  </si>
  <si>
    <t>2020-09-25</t>
  </si>
  <si>
    <t>681.21</t>
  </si>
  <si>
    <t>2020-10-27</t>
  </si>
  <si>
    <t>669.89</t>
  </si>
  <si>
    <t>2020-11-25</t>
  </si>
  <si>
    <t>657.49</t>
  </si>
  <si>
    <t>2020-12-28</t>
  </si>
  <si>
    <t>652.36</t>
  </si>
  <si>
    <t>2021-01-26</t>
  </si>
  <si>
    <t>648.47</t>
  </si>
  <si>
    <t>2021-02-23</t>
  </si>
  <si>
    <t>645.16</t>
  </si>
  <si>
    <t>2021-03-26</t>
  </si>
  <si>
    <t>653.76</t>
  </si>
  <si>
    <t>2021-04-27</t>
  </si>
  <si>
    <t>649.24</t>
  </si>
  <si>
    <t>2021-05-26</t>
  </si>
  <si>
    <t>640.99</t>
  </si>
  <si>
    <t>2021-06-25</t>
  </si>
  <si>
    <t>647.44</t>
  </si>
  <si>
    <t>2021-07-27</t>
  </si>
  <si>
    <t>647.34</t>
  </si>
  <si>
    <t>646.95</t>
  </si>
  <si>
    <t>2018-10-25</t>
  </si>
  <si>
    <t>694.09</t>
  </si>
  <si>
    <t>2018-11-26</t>
  </si>
  <si>
    <t>694.53</t>
  </si>
  <si>
    <t>2019-01-25</t>
  </si>
  <si>
    <t>679.41</t>
  </si>
  <si>
    <t>2019-07-25</t>
  </si>
  <si>
    <t>687.37</t>
  </si>
  <si>
    <t>2019-10-24</t>
  </si>
  <si>
    <t>707.27</t>
  </si>
  <si>
    <t>2019-11-25</t>
  </si>
  <si>
    <t>703.97</t>
  </si>
  <si>
    <t>2019-12-25</t>
  </si>
  <si>
    <t>2020-01-09</t>
  </si>
  <si>
    <t>694.97</t>
  </si>
  <si>
    <t>2020-02-24</t>
  </si>
  <si>
    <t>702.46</t>
  </si>
  <si>
    <t>2020-03-25</t>
  </si>
  <si>
    <t>707.42</t>
  </si>
  <si>
    <t>2020-04-24</t>
  </si>
  <si>
    <t>708.03</t>
  </si>
  <si>
    <t>2020-05-25</t>
  </si>
  <si>
    <t>712.09</t>
  </si>
  <si>
    <t>2020-06-22</t>
  </si>
  <si>
    <t>708.65</t>
  </si>
  <si>
    <t>2020-07-27</t>
  </si>
  <si>
    <t>700.29</t>
  </si>
  <si>
    <t>2020-08-25</t>
  </si>
  <si>
    <t>691.83</t>
  </si>
  <si>
    <t>2020-09-24</t>
  </si>
  <si>
    <t>680.28</t>
  </si>
  <si>
    <t>2020-10-26</t>
  </si>
  <si>
    <t>667.25</t>
  </si>
  <si>
    <t>2020-11-24</t>
  </si>
  <si>
    <t>658.09</t>
  </si>
  <si>
    <t>2020-12-25</t>
  </si>
  <si>
    <t>653.33</t>
  </si>
  <si>
    <t>2021-01-25</t>
  </si>
  <si>
    <t>648.19</t>
  </si>
  <si>
    <t>2021-02-22</t>
  </si>
  <si>
    <t>645.63</t>
  </si>
  <si>
    <t>2021-03-25</t>
  </si>
  <si>
    <t>652.82</t>
  </si>
  <si>
    <t>2021-04-26</t>
  </si>
  <si>
    <t>649.13</t>
  </si>
  <si>
    <t>2021-05-25</t>
  </si>
  <si>
    <t>642.83</t>
  </si>
  <si>
    <t>2021-06-24</t>
  </si>
  <si>
    <t>648.24</t>
  </si>
  <si>
    <t>2021-07-26</t>
  </si>
  <si>
    <t>647.63</t>
  </si>
  <si>
    <t>645.99</t>
  </si>
  <si>
    <t>717.29</t>
  </si>
  <si>
    <t>2018-10-24</t>
  </si>
  <si>
    <t>2018-11-23</t>
  </si>
  <si>
    <t>2019-01-24</t>
  </si>
  <si>
    <t>2019-07-24</t>
  </si>
  <si>
    <t>688.6</t>
  </si>
  <si>
    <t>2019-10-23</t>
  </si>
  <si>
    <t>707.52</t>
  </si>
  <si>
    <t>2019-11-22</t>
  </si>
  <si>
    <t>703.06</t>
  </si>
  <si>
    <t>2019-12-24</t>
  </si>
  <si>
    <t>2020-01-08</t>
  </si>
  <si>
    <t>694.5</t>
  </si>
  <si>
    <t>2020-02-21</t>
  </si>
  <si>
    <t>702.1</t>
  </si>
  <si>
    <t>2020-03-24</t>
  </si>
  <si>
    <t>709.99</t>
  </si>
  <si>
    <t>2020-04-23</t>
  </si>
  <si>
    <t>2020-05-22</t>
  </si>
  <si>
    <t>709.39</t>
  </si>
  <si>
    <t>2020-06-19</t>
  </si>
  <si>
    <t>709.13</t>
  </si>
  <si>
    <t>2020-07-24</t>
  </si>
  <si>
    <t>699.38</t>
  </si>
  <si>
    <t>2020-08-24</t>
  </si>
  <si>
    <t>691.94</t>
  </si>
  <si>
    <t>2020-09-23</t>
  </si>
  <si>
    <t>679.86</t>
  </si>
  <si>
    <t>2020-10-23</t>
  </si>
  <si>
    <t>667.03</t>
  </si>
  <si>
    <t>2020-11-23</t>
  </si>
  <si>
    <t>657.19</t>
  </si>
  <si>
    <t>2020-12-24</t>
  </si>
  <si>
    <t>653.61</t>
  </si>
  <si>
    <t>2021-01-22</t>
  </si>
  <si>
    <t>646.17</t>
  </si>
  <si>
    <t>2021-02-19</t>
  </si>
  <si>
    <t>646.24</t>
  </si>
  <si>
    <t>2021-03-24</t>
  </si>
  <si>
    <t>652.28</t>
  </si>
  <si>
    <t>2021-04-23</t>
  </si>
  <si>
    <t>649.34</t>
  </si>
  <si>
    <t>2021-05-24</t>
  </si>
  <si>
    <t>644.08</t>
  </si>
  <si>
    <t>2021-06-23</t>
  </si>
  <si>
    <t>646.21</t>
  </si>
  <si>
    <t>2021-07-23</t>
  </si>
  <si>
    <t>646.5</t>
  </si>
  <si>
    <t>647.49</t>
  </si>
  <si>
    <t>717.3</t>
  </si>
  <si>
    <t>2018-10-23</t>
  </si>
  <si>
    <t>693.38</t>
  </si>
  <si>
    <t>2018-11-22</t>
  </si>
  <si>
    <t>693.91</t>
  </si>
  <si>
    <t>2019-01-23</t>
  </si>
  <si>
    <t>679.69</t>
  </si>
  <si>
    <t>2019-07-23</t>
  </si>
  <si>
    <t>688.18</t>
  </si>
  <si>
    <t>2019-10-22</t>
  </si>
  <si>
    <t>706.68</t>
  </si>
  <si>
    <t>2019-11-21</t>
  </si>
  <si>
    <t>702.17</t>
  </si>
  <si>
    <t>2019-12-23</t>
  </si>
  <si>
    <t>2020-01-07</t>
  </si>
  <si>
    <t>696.9</t>
  </si>
  <si>
    <t>2020-02-20</t>
  </si>
  <si>
    <t>700.26</t>
  </si>
  <si>
    <t>2020-03-23</t>
  </si>
  <si>
    <t>709.4</t>
  </si>
  <si>
    <t>2020-04-22</t>
  </si>
  <si>
    <t>709.03</t>
  </si>
  <si>
    <t>2020-05-21</t>
  </si>
  <si>
    <t>708.68</t>
  </si>
  <si>
    <t>2020-06-18</t>
  </si>
  <si>
    <t>2020-07-23</t>
  </si>
  <si>
    <t>2020-08-21</t>
  </si>
  <si>
    <t>2020-09-22</t>
  </si>
  <si>
    <t>678.72</t>
  </si>
  <si>
    <t>2020-10-22</t>
  </si>
  <si>
    <t>665.56</t>
  </si>
  <si>
    <t>2020-11-20</t>
  </si>
  <si>
    <t>657.86</t>
  </si>
  <si>
    <t>2020-12-23</t>
  </si>
  <si>
    <t>655.58</t>
  </si>
  <si>
    <t>2021-01-21</t>
  </si>
  <si>
    <t>646.96</t>
  </si>
  <si>
    <t>2021-02-18</t>
  </si>
  <si>
    <t>645.36</t>
  </si>
  <si>
    <t>2021-03-23</t>
  </si>
  <si>
    <t>650.36</t>
  </si>
  <si>
    <t>2021-04-22</t>
  </si>
  <si>
    <t>649.02</t>
  </si>
  <si>
    <t>2021-05-21</t>
  </si>
  <si>
    <t>2021-06-22</t>
  </si>
  <si>
    <t>646.13</t>
  </si>
  <si>
    <t>2021-07-22</t>
  </si>
  <si>
    <t>646.51</t>
  </si>
  <si>
    <t>646.93</t>
  </si>
  <si>
    <t>717.32</t>
  </si>
  <si>
    <t>2018-10-22</t>
  </si>
  <si>
    <t>692.36</t>
  </si>
  <si>
    <t>2018-11-21</t>
  </si>
  <si>
    <t>694.49</t>
  </si>
  <si>
    <t>2019-01-22</t>
  </si>
  <si>
    <t>2019-07-22</t>
  </si>
  <si>
    <t>687.59</t>
  </si>
  <si>
    <t>2019-10-21</t>
  </si>
  <si>
    <t>706.8</t>
  </si>
  <si>
    <t>2019-11-20</t>
  </si>
  <si>
    <t>701.18</t>
  </si>
  <si>
    <t>2019-12-20</t>
  </si>
  <si>
    <t>2020-01-06</t>
  </si>
  <si>
    <t>697.18</t>
  </si>
  <si>
    <t>2020-02-19</t>
  </si>
  <si>
    <t>700.12</t>
  </si>
  <si>
    <t>2020-03-20</t>
  </si>
  <si>
    <t>710.52</t>
  </si>
  <si>
    <t>2020-04-21</t>
  </si>
  <si>
    <t>2020-05-20</t>
  </si>
  <si>
    <t>709.56</t>
  </si>
  <si>
    <t>2020-06-17</t>
  </si>
  <si>
    <t>708.73</t>
  </si>
  <si>
    <t>2020-07-22</t>
  </si>
  <si>
    <t>2020-08-20</t>
  </si>
  <si>
    <t>692.74</t>
  </si>
  <si>
    <t>2020-09-21</t>
  </si>
  <si>
    <t>675.95</t>
  </si>
  <si>
    <t>2020-10-21</t>
  </si>
  <si>
    <t>667.81</t>
  </si>
  <si>
    <t>2020-11-19</t>
  </si>
  <si>
    <t>654.84</t>
  </si>
  <si>
    <t>2020-12-22</t>
  </si>
  <si>
    <t>653.87</t>
  </si>
  <si>
    <t>2021-01-20</t>
  </si>
  <si>
    <t>648.36</t>
  </si>
  <si>
    <t>2021-02-10</t>
  </si>
  <si>
    <t>643.91</t>
  </si>
  <si>
    <t>2021-03-22</t>
  </si>
  <si>
    <t>651.91</t>
  </si>
  <si>
    <t>2021-04-21</t>
  </si>
  <si>
    <t>650.46</t>
  </si>
  <si>
    <t>2021-05-20</t>
  </si>
  <si>
    <t>644.64</t>
  </si>
  <si>
    <t>2021-06-21</t>
  </si>
  <si>
    <t>645.46</t>
  </si>
  <si>
    <t>2021-07-21</t>
  </si>
  <si>
    <t>648.35</t>
  </si>
  <si>
    <t>645.27</t>
  </si>
  <si>
    <t>717.33</t>
  </si>
  <si>
    <t>2018-10-19</t>
  </si>
  <si>
    <t>693.87</t>
  </si>
  <si>
    <t>2018-11-20</t>
  </si>
  <si>
    <t>692.8</t>
  </si>
  <si>
    <t>2019-01-21</t>
  </si>
  <si>
    <t>677.74</t>
  </si>
  <si>
    <t>2019-07-19</t>
  </si>
  <si>
    <t>686.35</t>
  </si>
  <si>
    <t>2019-10-18</t>
  </si>
  <si>
    <t>706.9</t>
  </si>
  <si>
    <t>2019-11-19</t>
  </si>
  <si>
    <t>700.3</t>
  </si>
  <si>
    <t>2019-12-19</t>
  </si>
  <si>
    <t>2020-01-03</t>
  </si>
  <si>
    <t>2020-02-18</t>
  </si>
  <si>
    <t>698.26</t>
  </si>
  <si>
    <t>2020-03-19</t>
  </si>
  <si>
    <t>2020-04-20</t>
  </si>
  <si>
    <t>706.57</t>
  </si>
  <si>
    <t>2020-05-19</t>
  </si>
  <si>
    <t>709.12</t>
  </si>
  <si>
    <t>2020-06-16</t>
  </si>
  <si>
    <t>707.55</t>
  </si>
  <si>
    <t>2020-07-21</t>
  </si>
  <si>
    <t>698.62</t>
  </si>
  <si>
    <t>2020-08-19</t>
  </si>
  <si>
    <t>691.68</t>
  </si>
  <si>
    <t>2020-09-18</t>
  </si>
  <si>
    <t>675.91</t>
  </si>
  <si>
    <t>2020-10-20</t>
  </si>
  <si>
    <t>2020-11-18</t>
  </si>
  <si>
    <t>655.93</t>
  </si>
  <si>
    <t>2020-12-21</t>
  </si>
  <si>
    <t>655.07</t>
  </si>
  <si>
    <t>2021-01-19</t>
  </si>
  <si>
    <t>648.83</t>
  </si>
  <si>
    <t>2021-02-09</t>
  </si>
  <si>
    <t>645.33</t>
  </si>
  <si>
    <t>2021-03-19</t>
  </si>
  <si>
    <t>650.98</t>
  </si>
  <si>
    <t>2021-04-20</t>
  </si>
  <si>
    <t>651.03</t>
  </si>
  <si>
    <t>2021-05-19</t>
  </si>
  <si>
    <t>642.55</t>
  </si>
  <si>
    <t>2021-06-18</t>
  </si>
  <si>
    <t>643.61</t>
  </si>
  <si>
    <t>2021-07-20</t>
  </si>
  <si>
    <t>648.55</t>
  </si>
  <si>
    <t>643.3</t>
  </si>
  <si>
    <t>717.36</t>
  </si>
  <si>
    <t>2018-10-18</t>
  </si>
  <si>
    <t>692.75</t>
  </si>
  <si>
    <t>2018-11-19</t>
  </si>
  <si>
    <t>692.45</t>
  </si>
  <si>
    <t>2019-01-18</t>
  </si>
  <si>
    <t>676.65</t>
  </si>
  <si>
    <t>2019-07-18</t>
  </si>
  <si>
    <t>687.61</t>
  </si>
  <si>
    <t>2019-10-17</t>
  </si>
  <si>
    <t>707.89</t>
  </si>
  <si>
    <t>2019-11-18</t>
  </si>
  <si>
    <t>700.37</t>
  </si>
  <si>
    <t>2019-12-18</t>
  </si>
  <si>
    <t>2020-01-02</t>
  </si>
  <si>
    <t>696.14</t>
  </si>
  <si>
    <t>2020-02-17</t>
  </si>
  <si>
    <t>697.95</t>
  </si>
  <si>
    <t>2020-03-18</t>
  </si>
  <si>
    <t>703.28</t>
  </si>
  <si>
    <t>2020-04-17</t>
  </si>
  <si>
    <t>707.18</t>
  </si>
  <si>
    <t>2020-05-18</t>
  </si>
  <si>
    <t>710.3</t>
  </si>
  <si>
    <t>2020-06-15</t>
  </si>
  <si>
    <t>709.02</t>
  </si>
  <si>
    <t>2020-07-20</t>
  </si>
  <si>
    <t>699.28</t>
  </si>
  <si>
    <t>2020-08-18</t>
  </si>
  <si>
    <t>693.25</t>
  </si>
  <si>
    <t>2020-09-17</t>
  </si>
  <si>
    <t>676.75</t>
  </si>
  <si>
    <t>2020-10-19</t>
  </si>
  <si>
    <t>670.1</t>
  </si>
  <si>
    <t>2020-11-17</t>
  </si>
  <si>
    <t>657.62</t>
  </si>
  <si>
    <t>2020-12-18</t>
  </si>
  <si>
    <t>653.15</t>
  </si>
  <si>
    <t>2021-01-18</t>
  </si>
  <si>
    <t>2021-02-08</t>
  </si>
  <si>
    <t>646.78</t>
  </si>
  <si>
    <t>2021-03-18</t>
  </si>
  <si>
    <t>648.59</t>
  </si>
  <si>
    <t>2021-04-19</t>
  </si>
  <si>
    <t>652.33</t>
  </si>
  <si>
    <t>2021-05-18</t>
  </si>
  <si>
    <t>643.57</t>
  </si>
  <si>
    <t>2021-06-17</t>
  </si>
  <si>
    <t>642.98</t>
  </si>
  <si>
    <t>2021-07-19</t>
  </si>
  <si>
    <t>647.0</t>
  </si>
  <si>
    <t>644.92</t>
  </si>
  <si>
    <t>717.86</t>
  </si>
  <si>
    <t>2018-10-17</t>
  </si>
  <si>
    <t>691.03</t>
  </si>
  <si>
    <t>2018-11-16</t>
  </si>
  <si>
    <t>2019-01-17</t>
  </si>
  <si>
    <t>675.92</t>
  </si>
  <si>
    <t>2019-07-17</t>
  </si>
  <si>
    <t>688.27</t>
  </si>
  <si>
    <t>2019-10-16</t>
  </si>
  <si>
    <t>707.46</t>
  </si>
  <si>
    <t>2019-11-15</t>
  </si>
  <si>
    <t>700.91</t>
  </si>
  <si>
    <t>2019-12-17</t>
  </si>
  <si>
    <t>2020-02-14</t>
  </si>
  <si>
    <t>698.43</t>
  </si>
  <si>
    <t>2020-03-17</t>
  </si>
  <si>
    <t>700.94</t>
  </si>
  <si>
    <t>2020-04-16</t>
  </si>
  <si>
    <t>707.14</t>
  </si>
  <si>
    <t>2020-05-15</t>
  </si>
  <si>
    <t>709.36</t>
  </si>
  <si>
    <t>2020-06-12</t>
  </si>
  <si>
    <t>2020-07-17</t>
  </si>
  <si>
    <t>700.43</t>
  </si>
  <si>
    <t>2020-08-17</t>
  </si>
  <si>
    <t>693.62</t>
  </si>
  <si>
    <t>2020-09-16</t>
  </si>
  <si>
    <t>678.25</t>
  </si>
  <si>
    <t>2020-10-16</t>
  </si>
  <si>
    <t>673.32</t>
  </si>
  <si>
    <t>2020-11-16</t>
  </si>
  <si>
    <t>660.48</t>
  </si>
  <si>
    <t>2020-12-17</t>
  </si>
  <si>
    <t>653.62</t>
  </si>
  <si>
    <t>2021-01-15</t>
  </si>
  <si>
    <t>646.33</t>
  </si>
  <si>
    <t>2021-02-05</t>
  </si>
  <si>
    <t>647.1</t>
  </si>
  <si>
    <t>2021-03-17</t>
  </si>
  <si>
    <t>649.78</t>
  </si>
  <si>
    <t>2021-04-16</t>
  </si>
  <si>
    <t>652.88</t>
  </si>
  <si>
    <t>2021-05-17</t>
  </si>
  <si>
    <t>2021-06-16</t>
  </si>
  <si>
    <t>640.78</t>
  </si>
  <si>
    <t>2021-07-16</t>
  </si>
  <si>
    <t>647.05</t>
  </si>
  <si>
    <t>645.0</t>
  </si>
  <si>
    <t>718.74</t>
  </si>
  <si>
    <t>2018-10-16</t>
  </si>
  <si>
    <t>691.19</t>
  </si>
  <si>
    <t>2018-11-15</t>
  </si>
  <si>
    <t>693.92</t>
  </si>
  <si>
    <t>2019-01-16</t>
  </si>
  <si>
    <t>676.15</t>
  </si>
  <si>
    <t>2019-07-16</t>
  </si>
  <si>
    <t>687.1</t>
  </si>
  <si>
    <t>2019-10-15</t>
  </si>
  <si>
    <t>707.08</t>
  </si>
  <si>
    <t>2019-11-14</t>
  </si>
  <si>
    <t>700.83</t>
  </si>
  <si>
    <t>2019-12-16</t>
  </si>
  <si>
    <t>2020-02-13</t>
  </si>
  <si>
    <t>697.85</t>
  </si>
  <si>
    <t>2020-03-16</t>
  </si>
  <si>
    <t>700.18</t>
  </si>
  <si>
    <t>2020-04-15</t>
  </si>
  <si>
    <t>704.02</t>
  </si>
  <si>
    <t>2020-05-14</t>
  </si>
  <si>
    <t>709.48</t>
  </si>
  <si>
    <t>2020-06-11</t>
  </si>
  <si>
    <t>706.08</t>
  </si>
  <si>
    <t>2020-07-16</t>
  </si>
  <si>
    <t>699.13</t>
  </si>
  <si>
    <t>2020-08-14</t>
  </si>
  <si>
    <t>694.05</t>
  </si>
  <si>
    <t>2020-09-15</t>
  </si>
  <si>
    <t>682.22</t>
  </si>
  <si>
    <t>2020-10-15</t>
  </si>
  <si>
    <t>673.74</t>
  </si>
  <si>
    <t>2020-11-13</t>
  </si>
  <si>
    <t>662.85</t>
  </si>
  <si>
    <t>2020-12-16</t>
  </si>
  <si>
    <t>653.55</t>
  </si>
  <si>
    <t>2021-01-14</t>
  </si>
  <si>
    <t>647.46</t>
  </si>
  <si>
    <t>2021-02-04</t>
  </si>
  <si>
    <t>646.05</t>
  </si>
  <si>
    <t>2021-03-16</t>
  </si>
  <si>
    <t>650.29</t>
  </si>
  <si>
    <t>2021-04-15</t>
  </si>
  <si>
    <t>652.97</t>
  </si>
  <si>
    <t>2021-05-14</t>
  </si>
  <si>
    <t>645.25</t>
  </si>
  <si>
    <t>2021-06-15</t>
  </si>
  <si>
    <t>640.7</t>
  </si>
  <si>
    <t>2021-07-15</t>
  </si>
  <si>
    <t>646.4</t>
  </si>
  <si>
    <t>644.97</t>
  </si>
  <si>
    <t>718.94</t>
  </si>
  <si>
    <t>2018-10-15</t>
  </si>
  <si>
    <t>691.54</t>
  </si>
  <si>
    <t>2018-11-14</t>
  </si>
  <si>
    <t>694.02</t>
  </si>
  <si>
    <t>2019-01-15</t>
  </si>
  <si>
    <t>675.42</t>
  </si>
  <si>
    <t>2019-07-15</t>
  </si>
  <si>
    <t>686.77</t>
  </si>
  <si>
    <t>2019-10-14</t>
  </si>
  <si>
    <t>707.25</t>
  </si>
  <si>
    <t>2019-11-13</t>
  </si>
  <si>
    <t>2019-12-13</t>
  </si>
  <si>
    <t>2020-02-12</t>
  </si>
  <si>
    <t>2020-03-13</t>
  </si>
  <si>
    <t>700.33</t>
  </si>
  <si>
    <t>2020-04-14</t>
  </si>
  <si>
    <t>704.06</t>
  </si>
  <si>
    <t>2020-05-13</t>
  </si>
  <si>
    <t>2020-06-10</t>
  </si>
  <si>
    <t>2020-07-15</t>
  </si>
  <si>
    <t>699.82</t>
  </si>
  <si>
    <t>2020-08-13</t>
  </si>
  <si>
    <t>694.29</t>
  </si>
  <si>
    <t>2020-09-14</t>
  </si>
  <si>
    <t>683.61</t>
  </si>
  <si>
    <t>2020-10-14</t>
  </si>
  <si>
    <t>674.73</t>
  </si>
  <si>
    <t>2020-11-12</t>
  </si>
  <si>
    <t>662.36</t>
  </si>
  <si>
    <t>2020-12-15</t>
  </si>
  <si>
    <t>654.34</t>
  </si>
  <si>
    <t>2021-01-13</t>
  </si>
  <si>
    <t>2021-02-03</t>
  </si>
  <si>
    <t>646.69</t>
  </si>
  <si>
    <t>2021-03-15</t>
  </si>
  <si>
    <t>650.1</t>
  </si>
  <si>
    <t>2021-04-14</t>
  </si>
  <si>
    <t>2021-05-13</t>
  </si>
  <si>
    <t>2021-06-11</t>
  </si>
  <si>
    <t>2021-07-14</t>
  </si>
  <si>
    <t>648.06</t>
  </si>
  <si>
    <t>645.66</t>
  </si>
  <si>
    <t>719.86</t>
  </si>
  <si>
    <t>2018-10-12</t>
  </si>
  <si>
    <t>691.2</t>
  </si>
  <si>
    <t>2018-11-13</t>
  </si>
  <si>
    <t>696.29</t>
  </si>
  <si>
    <t>2019-01-14</t>
  </si>
  <si>
    <t>675.6</t>
  </si>
  <si>
    <t>2019-07-12</t>
  </si>
  <si>
    <t>686.62</t>
  </si>
  <si>
    <t>2019-10-11</t>
  </si>
  <si>
    <t>2019-11-12</t>
  </si>
  <si>
    <t>699.88</t>
  </si>
  <si>
    <t>2019-12-12</t>
  </si>
  <si>
    <t>2020-02-11</t>
  </si>
  <si>
    <t>698.97</t>
  </si>
  <si>
    <t>2020-03-12</t>
  </si>
  <si>
    <t>2020-04-13</t>
  </si>
  <si>
    <t>703.0</t>
  </si>
  <si>
    <t>2020-05-12</t>
  </si>
  <si>
    <t>709.19</t>
  </si>
  <si>
    <t>2020-06-09</t>
  </si>
  <si>
    <t>707.11</t>
  </si>
  <si>
    <t>2020-07-14</t>
  </si>
  <si>
    <t>699.96</t>
  </si>
  <si>
    <t>2020-08-12</t>
  </si>
  <si>
    <t>695.97</t>
  </si>
  <si>
    <t>2020-09-11</t>
  </si>
  <si>
    <t>2020-10-13</t>
  </si>
  <si>
    <t>672.96</t>
  </si>
  <si>
    <t>2020-11-11</t>
  </si>
  <si>
    <t>660.7</t>
  </si>
  <si>
    <t>2020-12-14</t>
  </si>
  <si>
    <t>2021-01-12</t>
  </si>
  <si>
    <t>648.23</t>
  </si>
  <si>
    <t>2021-02-02</t>
  </si>
  <si>
    <t>647.36</t>
  </si>
  <si>
    <t>2021-03-12</t>
  </si>
  <si>
    <t>2021-04-13</t>
  </si>
  <si>
    <t>654.54</t>
  </si>
  <si>
    <t>2021-05-12</t>
  </si>
  <si>
    <t>642.58</t>
  </si>
  <si>
    <t>2021-06-10</t>
  </si>
  <si>
    <t>639.72</t>
  </si>
  <si>
    <t>2021-07-13</t>
  </si>
  <si>
    <t>647.57</t>
  </si>
  <si>
    <t>721.48</t>
  </si>
  <si>
    <t>2018-10-11</t>
  </si>
  <si>
    <t>2018-11-12</t>
  </si>
  <si>
    <t>694.76</t>
  </si>
  <si>
    <t>2019-01-11</t>
  </si>
  <si>
    <t>679.09</t>
  </si>
  <si>
    <t>2019-07-11</t>
  </si>
  <si>
    <t>2019-10-10</t>
  </si>
  <si>
    <t>707.3</t>
  </si>
  <si>
    <t>2019-11-11</t>
  </si>
  <si>
    <t>699.33</t>
  </si>
  <si>
    <t>2019-12-11</t>
  </si>
  <si>
    <t>2020-02-10</t>
  </si>
  <si>
    <t>698.63</t>
  </si>
  <si>
    <t>2020-03-11</t>
  </si>
  <si>
    <t>696.12</t>
  </si>
  <si>
    <t>2020-04-10</t>
  </si>
  <si>
    <t>703.54</t>
  </si>
  <si>
    <t>2020-05-11</t>
  </si>
  <si>
    <t>707.69</t>
  </si>
  <si>
    <t>2020-06-08</t>
  </si>
  <si>
    <t>708.82</t>
  </si>
  <si>
    <t>2020-07-13</t>
  </si>
  <si>
    <t>2020-08-11</t>
  </si>
  <si>
    <t>697.11</t>
  </si>
  <si>
    <t>2020-09-10</t>
  </si>
  <si>
    <t>683.31</t>
  </si>
  <si>
    <t>2020-10-12</t>
  </si>
  <si>
    <t>671.26</t>
  </si>
  <si>
    <t>2020-11-10</t>
  </si>
  <si>
    <t>658.97</t>
  </si>
  <si>
    <t>2020-12-11</t>
  </si>
  <si>
    <t>654.05</t>
  </si>
  <si>
    <t>2021-01-11</t>
  </si>
  <si>
    <t>647.64</t>
  </si>
  <si>
    <t>2021-02-01</t>
  </si>
  <si>
    <t>646.23</t>
  </si>
  <si>
    <t>2021-03-11</t>
  </si>
  <si>
    <t>649.7</t>
  </si>
  <si>
    <t>2021-04-12</t>
  </si>
  <si>
    <t>655.78</t>
  </si>
  <si>
    <t>2021-05-11</t>
  </si>
  <si>
    <t>642.54</t>
  </si>
  <si>
    <t>2021-06-09</t>
  </si>
  <si>
    <t>639.56</t>
  </si>
  <si>
    <t>2021-07-12</t>
  </si>
  <si>
    <t>647.85</t>
  </si>
  <si>
    <t>646.74</t>
  </si>
  <si>
    <t>2018-10-10</t>
  </si>
  <si>
    <t>690.72</t>
  </si>
  <si>
    <t>2018-11-09</t>
  </si>
  <si>
    <t>693.29</t>
  </si>
  <si>
    <t>2019-01-10</t>
  </si>
  <si>
    <t>681.6</t>
  </si>
  <si>
    <t>2019-07-10</t>
  </si>
  <si>
    <t>688.56</t>
  </si>
  <si>
    <t>2019-10-09</t>
  </si>
  <si>
    <t>707.28</t>
  </si>
  <si>
    <t>2019-11-08</t>
  </si>
  <si>
    <t>699.45</t>
  </si>
  <si>
    <t>2019-12-10</t>
  </si>
  <si>
    <t>2020-02-07</t>
  </si>
  <si>
    <t>697.68</t>
  </si>
  <si>
    <t>2020-03-10</t>
  </si>
  <si>
    <t>693.89</t>
  </si>
  <si>
    <t>2020-04-09</t>
  </si>
  <si>
    <t>2020-05-08</t>
  </si>
  <si>
    <t>2020-06-05</t>
  </si>
  <si>
    <t>709.65</t>
  </si>
  <si>
    <t>2020-07-10</t>
  </si>
  <si>
    <t>699.43</t>
  </si>
  <si>
    <t>2020-08-10</t>
  </si>
  <si>
    <t>696.49</t>
  </si>
  <si>
    <t>2020-09-09</t>
  </si>
  <si>
    <t>684.23</t>
  </si>
  <si>
    <t>2020-10-09</t>
  </si>
  <si>
    <t>677.96</t>
  </si>
  <si>
    <t>2020-11-09</t>
  </si>
  <si>
    <t>661.23</t>
  </si>
  <si>
    <t>2020-12-10</t>
  </si>
  <si>
    <t>654.76</t>
  </si>
  <si>
    <t>2021-01-08</t>
  </si>
  <si>
    <t>647.08</t>
  </si>
  <si>
    <t>2021-03-10</t>
  </si>
  <si>
    <t>651.06</t>
  </si>
  <si>
    <t>2021-04-09</t>
  </si>
  <si>
    <t>654.09</t>
  </si>
  <si>
    <t>2021-05-10</t>
  </si>
  <si>
    <t>644.25</t>
  </si>
  <si>
    <t>2021-06-08</t>
  </si>
  <si>
    <t>639.09</t>
  </si>
  <si>
    <t>2021-07-09</t>
  </si>
  <si>
    <t>647.55</t>
  </si>
  <si>
    <t>2018-10-09</t>
  </si>
  <si>
    <t>690.19</t>
  </si>
  <si>
    <t>2018-11-08</t>
  </si>
  <si>
    <t>691.63</t>
  </si>
  <si>
    <t>2019-01-09</t>
  </si>
  <si>
    <t>685.26</t>
  </si>
  <si>
    <t>2019-07-09</t>
  </si>
  <si>
    <t>688.53</t>
  </si>
  <si>
    <t>2019-10-08</t>
  </si>
  <si>
    <t>707.26</t>
  </si>
  <si>
    <t>2019-11-07</t>
  </si>
  <si>
    <t>700.08</t>
  </si>
  <si>
    <t>2019-12-09</t>
  </si>
  <si>
    <t>2020-02-06</t>
  </si>
  <si>
    <t>699.85</t>
  </si>
  <si>
    <t>2020-03-09</t>
  </si>
  <si>
    <t>692.6</t>
  </si>
  <si>
    <t>2020-04-08</t>
  </si>
  <si>
    <t>704.83</t>
  </si>
  <si>
    <t>2020-05-07</t>
  </si>
  <si>
    <t>2020-06-04</t>
  </si>
  <si>
    <t>710.12</t>
  </si>
  <si>
    <t>2020-07-09</t>
  </si>
  <si>
    <t>700.85</t>
  </si>
  <si>
    <t>2020-08-07</t>
  </si>
  <si>
    <t>694.08</t>
  </si>
  <si>
    <t>2020-09-08</t>
  </si>
  <si>
    <t>683.64</t>
  </si>
  <si>
    <t>2020-11-06</t>
  </si>
  <si>
    <t>662.9</t>
  </si>
  <si>
    <t>2020-12-09</t>
  </si>
  <si>
    <t>653.11</t>
  </si>
  <si>
    <t>2021-01-07</t>
  </si>
  <si>
    <t>2021-03-09</t>
  </si>
  <si>
    <t>653.38</t>
  </si>
  <si>
    <t>2021-04-08</t>
  </si>
  <si>
    <t>654.63</t>
  </si>
  <si>
    <t>2021-05-07</t>
  </si>
  <si>
    <t>2021-06-07</t>
  </si>
  <si>
    <t>639.63</t>
  </si>
  <si>
    <t>2021-07-08</t>
  </si>
  <si>
    <t>645.29</t>
  </si>
  <si>
    <t>719.69</t>
  </si>
  <si>
    <t>2018-10-08</t>
  </si>
  <si>
    <t>689.57</t>
  </si>
  <si>
    <t>2018-11-07</t>
  </si>
  <si>
    <t>690.65</t>
  </si>
  <si>
    <t>2019-01-08</t>
  </si>
  <si>
    <t>684.02</t>
  </si>
  <si>
    <t>2019-07-08</t>
  </si>
  <si>
    <t>688.81</t>
  </si>
  <si>
    <t>2019-11-06</t>
  </si>
  <si>
    <t>700.8</t>
  </si>
  <si>
    <t>2019-12-06</t>
  </si>
  <si>
    <t>2020-02-05</t>
  </si>
  <si>
    <t>698.23</t>
  </si>
  <si>
    <t>2020-03-06</t>
  </si>
  <si>
    <t>693.37</t>
  </si>
  <si>
    <t>2020-04-07</t>
  </si>
  <si>
    <t>2020-05-06</t>
  </si>
  <si>
    <t>2020-06-03</t>
  </si>
  <si>
    <t>710.74</t>
  </si>
  <si>
    <t>2020-07-08</t>
  </si>
  <si>
    <t>702.07</t>
  </si>
  <si>
    <t>2020-08-06</t>
  </si>
  <si>
    <t>694.38</t>
  </si>
  <si>
    <t>2020-09-07</t>
  </si>
  <si>
    <t>683.86</t>
  </si>
  <si>
    <t>2020-11-05</t>
  </si>
  <si>
    <t>668.95</t>
  </si>
  <si>
    <t>2020-12-08</t>
  </si>
  <si>
    <t>653.2</t>
  </si>
  <si>
    <t>2021-01-06</t>
  </si>
  <si>
    <t>2021-03-08</t>
  </si>
  <si>
    <t>647.95</t>
  </si>
  <si>
    <t>2021-04-07</t>
  </si>
  <si>
    <t>653.84</t>
  </si>
  <si>
    <t>2021-05-06</t>
  </si>
  <si>
    <t>648.95</t>
  </si>
  <si>
    <t>2021-06-04</t>
  </si>
  <si>
    <t>640.72</t>
  </si>
  <si>
    <t>2021-07-07</t>
  </si>
  <si>
    <t>647.62</t>
  </si>
  <si>
    <t>645.77</t>
  </si>
  <si>
    <t>717.83</t>
  </si>
  <si>
    <t>2018-11-06</t>
  </si>
  <si>
    <t>690.75</t>
  </si>
  <si>
    <t>2019-01-07</t>
  </si>
  <si>
    <t>685.17</t>
  </si>
  <si>
    <t>2019-07-05</t>
  </si>
  <si>
    <t>2019-11-05</t>
  </si>
  <si>
    <t>703.85</t>
  </si>
  <si>
    <t>2019-12-05</t>
  </si>
  <si>
    <t>2020-02-04</t>
  </si>
  <si>
    <t>697.79</t>
  </si>
  <si>
    <t>2020-03-05</t>
  </si>
  <si>
    <t>694.03</t>
  </si>
  <si>
    <t>2020-04-03</t>
  </si>
  <si>
    <t>2020-06-02</t>
  </si>
  <si>
    <t>711.67</t>
  </si>
  <si>
    <t>2020-07-07</t>
  </si>
  <si>
    <t>703.1</t>
  </si>
  <si>
    <t>2020-08-05</t>
  </si>
  <si>
    <t>697.52</t>
  </si>
  <si>
    <t>2020-09-04</t>
  </si>
  <si>
    <t>683.59</t>
  </si>
  <si>
    <t>2020-11-04</t>
  </si>
  <si>
    <t>667.71</t>
  </si>
  <si>
    <t>2020-12-07</t>
  </si>
  <si>
    <t>2021-01-05</t>
  </si>
  <si>
    <t>647.6</t>
  </si>
  <si>
    <t>2021-03-05</t>
  </si>
  <si>
    <t>649.04</t>
  </si>
  <si>
    <t>2021-04-06</t>
  </si>
  <si>
    <t>655.27</t>
  </si>
  <si>
    <t>2021-06-03</t>
  </si>
  <si>
    <t>638.11</t>
  </si>
  <si>
    <t>2021-07-06</t>
  </si>
  <si>
    <t>645.94</t>
  </si>
  <si>
    <t>2018-11-05</t>
  </si>
  <si>
    <t>2019-01-04</t>
  </si>
  <si>
    <t>685.86</t>
  </si>
  <si>
    <t>2019-07-04</t>
  </si>
  <si>
    <t>687.05</t>
  </si>
  <si>
    <t>2019-11-04</t>
  </si>
  <si>
    <t>703.82</t>
  </si>
  <si>
    <t>2019-12-04</t>
  </si>
  <si>
    <t>2020-02-03</t>
  </si>
  <si>
    <t>692.49</t>
  </si>
  <si>
    <t>2020-03-04</t>
  </si>
  <si>
    <t>695.14</t>
  </si>
  <si>
    <t>2020-04-02</t>
  </si>
  <si>
    <t>709.95</t>
  </si>
  <si>
    <t>2020-06-01</t>
  </si>
  <si>
    <t>713.15</t>
  </si>
  <si>
    <t>2020-07-06</t>
  </si>
  <si>
    <t>706.63</t>
  </si>
  <si>
    <t>2020-08-04</t>
  </si>
  <si>
    <t>698.03</t>
  </si>
  <si>
    <t>2020-09-03</t>
  </si>
  <si>
    <t>683.19</t>
  </si>
  <si>
    <t>2020-11-03</t>
  </si>
  <si>
    <t>669.57</t>
  </si>
  <si>
    <t>2020-12-04</t>
  </si>
  <si>
    <t>2021-01-04</t>
  </si>
  <si>
    <t>654.08</t>
  </si>
  <si>
    <t>2021-03-04</t>
  </si>
  <si>
    <t>647.58</t>
  </si>
  <si>
    <t>2021-04-02</t>
  </si>
  <si>
    <t>656.49</t>
  </si>
  <si>
    <t>2021-06-02</t>
  </si>
  <si>
    <t>637.73</t>
  </si>
  <si>
    <t>2021-07-05</t>
  </si>
  <si>
    <t>646.8</t>
  </si>
  <si>
    <t>717.88</t>
  </si>
  <si>
    <t>2018-11-02</t>
  </si>
  <si>
    <t>693.71</t>
  </si>
  <si>
    <t>2019-01-03</t>
  </si>
  <si>
    <t>2019-07-03</t>
  </si>
  <si>
    <t>686.4</t>
  </si>
  <si>
    <t>2019-11-01</t>
  </si>
  <si>
    <t>704.37</t>
  </si>
  <si>
    <t>2019-12-03</t>
  </si>
  <si>
    <t>2020-03-03</t>
  </si>
  <si>
    <t>695.16</t>
  </si>
  <si>
    <t>2020-04-01</t>
  </si>
  <si>
    <t>707.71</t>
  </si>
  <si>
    <t>2020-07-03</t>
  </si>
  <si>
    <t>706.38</t>
  </si>
  <si>
    <t>2020-08-03</t>
  </si>
  <si>
    <t>699.8</t>
  </si>
  <si>
    <t>2020-09-02</t>
  </si>
  <si>
    <t>683.76</t>
  </si>
  <si>
    <t>2020-11-02</t>
  </si>
  <si>
    <t>670.5</t>
  </si>
  <si>
    <t>2020-12-03</t>
  </si>
  <si>
    <t>655.92</t>
  </si>
  <si>
    <t>2021-03-03</t>
  </si>
  <si>
    <t>645.65</t>
  </si>
  <si>
    <t>2021-04-01</t>
  </si>
  <si>
    <t>655.84</t>
  </si>
  <si>
    <t>2021-06-01</t>
  </si>
  <si>
    <t>635.72</t>
  </si>
  <si>
    <t>2021-07-02</t>
  </si>
  <si>
    <t>647.12</t>
  </si>
  <si>
    <t>2018-11-01</t>
  </si>
  <si>
    <t>696.7</t>
  </si>
  <si>
    <t>2019-01-02</t>
  </si>
  <si>
    <t>684.82</t>
  </si>
  <si>
    <t>2019-07-02</t>
  </si>
  <si>
    <t>685.13</t>
  </si>
  <si>
    <t>2019-12-02</t>
  </si>
  <si>
    <t>2020-03-02</t>
  </si>
  <si>
    <t>698.11</t>
  </si>
  <si>
    <t>2020-07-02</t>
  </si>
  <si>
    <t>705.66</t>
  </si>
  <si>
    <t>2020-09-01</t>
  </si>
  <si>
    <t>684.98</t>
  </si>
  <si>
    <t>2020-12-02</t>
  </si>
  <si>
    <t>656.11</t>
  </si>
  <si>
    <t>2021-03-02</t>
  </si>
  <si>
    <t>646.25</t>
  </si>
  <si>
    <t>2021-07-01</t>
  </si>
  <si>
    <t>2019-07-01</t>
  </si>
  <si>
    <t>687.16</t>
  </si>
  <si>
    <t>2020-07-01</t>
  </si>
  <si>
    <t>2020-12-01</t>
  </si>
  <si>
    <t>659.21</t>
  </si>
  <si>
    <t>2021-03-01</t>
  </si>
  <si>
    <t>647.54</t>
  </si>
  <si>
    <t>USD对RMB</t>
  </si>
  <si>
    <t>IDR对USD</t>
  </si>
  <si>
    <t>期间费用</t>
  </si>
  <si>
    <t>净利润</t>
  </si>
  <si>
    <t>TZS对RMB</t>
  </si>
  <si>
    <t>坦桑先令：美元</t>
  </si>
  <si>
    <t>RMB对TZS</t>
  </si>
  <si>
    <t>人民币：先令</t>
  </si>
  <si>
    <t>TZS对USD</t>
  </si>
  <si>
    <t>VND对RMB</t>
  </si>
  <si>
    <t>越南盾：美元</t>
  </si>
  <si>
    <t>RMB对VND</t>
  </si>
  <si>
    <t>人民币：越南盾</t>
  </si>
  <si>
    <t>VND对USD</t>
  </si>
  <si>
    <t>PHP对RMB</t>
  </si>
  <si>
    <t>菲律宾：美元</t>
  </si>
  <si>
    <t>期初</t>
  </si>
  <si>
    <t>RMB对PHP</t>
  </si>
  <si>
    <t>人民币：菲律宾</t>
  </si>
  <si>
    <t>PHP对USD</t>
  </si>
  <si>
    <t>NGN对RMB</t>
  </si>
  <si>
    <t>尼日利亚：美元</t>
  </si>
  <si>
    <t>RMB对NGN</t>
  </si>
  <si>
    <t>人民币：尼日利亚</t>
  </si>
  <si>
    <t>NGN对USD</t>
  </si>
  <si>
    <t>MYR对RMB</t>
  </si>
  <si>
    <t>马来西亚：美元</t>
  </si>
  <si>
    <t>RMB对MYR</t>
  </si>
  <si>
    <t>人民币：马来西亚</t>
  </si>
  <si>
    <t>MYR对USD</t>
  </si>
  <si>
    <t>NZD对RMB</t>
  </si>
  <si>
    <t>新西兰：美元</t>
  </si>
  <si>
    <t>RMB对NZD</t>
  </si>
  <si>
    <t>人民币：新西兰</t>
  </si>
  <si>
    <t>汇率</t>
  </si>
  <si>
    <t>有效从</t>
  </si>
  <si>
    <t>间接报价</t>
  </si>
  <si>
    <t>比率（从）</t>
  </si>
  <si>
    <t>从</t>
  </si>
  <si>
    <t>=</t>
  </si>
  <si>
    <t>直接报价</t>
  </si>
  <si>
    <t>比率（到）</t>
  </si>
  <si>
    <t>到</t>
  </si>
  <si>
    <r>
      <rPr>
        <b/>
        <sz val="11"/>
        <color theme="1"/>
        <rFont val="宋体"/>
        <charset val="134"/>
        <scheme val="minor"/>
      </rPr>
      <t>26年6月</t>
    </r>
    <r>
      <rPr>
        <b/>
        <sz val="11"/>
        <color rgb="FFFF0000"/>
        <rFont val="宋体"/>
        <charset val="134"/>
        <scheme val="minor"/>
      </rPr>
      <t>末</t>
    </r>
    <r>
      <rPr>
        <b/>
        <sz val="11"/>
        <color theme="1"/>
        <rFont val="宋体"/>
        <charset val="134"/>
        <scheme val="minor"/>
      </rPr>
      <t>汇率</t>
    </r>
  </si>
  <si>
    <r>
      <rPr>
        <b/>
        <sz val="11"/>
        <color theme="1"/>
        <rFont val="宋体"/>
        <charset val="134"/>
        <scheme val="minor"/>
      </rPr>
      <t>26年7月</t>
    </r>
    <r>
      <rPr>
        <b/>
        <sz val="11"/>
        <color rgb="FFFF0000"/>
        <rFont val="宋体"/>
        <charset val="134"/>
        <scheme val="minor"/>
      </rPr>
      <t>初</t>
    </r>
    <r>
      <rPr>
        <b/>
        <sz val="11"/>
        <color theme="1"/>
        <rFont val="宋体"/>
        <charset val="134"/>
        <scheme val="minor"/>
      </rPr>
      <t>汇率</t>
    </r>
  </si>
  <si>
    <t>数据来源</t>
  </si>
  <si>
    <t>备注</t>
  </si>
  <si>
    <t>M</t>
  </si>
  <si>
    <t>2026.06.30</t>
  </si>
  <si>
    <t>AUD</t>
  </si>
  <si>
    <t>CNY</t>
  </si>
  <si>
    <t>AUD兑CNY</t>
  </si>
  <si>
    <t>人民币汇率中间价</t>
  </si>
  <si>
    <t>MXN</t>
  </si>
  <si>
    <t>CNY兑MXN</t>
  </si>
  <si>
    <t>EUR兑CNY</t>
  </si>
  <si>
    <t>GBP兑CNY</t>
  </si>
  <si>
    <t>EUR</t>
  </si>
  <si>
    <t>HKD兑CNY</t>
  </si>
  <si>
    <t>GBP</t>
  </si>
  <si>
    <t>IDR兑USD</t>
  </si>
  <si>
    <t>印尼央行汇率</t>
  </si>
  <si>
    <t>HKD</t>
  </si>
  <si>
    <t>USD兑CNY</t>
  </si>
  <si>
    <t>IDR</t>
  </si>
  <si>
    <t>CNY兑RUB</t>
  </si>
  <si>
    <t>USD</t>
  </si>
  <si>
    <r>
      <rPr>
        <sz val="11"/>
        <color theme="1"/>
        <rFont val="宋体"/>
        <charset val="134"/>
        <scheme val="minor"/>
      </rPr>
      <t>JPY</t>
    </r>
    <r>
      <rPr>
        <sz val="11"/>
        <color theme="1"/>
        <rFont val="宋体"/>
        <charset val="134"/>
        <scheme val="minor"/>
      </rPr>
      <t>兑CNY</t>
    </r>
  </si>
  <si>
    <t>JPY兑CNY</t>
  </si>
  <si>
    <t>TZS兑USD</t>
  </si>
  <si>
    <t>各种货币对美元折算率</t>
  </si>
  <si>
    <t>期初取上期期末数</t>
  </si>
  <si>
    <t>VND兑USD</t>
  </si>
  <si>
    <t>CNY兑THB</t>
  </si>
  <si>
    <t>PHP兑USD</t>
  </si>
  <si>
    <t>CNY兑ZAR</t>
  </si>
  <si>
    <t>SGD兑CNY</t>
  </si>
  <si>
    <t>CNY兑PLN</t>
  </si>
  <si>
    <t>CNY兑IDR</t>
  </si>
  <si>
    <t>CAD兑CNY</t>
  </si>
  <si>
    <t>JPY</t>
  </si>
  <si>
    <t>MYR兑USD</t>
  </si>
  <si>
    <t>MYR兑CNY</t>
  </si>
  <si>
    <t>公式计算</t>
  </si>
  <si>
    <t>MYR兑HKD</t>
  </si>
  <si>
    <t>TZS</t>
  </si>
  <si>
    <t>备注：B列的日期填月初第一天or月末最后一天，不管当天是否工作日，官方是否出汇率</t>
  </si>
  <si>
    <t>VND</t>
  </si>
  <si>
    <t>RUB</t>
  </si>
  <si>
    <t>THB</t>
  </si>
  <si>
    <t>PHP</t>
  </si>
  <si>
    <t>ZAR</t>
  </si>
  <si>
    <t>SGD</t>
  </si>
  <si>
    <t>PLN</t>
  </si>
  <si>
    <t>CAD</t>
  </si>
  <si>
    <t>MYR</t>
  </si>
  <si>
    <t>2026.07.01</t>
  </si>
  <si>
    <t>美元（USD)</t>
  </si>
  <si>
    <t>欧元(EUR）</t>
  </si>
  <si>
    <t>日元(JPY)</t>
  </si>
  <si>
    <t>港元（HKD)</t>
  </si>
  <si>
    <t>英镑(GBP)</t>
  </si>
  <si>
    <t>澳元(AUD)</t>
  </si>
  <si>
    <t>新西兰元</t>
  </si>
  <si>
    <t>新加坡元(SGD)</t>
  </si>
  <si>
    <t>瑞士法郎</t>
  </si>
  <si>
    <t>澳门元</t>
  </si>
  <si>
    <t>林吉特</t>
  </si>
  <si>
    <t>卢布（RUB）</t>
  </si>
  <si>
    <t>兰特(ZAR)</t>
  </si>
  <si>
    <t>韩元</t>
  </si>
  <si>
    <t>迪拉姆</t>
  </si>
  <si>
    <t>里亚尔</t>
  </si>
  <si>
    <t>福林</t>
  </si>
  <si>
    <t>兹罗提（PLN）</t>
  </si>
  <si>
    <t>丹麦克朗</t>
  </si>
  <si>
    <t>瑞典克朗</t>
  </si>
  <si>
    <t>挪威克朗</t>
  </si>
  <si>
    <t>里拉</t>
  </si>
  <si>
    <t>比索(MXN）</t>
  </si>
  <si>
    <t>泰铢(THB)</t>
  </si>
  <si>
    <t>2026-07-01</t>
  </si>
  <si>
    <t>680.67</t>
  </si>
  <si>
    <t>775.74</t>
  </si>
  <si>
    <t>4.1835</t>
  </si>
  <si>
    <t>86.784</t>
  </si>
  <si>
    <t>900.76</t>
  </si>
  <si>
    <t>385.66</t>
  </si>
  <si>
    <t>840.88</t>
  </si>
  <si>
    <t>478.42</t>
  </si>
  <si>
    <t>118.69</t>
  </si>
  <si>
    <t>60.022</t>
  </si>
  <si>
    <t>1159.13</t>
  </si>
  <si>
    <t>241.03</t>
  </si>
  <si>
    <t>22818.0</t>
  </si>
  <si>
    <t>54.055</t>
  </si>
  <si>
    <t>55.293</t>
  </si>
  <si>
    <t>4582.52</t>
  </si>
  <si>
    <t>55.379</t>
  </si>
  <si>
    <t>96.35</t>
  </si>
  <si>
    <t>142.84</t>
  </si>
  <si>
    <t>145.91</t>
  </si>
  <si>
    <t>686.429</t>
  </si>
  <si>
    <t>257.14</t>
  </si>
  <si>
    <t>490.09</t>
  </si>
  <si>
    <t>2026-06-30</t>
  </si>
  <si>
    <t>681.09</t>
  </si>
  <si>
    <t>776.71</t>
  </si>
  <si>
    <t>4.2045</t>
  </si>
  <si>
    <t>86.855</t>
  </si>
  <si>
    <t>901.45</t>
  </si>
  <si>
    <t>468.04</t>
  </si>
  <si>
    <t>384.14</t>
  </si>
  <si>
    <t>526.05</t>
  </si>
  <si>
    <t>842.28</t>
  </si>
  <si>
    <t>478.47</t>
  </si>
  <si>
    <t>118.59</t>
  </si>
  <si>
    <t>59.758</t>
  </si>
  <si>
    <t>1132.93</t>
  </si>
  <si>
    <t>241.31</t>
  </si>
  <si>
    <t>22712.0</t>
  </si>
  <si>
    <t>54.023</t>
  </si>
  <si>
    <t>55.237</t>
  </si>
  <si>
    <t>4553.49</t>
  </si>
  <si>
    <t>55.184</t>
  </si>
  <si>
    <t>96.23</t>
  </si>
  <si>
    <t>142.79</t>
  </si>
  <si>
    <t>146.0</t>
  </si>
  <si>
    <t>685.834</t>
  </si>
  <si>
    <t>256.62</t>
  </si>
  <si>
    <t>489.61</t>
  </si>
  <si>
    <t>2026-06-01</t>
  </si>
  <si>
    <t>681.67</t>
  </si>
  <si>
    <t>791.22</t>
  </si>
  <si>
    <t>4.2656</t>
  </si>
  <si>
    <t>86.986</t>
  </si>
  <si>
    <t>913.39</t>
  </si>
  <si>
    <t>487.59</t>
  </si>
  <si>
    <t>405.89</t>
  </si>
  <si>
    <t>531.97</t>
  </si>
  <si>
    <t>869.22</t>
  </si>
  <si>
    <t>491.88</t>
  </si>
  <si>
    <t>118.47</t>
  </si>
  <si>
    <t>58.309</t>
  </si>
  <si>
    <t>1048.88</t>
  </si>
  <si>
    <t>239.08</t>
  </si>
  <si>
    <t>22241.0</t>
  </si>
  <si>
    <t>54.125</t>
  </si>
  <si>
    <t>55.3</t>
  </si>
  <si>
    <t>4467.65</t>
  </si>
  <si>
    <t>53.401</t>
  </si>
  <si>
    <t>94.46</t>
  </si>
  <si>
    <t>136.25</t>
  </si>
  <si>
    <t>136.24</t>
  </si>
  <si>
    <t>675.858</t>
  </si>
  <si>
    <t>255.02</t>
  </si>
  <si>
    <t>480.11</t>
  </si>
  <si>
    <t>2026-05-29</t>
  </si>
  <si>
    <t>681.76</t>
  </si>
  <si>
    <t>791.6</t>
  </si>
  <si>
    <t>4.2718</t>
  </si>
  <si>
    <t>87.029</t>
  </si>
  <si>
    <t>913.35</t>
  </si>
  <si>
    <t>486.41</t>
  </si>
  <si>
    <t>403.54</t>
  </si>
  <si>
    <t>532.71</t>
  </si>
  <si>
    <t>867.15</t>
  </si>
  <si>
    <t>492.57</t>
  </si>
  <si>
    <t>118.41</t>
  </si>
  <si>
    <t>58.426</t>
  </si>
  <si>
    <t>1047.05</t>
  </si>
  <si>
    <t>238.72</t>
  </si>
  <si>
    <t>22060.0</t>
  </si>
  <si>
    <t>54.093</t>
  </si>
  <si>
    <t>55.272</t>
  </si>
  <si>
    <t>4473.15</t>
  </si>
  <si>
    <t>53.329</t>
  </si>
  <si>
    <t>94.43</t>
  </si>
  <si>
    <t>136.29</t>
  </si>
  <si>
    <t>136.26</t>
  </si>
  <si>
    <t>675.411</t>
  </si>
  <si>
    <t>254.37</t>
  </si>
  <si>
    <t>480.18</t>
  </si>
  <si>
    <t>2026-05-06</t>
  </si>
  <si>
    <t>685.62</t>
  </si>
  <si>
    <t>800.94</t>
  </si>
  <si>
    <t>4.3338</t>
  </si>
  <si>
    <t>87.504</t>
  </si>
  <si>
    <t>927.12</t>
  </si>
  <si>
    <t>492.45</t>
  </si>
  <si>
    <t>403.62</t>
  </si>
  <si>
    <t>536.77</t>
  </si>
  <si>
    <t>874.73</t>
  </si>
  <si>
    <t>117.76</t>
  </si>
  <si>
    <t>57.856</t>
  </si>
  <si>
    <t>1106.03</t>
  </si>
  <si>
    <t>242.53</t>
  </si>
  <si>
    <t>21483.0</t>
  </si>
  <si>
    <t>53.757</t>
  </si>
  <si>
    <t>54.921</t>
  </si>
  <si>
    <t>4505.46</t>
  </si>
  <si>
    <t>52.946</t>
  </si>
  <si>
    <t>93.29</t>
  </si>
  <si>
    <t>135.2</t>
  </si>
  <si>
    <t>135.3</t>
  </si>
  <si>
    <t>661.707</t>
  </si>
  <si>
    <t>253.35</t>
  </si>
  <si>
    <t>475.3</t>
  </si>
  <si>
    <t>2026-04-30</t>
  </si>
  <si>
    <t>686.28</t>
  </si>
  <si>
    <t>800.57</t>
  </si>
  <si>
    <t>4.2812</t>
  </si>
  <si>
    <t>87.581</t>
  </si>
  <si>
    <t>924.16</t>
  </si>
  <si>
    <t>488.24</t>
  </si>
  <si>
    <t>400.0</t>
  </si>
  <si>
    <t>535.18</t>
  </si>
  <si>
    <t>866.59</t>
  </si>
  <si>
    <t>500.85</t>
  </si>
  <si>
    <t>117.66</t>
  </si>
  <si>
    <t>57.715</t>
  </si>
  <si>
    <t>1093.67</t>
  </si>
  <si>
    <t>245.47</t>
  </si>
  <si>
    <t>21709.0</t>
  </si>
  <si>
    <t>53.602</t>
  </si>
  <si>
    <t>54.737</t>
  </si>
  <si>
    <t>4562.24</t>
  </si>
  <si>
    <t>53.186</t>
  </si>
  <si>
    <t>93.33</t>
  </si>
  <si>
    <t>135.87</t>
  </si>
  <si>
    <t>136.09</t>
  </si>
  <si>
    <t>659.05</t>
  </si>
  <si>
    <t>255.7</t>
  </si>
  <si>
    <t>478.67</t>
  </si>
  <si>
    <t>2026-04-01</t>
  </si>
  <si>
    <t>798.06</t>
  </si>
  <si>
    <t>4.346</t>
  </si>
  <si>
    <t>88.065</t>
  </si>
  <si>
    <t>913.3</t>
  </si>
  <si>
    <t>476.49</t>
  </si>
  <si>
    <t>396.24</t>
  </si>
  <si>
    <t>537.26</t>
  </si>
  <si>
    <t>863.9</t>
  </si>
  <si>
    <t>495.82</t>
  </si>
  <si>
    <t>116.96</t>
  </si>
  <si>
    <t>58.583</t>
  </si>
  <si>
    <t>1179.44</t>
  </si>
  <si>
    <t>244.85</t>
  </si>
  <si>
    <t>21851.0</t>
  </si>
  <si>
    <t>53.264</t>
  </si>
  <si>
    <t>54.426</t>
  </si>
  <si>
    <t>4818.15</t>
  </si>
  <si>
    <t>53.736</t>
  </si>
  <si>
    <t>93.7</t>
  </si>
  <si>
    <t>137.16</t>
  </si>
  <si>
    <t>140.39</t>
  </si>
  <si>
    <t>644.597</t>
  </si>
  <si>
    <t>259.54</t>
  </si>
  <si>
    <t>472.17</t>
  </si>
  <si>
    <t>2026-03-31</t>
  </si>
  <si>
    <t>793.02</t>
  </si>
  <si>
    <t>4.3296</t>
  </si>
  <si>
    <t>88.295</t>
  </si>
  <si>
    <t>911.69</t>
  </si>
  <si>
    <t>395.58</t>
  </si>
  <si>
    <t>535.75</t>
  </si>
  <si>
    <t>865.24</t>
  </si>
  <si>
    <t>116.72</t>
  </si>
  <si>
    <t>58.287</t>
  </si>
  <si>
    <t>1175.03</t>
  </si>
  <si>
    <t>248.58</t>
  </si>
  <si>
    <t>21994.0</t>
  </si>
  <si>
    <t>53.077</t>
  </si>
  <si>
    <t>54.227</t>
  </si>
  <si>
    <t>4898.75</t>
  </si>
  <si>
    <t>54.115</t>
  </si>
  <si>
    <t>94.23</t>
  </si>
  <si>
    <t>138.07</t>
  </si>
  <si>
    <t>140.71</t>
  </si>
  <si>
    <t>642.689</t>
  </si>
  <si>
    <t>262.17</t>
  </si>
  <si>
    <t>474.62</t>
  </si>
  <si>
    <t>2026-03-02</t>
  </si>
  <si>
    <t>811.35</t>
  </si>
  <si>
    <t>4.4123</t>
  </si>
  <si>
    <t>88.518</t>
  </si>
  <si>
    <t>924.93</t>
  </si>
  <si>
    <t>487.24</t>
  </si>
  <si>
    <t>411.14</t>
  </si>
  <si>
    <t>543.78</t>
  </si>
  <si>
    <t>897.0</t>
  </si>
  <si>
    <t>504.39</t>
  </si>
  <si>
    <t>116.45</t>
  </si>
  <si>
    <t>56.538</t>
  </si>
  <si>
    <t>1122.2</t>
  </si>
  <si>
    <t>232.87</t>
  </si>
  <si>
    <t>21005.0</t>
  </si>
  <si>
    <t>53.283</t>
  </si>
  <si>
    <t>54.418</t>
  </si>
  <si>
    <t>4659.62</t>
  </si>
  <si>
    <t>52.035</t>
  </si>
  <si>
    <t>92.07</t>
  </si>
  <si>
    <t>131.61</t>
  </si>
  <si>
    <t>137.96</t>
  </si>
  <si>
    <t>637.217</t>
  </si>
  <si>
    <t>250.63</t>
  </si>
  <si>
    <t>452.92</t>
  </si>
  <si>
    <t>2026-02-27</t>
  </si>
  <si>
    <t>692.28</t>
  </si>
  <si>
    <t>812.08</t>
  </si>
  <si>
    <t>4.4216</t>
  </si>
  <si>
    <t>88.484</t>
  </si>
  <si>
    <t>927.09</t>
  </si>
  <si>
    <t>487.76</t>
  </si>
  <si>
    <t>410.18</t>
  </si>
  <si>
    <t>544.88</t>
  </si>
  <si>
    <t>889.12</t>
  </si>
  <si>
    <t>502.66</t>
  </si>
  <si>
    <t>116.46</t>
  </si>
  <si>
    <t>56.393</t>
  </si>
  <si>
    <t>1122.92</t>
  </si>
  <si>
    <t>231.24</t>
  </si>
  <si>
    <t>20890.0</t>
  </si>
  <si>
    <t>53.411</t>
  </si>
  <si>
    <t>54.539</t>
  </si>
  <si>
    <t>4620.3</t>
  </si>
  <si>
    <t>51.899</t>
  </si>
  <si>
    <t>92.03</t>
  </si>
  <si>
    <t>131.65</t>
  </si>
  <si>
    <t>139.02</t>
  </si>
  <si>
    <t>638.455</t>
  </si>
  <si>
    <t>249.27</t>
  </si>
  <si>
    <t>452.71</t>
  </si>
  <si>
    <t>2026-02-02</t>
  </si>
  <si>
    <t>696.95</t>
  </si>
  <si>
    <t>826.51</t>
  </si>
  <si>
    <t>4.4926</t>
  </si>
  <si>
    <t>89.249</t>
  </si>
  <si>
    <t>953.85</t>
  </si>
  <si>
    <t>484.3</t>
  </si>
  <si>
    <t>419.16</t>
  </si>
  <si>
    <t>547.59</t>
  </si>
  <si>
    <t>900.99</t>
  </si>
  <si>
    <t>510.98</t>
  </si>
  <si>
    <t>115.46</t>
  </si>
  <si>
    <t>56.557</t>
  </si>
  <si>
    <t>1092.37</t>
  </si>
  <si>
    <t>232.27</t>
  </si>
  <si>
    <t>20804.0</t>
  </si>
  <si>
    <t>52.681</t>
  </si>
  <si>
    <t>53.803</t>
  </si>
  <si>
    <t>4608.01</t>
  </si>
  <si>
    <t>50.968</t>
  </si>
  <si>
    <t>90.35</t>
  </si>
  <si>
    <t>127.84</t>
  </si>
  <si>
    <t>138.36</t>
  </si>
  <si>
    <t>623.802</t>
  </si>
  <si>
    <t>250.57</t>
  </si>
  <si>
    <t>452.6</t>
  </si>
  <si>
    <t>2026-01-30</t>
  </si>
  <si>
    <t>696.78</t>
  </si>
  <si>
    <t>832.44</t>
  </si>
  <si>
    <t>4.5464</t>
  </si>
  <si>
    <t>89.262</t>
  </si>
  <si>
    <t>960.8</t>
  </si>
  <si>
    <t>490.19</t>
  </si>
  <si>
    <t>422.33</t>
  </si>
  <si>
    <t>550.61</t>
  </si>
  <si>
    <t>910.47</t>
  </si>
  <si>
    <t>515.77</t>
  </si>
  <si>
    <t>115.45</t>
  </si>
  <si>
    <t>56.41</t>
  </si>
  <si>
    <t>1082.67</t>
  </si>
  <si>
    <t>225.92</t>
  </si>
  <si>
    <t>20617.0</t>
  </si>
  <si>
    <t>52.775</t>
  </si>
  <si>
    <t>53.897</t>
  </si>
  <si>
    <t>4569.09</t>
  </si>
  <si>
    <t>50.48</t>
  </si>
  <si>
    <t>89.66</t>
  </si>
  <si>
    <t>126.54</t>
  </si>
  <si>
    <t>137.1</t>
  </si>
  <si>
    <t>624.175</t>
  </si>
  <si>
    <t>247.21</t>
  </si>
  <si>
    <t>449.66</t>
  </si>
  <si>
    <t>2026-01-05</t>
  </si>
  <si>
    <t>702.3</t>
  </si>
  <si>
    <t>820.27</t>
  </si>
  <si>
    <t>4.466</t>
  </si>
  <si>
    <t>90.141</t>
  </si>
  <si>
    <t>941.68</t>
  </si>
  <si>
    <t>403.07</t>
  </si>
  <si>
    <t>544.28</t>
  </si>
  <si>
    <t>883.42</t>
  </si>
  <si>
    <t>509.45</t>
  </si>
  <si>
    <t>114.35</t>
  </si>
  <si>
    <t>57.882</t>
  </si>
  <si>
    <t>1149.24</t>
  </si>
  <si>
    <t>235.39</t>
  </si>
  <si>
    <t>20648.0</t>
  </si>
  <si>
    <t>52.46</t>
  </si>
  <si>
    <t>53.568</t>
  </si>
  <si>
    <t>4678.37</t>
  </si>
  <si>
    <t>51.332</t>
  </si>
  <si>
    <t>91.12</t>
  </si>
  <si>
    <t>131.77</t>
  </si>
  <si>
    <t>143.81</t>
  </si>
  <si>
    <t>614.53</t>
  </si>
  <si>
    <t>255.57</t>
  </si>
  <si>
    <t>450.08</t>
  </si>
  <si>
    <t>2025-12-31</t>
  </si>
  <si>
    <t>702.88</t>
  </si>
  <si>
    <t>4.4797</t>
  </si>
  <si>
    <t>90.322</t>
  </si>
  <si>
    <t>943.46</t>
  </si>
  <si>
    <t>468.92</t>
  </si>
  <si>
    <t>405.2</t>
  </si>
  <si>
    <t>545.86</t>
  </si>
  <si>
    <t>885.1</t>
  </si>
  <si>
    <t>511.42</t>
  </si>
  <si>
    <t>114.12</t>
  </si>
  <si>
    <t>57.739</t>
  </si>
  <si>
    <t>1135.68</t>
  </si>
  <si>
    <t>236.72</t>
  </si>
  <si>
    <t>20575.0</t>
  </si>
  <si>
    <t>52.436</t>
  </si>
  <si>
    <t>53.532</t>
  </si>
  <si>
    <t>4686.31</t>
  </si>
  <si>
    <t>51.289</t>
  </si>
  <si>
    <t>90.76</t>
  </si>
  <si>
    <t>131.29</t>
  </si>
  <si>
    <t>143.51</t>
  </si>
  <si>
    <t>612.957</t>
  </si>
  <si>
    <t>256.49</t>
  </si>
  <si>
    <t>449.4</t>
  </si>
  <si>
    <t>2025-12-01</t>
  </si>
  <si>
    <t>707.59</t>
  </si>
  <si>
    <t>820.52</t>
  </si>
  <si>
    <t>4.5331</t>
  </si>
  <si>
    <t>90.877</t>
  </si>
  <si>
    <t>936.16</t>
  </si>
  <si>
    <t>463.02</t>
  </si>
  <si>
    <t>405.35</t>
  </si>
  <si>
    <t>545.69</t>
  </si>
  <si>
    <t>880.13</t>
  </si>
  <si>
    <t>506.21</t>
  </si>
  <si>
    <t>113.43</t>
  </si>
  <si>
    <t>58.391</t>
  </si>
  <si>
    <t>1095.81</t>
  </si>
  <si>
    <t>241.99</t>
  </si>
  <si>
    <t>20750.0</t>
  </si>
  <si>
    <t>51.934</t>
  </si>
  <si>
    <t>53.039</t>
  </si>
  <si>
    <t>4651.04</t>
  </si>
  <si>
    <t>51.614</t>
  </si>
  <si>
    <t>91.03</t>
  </si>
  <si>
    <t>133.6</t>
  </si>
  <si>
    <t>143.02</t>
  </si>
  <si>
    <t>600.787</t>
  </si>
  <si>
    <t>258.54</t>
  </si>
  <si>
    <t>454.32</t>
  </si>
  <si>
    <t>2025-11-28</t>
  </si>
  <si>
    <t>820.78</t>
  </si>
  <si>
    <t>4.5293</t>
  </si>
  <si>
    <t>90.99</t>
  </si>
  <si>
    <t>936.97</t>
  </si>
  <si>
    <t>462.43</t>
  </si>
  <si>
    <t>405.33</t>
  </si>
  <si>
    <t>545.89</t>
  </si>
  <si>
    <t>879.71</t>
  </si>
  <si>
    <t>504.6</t>
  </si>
  <si>
    <t>113.29</t>
  </si>
  <si>
    <t>58.344</t>
  </si>
  <si>
    <t>1101.35</t>
  </si>
  <si>
    <t>242.35</t>
  </si>
  <si>
    <t>20678.0</t>
  </si>
  <si>
    <t>51.897</t>
  </si>
  <si>
    <t>53.008</t>
  </si>
  <si>
    <t>4646.31</t>
  </si>
  <si>
    <t>51.5</t>
  </si>
  <si>
    <t>133.85</t>
  </si>
  <si>
    <t>143.56</t>
  </si>
  <si>
    <t>600.333</t>
  </si>
  <si>
    <t>259.18</t>
  </si>
  <si>
    <t>455.26</t>
  </si>
  <si>
    <t>2025-11-03</t>
  </si>
  <si>
    <t>708.67</t>
  </si>
  <si>
    <t>818.45</t>
  </si>
  <si>
    <t>4.6083</t>
  </si>
  <si>
    <t>91.175</t>
  </si>
  <si>
    <t>932.64</t>
  </si>
  <si>
    <t>464.86</t>
  </si>
  <si>
    <t>406.6</t>
  </si>
  <si>
    <t>545.45</t>
  </si>
  <si>
    <t>882.14</t>
  </si>
  <si>
    <t>506.55</t>
  </si>
  <si>
    <t>113.02</t>
  </si>
  <si>
    <t>59.051</t>
  </si>
  <si>
    <t>1131.29</t>
  </si>
  <si>
    <t>244.0</t>
  </si>
  <si>
    <t>20127.0</t>
  </si>
  <si>
    <t>51.719</t>
  </si>
  <si>
    <t>52.812</t>
  </si>
  <si>
    <t>4738.82</t>
  </si>
  <si>
    <t>51.967</t>
  </si>
  <si>
    <t>91.23</t>
  </si>
  <si>
    <t>133.69</t>
  </si>
  <si>
    <t>142.52</t>
  </si>
  <si>
    <t>592.145</t>
  </si>
  <si>
    <t>261.54</t>
  </si>
  <si>
    <t>456.14</t>
  </si>
  <si>
    <t>2025-10-31</t>
  </si>
  <si>
    <t>708.8</t>
  </si>
  <si>
    <t>821.38</t>
  </si>
  <si>
    <t>4.6103</t>
  </si>
  <si>
    <t>91.227</t>
  </si>
  <si>
    <t>934.14</t>
  </si>
  <si>
    <t>465.61</t>
  </si>
  <si>
    <t>407.89</t>
  </si>
  <si>
    <t>546.15</t>
  </si>
  <si>
    <t>885.61</t>
  </si>
  <si>
    <t>507.9</t>
  </si>
  <si>
    <t>112.97</t>
  </si>
  <si>
    <t>59.115</t>
  </si>
  <si>
    <t>1126.44</t>
  </si>
  <si>
    <t>243.51</t>
  </si>
  <si>
    <t>20120.0</t>
  </si>
  <si>
    <t>51.713</t>
  </si>
  <si>
    <t>52.798</t>
  </si>
  <si>
    <t>4729.58</t>
  </si>
  <si>
    <t>51.657</t>
  </si>
  <si>
    <t>90.92</t>
  </si>
  <si>
    <t>132.9</t>
  </si>
  <si>
    <t>141.53</t>
  </si>
  <si>
    <t>591.659</t>
  </si>
  <si>
    <t>261.12</t>
  </si>
  <si>
    <t>454.84</t>
  </si>
  <si>
    <t>2025-10-09</t>
  </si>
  <si>
    <t>828.25</t>
  </si>
  <si>
    <t>4.6648</t>
  </si>
  <si>
    <t>91.377</t>
  </si>
  <si>
    <t>954.77</t>
  </si>
  <si>
    <t>469.27</t>
  </si>
  <si>
    <t>412.45</t>
  </si>
  <si>
    <t>549.72</t>
  </si>
  <si>
    <t>888.87</t>
  </si>
  <si>
    <t>510.67</t>
  </si>
  <si>
    <t>112.77</t>
  </si>
  <si>
    <t>59.165</t>
  </si>
  <si>
    <t>1142.19</t>
  </si>
  <si>
    <t>240.79</t>
  </si>
  <si>
    <t>19849.0</t>
  </si>
  <si>
    <t>51.559</t>
  </si>
  <si>
    <t>52.66</t>
  </si>
  <si>
    <t>4724.64</t>
  </si>
  <si>
    <t>51.373</t>
  </si>
  <si>
    <t>90.18</t>
  </si>
  <si>
    <t>132.36</t>
  </si>
  <si>
    <t>140.08</t>
  </si>
  <si>
    <t>585.725</t>
  </si>
  <si>
    <t>257.56</t>
  </si>
  <si>
    <t>456.66</t>
  </si>
  <si>
    <t>2025-09-30</t>
  </si>
  <si>
    <t>710.55</t>
  </si>
  <si>
    <t>833.51</t>
  </si>
  <si>
    <t>4.7858</t>
  </si>
  <si>
    <t>91.298</t>
  </si>
  <si>
    <t>955.14</t>
  </si>
  <si>
    <t>467.61</t>
  </si>
  <si>
    <t>410.87</t>
  </si>
  <si>
    <t>551.31</t>
  </si>
  <si>
    <t>891.32</t>
  </si>
  <si>
    <t>510.94</t>
  </si>
  <si>
    <t>112.87</t>
  </si>
  <si>
    <t>59.246</t>
  </si>
  <si>
    <t>1166.02</t>
  </si>
  <si>
    <t>242.91</t>
  </si>
  <si>
    <t>19692.0</t>
  </si>
  <si>
    <t>51.652</t>
  </si>
  <si>
    <t>52.747</t>
  </si>
  <si>
    <t>4687.58</t>
  </si>
  <si>
    <t>51.17</t>
  </si>
  <si>
    <t>89.55</t>
  </si>
  <si>
    <t>132.52</t>
  </si>
  <si>
    <t>140.51</t>
  </si>
  <si>
    <t>584.673</t>
  </si>
  <si>
    <t>258.22</t>
  </si>
  <si>
    <t>453.04</t>
  </si>
  <si>
    <t>2025-09-01</t>
  </si>
  <si>
    <t>710.72</t>
  </si>
  <si>
    <t>831.29</t>
  </si>
  <si>
    <t>4.834</t>
  </si>
  <si>
    <t>91.174</t>
  </si>
  <si>
    <t>960.61</t>
  </si>
  <si>
    <t>465.42</t>
  </si>
  <si>
    <t>419.63</t>
  </si>
  <si>
    <t>554.1</t>
  </si>
  <si>
    <t>887.82</t>
  </si>
  <si>
    <t>517.74</t>
  </si>
  <si>
    <t>113.04</t>
  </si>
  <si>
    <t>59.319</t>
  </si>
  <si>
    <t>1123.18</t>
  </si>
  <si>
    <t>248.17</t>
  </si>
  <si>
    <t>19531.0</t>
  </si>
  <si>
    <t>51.622</t>
  </si>
  <si>
    <t>52.745</t>
  </si>
  <si>
    <t>4769.15</t>
  </si>
  <si>
    <t>51.259</t>
  </si>
  <si>
    <t>89.81</t>
  </si>
  <si>
    <t>132.96</t>
  </si>
  <si>
    <t>141.46</t>
  </si>
  <si>
    <t>578.058</t>
  </si>
  <si>
    <t>262.47</t>
  </si>
  <si>
    <t>453.91</t>
  </si>
  <si>
    <t>2025-08-29</t>
  </si>
  <si>
    <t>830.08</t>
  </si>
  <si>
    <t>4.8428</t>
  </si>
  <si>
    <t>91.157</t>
  </si>
  <si>
    <t>960.43</t>
  </si>
  <si>
    <t>464.32</t>
  </si>
  <si>
    <t>418.47</t>
  </si>
  <si>
    <t>554.53</t>
  </si>
  <si>
    <t>886.63</t>
  </si>
  <si>
    <t>517.21</t>
  </si>
  <si>
    <t>113.05</t>
  </si>
  <si>
    <t>59.199</t>
  </si>
  <si>
    <t>1130.72</t>
  </si>
  <si>
    <t>248.78</t>
  </si>
  <si>
    <t>19475.0</t>
  </si>
  <si>
    <t>51.646</t>
  </si>
  <si>
    <t>52.763</t>
  </si>
  <si>
    <t>4774.77</t>
  </si>
  <si>
    <t>51.323</t>
  </si>
  <si>
    <t>89.94</t>
  </si>
  <si>
    <t>133.36</t>
  </si>
  <si>
    <t>141.57</t>
  </si>
  <si>
    <t>578.333</t>
  </si>
  <si>
    <t>262.35</t>
  </si>
  <si>
    <t>453.59</t>
  </si>
  <si>
    <t>2025-08-01</t>
  </si>
  <si>
    <t>714.96</t>
  </si>
  <si>
    <t>818.85</t>
  </si>
  <si>
    <t>4.7574</t>
  </si>
  <si>
    <t>91.079</t>
  </si>
  <si>
    <t>947.01</t>
  </si>
  <si>
    <t>461.21</t>
  </si>
  <si>
    <t>422.87</t>
  </si>
  <si>
    <t>552.48</t>
  </si>
  <si>
    <t>881.34</t>
  </si>
  <si>
    <t>517.57</t>
  </si>
  <si>
    <t>113.14</t>
  </si>
  <si>
    <t>59.501</t>
  </si>
  <si>
    <t>1126.11</t>
  </si>
  <si>
    <t>254.19</t>
  </si>
  <si>
    <t>19413.0</t>
  </si>
  <si>
    <t>51.199</t>
  </si>
  <si>
    <t>52.294</t>
  </si>
  <si>
    <t>4883.39</t>
  </si>
  <si>
    <t>52.207</t>
  </si>
  <si>
    <t>91.18</t>
  </si>
  <si>
    <t>136.49</t>
  </si>
  <si>
    <t>144.02</t>
  </si>
  <si>
    <t>566.718</t>
  </si>
  <si>
    <t>263.34</t>
  </si>
  <si>
    <t>455.59</t>
  </si>
  <si>
    <t>2025-07-31</t>
  </si>
  <si>
    <t>714.94</t>
  </si>
  <si>
    <t>819.2</t>
  </si>
  <si>
    <t>4.8007</t>
  </si>
  <si>
    <t>950.13</t>
  </si>
  <si>
    <t>462.38</t>
  </si>
  <si>
    <t>424.24</t>
  </si>
  <si>
    <t>553.06</t>
  </si>
  <si>
    <t>880.99</t>
  </si>
  <si>
    <t>518.63</t>
  </si>
  <si>
    <t>59.185</t>
  </si>
  <si>
    <t>1126.41</t>
  </si>
  <si>
    <t>251.06</t>
  </si>
  <si>
    <t>19379.0</t>
  </si>
  <si>
    <t>51.204</t>
  </si>
  <si>
    <t>52.299</t>
  </si>
  <si>
    <t>4886.16</t>
  </si>
  <si>
    <t>52.153</t>
  </si>
  <si>
    <t>136.35</t>
  </si>
  <si>
    <t>143.69</t>
  </si>
  <si>
    <t>565.695</t>
  </si>
  <si>
    <t>263.15</t>
  </si>
  <si>
    <t>454.97</t>
  </si>
  <si>
    <t>2025-07-01</t>
  </si>
  <si>
    <t>715.34</t>
  </si>
  <si>
    <t>843.05</t>
  </si>
  <si>
    <t>4.9738</t>
  </si>
  <si>
    <t>91.126</t>
  </si>
  <si>
    <t>981.97</t>
  </si>
  <si>
    <t>470.36</t>
  </si>
  <si>
    <t>435.68</t>
  </si>
  <si>
    <t>562.87</t>
  </si>
  <si>
    <t>901.81</t>
  </si>
  <si>
    <t>525.57</t>
  </si>
  <si>
    <t>113.11</t>
  </si>
  <si>
    <t>58.727</t>
  </si>
  <si>
    <t>1093.42</t>
  </si>
  <si>
    <t>247.73</t>
  </si>
  <si>
    <t>18894.0</t>
  </si>
  <si>
    <t>51.372</t>
  </si>
  <si>
    <t>52.445</t>
  </si>
  <si>
    <t>4737.08</t>
  </si>
  <si>
    <t>50.327</t>
  </si>
  <si>
    <t>88.51</t>
  </si>
  <si>
    <t>132.26</t>
  </si>
  <si>
    <t>140.94</t>
  </si>
  <si>
    <t>556.897</t>
  </si>
  <si>
    <t>262.2</t>
  </si>
  <si>
    <t>453.41</t>
  </si>
  <si>
    <t>2025-06-30</t>
  </si>
  <si>
    <t>715.86</t>
  </si>
  <si>
    <t>840.24</t>
  </si>
  <si>
    <t>4.9594</t>
  </si>
  <si>
    <t>91.195</t>
  </si>
  <si>
    <t>983.0</t>
  </si>
  <si>
    <t>434.75</t>
  </si>
  <si>
    <t>561.79</t>
  </si>
  <si>
    <t>897.21</t>
  </si>
  <si>
    <t>523.58</t>
  </si>
  <si>
    <t>113.03</t>
  </si>
  <si>
    <t>58.996</t>
  </si>
  <si>
    <t>1095.58</t>
  </si>
  <si>
    <t>248.07</t>
  </si>
  <si>
    <t>19000.0</t>
  </si>
  <si>
    <t>52.343</t>
  </si>
  <si>
    <t>4747.61</t>
  </si>
  <si>
    <t>50.438</t>
  </si>
  <si>
    <t>88.79</t>
  </si>
  <si>
    <t>132.13</t>
  </si>
  <si>
    <t>140.53</t>
  </si>
  <si>
    <t>556.613</t>
  </si>
  <si>
    <t>262.55</t>
  </si>
  <si>
    <t>455.2</t>
  </si>
  <si>
    <t>2025-06-03</t>
  </si>
  <si>
    <t>718.69</t>
  </si>
  <si>
    <t>821.69</t>
  </si>
  <si>
    <t>5.0352</t>
  </si>
  <si>
    <t>91.617</t>
  </si>
  <si>
    <t>972.5</t>
  </si>
  <si>
    <t>465.92</t>
  </si>
  <si>
    <t>433.42</t>
  </si>
  <si>
    <t>558.6</t>
  </si>
  <si>
    <t>878.89</t>
  </si>
  <si>
    <t>523.19</t>
  </si>
  <si>
    <t>112.48</t>
  </si>
  <si>
    <t>59.179</t>
  </si>
  <si>
    <t>1101.63</t>
  </si>
  <si>
    <t>248.77</t>
  </si>
  <si>
    <t>19169.0</t>
  </si>
  <si>
    <t>51.177</t>
  </si>
  <si>
    <t>52.272</t>
  </si>
  <si>
    <t>4906.4</t>
  </si>
  <si>
    <t>51.789</t>
  </si>
  <si>
    <t>90.78</t>
  </si>
  <si>
    <t>132.65</t>
  </si>
  <si>
    <t>140.26</t>
  </si>
  <si>
    <t>545.586</t>
  </si>
  <si>
    <t>267.58</t>
  </si>
  <si>
    <t>453.02</t>
  </si>
  <si>
    <t>2025-05-30</t>
  </si>
  <si>
    <t>718.48</t>
  </si>
  <si>
    <t>816.2</t>
  </si>
  <si>
    <t>91.642</t>
  </si>
  <si>
    <t>968.44</t>
  </si>
  <si>
    <t>462.24</t>
  </si>
  <si>
    <t>428.66</t>
  </si>
  <si>
    <t>557.83</t>
  </si>
  <si>
    <t>872.43</t>
  </si>
  <si>
    <t>519.59</t>
  </si>
  <si>
    <t>112.45</t>
  </si>
  <si>
    <t>59.05</t>
  </si>
  <si>
    <t>1074.37</t>
  </si>
  <si>
    <t>247.89</t>
  </si>
  <si>
    <t>19106.0</t>
  </si>
  <si>
    <t>51.226</t>
  </si>
  <si>
    <t>52.307</t>
  </si>
  <si>
    <t>4946.59</t>
  </si>
  <si>
    <t>51.957</t>
  </si>
  <si>
    <t>91.43</t>
  </si>
  <si>
    <t>133.18</t>
  </si>
  <si>
    <t>141.12</t>
  </si>
  <si>
    <t>546.923</t>
  </si>
  <si>
    <t>269.1</t>
  </si>
  <si>
    <t>2025-05-06</t>
  </si>
  <si>
    <t>720.08</t>
  </si>
  <si>
    <t>815.35</t>
  </si>
  <si>
    <t>5.0269</t>
  </si>
  <si>
    <t>92.903</t>
  </si>
  <si>
    <t>958.08</t>
  </si>
  <si>
    <t>466.17</t>
  </si>
  <si>
    <t>430.34</t>
  </si>
  <si>
    <t>558.72</t>
  </si>
  <si>
    <t>876.64</t>
  </si>
  <si>
    <t>522.02</t>
  </si>
  <si>
    <t>110.93</t>
  </si>
  <si>
    <t>58.306</t>
  </si>
  <si>
    <t>1117.06</t>
  </si>
  <si>
    <t>253.4</t>
  </si>
  <si>
    <t>19147.0</t>
  </si>
  <si>
    <t>50.929</t>
  </si>
  <si>
    <t>51.998</t>
  </si>
  <si>
    <t>4945.15</t>
  </si>
  <si>
    <t>52.316</t>
  </si>
  <si>
    <t>91.54</t>
  </si>
  <si>
    <t>134.1</t>
  </si>
  <si>
    <t>144.1</t>
  </si>
  <si>
    <t>533.629</t>
  </si>
  <si>
    <t>273.26</t>
  </si>
  <si>
    <t>455.71</t>
  </si>
  <si>
    <t>2025-04-30</t>
  </si>
  <si>
    <t>720.14</t>
  </si>
  <si>
    <t>822.5</t>
  </si>
  <si>
    <t>5.0872</t>
  </si>
  <si>
    <t>92.813</t>
  </si>
  <si>
    <t>968.67</t>
  </si>
  <si>
    <t>461.77</t>
  </si>
  <si>
    <t>429.96</t>
  </si>
  <si>
    <t>552.19</t>
  </si>
  <si>
    <t>876.4</t>
  </si>
  <si>
    <t>111.03</t>
  </si>
  <si>
    <t>59.837</t>
  </si>
  <si>
    <t>1128.33</t>
  </si>
  <si>
    <t>256.88</t>
  </si>
  <si>
    <t>19747.0</t>
  </si>
  <si>
    <t>50.795</t>
  </si>
  <si>
    <t>51.875</t>
  </si>
  <si>
    <t>4911.05</t>
  </si>
  <si>
    <t>51.867</t>
  </si>
  <si>
    <t>90.79</t>
  </si>
  <si>
    <t>133.26</t>
  </si>
  <si>
    <t>143.49</t>
  </si>
  <si>
    <t>532.563</t>
  </si>
  <si>
    <t>270.84</t>
  </si>
  <si>
    <t>461.39</t>
  </si>
  <si>
    <t>2025-04-01</t>
  </si>
  <si>
    <t>717.75</t>
  </si>
  <si>
    <t>779.13</t>
  </si>
  <si>
    <t>4.8085</t>
  </si>
  <si>
    <t>92.257</t>
  </si>
  <si>
    <t>930.54</t>
  </si>
  <si>
    <t>450.16</t>
  </si>
  <si>
    <t>409.6</t>
  </si>
  <si>
    <t>536.01</t>
  </si>
  <si>
    <t>814.17</t>
  </si>
  <si>
    <t>500.97</t>
  </si>
  <si>
    <t>111.7</t>
  </si>
  <si>
    <t>61.706</t>
  </si>
  <si>
    <t>1146.41</t>
  </si>
  <si>
    <t>254.44</t>
  </si>
  <si>
    <t>20378.0</t>
  </si>
  <si>
    <t>50.972</t>
  </si>
  <si>
    <t>52.052</t>
  </si>
  <si>
    <t>5169.65</t>
  </si>
  <si>
    <t>53.719</t>
  </si>
  <si>
    <t>95.81</t>
  </si>
  <si>
    <t>139.34</t>
  </si>
  <si>
    <t>145.85</t>
  </si>
  <si>
    <t>526.142</t>
  </si>
  <si>
    <t>284.59</t>
  </si>
  <si>
    <t>470.01</t>
  </si>
  <si>
    <t>2025-03-31</t>
  </si>
  <si>
    <t>717.82</t>
  </si>
  <si>
    <t>779.62</t>
  </si>
  <si>
    <t>4.8355</t>
  </si>
  <si>
    <t>92.283</t>
  </si>
  <si>
    <t>931.83</t>
  </si>
  <si>
    <t>452.7</t>
  </si>
  <si>
    <t>411.85</t>
  </si>
  <si>
    <t>536.31</t>
  </si>
  <si>
    <t>817.37</t>
  </si>
  <si>
    <t>503.75</t>
  </si>
  <si>
    <t>111.68</t>
  </si>
  <si>
    <t>61.658</t>
  </si>
  <si>
    <t>1169.6</t>
  </si>
  <si>
    <t>255.99</t>
  </si>
  <si>
    <t>20326.0</t>
  </si>
  <si>
    <t>50.949</t>
  </si>
  <si>
    <t>52.027</t>
  </si>
  <si>
    <t>5156.37</t>
  </si>
  <si>
    <t>53.593</t>
  </si>
  <si>
    <t>95.79</t>
  </si>
  <si>
    <t>138.87</t>
  </si>
  <si>
    <t>145.48</t>
  </si>
  <si>
    <t>526.25</t>
  </si>
  <si>
    <t>283.38</t>
  </si>
  <si>
    <t>470.32</t>
  </si>
  <si>
    <t>2025-03-03</t>
  </si>
  <si>
    <t>751.39</t>
  </si>
  <si>
    <t>4.796</t>
  </si>
  <si>
    <t>92.252</t>
  </si>
  <si>
    <t>909.52</t>
  </si>
  <si>
    <t>449.67</t>
  </si>
  <si>
    <t>406.29</t>
  </si>
  <si>
    <t>534.4</t>
  </si>
  <si>
    <t>798.54</t>
  </si>
  <si>
    <t>500.41</t>
  </si>
  <si>
    <t>111.73</t>
  </si>
  <si>
    <t>61.859</t>
  </si>
  <si>
    <t>1227.84</t>
  </si>
  <si>
    <t>258.34</t>
  </si>
  <si>
    <t>20141.0</t>
  </si>
  <si>
    <t>50.865</t>
  </si>
  <si>
    <t>51.943</t>
  </si>
  <si>
    <t>5352.37</t>
  </si>
  <si>
    <t>55.656</t>
  </si>
  <si>
    <t>99.34</t>
  </si>
  <si>
    <t>148.47</t>
  </si>
  <si>
    <t>155.56</t>
  </si>
  <si>
    <t>505.438</t>
  </si>
  <si>
    <t>284.44</t>
  </si>
  <si>
    <t>2025-02-28</t>
  </si>
  <si>
    <t>717.38</t>
  </si>
  <si>
    <t>750.45</t>
  </si>
  <si>
    <t>4.8336</t>
  </si>
  <si>
    <t>92.26</t>
  </si>
  <si>
    <t>909.94</t>
  </si>
  <si>
    <t>451.01</t>
  </si>
  <si>
    <t>408.06</t>
  </si>
  <si>
    <t>535.22</t>
  </si>
  <si>
    <t>801.91</t>
  </si>
  <si>
    <t>500.79</t>
  </si>
  <si>
    <t>111.72</t>
  </si>
  <si>
    <t>61.81</t>
  </si>
  <si>
    <t>1203.81</t>
  </si>
  <si>
    <t>256.03</t>
  </si>
  <si>
    <t>19989.0</t>
  </si>
  <si>
    <t>50.84</t>
  </si>
  <si>
    <t>51.919</t>
  </si>
  <si>
    <t>5339.57</t>
  </si>
  <si>
    <t>55.513</t>
  </si>
  <si>
    <t>99.46</t>
  </si>
  <si>
    <t>148.85</t>
  </si>
  <si>
    <t>155.62</t>
  </si>
  <si>
    <t>505.296</t>
  </si>
  <si>
    <t>284.19</t>
  </si>
  <si>
    <t>469.46</t>
  </si>
  <si>
    <t>2025-02-05</t>
  </si>
  <si>
    <t>716.93</t>
  </si>
  <si>
    <t>747.94</t>
  </si>
  <si>
    <t>4.6784</t>
  </si>
  <si>
    <t>92.079</t>
  </si>
  <si>
    <t>900.11</t>
  </si>
  <si>
    <t>451.67</t>
  </si>
  <si>
    <t>408.96</t>
  </si>
  <si>
    <t>533.59</t>
  </si>
  <si>
    <t>796.04</t>
  </si>
  <si>
    <t>504.31</t>
  </si>
  <si>
    <t>111.92</t>
  </si>
  <si>
    <t>61.45</t>
  </si>
  <si>
    <t>1382.19</t>
  </si>
  <si>
    <t>259.28</t>
  </si>
  <si>
    <t>20061.0</t>
  </si>
  <si>
    <t>50.889</t>
  </si>
  <si>
    <t>51.962</t>
  </si>
  <si>
    <t>5446.47</t>
  </si>
  <si>
    <t>56.29</t>
  </si>
  <si>
    <t>99.86</t>
  </si>
  <si>
    <t>152.15</t>
  </si>
  <si>
    <t>155.97</t>
  </si>
  <si>
    <t>498.043</t>
  </si>
  <si>
    <t>284.96</t>
  </si>
  <si>
    <t>464.9</t>
  </si>
  <si>
    <t>2025-01-17</t>
  </si>
  <si>
    <t>718.89</t>
  </si>
  <si>
    <t>745.62</t>
  </si>
  <si>
    <t>4.67</t>
  </si>
  <si>
    <t>92.304</t>
  </si>
  <si>
    <t>885.57</t>
  </si>
  <si>
    <t>450.36</t>
  </si>
  <si>
    <t>407.95</t>
  </si>
  <si>
    <t>529.33</t>
  </si>
  <si>
    <t>792.99</t>
  </si>
  <si>
    <t>503.69</t>
  </si>
  <si>
    <t>111.64</t>
  </si>
  <si>
    <t>62.193</t>
  </si>
  <si>
    <t>1414.08</t>
  </si>
  <si>
    <t>260.45</t>
  </si>
  <si>
    <t>20002.0</t>
  </si>
  <si>
    <t>50.698</t>
  </si>
  <si>
    <t>51.786</t>
  </si>
  <si>
    <t>5532.24</t>
  </si>
  <si>
    <t>57.203</t>
  </si>
  <si>
    <t>100.18</t>
  </si>
  <si>
    <t>153.94</t>
  </si>
  <si>
    <t>156.87</t>
  </si>
  <si>
    <t>490.035</t>
  </si>
  <si>
    <t>288.39</t>
  </si>
  <si>
    <t>474.84</t>
  </si>
  <si>
    <t>2025-01-02</t>
  </si>
  <si>
    <t>749.1</t>
  </si>
  <si>
    <t>4.6123</t>
  </si>
  <si>
    <t>92.489</t>
  </si>
  <si>
    <t>905.84</t>
  </si>
  <si>
    <t>449.04</t>
  </si>
  <si>
    <t>407.08</t>
  </si>
  <si>
    <t>529.91</t>
  </si>
  <si>
    <t>796.69</t>
  </si>
  <si>
    <t>504.42</t>
  </si>
  <si>
    <t>111.36</t>
  </si>
  <si>
    <t>61.866</t>
  </si>
  <si>
    <t>1554.94</t>
  </si>
  <si>
    <t>260.92</t>
  </si>
  <si>
    <t>20271.0</t>
  </si>
  <si>
    <t>50.714</t>
  </si>
  <si>
    <t>51.854</t>
  </si>
  <si>
    <t>5487.65</t>
  </si>
  <si>
    <t>57.119</t>
  </si>
  <si>
    <t>99.63</t>
  </si>
  <si>
    <t>152.8</t>
  </si>
  <si>
    <t>157.21</t>
  </si>
  <si>
    <t>487.965</t>
  </si>
  <si>
    <t>288.55</t>
  </si>
  <si>
    <t>471.32</t>
  </si>
  <si>
    <t>2024-12-31</t>
  </si>
  <si>
    <t>718.84</t>
  </si>
  <si>
    <t>752.57</t>
  </si>
  <si>
    <t>4.6233</t>
  </si>
  <si>
    <t>92.604</t>
  </si>
  <si>
    <t>907.65</t>
  </si>
  <si>
    <t>450.7</t>
  </si>
  <si>
    <t>409.55</t>
  </si>
  <si>
    <t>532.14</t>
  </si>
  <si>
    <t>799.77</t>
  </si>
  <si>
    <t>504.98</t>
  </si>
  <si>
    <t>111.3</t>
  </si>
  <si>
    <t>61.732</t>
  </si>
  <si>
    <t>1513.87</t>
  </si>
  <si>
    <t>260.14</t>
  </si>
  <si>
    <t>20252.0</t>
  </si>
  <si>
    <t>50.732</t>
  </si>
  <si>
    <t>51.856</t>
  </si>
  <si>
    <t>5464.86</t>
  </si>
  <si>
    <t>56.827</t>
  </si>
  <si>
    <t>99.17</t>
  </si>
  <si>
    <t>152.33</t>
  </si>
  <si>
    <t>156.58</t>
  </si>
  <si>
    <t>487.55</t>
  </si>
  <si>
    <t>285.9</t>
  </si>
  <si>
    <t>470.28</t>
  </si>
  <si>
    <t>2024-12-02</t>
  </si>
  <si>
    <t>759.07</t>
  </si>
  <si>
    <t>4.8134</t>
  </si>
  <si>
    <t>92.343</t>
  </si>
  <si>
    <t>914.62</t>
  </si>
  <si>
    <t>426.07</t>
  </si>
  <si>
    <t>537.68</t>
  </si>
  <si>
    <t>815.8</t>
  </si>
  <si>
    <t>514.29</t>
  </si>
  <si>
    <t>111.6</t>
  </si>
  <si>
    <t>61.67</t>
  </si>
  <si>
    <t>1471.04</t>
  </si>
  <si>
    <t>251.2</t>
  </si>
  <si>
    <t>19344.0</t>
  </si>
  <si>
    <t>50.962</t>
  </si>
  <si>
    <t>52.122</t>
  </si>
  <si>
    <t>5440.38</t>
  </si>
  <si>
    <t>56.605</t>
  </si>
  <si>
    <t>98.3</t>
  </si>
  <si>
    <t>151.79</t>
  </si>
  <si>
    <t>153.73</t>
  </si>
  <si>
    <t>481.201</t>
  </si>
  <si>
    <t>475.98</t>
  </si>
  <si>
    <t>2024-11-29</t>
  </si>
  <si>
    <t>718.77</t>
  </si>
  <si>
    <t>760.87</t>
  </si>
  <si>
    <t>4.777</t>
  </si>
  <si>
    <t>92.355</t>
  </si>
  <si>
    <t>914.5</t>
  </si>
  <si>
    <t>469.08</t>
  </si>
  <si>
    <t>425.53</t>
  </si>
  <si>
    <t>537.12</t>
  </si>
  <si>
    <t>514.75</t>
  </si>
  <si>
    <t>111.61</t>
  </si>
  <si>
    <t>61.62</t>
  </si>
  <si>
    <t>1491.53</t>
  </si>
  <si>
    <t>251.39</t>
  </si>
  <si>
    <t>19312.0</t>
  </si>
  <si>
    <t>50.953</t>
  </si>
  <si>
    <t>52.107</t>
  </si>
  <si>
    <t>5440.93</t>
  </si>
  <si>
    <t>56.57</t>
  </si>
  <si>
    <t>98.06</t>
  </si>
  <si>
    <t>151.52</t>
  </si>
  <si>
    <t>153.12</t>
  </si>
  <si>
    <t>479.932</t>
  </si>
  <si>
    <t>283.71</t>
  </si>
  <si>
    <t>2024-11-01</t>
  </si>
  <si>
    <t>711.35</t>
  </si>
  <si>
    <t>774.21</t>
  </si>
  <si>
    <t>4.68</t>
  </si>
  <si>
    <t>91.5</t>
  </si>
  <si>
    <t>917.55</t>
  </si>
  <si>
    <t>424.97</t>
  </si>
  <si>
    <t>538.92</t>
  </si>
  <si>
    <t>823.74</t>
  </si>
  <si>
    <t>510.71</t>
  </si>
  <si>
    <t>112.63</t>
  </si>
  <si>
    <t>61.44</t>
  </si>
  <si>
    <t>1368.15</t>
  </si>
  <si>
    <t>247.47</t>
  </si>
  <si>
    <t>19332.0</t>
  </si>
  <si>
    <t>51.634</t>
  </si>
  <si>
    <t>52.796</t>
  </si>
  <si>
    <t>5277.62</t>
  </si>
  <si>
    <t>56.232</t>
  </si>
  <si>
    <t>149.66</t>
  </si>
  <si>
    <t>154.57</t>
  </si>
  <si>
    <t>482.23</t>
  </si>
  <si>
    <t>282.0</t>
  </si>
  <si>
    <t>475.4</t>
  </si>
  <si>
    <t>2024-10-31</t>
  </si>
  <si>
    <t>712.5</t>
  </si>
  <si>
    <t>773.68</t>
  </si>
  <si>
    <t>4.648</t>
  </si>
  <si>
    <t>91.673</t>
  </si>
  <si>
    <t>923.2</t>
  </si>
  <si>
    <t>468.31</t>
  </si>
  <si>
    <t>425.51</t>
  </si>
  <si>
    <t>538.84</t>
  </si>
  <si>
    <t>822.4</t>
  </si>
  <si>
    <t>512.31</t>
  </si>
  <si>
    <t>112.42</t>
  </si>
  <si>
    <t>61.446</t>
  </si>
  <si>
    <t>1362.42</t>
  </si>
  <si>
    <t>247.75</t>
  </si>
  <si>
    <t>19362.0</t>
  </si>
  <si>
    <t>51.543</t>
  </si>
  <si>
    <t>52.711</t>
  </si>
  <si>
    <t>5271.47</t>
  </si>
  <si>
    <t>56.273</t>
  </si>
  <si>
    <t>96.41</t>
  </si>
  <si>
    <t>149.86</t>
  </si>
  <si>
    <t>153.86</t>
  </si>
  <si>
    <t>481.139</t>
  </si>
  <si>
    <t>283.11</t>
  </si>
  <si>
    <t>473.67</t>
  </si>
  <si>
    <t>2024-10-08</t>
  </si>
  <si>
    <t>707.09</t>
  </si>
  <si>
    <t>776.43</t>
  </si>
  <si>
    <t>4.7774</t>
  </si>
  <si>
    <t>91.042</t>
  </si>
  <si>
    <t>925.74</t>
  </si>
  <si>
    <t>477.61</t>
  </si>
  <si>
    <t>433.57</t>
  </si>
  <si>
    <t>542.3</t>
  </si>
  <si>
    <t>827.92</t>
  </si>
  <si>
    <t>519.05</t>
  </si>
  <si>
    <t>113.21</t>
  </si>
  <si>
    <t>60.578</t>
  </si>
  <si>
    <t>1363.17</t>
  </si>
  <si>
    <t>245.73</t>
  </si>
  <si>
    <t>19034.0</t>
  </si>
  <si>
    <t>51.948</t>
  </si>
  <si>
    <t>53.127</t>
  </si>
  <si>
    <t>5179.13</t>
  </si>
  <si>
    <t>55.709</t>
  </si>
  <si>
    <t>96.11</t>
  </si>
  <si>
    <t>146.39</t>
  </si>
  <si>
    <t>150.52</t>
  </si>
  <si>
    <t>484.495</t>
  </si>
  <si>
    <t>272.78</t>
  </si>
  <si>
    <t>473.71</t>
  </si>
  <si>
    <t>2024-09-30</t>
  </si>
  <si>
    <t>700.74</t>
  </si>
  <si>
    <t>782.67</t>
  </si>
  <si>
    <t>4.9077</t>
  </si>
  <si>
    <t>90.179</t>
  </si>
  <si>
    <t>937.61</t>
  </si>
  <si>
    <t>484.71</t>
  </si>
  <si>
    <t>444.83</t>
  </si>
  <si>
    <t>547.31</t>
  </si>
  <si>
    <t>833.18</t>
  </si>
  <si>
    <t>518.68</t>
  </si>
  <si>
    <t>114.28</t>
  </si>
  <si>
    <t>58.777</t>
  </si>
  <si>
    <t>1338.68</t>
  </si>
  <si>
    <t>244.11</t>
  </si>
  <si>
    <t>18699.0</t>
  </si>
  <si>
    <t>52.41</t>
  </si>
  <si>
    <t>53.531</t>
  </si>
  <si>
    <t>5068.11</t>
  </si>
  <si>
    <t>54.575</t>
  </si>
  <si>
    <t>95.26</t>
  </si>
  <si>
    <t>143.9</t>
  </si>
  <si>
    <t>149.81</t>
  </si>
  <si>
    <t>487.51</t>
  </si>
  <si>
    <t>280.41</t>
  </si>
  <si>
    <t>461.92</t>
  </si>
  <si>
    <t>2024-09-02</t>
  </si>
  <si>
    <t>710.27</t>
  </si>
  <si>
    <t>784.44</t>
  </si>
  <si>
    <t>4.848</t>
  </si>
  <si>
    <t>91.091</t>
  </si>
  <si>
    <t>932.27</t>
  </si>
  <si>
    <t>480.84</t>
  </si>
  <si>
    <t>443.74</t>
  </si>
  <si>
    <t>543.76</t>
  </si>
  <si>
    <t>834.82</t>
  </si>
  <si>
    <t>526.49</t>
  </si>
  <si>
    <t>113.13</t>
  </si>
  <si>
    <t>60.891</t>
  </si>
  <si>
    <t>1275.79</t>
  </si>
  <si>
    <t>251.09</t>
  </si>
  <si>
    <t>18848.0</t>
  </si>
  <si>
    <t>51.735</t>
  </si>
  <si>
    <t>52.859</t>
  </si>
  <si>
    <t>5009.39</t>
  </si>
  <si>
    <t>54.653</t>
  </si>
  <si>
    <t>95.09</t>
  </si>
  <si>
    <t>144.52</t>
  </si>
  <si>
    <t>149.33</t>
  </si>
  <si>
    <t>479.963</t>
  </si>
  <si>
    <t>277.56</t>
  </si>
  <si>
    <t>479.63</t>
  </si>
  <si>
    <t>2024-08-30</t>
  </si>
  <si>
    <t>711.24</t>
  </si>
  <si>
    <t>788.07</t>
  </si>
  <si>
    <t>4.9054</t>
  </si>
  <si>
    <t>91.222</t>
  </si>
  <si>
    <t>936.38</t>
  </si>
  <si>
    <t>483.45</t>
  </si>
  <si>
    <t>445.52</t>
  </si>
  <si>
    <t>545.88</t>
  </si>
  <si>
    <t>839.43</t>
  </si>
  <si>
    <t>527.32</t>
  </si>
  <si>
    <t>60.603</t>
  </si>
  <si>
    <t>1293.76</t>
  </si>
  <si>
    <t>249.57</t>
  </si>
  <si>
    <t>18767.0</t>
  </si>
  <si>
    <t>51.641</t>
  </si>
  <si>
    <t>52.766</t>
  </si>
  <si>
    <t>4983.53</t>
  </si>
  <si>
    <t>54.367</t>
  </si>
  <si>
    <t>94.65</t>
  </si>
  <si>
    <t>143.7</t>
  </si>
  <si>
    <t>147.65</t>
  </si>
  <si>
    <t>479.217</t>
  </si>
  <si>
    <t>279.04</t>
  </si>
  <si>
    <t>477.18</t>
  </si>
  <si>
    <t>2024-08-01</t>
  </si>
  <si>
    <t>713.23</t>
  </si>
  <si>
    <t>773.59</t>
  </si>
  <si>
    <t>4.7699</t>
  </si>
  <si>
    <t>91.283</t>
  </si>
  <si>
    <t>918.09</t>
  </si>
  <si>
    <t>467.96</t>
  </si>
  <si>
    <t>426.2</t>
  </si>
  <si>
    <t>534.16</t>
  </si>
  <si>
    <t>812.43</t>
  </si>
  <si>
    <t>517.7</t>
  </si>
  <si>
    <t>112.89</t>
  </si>
  <si>
    <t>64.168</t>
  </si>
  <si>
    <t>1202.07</t>
  </si>
  <si>
    <t>255.19</t>
  </si>
  <si>
    <t>19110.0</t>
  </si>
  <si>
    <t>51.447</t>
  </si>
  <si>
    <t>52.554</t>
  </si>
  <si>
    <t>5107.04</t>
  </si>
  <si>
    <t>55.62</t>
  </si>
  <si>
    <t>96.76</t>
  </si>
  <si>
    <t>149.75</t>
  </si>
  <si>
    <t>152.81</t>
  </si>
  <si>
    <t>464.457</t>
  </si>
  <si>
    <t>261.67</t>
  </si>
  <si>
    <t>495.86</t>
  </si>
  <si>
    <t>2024-07-31</t>
  </si>
  <si>
    <t>713.46</t>
  </si>
  <si>
    <t>774.39</t>
  </si>
  <si>
    <t>4.6958</t>
  </si>
  <si>
    <t>91.336</t>
  </si>
  <si>
    <t>919.0</t>
  </si>
  <si>
    <t>468.93</t>
  </si>
  <si>
    <t>423.92</t>
  </si>
  <si>
    <t>532.95</t>
  </si>
  <si>
    <t>810.16</t>
  </si>
  <si>
    <t>517.33</t>
  </si>
  <si>
    <t>112.83</t>
  </si>
  <si>
    <t>64.733</t>
  </si>
  <si>
    <t>1196.43</t>
  </si>
  <si>
    <t>256.19</t>
  </si>
  <si>
    <t>19256.0</t>
  </si>
  <si>
    <t>51.352</t>
  </si>
  <si>
    <t>52.451</t>
  </si>
  <si>
    <t>5123.23</t>
  </si>
  <si>
    <t>55.605</t>
  </si>
  <si>
    <t>96.66</t>
  </si>
  <si>
    <t>150.34</t>
  </si>
  <si>
    <t>153.08</t>
  </si>
  <si>
    <t>462.824</t>
  </si>
  <si>
    <t>499.35</t>
  </si>
  <si>
    <t>2024-07-01</t>
  </si>
  <si>
    <t>712.65</t>
  </si>
  <si>
    <t>767.87</t>
  </si>
  <si>
    <t>4.4682</t>
  </si>
  <si>
    <t>91.261</t>
  </si>
  <si>
    <t>904.27</t>
  </si>
  <si>
    <t>477.68</t>
  </si>
  <si>
    <t>437.58</t>
  </si>
  <si>
    <t>527.13</t>
  </si>
  <si>
    <t>793.44</t>
  </si>
  <si>
    <t>523.36</t>
  </si>
  <si>
    <t>112.93</t>
  </si>
  <si>
    <t>66.21</t>
  </si>
  <si>
    <t>1192.75</t>
  </si>
  <si>
    <t>253.01</t>
  </si>
  <si>
    <t>19207.0</t>
  </si>
  <si>
    <t>51.434</t>
  </si>
  <si>
    <t>52.539</t>
  </si>
  <si>
    <t>5162.87</t>
  </si>
  <si>
    <t>56.429</t>
  </si>
  <si>
    <t>97.56</t>
  </si>
  <si>
    <t>147.81</t>
  </si>
  <si>
    <t>149.21</t>
  </si>
  <si>
    <t>457.867</t>
  </si>
  <si>
    <t>256.9</t>
  </si>
  <si>
    <t>511.51</t>
  </si>
  <si>
    <t>2024-06-28</t>
  </si>
  <si>
    <t>712.68</t>
  </si>
  <si>
    <t>766.17</t>
  </si>
  <si>
    <t>4.4738</t>
  </si>
  <si>
    <t>91.268</t>
  </si>
  <si>
    <t>904.3</t>
  </si>
  <si>
    <t>476.5</t>
  </si>
  <si>
    <t>436.9</t>
  </si>
  <si>
    <t>527.9</t>
  </si>
  <si>
    <t>794.71</t>
  </si>
  <si>
    <t>522.74</t>
  </si>
  <si>
    <t>112.91</t>
  </si>
  <si>
    <t>66.248</t>
  </si>
  <si>
    <t>1188.94</t>
  </si>
  <si>
    <t>258.46</t>
  </si>
  <si>
    <t>19273.0</t>
  </si>
  <si>
    <t>51.381</t>
  </si>
  <si>
    <t>52.475</t>
  </si>
  <si>
    <t>5198.0</t>
  </si>
  <si>
    <t>56.533</t>
  </si>
  <si>
    <t>97.74</t>
  </si>
  <si>
    <t>148.44</t>
  </si>
  <si>
    <t>149.13</t>
  </si>
  <si>
    <t>459.736</t>
  </si>
  <si>
    <t>259.24</t>
  </si>
  <si>
    <t>512.4</t>
  </si>
  <si>
    <t>2024-06-03</t>
  </si>
  <si>
    <t>774.57</t>
  </si>
  <si>
    <t>4.5504</t>
  </si>
  <si>
    <t>90.892</t>
  </si>
  <si>
    <t>909.51</t>
  </si>
  <si>
    <t>475.84</t>
  </si>
  <si>
    <t>440.32</t>
  </si>
  <si>
    <t>528.13</t>
  </si>
  <si>
    <t>791.35</t>
  </si>
  <si>
    <t>524.4</t>
  </si>
  <si>
    <t>113.39</t>
  </si>
  <si>
    <t>66.199</t>
  </si>
  <si>
    <t>1260.36</t>
  </si>
  <si>
    <t>263.79</t>
  </si>
  <si>
    <t>19258.0</t>
  </si>
  <si>
    <t>51.495</t>
  </si>
  <si>
    <t>52.585</t>
  </si>
  <si>
    <t>5049.31</t>
  </si>
  <si>
    <t>55.4</t>
  </si>
  <si>
    <t>96.62</t>
  </si>
  <si>
    <t>147.5</t>
  </si>
  <si>
    <t>147.29</t>
  </si>
  <si>
    <t>451.538</t>
  </si>
  <si>
    <t>238.77</t>
  </si>
  <si>
    <t>513.29</t>
  </si>
  <si>
    <t>2024-05-31</t>
  </si>
  <si>
    <t>773.22</t>
  </si>
  <si>
    <t>4.5611</t>
  </si>
  <si>
    <t>90.927</t>
  </si>
  <si>
    <t>908.53</t>
  </si>
  <si>
    <t>438.05</t>
  </si>
  <si>
    <t>528.49</t>
  </si>
  <si>
    <t>790.16</t>
  </si>
  <si>
    <t>522.24</t>
  </si>
  <si>
    <t>113.28</t>
  </si>
  <si>
    <t>66.153</t>
  </si>
  <si>
    <t>1257.06</t>
  </si>
  <si>
    <t>262.87</t>
  </si>
  <si>
    <t>19221.0</t>
  </si>
  <si>
    <t>51.49</t>
  </si>
  <si>
    <t>5053.33</t>
  </si>
  <si>
    <t>55.603</t>
  </si>
  <si>
    <t>96.79</t>
  </si>
  <si>
    <t>148.32</t>
  </si>
  <si>
    <t>147.9</t>
  </si>
  <si>
    <t>451.777</t>
  </si>
  <si>
    <t>239.24</t>
  </si>
  <si>
    <t>512.17</t>
  </si>
  <si>
    <t>2024-05-06</t>
  </si>
  <si>
    <t>709.94</t>
  </si>
  <si>
    <t>766.32</t>
  </si>
  <si>
    <t>4.655</t>
  </si>
  <si>
    <t>90.886</t>
  </si>
  <si>
    <t>893.25</t>
  </si>
  <si>
    <t>471.34</t>
  </si>
  <si>
    <t>428.96</t>
  </si>
  <si>
    <t>527.02</t>
  </si>
  <si>
    <t>786.39</t>
  </si>
  <si>
    <t>520.66</t>
  </si>
  <si>
    <t>113.33</t>
  </si>
  <si>
    <t>66.764</t>
  </si>
  <si>
    <t>1280.82</t>
  </si>
  <si>
    <t>260.38</t>
  </si>
  <si>
    <t>19016.0</t>
  </si>
  <si>
    <t>51.636</t>
  </si>
  <si>
    <t>52.728</t>
  </si>
  <si>
    <t>5102.61</t>
  </si>
  <si>
    <t>56.628</t>
  </si>
  <si>
    <t>97.68</t>
  </si>
  <si>
    <t>151.71</t>
  </si>
  <si>
    <t>152.67</t>
  </si>
  <si>
    <t>454.31</t>
  </si>
  <si>
    <t>239.36</t>
  </si>
  <si>
    <t>514.25</t>
  </si>
  <si>
    <t>2024-04-30</t>
  </si>
  <si>
    <t>710.63</t>
  </si>
  <si>
    <t>764.58</t>
  </si>
  <si>
    <t>4.577</t>
  </si>
  <si>
    <t>90.805</t>
  </si>
  <si>
    <t>895.94</t>
  </si>
  <si>
    <t>469.05</t>
  </si>
  <si>
    <t>427.81</t>
  </si>
  <si>
    <t>524.1</t>
  </si>
  <si>
    <t>783.19</t>
  </si>
  <si>
    <t>522.55</t>
  </si>
  <si>
    <t>113.49</t>
  </si>
  <si>
    <t>67.161</t>
  </si>
  <si>
    <t>1300.2</t>
  </si>
  <si>
    <t>261.77</t>
  </si>
  <si>
    <t>19165.0</t>
  </si>
  <si>
    <t>51.523</t>
  </si>
  <si>
    <t>52.614</t>
  </si>
  <si>
    <t>5140.39</t>
  </si>
  <si>
    <t>56.669</t>
  </si>
  <si>
    <t>97.94</t>
  </si>
  <si>
    <t>153.21</t>
  </si>
  <si>
    <t>154.3</t>
  </si>
  <si>
    <t>454.533</t>
  </si>
  <si>
    <t>239.53</t>
  </si>
  <si>
    <t>517.4</t>
  </si>
  <si>
    <t>2024-04-01</t>
  </si>
  <si>
    <t>709.38</t>
  </si>
  <si>
    <t>768.89</t>
  </si>
  <si>
    <t>4.7148</t>
  </si>
  <si>
    <t>90.644</t>
  </si>
  <si>
    <t>899.89</t>
  </si>
  <si>
    <t>465.97</t>
  </si>
  <si>
    <t>427.73</t>
  </si>
  <si>
    <t>528.35</t>
  </si>
  <si>
    <t>789.82</t>
  </si>
  <si>
    <t>527.26</t>
  </si>
  <si>
    <t>113.7</t>
  </si>
  <si>
    <t>66.594</t>
  </si>
  <si>
    <t>1293.68</t>
  </si>
  <si>
    <t>265.13</t>
  </si>
  <si>
    <t>18799.0</t>
  </si>
  <si>
    <t>51.592</t>
  </si>
  <si>
    <t>52.692</t>
  </si>
  <si>
    <t>5143.5</t>
  </si>
  <si>
    <t>56.106</t>
  </si>
  <si>
    <t>97.36</t>
  </si>
  <si>
    <t>149.88</t>
  </si>
  <si>
    <t>152.37</t>
  </si>
  <si>
    <t>455.222</t>
  </si>
  <si>
    <t>233.33</t>
  </si>
  <si>
    <t>508.51</t>
  </si>
  <si>
    <t>2024-03-29</t>
  </si>
  <si>
    <t>709.5</t>
  </si>
  <si>
    <t>767.65</t>
  </si>
  <si>
    <t>4.7158</t>
  </si>
  <si>
    <t>90.655</t>
  </si>
  <si>
    <t>900.04</t>
  </si>
  <si>
    <t>464.02</t>
  </si>
  <si>
    <t>425.83</t>
  </si>
  <si>
    <t>527.62</t>
  </si>
  <si>
    <t>790.74</t>
  </si>
  <si>
    <t>527.38</t>
  </si>
  <si>
    <t>113.67</t>
  </si>
  <si>
    <t>66.721</t>
  </si>
  <si>
    <t>1292.5</t>
  </si>
  <si>
    <t>266.0</t>
  </si>
  <si>
    <t>18806.0</t>
  </si>
  <si>
    <t>51.564</t>
  </si>
  <si>
    <t>52.662</t>
  </si>
  <si>
    <t>5145.42</t>
  </si>
  <si>
    <t>56.216</t>
  </si>
  <si>
    <t>97.32</t>
  </si>
  <si>
    <t>150.37</t>
  </si>
  <si>
    <t>152.76</t>
  </si>
  <si>
    <t>454.454</t>
  </si>
  <si>
    <t>233.93</t>
  </si>
  <si>
    <t>509.76</t>
  </si>
  <si>
    <t>2024-03-01</t>
  </si>
  <si>
    <t>710.59</t>
  </si>
  <si>
    <t>770.17</t>
  </si>
  <si>
    <t>4.7529</t>
  </si>
  <si>
    <t>90.772</t>
  </si>
  <si>
    <t>899.7</t>
  </si>
  <si>
    <t>463.58</t>
  </si>
  <si>
    <t>434.69</t>
  </si>
  <si>
    <t>529.1</t>
  </si>
  <si>
    <t>805.74</t>
  </si>
  <si>
    <t>525.31</t>
  </si>
  <si>
    <t>113.53</t>
  </si>
  <si>
    <t>66.732</t>
  </si>
  <si>
    <t>1277.03</t>
  </si>
  <si>
    <t>269.72</t>
  </si>
  <si>
    <t>18654.0</t>
  </si>
  <si>
    <t>51.58</t>
  </si>
  <si>
    <t>52.67</t>
  </si>
  <si>
    <t>5116.21</t>
  </si>
  <si>
    <t>56.227</t>
  </si>
  <si>
    <t>97.09</t>
  </si>
  <si>
    <t>145.51</t>
  </si>
  <si>
    <t>149.11</t>
  </si>
  <si>
    <t>439.411</t>
  </si>
  <si>
    <t>240.06</t>
  </si>
  <si>
    <t>502.29</t>
  </si>
  <si>
    <t>2024-02-29</t>
  </si>
  <si>
    <t>710.36</t>
  </si>
  <si>
    <t>772.49</t>
  </si>
  <si>
    <t>4.7391</t>
  </si>
  <si>
    <t>90.753</t>
  </si>
  <si>
    <t>902.49</t>
  </si>
  <si>
    <t>463.45</t>
  </si>
  <si>
    <t>435.52</t>
  </si>
  <si>
    <t>529.37</t>
  </si>
  <si>
    <t>811.42</t>
  </si>
  <si>
    <t>525.48</t>
  </si>
  <si>
    <t>113.56</t>
  </si>
  <si>
    <t>67.092</t>
  </si>
  <si>
    <t>1278.28</t>
  </si>
  <si>
    <t>270.6</t>
  </si>
  <si>
    <t>18656.0</t>
  </si>
  <si>
    <t>51.552</t>
  </si>
  <si>
    <t>52.64</t>
  </si>
  <si>
    <t>5105.22</t>
  </si>
  <si>
    <t>56.056</t>
  </si>
  <si>
    <t>96.72</t>
  </si>
  <si>
    <t>144.96</t>
  </si>
  <si>
    <t>148.65</t>
  </si>
  <si>
    <t>438.119</t>
  </si>
  <si>
    <t>240.63</t>
  </si>
  <si>
    <t>504.2</t>
  </si>
  <si>
    <t>2024-02-01</t>
  </si>
  <si>
    <t>710.49</t>
  </si>
  <si>
    <t>769.53</t>
  </si>
  <si>
    <t>4.8564</t>
  </si>
  <si>
    <t>90.879</t>
  </si>
  <si>
    <t>903.94</t>
  </si>
  <si>
    <t>436.21</t>
  </si>
  <si>
    <t>531.51</t>
  </si>
  <si>
    <t>826.89</t>
  </si>
  <si>
    <t>530.79</t>
  </si>
  <si>
    <t>66.551</t>
  </si>
  <si>
    <t>1259.09</t>
  </si>
  <si>
    <t>262.21</t>
  </si>
  <si>
    <t>18657.0</t>
  </si>
  <si>
    <t>51.563</t>
  </si>
  <si>
    <t>52.646</t>
  </si>
  <si>
    <t>4991.87</t>
  </si>
  <si>
    <t>56.311</t>
  </si>
  <si>
    <t>96.95</t>
  </si>
  <si>
    <t>147.74</t>
  </si>
  <si>
    <t>426.163</t>
  </si>
  <si>
    <t>242.14</t>
  </si>
  <si>
    <t>497.62</t>
  </si>
  <si>
    <t>2024-01-30</t>
  </si>
  <si>
    <t>771.5</t>
  </si>
  <si>
    <t>4.839</t>
  </si>
  <si>
    <t>90.95</t>
  </si>
  <si>
    <t>905.74</t>
  </si>
  <si>
    <t>471.27</t>
  </si>
  <si>
    <t>437.47</t>
  </si>
  <si>
    <t>531.73</t>
  </si>
  <si>
    <t>827.23</t>
  </si>
  <si>
    <t>531.58</t>
  </si>
  <si>
    <t>113.31</t>
  </si>
  <si>
    <t>66.478</t>
  </si>
  <si>
    <t>1249.77</t>
  </si>
  <si>
    <t>264.24</t>
  </si>
  <si>
    <t>18661.0</t>
  </si>
  <si>
    <t>51.582</t>
  </si>
  <si>
    <t>52.669</t>
  </si>
  <si>
    <t>5049.75</t>
  </si>
  <si>
    <t>56.692</t>
  </si>
  <si>
    <t>96.73</t>
  </si>
  <si>
    <t>146.63</t>
  </si>
  <si>
    <t>146.4</t>
  </si>
  <si>
    <t>426.141</t>
  </si>
  <si>
    <t>242.31</t>
  </si>
  <si>
    <t>2024-01-02</t>
  </si>
  <si>
    <t>707.7</t>
  </si>
  <si>
    <t>782.18</t>
  </si>
  <si>
    <t>5.0274</t>
  </si>
  <si>
    <t>90.564</t>
  </si>
  <si>
    <t>902.26</t>
  </si>
  <si>
    <t>482.77</t>
  </si>
  <si>
    <t>447.84</t>
  </si>
  <si>
    <t>537.0</t>
  </si>
  <si>
    <t>841.94</t>
  </si>
  <si>
    <t>535.2</t>
  </si>
  <si>
    <t>113.74</t>
  </si>
  <si>
    <t>64.812</t>
  </si>
  <si>
    <t>1260.6</t>
  </si>
  <si>
    <t>258.32</t>
  </si>
  <si>
    <t>18207.0</t>
  </si>
  <si>
    <t>51.827</t>
  </si>
  <si>
    <t>52.923</t>
  </si>
  <si>
    <t>4896.92</t>
  </si>
  <si>
    <t>55.57</t>
  </si>
  <si>
    <t>95.33</t>
  </si>
  <si>
    <t>142.1</t>
  </si>
  <si>
    <t>143.53</t>
  </si>
  <si>
    <t>416.662</t>
  </si>
  <si>
    <t>239.4</t>
  </si>
  <si>
    <t>483.68</t>
  </si>
  <si>
    <t>日元</t>
  </si>
  <si>
    <t>港元</t>
  </si>
  <si>
    <t>澳元</t>
  </si>
  <si>
    <t>新加坡元</t>
  </si>
  <si>
    <t>兰特</t>
  </si>
  <si>
    <t>比索</t>
  </si>
  <si>
    <t>（2026年6月30日）</t>
  </si>
  <si>
    <t>货币名称</t>
  </si>
  <si>
    <t>货币单位</t>
  </si>
  <si>
    <t>对美元折算率</t>
  </si>
  <si>
    <t>AED</t>
  </si>
  <si>
    <t>阿联酋迪拉姆</t>
  </si>
  <si>
    <t>1迪拉姆</t>
  </si>
  <si>
    <t>MMK</t>
  </si>
  <si>
    <t>缅甸缅元</t>
  </si>
  <si>
    <t>1元</t>
  </si>
  <si>
    <t>ALL</t>
  </si>
  <si>
    <t>阿尔巴尼亚列克</t>
  </si>
  <si>
    <t>1列克</t>
  </si>
  <si>
    <t>MNT</t>
  </si>
  <si>
    <t>蒙古图格里克</t>
  </si>
  <si>
    <t>1图格里克</t>
  </si>
  <si>
    <t>AOA</t>
  </si>
  <si>
    <t>安哥拉宽扎</t>
  </si>
  <si>
    <t>1宽扎</t>
  </si>
  <si>
    <t>MOP</t>
  </si>
  <si>
    <t>ARS</t>
  </si>
  <si>
    <t>阿根廷比索</t>
  </si>
  <si>
    <t>1比索</t>
  </si>
  <si>
    <t>MUR</t>
  </si>
  <si>
    <t>毛里求斯卢比</t>
  </si>
  <si>
    <t>1卢比</t>
  </si>
  <si>
    <t>MVR</t>
  </si>
  <si>
    <t>马尔代夫卢非亚</t>
  </si>
  <si>
    <t>1卢非亚</t>
  </si>
  <si>
    <t>BAM</t>
  </si>
  <si>
    <t>波黑马克</t>
  </si>
  <si>
    <t>1马克</t>
  </si>
  <si>
    <t>MWK</t>
  </si>
  <si>
    <t>马拉维克瓦查</t>
  </si>
  <si>
    <t>1克瓦查</t>
  </si>
  <si>
    <t>BHD</t>
  </si>
  <si>
    <t>巴林第纳尔</t>
  </si>
  <si>
    <t>1第纳尔</t>
  </si>
  <si>
    <t>BND</t>
  </si>
  <si>
    <t>文莱元</t>
  </si>
  <si>
    <t>1林吉特</t>
  </si>
  <si>
    <t>BOB</t>
  </si>
  <si>
    <t>玻利维亚诺</t>
  </si>
  <si>
    <t>1玻利维亚诺</t>
  </si>
  <si>
    <t>NGN</t>
  </si>
  <si>
    <t>尼日利亚奈拉</t>
  </si>
  <si>
    <t>1奈拉</t>
  </si>
  <si>
    <t>BRL</t>
  </si>
  <si>
    <t>巴西雷亚尔</t>
  </si>
  <si>
    <t>1雷亚尔</t>
  </si>
  <si>
    <t>NOK</t>
  </si>
  <si>
    <t>1克朗</t>
  </si>
  <si>
    <t>BWP</t>
  </si>
  <si>
    <t>博茨瓦纳普拉</t>
  </si>
  <si>
    <t>1普拉</t>
  </si>
  <si>
    <t>NPR</t>
  </si>
  <si>
    <t>尼泊尔卢比</t>
  </si>
  <si>
    <t>BYN</t>
  </si>
  <si>
    <t>白俄罗斯卢布</t>
  </si>
  <si>
    <t>1卢布</t>
  </si>
  <si>
    <t>NZD</t>
  </si>
  <si>
    <t>OMR</t>
  </si>
  <si>
    <t>阿曼里亚尔</t>
  </si>
  <si>
    <t>1里亚尔</t>
  </si>
  <si>
    <t>CHF</t>
  </si>
  <si>
    <t>1法郎</t>
  </si>
  <si>
    <t>PEN</t>
  </si>
  <si>
    <t>秘鲁索尔</t>
  </si>
  <si>
    <t>1索尔</t>
  </si>
  <si>
    <t>CLP</t>
  </si>
  <si>
    <t>智利比索</t>
  </si>
  <si>
    <t>人民币元</t>
  </si>
  <si>
    <t>PKR</t>
  </si>
  <si>
    <t>巴基斯坦卢比</t>
  </si>
  <si>
    <t>COP</t>
  </si>
  <si>
    <t>哥伦比亚比索</t>
  </si>
  <si>
    <t>波兰兹罗提</t>
  </si>
  <si>
    <t>1兹罗提</t>
  </si>
  <si>
    <t>CZK</t>
  </si>
  <si>
    <t>捷克克朗</t>
  </si>
  <si>
    <t>PYG</t>
  </si>
  <si>
    <t>巴拉圭瓜拉尼</t>
  </si>
  <si>
    <t>1瓜拉尼</t>
  </si>
  <si>
    <t>DKK</t>
  </si>
  <si>
    <t>QAR</t>
  </si>
  <si>
    <t>卡塔尔里亚尔</t>
  </si>
  <si>
    <t>DZD</t>
  </si>
  <si>
    <t>阿尔及利亚第纳尔</t>
  </si>
  <si>
    <t>RON</t>
  </si>
  <si>
    <t>罗马尼亚列伊</t>
  </si>
  <si>
    <t>1列伊</t>
  </si>
  <si>
    <t>EGP</t>
  </si>
  <si>
    <t>埃及镑</t>
  </si>
  <si>
    <t>1镑</t>
  </si>
  <si>
    <t>RSD</t>
  </si>
  <si>
    <t>塞尔维亚第纳尔</t>
  </si>
  <si>
    <t>1欧元</t>
  </si>
  <si>
    <t>俄罗斯卢布</t>
  </si>
  <si>
    <t>1英镑</t>
  </si>
  <si>
    <t>SAR</t>
  </si>
  <si>
    <t>沙特里亚尔</t>
  </si>
  <si>
    <t>GHS</t>
  </si>
  <si>
    <t>加纳塞地</t>
  </si>
  <si>
    <t>1赛地</t>
  </si>
  <si>
    <t>SDG</t>
  </si>
  <si>
    <t>新苏丹镑</t>
  </si>
  <si>
    <t>GYD</t>
  </si>
  <si>
    <t>圭亚那元</t>
  </si>
  <si>
    <t>XDR</t>
  </si>
  <si>
    <t>特别提款权</t>
  </si>
  <si>
    <t>1特别提款权</t>
  </si>
  <si>
    <t>SEK</t>
  </si>
  <si>
    <t>HUF</t>
  </si>
  <si>
    <t>匈牙利福林</t>
  </si>
  <si>
    <t>1福林</t>
  </si>
  <si>
    <t>印度尼西亚卢比</t>
  </si>
  <si>
    <t>SLE</t>
  </si>
  <si>
    <t>塞拉利昂利昂</t>
  </si>
  <si>
    <t>1利昂</t>
  </si>
  <si>
    <t>ILS</t>
  </si>
  <si>
    <t>以色列谢客尔</t>
  </si>
  <si>
    <t>1谢客尔</t>
  </si>
  <si>
    <t>SRD</t>
  </si>
  <si>
    <t>苏里南元</t>
  </si>
  <si>
    <t>INR</t>
  </si>
  <si>
    <t>印度卢比</t>
  </si>
  <si>
    <t>SSP</t>
  </si>
  <si>
    <t>南苏丹镑</t>
  </si>
  <si>
    <t>IQD</t>
  </si>
  <si>
    <t>伊拉克第纳尔</t>
  </si>
  <si>
    <t>SYP</t>
  </si>
  <si>
    <t>叙利亚镑</t>
  </si>
  <si>
    <t>IRR</t>
  </si>
  <si>
    <t>伊朗里亚尔</t>
  </si>
  <si>
    <t>1铢</t>
  </si>
  <si>
    <t>ISK</t>
  </si>
  <si>
    <t>冰岛克朗</t>
  </si>
  <si>
    <t>TND</t>
  </si>
  <si>
    <t>突尼斯第纳尔</t>
  </si>
  <si>
    <t>JOD</t>
  </si>
  <si>
    <t>约旦第纳尔</t>
  </si>
  <si>
    <t>TRY</t>
  </si>
  <si>
    <t>土耳其里拉</t>
  </si>
  <si>
    <t>1里拉</t>
  </si>
  <si>
    <t>TWD</t>
  </si>
  <si>
    <t>台湾元</t>
  </si>
  <si>
    <t>KES</t>
  </si>
  <si>
    <t>肯尼亚先令</t>
  </si>
  <si>
    <t>1先令</t>
  </si>
  <si>
    <t>KHR</t>
  </si>
  <si>
    <t>柬埔寨瑞尔</t>
  </si>
  <si>
    <t>1瑞尔</t>
  </si>
  <si>
    <t>UAH</t>
  </si>
  <si>
    <t>乌克兰格里夫那</t>
  </si>
  <si>
    <t>1格里夫那</t>
  </si>
  <si>
    <t>KRW</t>
  </si>
  <si>
    <t>UGX</t>
  </si>
  <si>
    <t>乌干达先令</t>
  </si>
  <si>
    <t>KWD</t>
  </si>
  <si>
    <t>科威特第纳尔</t>
  </si>
  <si>
    <t>UYU</t>
  </si>
  <si>
    <t>乌拉圭比索</t>
  </si>
  <si>
    <t>KZT</t>
  </si>
  <si>
    <t>哈萨克斯坦坚戈</t>
  </si>
  <si>
    <t>1坚戈</t>
  </si>
  <si>
    <t>UZS</t>
  </si>
  <si>
    <t>乌兹别克斯坦苏姆</t>
  </si>
  <si>
    <t>1苏姆</t>
  </si>
  <si>
    <t>LAK</t>
  </si>
  <si>
    <t>老挝基普</t>
  </si>
  <si>
    <t>1基普</t>
  </si>
  <si>
    <t>VEF</t>
  </si>
  <si>
    <t>委内瑞拉博利瓦</t>
  </si>
  <si>
    <t>1博利瓦</t>
  </si>
  <si>
    <t>LBP</t>
  </si>
  <si>
    <t>黎巴嫩镑</t>
  </si>
  <si>
    <t>1盾</t>
  </si>
  <si>
    <t>LKR</t>
  </si>
  <si>
    <t>斯里兰卡卢比</t>
  </si>
  <si>
    <t>XAF</t>
  </si>
  <si>
    <t>刚果中非共同体法郎</t>
  </si>
  <si>
    <t>LYD</t>
  </si>
  <si>
    <t>利比亚第纳尔</t>
  </si>
  <si>
    <t>YER</t>
  </si>
  <si>
    <t>也门里亚尔</t>
  </si>
  <si>
    <t>MAD</t>
  </si>
  <si>
    <t>摩洛哥迪拉姆</t>
  </si>
  <si>
    <t>1兰特</t>
  </si>
  <si>
    <t>MDL</t>
  </si>
  <si>
    <t>摩尔多瓦列伊</t>
  </si>
  <si>
    <t>ZMW</t>
  </si>
  <si>
    <t>赞比亚克瓦查</t>
  </si>
  <si>
    <t>MKD</t>
  </si>
  <si>
    <t>马其顿第纳尔</t>
  </si>
  <si>
    <t>注:1.本表仅供计划、统计使用。</t>
  </si>
  <si>
    <t xml:space="preserve">   2.人民币对美元折算率根据每月最后一个交易日中间价计算，其他在银行间外汇市场挂牌货币对美元折算率根据每月最后一个交易日中间价或参考价与人民币对美元中间价计算，其他货币对美元折算率根据当日上午9时国际外汇市场相应货币对美元汇率计算确定。</t>
  </si>
  <si>
    <t xml:space="preserve">   3.因市场原因，委内瑞拉博利瓦对美元折算率根据2018年8月17日该货币对美元汇率计算确定。</t>
  </si>
  <si>
    <t xml:space="preserve"> </t>
  </si>
  <si>
    <t>*2026年6月1日周一，为印尼的公共假期，印尼央行无有效汇率公布，沿用5.29日汇率作为6月初汇率</t>
  </si>
  <si>
    <t>汇率类型</t>
  </si>
  <si>
    <t>从货币</t>
  </si>
  <si>
    <t>最终货币</t>
  </si>
  <si>
    <t>有效自</t>
  </si>
</sst>
</file>

<file path=xl/styles.xml><?xml version="1.0" encoding="utf-8"?>
<styleSheet xmlns="http://schemas.openxmlformats.org/spreadsheetml/2006/main" xmlns:mc="http://schemas.openxmlformats.org/markup-compatibility/2006" xmlns:xr9="http://schemas.microsoft.com/office/spreadsheetml/2016/revision9" mc:Ignorable="xr9">
  <numFmts count="4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000000_);[Red]\(0.00000000000\)"/>
    <numFmt numFmtId="177" formatCode="0.000000000000_);[Red]\(0.000000000000\)"/>
    <numFmt numFmtId="178" formatCode="0.00000000000_ "/>
    <numFmt numFmtId="179" formatCode="0.000000000_ "/>
    <numFmt numFmtId="180" formatCode="0.000000000_);[Red]\(0.000000000\)"/>
    <numFmt numFmtId="181" formatCode="#,##0.00_ "/>
    <numFmt numFmtId="182" formatCode="yyyy&quot;年&quot;m&quot;月&quot;d&quot;日&quot;;@"/>
    <numFmt numFmtId="183" formatCode="0.000000000000000000_ "/>
    <numFmt numFmtId="184" formatCode="0.000000000000000_ "/>
    <numFmt numFmtId="185" formatCode="#,##0.000000000000_ "/>
    <numFmt numFmtId="186" formatCode="#,##0.00000000000000000000_ "/>
    <numFmt numFmtId="187" formatCode="0.000000_ "/>
    <numFmt numFmtId="188" formatCode="_ * #,##0_ ;_ * \-#,##0_ ;_ * &quot;-&quot;??_ ;_ @_ "/>
    <numFmt numFmtId="189" formatCode="0.00_);[Red]\(0.00\)"/>
    <numFmt numFmtId="190" formatCode="_ * #,##0.00000_ ;_ * \-#,##0.00000_ ;_ * &quot;-&quot;??_ ;_ @_ "/>
    <numFmt numFmtId="191" formatCode="_ * #,##0.000000_ ;_ * \-#,##0.000000_ ;_ * &quot;-&quot;??_ ;_ @_ "/>
    <numFmt numFmtId="192" formatCode="0.0000_);[Red]\(0.0000\)"/>
    <numFmt numFmtId="193" formatCode="0.00000_);[Red]\(0.00000\)"/>
    <numFmt numFmtId="194" formatCode="0.000000_);[Red]\(0.000000\)"/>
    <numFmt numFmtId="195" formatCode="#,##0.00000000_ "/>
    <numFmt numFmtId="196" formatCode="0.00000000_);[Red]\(0.00000000\)"/>
    <numFmt numFmtId="197" formatCode="_ * #,##0.00000000_ ;_ * \-#,##0.00000000_ ;_ * &quot;-&quot;??_ ;_ @_ "/>
    <numFmt numFmtId="198" formatCode="_ * #,##0.0000000_ ;_ * \-#,##0.0000000_ ;_ * &quot;-&quot;??_ ;_ @_ "/>
    <numFmt numFmtId="199" formatCode="_ * #,##0.000000000000_ ;_ * \-#,##0.000000000000_ ;_ * &quot;-&quot;??_ ;_ @_ "/>
    <numFmt numFmtId="200" formatCode="#,##0.0000_ "/>
    <numFmt numFmtId="201" formatCode="_ * #,##0.000_ ;_ * \-#,##0.000_ ;_ * &quot;-&quot;??_ ;_ @_ "/>
    <numFmt numFmtId="202" formatCode="_ * #,##0.000000000_ ;_ * \-#,##0.000000000_ ;_ * &quot;-&quot;??_ ;_ @_ "/>
    <numFmt numFmtId="203" formatCode="#,##0.000_ "/>
    <numFmt numFmtId="204" formatCode="_ * #,##0.000000000_ ;_ * \-#,##0.000000000_ ;_ * &quot;-&quot;?????????_ ;_ @_ "/>
    <numFmt numFmtId="205" formatCode="yyyy&quot;年&quot;m&quot;月&quot;;@"/>
    <numFmt numFmtId="206" formatCode="yyyy/m/d;@"/>
    <numFmt numFmtId="207" formatCode="_ * #,##0.000000_ ;_ * \-#,##0.000000_ ;_ * &quot;-&quot;?????????_ ;_ @_ "/>
    <numFmt numFmtId="208" formatCode="0.0000"/>
    <numFmt numFmtId="209" formatCode="#,##0.00000_ "/>
    <numFmt numFmtId="210" formatCode="0.0000000000_);[Red]\(0.0000000000\)"/>
    <numFmt numFmtId="211" formatCode="0.0000000000E+00"/>
    <numFmt numFmtId="212" formatCode="_ * #,##0.0000_ ;_ * \-#,##0.0000_ ;_ * &quot;-&quot;??_ ;_ @_ "/>
    <numFmt numFmtId="213" formatCode="0.0000_ "/>
    <numFmt numFmtId="214" formatCode="0.00000_ "/>
    <numFmt numFmtId="215" formatCode="0.00_ "/>
    <numFmt numFmtId="216" formatCode="#,##0.000000_ "/>
    <numFmt numFmtId="217" formatCode="0.000000"/>
    <numFmt numFmtId="218" formatCode="#,##0.000000000_ "/>
  </numFmts>
  <fonts count="64">
    <font>
      <sz val="11"/>
      <color theme="1"/>
      <name val="宋体"/>
      <charset val="134"/>
      <scheme val="minor"/>
    </font>
    <font>
      <sz val="11"/>
      <color rgb="FFFF0000"/>
      <name val="宋体"/>
      <charset val="134"/>
      <scheme val="minor"/>
    </font>
    <font>
      <sz val="11"/>
      <color indexed="8"/>
      <name val="宋体"/>
      <charset val="134"/>
    </font>
    <font>
      <b/>
      <sz val="14"/>
      <name val="宋体"/>
      <charset val="134"/>
    </font>
    <font>
      <sz val="10"/>
      <name val="宋体"/>
      <charset val="134"/>
    </font>
    <font>
      <b/>
      <sz val="10"/>
      <color indexed="8"/>
      <name val="宋体"/>
      <charset val="134"/>
    </font>
    <font>
      <sz val="10"/>
      <color rgb="FF000000"/>
      <name val="宋体"/>
      <charset val="134"/>
    </font>
    <font>
      <sz val="10"/>
      <color indexed="8"/>
      <name val="宋体"/>
      <charset val="134"/>
    </font>
    <font>
      <sz val="10"/>
      <name val="Arial"/>
      <charset val="0"/>
    </font>
    <font>
      <b/>
      <sz val="10"/>
      <name val="黑体"/>
      <charset val="0"/>
    </font>
    <font>
      <b/>
      <sz val="8"/>
      <name val="微软雅黑"/>
      <charset val="134"/>
    </font>
    <font>
      <sz val="8"/>
      <name val="微软雅黑"/>
      <charset val="134"/>
    </font>
    <font>
      <sz val="10"/>
      <name val="Arial"/>
      <charset val="134"/>
    </font>
    <font>
      <sz val="10"/>
      <color rgb="FFFF0000"/>
      <name val="Arial"/>
      <charset val="134"/>
    </font>
    <font>
      <sz val="11"/>
      <name val="宋体"/>
      <charset val="134"/>
      <scheme val="minor"/>
    </font>
    <font>
      <b/>
      <sz val="11"/>
      <color rgb="FF00B050"/>
      <name val="宋体"/>
      <charset val="134"/>
      <scheme val="minor"/>
    </font>
    <font>
      <sz val="11"/>
      <color rgb="FF7030A0"/>
      <name val="宋体"/>
      <charset val="134"/>
      <scheme val="minor"/>
    </font>
    <font>
      <b/>
      <sz val="11"/>
      <color theme="1"/>
      <name val="宋体"/>
      <charset val="134"/>
      <scheme val="minor"/>
    </font>
    <font>
      <sz val="11"/>
      <color rgb="FF000000"/>
      <name val="宋体"/>
      <charset val="134"/>
      <scheme val="minor"/>
    </font>
    <font>
      <sz val="11"/>
      <color theme="1"/>
      <name val="等线"/>
      <charset val="134"/>
    </font>
    <font>
      <b/>
      <sz val="11"/>
      <color rgb="FF666666"/>
      <name val="等线"/>
      <charset val="134"/>
    </font>
    <font>
      <b/>
      <sz val="11"/>
      <color rgb="FFFF0000"/>
      <name val="等线"/>
      <charset val="134"/>
    </font>
    <font>
      <sz val="11"/>
      <color rgb="FF000000"/>
      <name val="等线"/>
      <charset val="134"/>
    </font>
    <font>
      <sz val="10"/>
      <name val="等线"/>
      <charset val="134"/>
    </font>
    <font>
      <sz val="10"/>
      <color indexed="8"/>
      <name val="等线"/>
      <charset val="134"/>
    </font>
    <font>
      <b/>
      <sz val="11"/>
      <color rgb="FF666666"/>
      <name val="宋体"/>
      <charset val="134"/>
      <scheme val="minor"/>
    </font>
    <font>
      <sz val="10"/>
      <color rgb="FFFF0000"/>
      <name val="等线"/>
      <charset val="134"/>
    </font>
    <font>
      <sz val="11"/>
      <name val="等线"/>
      <charset val="134"/>
    </font>
    <font>
      <b/>
      <sz val="11"/>
      <color theme="1" tint="0.349986266670736"/>
      <name val="等线"/>
      <charset val="134"/>
    </font>
    <font>
      <b/>
      <sz val="11"/>
      <color theme="1" tint="0.349986266670736"/>
      <name val="宋体"/>
      <charset val="134"/>
      <scheme val="minor"/>
    </font>
    <font>
      <b/>
      <sz val="11"/>
      <color theme="1"/>
      <name val="微软雅黑"/>
      <charset val="134"/>
    </font>
    <font>
      <sz val="11"/>
      <color theme="1"/>
      <name val="微软雅黑"/>
      <charset val="134"/>
    </font>
    <font>
      <sz val="11"/>
      <name val="微软雅黑"/>
      <charset val="134"/>
    </font>
    <font>
      <sz val="11"/>
      <color indexed="8"/>
      <name val="宋体"/>
      <charset val="134"/>
      <scheme val="minor"/>
    </font>
    <font>
      <sz val="13"/>
      <color indexed="8"/>
      <name val="Calibri"/>
      <charset val="134"/>
    </font>
    <font>
      <b/>
      <sz val="13"/>
      <color indexed="10"/>
      <name val="Calibri"/>
      <charset val="134"/>
    </font>
    <font>
      <b/>
      <sz val="13"/>
      <name val="Calibri"/>
      <charset val="134"/>
    </font>
    <font>
      <sz val="13"/>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1"/>
      <color indexed="8"/>
      <name val="Calibri"/>
      <charset val="134"/>
    </font>
    <font>
      <b/>
      <sz val="13"/>
      <name val="宋体"/>
      <charset val="134"/>
    </font>
    <font>
      <b/>
      <sz val="11"/>
      <color rgb="FFFF0000"/>
      <name val="宋体"/>
      <charset val="134"/>
      <scheme val="minor"/>
    </font>
    <font>
      <b/>
      <sz val="11"/>
      <color indexed="10"/>
      <name val="Calibri"/>
      <charset val="134"/>
    </font>
    <font>
      <b/>
      <sz val="9"/>
      <name val="宋体"/>
      <charset val="134"/>
    </font>
    <font>
      <sz val="9"/>
      <name val="宋体"/>
      <charset val="134"/>
    </font>
  </fonts>
  <fills count="49">
    <fill>
      <patternFill patternType="none"/>
    </fill>
    <fill>
      <patternFill patternType="gray125"/>
    </fill>
    <fill>
      <patternFill patternType="solid">
        <fgColor rgb="FFFFFF00"/>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4B084"/>
        <bgColor indexed="64"/>
      </patternFill>
    </fill>
    <fill>
      <patternFill patternType="solid">
        <fgColor rgb="FF00B050"/>
        <bgColor indexed="64"/>
      </patternFill>
    </fill>
    <fill>
      <patternFill patternType="solid">
        <fgColor rgb="FF7F9698"/>
        <bgColor indexed="64"/>
      </patternFill>
    </fill>
    <fill>
      <patternFill patternType="solid">
        <fgColor theme="5" tint="0.599993896298105"/>
        <bgColor indexed="64"/>
      </patternFill>
    </fill>
    <fill>
      <patternFill patternType="solid">
        <fgColor theme="5" tint="0.4"/>
        <bgColor indexed="64"/>
      </patternFill>
    </fill>
    <fill>
      <patternFill patternType="solid">
        <fgColor rgb="FFEBF6FF"/>
        <bgColor indexed="64"/>
      </patternFill>
    </fill>
    <fill>
      <patternFill patternType="solid">
        <fgColor theme="4" tint="0.799890133365886"/>
        <bgColor indexed="64"/>
      </patternFill>
    </fill>
    <fill>
      <patternFill patternType="solid">
        <fgColor theme="5" tint="0.6"/>
        <bgColor indexed="64"/>
      </patternFill>
    </fill>
    <fill>
      <patternFill patternType="solid">
        <fgColor rgb="FF92D050"/>
        <bgColor indexed="64"/>
      </patternFill>
    </fill>
    <fill>
      <patternFill patternType="solid">
        <fgColor rgb="FFE2EFDA"/>
        <bgColor rgb="FFE2EFDA"/>
      </patternFill>
    </fill>
    <fill>
      <patternFill patternType="solid">
        <fgColor theme="4" tint="0.399945066682943"/>
        <bgColor indexed="64"/>
      </patternFill>
    </fill>
    <fill>
      <patternFill patternType="solid">
        <fgColor theme="7" tint="0.799951170384838"/>
        <bgColor indexed="64"/>
      </patternFill>
    </fill>
    <fill>
      <patternFill patternType="solid">
        <fgColor rgb="FFFFC000"/>
        <bgColor indexed="64"/>
      </patternFill>
    </fill>
    <fill>
      <patternFill patternType="solid">
        <fgColor theme="4" tint="0.4"/>
        <bgColor indexed="64"/>
      </patternFill>
    </fill>
    <fill>
      <patternFill patternType="solid">
        <fgColor theme="0" tint="-0.499984740745262"/>
        <bgColor indexed="64"/>
      </patternFill>
    </fill>
    <fill>
      <patternFill patternType="solid">
        <fgColor theme="0"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s>
  <borders count="41">
    <border>
      <left/>
      <right/>
      <top/>
      <bottom/>
      <diagonal/>
    </border>
    <border>
      <left/>
      <right/>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rgb="FFA9D08E"/>
      </left>
      <right/>
      <top style="thin">
        <color rgb="FFA9D08E"/>
      </top>
      <bottom style="thin">
        <color rgb="FFA9D08E"/>
      </bottom>
      <diagonal/>
    </border>
    <border>
      <left style="thin">
        <color rgb="FFA9D08E"/>
      </left>
      <right/>
      <top/>
      <bottom style="thin">
        <color rgb="FFA9D08E"/>
      </bottom>
      <diagonal/>
    </border>
    <border>
      <left/>
      <right/>
      <top style="thin">
        <color auto="1"/>
      </top>
      <bottom style="thin">
        <color auto="1"/>
      </bottom>
      <diagonal/>
    </border>
    <border>
      <left/>
      <right style="thin">
        <color rgb="FFA9D08E"/>
      </right>
      <top style="thin">
        <color rgb="FFA9D08E"/>
      </top>
      <bottom style="thin">
        <color rgb="FFA9D08E"/>
      </bottom>
      <diagonal/>
    </border>
    <border>
      <left style="thin">
        <color auto="1"/>
      </left>
      <right style="thin">
        <color auto="1"/>
      </right>
      <top/>
      <bottom/>
      <diagonal/>
    </border>
    <border>
      <left/>
      <right/>
      <top style="thin">
        <color rgb="FFA9D08E"/>
      </top>
      <bottom style="thin">
        <color rgb="FFA9D08E"/>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0" fillId="21" borderId="33" applyNumberFormat="0" applyFont="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34" applyNumberFormat="0" applyFill="0" applyAlignment="0" applyProtection="0">
      <alignment vertical="center"/>
    </xf>
    <xf numFmtId="0" fontId="44" fillId="0" borderId="34" applyNumberFormat="0" applyFill="0" applyAlignment="0" applyProtection="0">
      <alignment vertical="center"/>
    </xf>
    <xf numFmtId="0" fontId="45" fillId="0" borderId="35" applyNumberFormat="0" applyFill="0" applyAlignment="0" applyProtection="0">
      <alignment vertical="center"/>
    </xf>
    <xf numFmtId="0" fontId="45" fillId="0" borderId="0" applyNumberFormat="0" applyFill="0" applyBorder="0" applyAlignment="0" applyProtection="0">
      <alignment vertical="center"/>
    </xf>
    <xf numFmtId="0" fontId="46" fillId="22" borderId="36" applyNumberFormat="0" applyAlignment="0" applyProtection="0">
      <alignment vertical="center"/>
    </xf>
    <xf numFmtId="0" fontId="47" fillId="23" borderId="37" applyNumberFormat="0" applyAlignment="0" applyProtection="0">
      <alignment vertical="center"/>
    </xf>
    <xf numFmtId="0" fontId="48" fillId="23" borderId="36" applyNumberFormat="0" applyAlignment="0" applyProtection="0">
      <alignment vertical="center"/>
    </xf>
    <xf numFmtId="0" fontId="49" fillId="24" borderId="38" applyNumberFormat="0" applyAlignment="0" applyProtection="0">
      <alignment vertical="center"/>
    </xf>
    <xf numFmtId="0" fontId="50" fillId="0" borderId="39" applyNumberFormat="0" applyFill="0" applyAlignment="0" applyProtection="0">
      <alignment vertical="center"/>
    </xf>
    <xf numFmtId="0" fontId="51" fillId="0" borderId="40" applyNumberFormat="0" applyFill="0" applyAlignment="0" applyProtection="0">
      <alignment vertical="center"/>
    </xf>
    <xf numFmtId="0" fontId="52" fillId="25" borderId="0" applyNumberFormat="0" applyBorder="0" applyAlignment="0" applyProtection="0">
      <alignment vertical="center"/>
    </xf>
    <xf numFmtId="0" fontId="53" fillId="26" borderId="0" applyNumberFormat="0" applyBorder="0" applyAlignment="0" applyProtection="0">
      <alignment vertical="center"/>
    </xf>
    <xf numFmtId="0" fontId="54" fillId="27" borderId="0" applyNumberFormat="0" applyBorder="0" applyAlignment="0" applyProtection="0">
      <alignment vertical="center"/>
    </xf>
    <xf numFmtId="0" fontId="55" fillId="28" borderId="0" applyNumberFormat="0" applyBorder="0" applyAlignment="0" applyProtection="0">
      <alignment vertical="center"/>
    </xf>
    <xf numFmtId="0" fontId="56" fillId="29" borderId="0" applyNumberFormat="0" applyBorder="0" applyAlignment="0" applyProtection="0">
      <alignment vertical="center"/>
    </xf>
    <xf numFmtId="0" fontId="56" fillId="30" borderId="0" applyNumberFormat="0" applyBorder="0" applyAlignment="0" applyProtection="0">
      <alignment vertical="center"/>
    </xf>
    <xf numFmtId="0" fontId="55" fillId="31" borderId="0" applyNumberFormat="0" applyBorder="0" applyAlignment="0" applyProtection="0">
      <alignment vertical="center"/>
    </xf>
    <xf numFmtId="0" fontId="55" fillId="32" borderId="0" applyNumberFormat="0" applyBorder="0" applyAlignment="0" applyProtection="0">
      <alignment vertical="center"/>
    </xf>
    <xf numFmtId="0" fontId="56" fillId="33" borderId="0" applyNumberFormat="0" applyBorder="0" applyAlignment="0" applyProtection="0">
      <alignment vertical="center"/>
    </xf>
    <xf numFmtId="0" fontId="56" fillId="8" borderId="0" applyNumberFormat="0" applyBorder="0" applyAlignment="0" applyProtection="0">
      <alignment vertical="center"/>
    </xf>
    <xf numFmtId="0" fontId="55" fillId="34" borderId="0" applyNumberFormat="0" applyBorder="0" applyAlignment="0" applyProtection="0">
      <alignment vertical="center"/>
    </xf>
    <xf numFmtId="0" fontId="55" fillId="35" borderId="0" applyNumberFormat="0" applyBorder="0" applyAlignment="0" applyProtection="0">
      <alignment vertical="center"/>
    </xf>
    <xf numFmtId="0" fontId="56" fillId="36" borderId="0" applyNumberFormat="0" applyBorder="0" applyAlignment="0" applyProtection="0">
      <alignment vertical="center"/>
    </xf>
    <xf numFmtId="0" fontId="56" fillId="37" borderId="0" applyNumberFormat="0" applyBorder="0" applyAlignment="0" applyProtection="0">
      <alignment vertical="center"/>
    </xf>
    <xf numFmtId="0" fontId="55" fillId="38" borderId="0" applyNumberFormat="0" applyBorder="0" applyAlignment="0" applyProtection="0">
      <alignment vertical="center"/>
    </xf>
    <xf numFmtId="0" fontId="55" fillId="39" borderId="0" applyNumberFormat="0" applyBorder="0" applyAlignment="0" applyProtection="0">
      <alignment vertical="center"/>
    </xf>
    <xf numFmtId="0" fontId="56" fillId="40" borderId="0" applyNumberFormat="0" applyBorder="0" applyAlignment="0" applyProtection="0">
      <alignment vertical="center"/>
    </xf>
    <xf numFmtId="0" fontId="56" fillId="41" borderId="0" applyNumberFormat="0" applyBorder="0" applyAlignment="0" applyProtection="0">
      <alignment vertical="center"/>
    </xf>
    <xf numFmtId="0" fontId="55" fillId="42" borderId="0" applyNumberFormat="0" applyBorder="0" applyAlignment="0" applyProtection="0">
      <alignment vertical="center"/>
    </xf>
    <xf numFmtId="0" fontId="55" fillId="43" borderId="0" applyNumberFormat="0" applyBorder="0" applyAlignment="0" applyProtection="0">
      <alignment vertical="center"/>
    </xf>
    <xf numFmtId="0" fontId="56" fillId="44" borderId="0" applyNumberFormat="0" applyBorder="0" applyAlignment="0" applyProtection="0">
      <alignment vertical="center"/>
    </xf>
    <xf numFmtId="0" fontId="56" fillId="45" borderId="0" applyNumberFormat="0" applyBorder="0" applyAlignment="0" applyProtection="0">
      <alignment vertical="center"/>
    </xf>
    <xf numFmtId="0" fontId="55" fillId="46" borderId="0" applyNumberFormat="0" applyBorder="0" applyAlignment="0" applyProtection="0">
      <alignment vertical="center"/>
    </xf>
    <xf numFmtId="0" fontId="55" fillId="47" borderId="0" applyNumberFormat="0" applyBorder="0" applyAlignment="0" applyProtection="0">
      <alignment vertical="center"/>
    </xf>
    <xf numFmtId="0" fontId="56" fillId="48" borderId="0" applyNumberFormat="0" applyBorder="0" applyAlignment="0" applyProtection="0">
      <alignment vertical="center"/>
    </xf>
    <xf numFmtId="0" fontId="56" fillId="3" borderId="0" applyNumberFormat="0" applyBorder="0" applyAlignment="0" applyProtection="0">
      <alignment vertical="center"/>
    </xf>
    <xf numFmtId="0" fontId="55" fillId="4" borderId="0" applyNumberFormat="0" applyBorder="0" applyAlignment="0" applyProtection="0">
      <alignment vertical="center"/>
    </xf>
    <xf numFmtId="0" fontId="2" fillId="0" borderId="0">
      <alignment vertical="center"/>
    </xf>
    <xf numFmtId="0" fontId="57" fillId="0" borderId="0"/>
    <xf numFmtId="0" fontId="2" fillId="0" borderId="0">
      <alignment vertical="center"/>
    </xf>
    <xf numFmtId="0" fontId="58" fillId="0" borderId="0" applyFill="0" applyProtection="0"/>
    <xf numFmtId="0" fontId="1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3" fontId="33" fillId="0" borderId="0" applyFont="0" applyFill="0" applyBorder="0" applyAlignment="0" applyProtection="0">
      <alignment vertical="center"/>
    </xf>
    <xf numFmtId="0" fontId="33" fillId="0" borderId="0">
      <alignment vertical="center"/>
    </xf>
  </cellStyleXfs>
  <cellXfs count="428">
    <xf numFmtId="0" fontId="0" fillId="0" borderId="0" xfId="0">
      <alignment vertical="center"/>
    </xf>
    <xf numFmtId="0" fontId="1" fillId="0" borderId="0" xfId="0" applyFont="1">
      <alignment vertical="center"/>
    </xf>
    <xf numFmtId="0" fontId="0" fillId="0" borderId="0" xfId="0" applyFill="1">
      <alignment vertical="center"/>
    </xf>
    <xf numFmtId="58" fontId="0" fillId="0" borderId="0" xfId="0" applyNumberFormat="1">
      <alignment vertical="center"/>
    </xf>
    <xf numFmtId="176" fontId="0" fillId="0" borderId="0" xfId="0" applyNumberFormat="1">
      <alignment vertical="center"/>
    </xf>
    <xf numFmtId="176" fontId="0" fillId="2" borderId="0" xfId="0" applyNumberFormat="1" applyFill="1">
      <alignment vertical="center"/>
    </xf>
    <xf numFmtId="177" fontId="0" fillId="0" borderId="0" xfId="0" applyNumberFormat="1">
      <alignment vertical="center"/>
    </xf>
    <xf numFmtId="178" fontId="0" fillId="0" borderId="0" xfId="0" applyNumberFormat="1">
      <alignment vertical="center"/>
    </xf>
    <xf numFmtId="0" fontId="0" fillId="0" borderId="0" xfId="0" applyNumberFormat="1">
      <alignment vertical="center"/>
    </xf>
    <xf numFmtId="179" fontId="0" fillId="0" borderId="0" xfId="0" applyNumberFormat="1">
      <alignment vertical="center"/>
    </xf>
    <xf numFmtId="180" fontId="0" fillId="0" borderId="0" xfId="0" applyNumberFormat="1">
      <alignment vertical="center"/>
    </xf>
    <xf numFmtId="181" fontId="0" fillId="0" borderId="0" xfId="0" applyNumberFormat="1">
      <alignment vertical="center"/>
    </xf>
    <xf numFmtId="58" fontId="0" fillId="0" borderId="0" xfId="0" applyNumberFormat="1" applyFont="1" applyFill="1" applyAlignment="1">
      <alignment vertical="center"/>
    </xf>
    <xf numFmtId="4" fontId="0" fillId="0" borderId="0" xfId="0" applyNumberFormat="1">
      <alignment vertical="center"/>
    </xf>
    <xf numFmtId="4" fontId="0" fillId="0" borderId="0" xfId="0" applyNumberFormat="1" applyFont="1" applyFill="1" applyAlignment="1">
      <alignment vertical="center"/>
    </xf>
    <xf numFmtId="179" fontId="0" fillId="0" borderId="0" xfId="0" applyNumberFormat="1" applyFont="1" applyFill="1" applyAlignment="1">
      <alignment vertical="center"/>
    </xf>
    <xf numFmtId="0" fontId="0" fillId="0" borderId="0" xfId="0" applyFont="1" applyFill="1" applyAlignment="1">
      <alignment vertical="center"/>
    </xf>
    <xf numFmtId="181" fontId="0" fillId="0" borderId="0" xfId="0" applyNumberFormat="1" applyFont="1" applyFill="1" applyAlignment="1">
      <alignment vertical="center"/>
    </xf>
    <xf numFmtId="182" fontId="0" fillId="0" borderId="0" xfId="0" applyNumberFormat="1">
      <alignment vertical="center"/>
    </xf>
    <xf numFmtId="31" fontId="0" fillId="0" borderId="0" xfId="0" applyNumberFormat="1">
      <alignment vertical="center"/>
    </xf>
    <xf numFmtId="183" fontId="0" fillId="0" borderId="0" xfId="0" applyNumberFormat="1">
      <alignment vertical="center"/>
    </xf>
    <xf numFmtId="184" fontId="0" fillId="0" borderId="0" xfId="0" applyNumberFormat="1">
      <alignment vertical="center"/>
    </xf>
    <xf numFmtId="185" fontId="0" fillId="0" borderId="0" xfId="0" applyNumberFormat="1">
      <alignment vertical="center"/>
    </xf>
    <xf numFmtId="186" fontId="0" fillId="0" borderId="0" xfId="0" applyNumberFormat="1">
      <alignment vertical="center"/>
    </xf>
    <xf numFmtId="0" fontId="2" fillId="0" borderId="0" xfId="0" applyFont="1" applyFill="1" applyAlignment="1">
      <alignment vertical="center"/>
    </xf>
    <xf numFmtId="0" fontId="2" fillId="0" borderId="0" xfId="0" applyFont="1" applyFill="1" applyBorder="1" applyAlignment="1">
      <alignment vertical="center"/>
    </xf>
    <xf numFmtId="187" fontId="2" fillId="0" borderId="0" xfId="0" applyNumberFormat="1" applyFont="1" applyFill="1" applyAlignment="1">
      <alignment vertical="center"/>
    </xf>
    <xf numFmtId="0" fontId="2" fillId="0" borderId="0" xfId="0" applyFont="1" applyFill="1" applyAlignment="1">
      <alignment horizontal="center" vertical="center"/>
    </xf>
    <xf numFmtId="0" fontId="3" fillId="0" borderId="0" xfId="0" applyFont="1" applyFill="1" applyAlignment="1">
      <alignment horizontal="center"/>
    </xf>
    <xf numFmtId="0" fontId="4" fillId="0" borderId="1" xfId="0" applyFont="1" applyFill="1" applyBorder="1" applyAlignment="1">
      <alignment horizontal="right"/>
    </xf>
    <xf numFmtId="0" fontId="5" fillId="0" borderId="2"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187" fontId="5" fillId="0" borderId="5" xfId="0" applyNumberFormat="1" applyFont="1" applyFill="1" applyBorder="1" applyAlignment="1">
      <alignment horizontal="center" vertical="center" wrapText="1"/>
    </xf>
    <xf numFmtId="0" fontId="6" fillId="0" borderId="6" xfId="54" applyFont="1" applyFill="1" applyBorder="1" applyAlignment="1">
      <alignment horizontal="center" vertical="center" wrapText="1"/>
    </xf>
    <xf numFmtId="0" fontId="6" fillId="0" borderId="7" xfId="54" applyFont="1" applyFill="1" applyBorder="1" applyAlignment="1">
      <alignment horizontal="left" vertical="center" wrapText="1"/>
    </xf>
    <xf numFmtId="187" fontId="6" fillId="0" borderId="8" xfId="57" applyNumberFormat="1" applyFont="1" applyFill="1" applyBorder="1" applyAlignment="1">
      <alignment horizontal="center" vertical="center" wrapText="1"/>
    </xf>
    <xf numFmtId="0" fontId="6" fillId="0" borderId="9" xfId="54" applyFont="1" applyFill="1" applyBorder="1" applyAlignment="1">
      <alignment horizontal="center" vertical="center" wrapText="1"/>
    </xf>
    <xf numFmtId="0" fontId="6" fillId="0" borderId="10" xfId="54" applyFont="1" applyFill="1" applyBorder="1" applyAlignment="1">
      <alignment horizontal="left" vertical="center" wrapText="1"/>
    </xf>
    <xf numFmtId="0" fontId="6" fillId="0" borderId="11" xfId="54" applyFont="1" applyFill="1" applyBorder="1" applyAlignment="1">
      <alignment horizontal="center" vertical="center" wrapText="1"/>
    </xf>
    <xf numFmtId="0" fontId="6" fillId="0" borderId="12" xfId="54" applyFont="1" applyFill="1" applyBorder="1" applyAlignment="1">
      <alignment horizontal="left" vertical="center" wrapText="1"/>
    </xf>
    <xf numFmtId="187" fontId="6" fillId="0" borderId="13" xfId="57" applyNumberFormat="1" applyFont="1" applyFill="1" applyBorder="1" applyAlignment="1">
      <alignment horizontal="center" vertical="center" wrapText="1"/>
    </xf>
    <xf numFmtId="0" fontId="7" fillId="0" borderId="0" xfId="54" applyFont="1" applyFill="1" applyBorder="1" applyAlignment="1">
      <alignment horizontal="center" vertical="center" wrapText="1"/>
    </xf>
    <xf numFmtId="0" fontId="7" fillId="0" borderId="0" xfId="54" applyFont="1" applyFill="1" applyBorder="1" applyAlignment="1">
      <alignment horizontal="left" vertical="center" wrapText="1"/>
    </xf>
    <xf numFmtId="187" fontId="7" fillId="0" borderId="0" xfId="54" applyNumberFormat="1" applyFont="1" applyFill="1" applyBorder="1" applyAlignment="1">
      <alignment horizontal="center" vertical="center" wrapText="1"/>
    </xf>
    <xf numFmtId="0" fontId="4" fillId="0" borderId="0" xfId="50" applyFont="1" applyFill="1" applyAlignment="1">
      <alignment horizontal="left"/>
    </xf>
    <xf numFmtId="0" fontId="4" fillId="0" borderId="0" xfId="50" applyFont="1" applyFill="1" applyAlignment="1" applyProtection="1">
      <alignment horizontal="left" wrapText="1"/>
      <protection locked="0"/>
    </xf>
    <xf numFmtId="187" fontId="7" fillId="0" borderId="0" xfId="57" applyNumberFormat="1" applyFont="1" applyFill="1" applyBorder="1" applyAlignment="1">
      <alignment horizontal="center" vertical="center" wrapText="1"/>
    </xf>
    <xf numFmtId="0" fontId="4" fillId="0" borderId="0" xfId="50" applyFont="1" applyFill="1" applyAlignment="1">
      <alignment horizontal="right"/>
    </xf>
    <xf numFmtId="0" fontId="8" fillId="0" borderId="0" xfId="0" applyFont="1" applyFill="1" applyBorder="1" applyAlignment="1"/>
    <xf numFmtId="0" fontId="9" fillId="0" borderId="0" xfId="0" applyFont="1" applyFill="1" applyBorder="1" applyAlignment="1"/>
    <xf numFmtId="0" fontId="8" fillId="0" borderId="0" xfId="0" applyFont="1" applyFill="1" applyBorder="1" applyAlignment="1">
      <alignment wrapText="1"/>
    </xf>
    <xf numFmtId="0" fontId="10" fillId="0" borderId="0" xfId="0" applyFont="1" applyFill="1" applyAlignment="1">
      <alignment horizontal="center"/>
    </xf>
    <xf numFmtId="0" fontId="11" fillId="0" borderId="0" xfId="0" applyFont="1" applyFill="1" applyAlignment="1">
      <alignment horizontal="center"/>
    </xf>
    <xf numFmtId="0" fontId="11" fillId="0" borderId="10" xfId="0" applyFont="1" applyFill="1" applyBorder="1" applyAlignment="1">
      <alignment horizontal="center"/>
    </xf>
    <xf numFmtId="0" fontId="12" fillId="0" borderId="0" xfId="53"/>
    <xf numFmtId="0" fontId="12" fillId="0" borderId="0" xfId="53" applyFill="1"/>
    <xf numFmtId="0" fontId="13" fillId="0" borderId="0" xfId="53" applyFont="1" applyFill="1"/>
    <xf numFmtId="14" fontId="10" fillId="0" borderId="14" xfId="0" applyNumberFormat="1" applyFont="1" applyFill="1" applyBorder="1" applyAlignment="1">
      <alignment horizontal="center" vertical="center"/>
    </xf>
    <xf numFmtId="0" fontId="10" fillId="0" borderId="14" xfId="0" applyFont="1" applyFill="1" applyBorder="1" applyAlignment="1">
      <alignment horizontal="center"/>
    </xf>
    <xf numFmtId="0" fontId="10" fillId="0" borderId="14" xfId="0" applyFont="1" applyBorder="1" applyAlignment="1">
      <alignment horizontal="center"/>
    </xf>
    <xf numFmtId="0" fontId="11" fillId="0" borderId="14" xfId="0" applyFont="1" applyFill="1" applyBorder="1" applyAlignment="1">
      <alignment horizontal="center"/>
    </xf>
    <xf numFmtId="14" fontId="10" fillId="0" borderId="10" xfId="0" applyNumberFormat="1" applyFont="1" applyFill="1" applyBorder="1" applyAlignment="1">
      <alignment horizontal="center" vertical="center"/>
    </xf>
    <xf numFmtId="0" fontId="10" fillId="3" borderId="14" xfId="0" applyFont="1" applyFill="1" applyBorder="1" applyAlignment="1">
      <alignment horizontal="center"/>
    </xf>
    <xf numFmtId="0" fontId="10" fillId="4" borderId="14" xfId="0" applyFont="1" applyFill="1" applyBorder="1" applyAlignment="1">
      <alignment horizontal="center"/>
    </xf>
    <xf numFmtId="0" fontId="14" fillId="0" borderId="0" xfId="0" applyFont="1">
      <alignment vertical="center"/>
    </xf>
    <xf numFmtId="188" fontId="0" fillId="0" borderId="0" xfId="1" applyNumberFormat="1" applyFont="1" applyFill="1">
      <alignment vertical="center"/>
    </xf>
    <xf numFmtId="0" fontId="14" fillId="0" borderId="0" xfId="0" applyFont="1" applyFill="1">
      <alignment vertical="center"/>
    </xf>
    <xf numFmtId="0" fontId="0" fillId="0" borderId="0" xfId="0" applyAlignment="1">
      <alignment horizontal="left" vertical="center"/>
    </xf>
    <xf numFmtId="189" fontId="0" fillId="0" borderId="0" xfId="0" applyNumberFormat="1" applyAlignment="1">
      <alignment horizontal="right" vertical="center"/>
    </xf>
    <xf numFmtId="189" fontId="0" fillId="0" borderId="0" xfId="0" applyNumberFormat="1">
      <alignment vertical="center"/>
    </xf>
    <xf numFmtId="0" fontId="0" fillId="5" borderId="0" xfId="0" applyFont="1" applyFill="1">
      <alignment vertical="center"/>
    </xf>
    <xf numFmtId="0" fontId="1" fillId="0" borderId="0" xfId="0" applyFont="1" applyFill="1">
      <alignment vertical="center"/>
    </xf>
    <xf numFmtId="190" fontId="14" fillId="6" borderId="0" xfId="0" applyNumberFormat="1" applyFont="1" applyFill="1">
      <alignment vertical="center"/>
    </xf>
    <xf numFmtId="43" fontId="14" fillId="0" borderId="0" xfId="0" applyNumberFormat="1" applyFont="1" applyFill="1">
      <alignment vertical="center"/>
    </xf>
    <xf numFmtId="0" fontId="15" fillId="0" borderId="0" xfId="0" applyFont="1" applyFill="1">
      <alignment vertical="center"/>
    </xf>
    <xf numFmtId="190" fontId="14" fillId="6" borderId="0" xfId="1" applyNumberFormat="1" applyFont="1" applyFill="1">
      <alignment vertical="center"/>
    </xf>
    <xf numFmtId="0" fontId="14" fillId="6" borderId="0" xfId="0" applyFont="1" applyFill="1">
      <alignment vertical="center"/>
    </xf>
    <xf numFmtId="190" fontId="14" fillId="0" borderId="0" xfId="0" applyNumberFormat="1" applyFont="1" applyFill="1">
      <alignment vertical="center"/>
    </xf>
    <xf numFmtId="188" fontId="14" fillId="0" borderId="0" xfId="1" applyNumberFormat="1" applyFont="1" applyFill="1">
      <alignment vertical="center"/>
    </xf>
    <xf numFmtId="190" fontId="14" fillId="0" borderId="0" xfId="1" applyNumberFormat="1" applyFont="1" applyFill="1" applyAlignment="1">
      <alignment horizontal="right" vertical="center"/>
    </xf>
    <xf numFmtId="190" fontId="14" fillId="0" borderId="0" xfId="0" applyNumberFormat="1" applyFont="1" applyFill="1" applyAlignment="1">
      <alignment horizontal="right" vertical="center"/>
    </xf>
    <xf numFmtId="191" fontId="14" fillId="2" borderId="0" xfId="1" applyNumberFormat="1" applyFont="1" applyFill="1">
      <alignment vertical="center"/>
    </xf>
    <xf numFmtId="191" fontId="14" fillId="0" borderId="0" xfId="1" applyNumberFormat="1" applyFont="1" applyFill="1">
      <alignment vertical="center"/>
    </xf>
    <xf numFmtId="0" fontId="14" fillId="0" borderId="0" xfId="60" applyFont="1" applyFill="1" applyAlignment="1">
      <alignment vertical="center"/>
    </xf>
    <xf numFmtId="190" fontId="14" fillId="0" borderId="0" xfId="1" applyNumberFormat="1" applyFont="1" applyFill="1">
      <alignment vertical="center"/>
    </xf>
    <xf numFmtId="190" fontId="14" fillId="2" borderId="0" xfId="1" applyNumberFormat="1" applyFont="1" applyFill="1">
      <alignment vertical="center"/>
    </xf>
    <xf numFmtId="187" fontId="14" fillId="2" borderId="0" xfId="0" applyNumberFormat="1" applyFont="1" applyFill="1">
      <alignment vertical="center"/>
    </xf>
    <xf numFmtId="0" fontId="14" fillId="2" borderId="0" xfId="0" applyFont="1" applyFill="1">
      <alignment vertical="center"/>
    </xf>
    <xf numFmtId="0" fontId="16" fillId="0" borderId="0" xfId="0" applyFont="1" applyFill="1">
      <alignment vertical="center"/>
    </xf>
    <xf numFmtId="188" fontId="16" fillId="0" borderId="0" xfId="1" applyNumberFormat="1" applyFont="1" applyFill="1">
      <alignment vertical="center"/>
    </xf>
    <xf numFmtId="188" fontId="1" fillId="0" borderId="0" xfId="1" applyNumberFormat="1" applyFont="1" applyFill="1">
      <alignment vertical="center"/>
    </xf>
    <xf numFmtId="0" fontId="0" fillId="7" borderId="0" xfId="0" applyFont="1" applyFill="1">
      <alignment vertical="center"/>
    </xf>
    <xf numFmtId="0" fontId="17" fillId="5" borderId="0" xfId="0" applyFont="1" applyFill="1" applyAlignment="1">
      <alignment horizontal="center" vertical="center"/>
    </xf>
    <xf numFmtId="189" fontId="17" fillId="5" borderId="0" xfId="0" applyNumberFormat="1" applyFont="1" applyFill="1" applyAlignment="1">
      <alignment horizontal="right" vertical="center"/>
    </xf>
    <xf numFmtId="0" fontId="17" fillId="7" borderId="0" xfId="0" applyFont="1" applyFill="1" applyAlignment="1">
      <alignment horizontal="center" vertical="center"/>
    </xf>
    <xf numFmtId="189" fontId="17" fillId="7" borderId="0" xfId="0" applyNumberFormat="1" applyFont="1" applyFill="1" applyAlignment="1">
      <alignment horizontal="right" vertical="center"/>
    </xf>
    <xf numFmtId="189" fontId="18" fillId="0" borderId="0" xfId="0" applyNumberFormat="1" applyFont="1" applyFill="1" applyBorder="1" applyAlignment="1">
      <alignment horizontal="right" vertical="center" wrapText="1"/>
    </xf>
    <xf numFmtId="0" fontId="0" fillId="0" borderId="0" xfId="0" applyFont="1" applyFill="1">
      <alignment vertical="center"/>
    </xf>
    <xf numFmtId="180" fontId="14" fillId="6" borderId="0" xfId="54" applyNumberFormat="1" applyFont="1" applyFill="1" applyBorder="1" applyAlignment="1">
      <alignment horizontal="right" vertical="center" wrapText="1"/>
    </xf>
    <xf numFmtId="0" fontId="0" fillId="2" borderId="0" xfId="0" applyFont="1" applyFill="1">
      <alignment vertical="center"/>
    </xf>
    <xf numFmtId="180" fontId="1" fillId="2" borderId="0" xfId="0" applyNumberFormat="1" applyFont="1" applyFill="1" applyBorder="1" applyAlignment="1">
      <alignment horizontal="right" vertical="center"/>
    </xf>
    <xf numFmtId="180" fontId="14" fillId="2" borderId="0" xfId="0" applyNumberFormat="1" applyFont="1" applyFill="1" applyBorder="1" applyAlignment="1">
      <alignment horizontal="right" vertical="center"/>
    </xf>
    <xf numFmtId="0" fontId="0" fillId="0" borderId="0" xfId="0" applyNumberFormat="1" applyAlignment="1">
      <alignment horizontal="left" vertical="center"/>
    </xf>
    <xf numFmtId="189" fontId="14" fillId="6" borderId="0" xfId="1" applyNumberFormat="1" applyFont="1" applyFill="1" applyAlignment="1">
      <alignment horizontal="right" vertical="center"/>
    </xf>
    <xf numFmtId="189" fontId="14" fillId="0" borderId="0" xfId="1" applyNumberFormat="1" applyFont="1" applyFill="1" applyAlignment="1">
      <alignment horizontal="right" vertical="center"/>
    </xf>
    <xf numFmtId="0" fontId="14" fillId="0" borderId="0" xfId="0" applyFont="1" applyAlignment="1">
      <alignment horizontal="left" vertical="center"/>
    </xf>
    <xf numFmtId="180" fontId="1" fillId="2" borderId="0" xfId="1" applyNumberFormat="1" applyFont="1" applyFill="1" applyAlignment="1">
      <alignment horizontal="right" vertical="center"/>
    </xf>
    <xf numFmtId="180" fontId="14" fillId="2" borderId="0" xfId="1" applyNumberFormat="1" applyFont="1" applyFill="1" applyAlignment="1">
      <alignment horizontal="right" vertical="center"/>
    </xf>
    <xf numFmtId="192" fontId="14" fillId="2" borderId="0" xfId="0" applyNumberFormat="1" applyFont="1" applyFill="1" applyAlignment="1">
      <alignment horizontal="right" vertical="center"/>
    </xf>
    <xf numFmtId="189" fontId="14" fillId="0" borderId="0" xfId="0" applyNumberFormat="1" applyFont="1" applyAlignment="1">
      <alignment horizontal="right" vertical="center"/>
    </xf>
    <xf numFmtId="189" fontId="0" fillId="0" borderId="0" xfId="1" applyNumberFormat="1" applyFont="1" applyAlignment="1">
      <alignment horizontal="right" vertical="center"/>
    </xf>
    <xf numFmtId="189" fontId="1" fillId="0" borderId="0" xfId="0" applyNumberFormat="1" applyFont="1" applyAlignment="1">
      <alignment horizontal="right" vertical="center"/>
    </xf>
    <xf numFmtId="193" fontId="14" fillId="0" borderId="0" xfId="0" applyNumberFormat="1" applyFont="1" applyAlignment="1">
      <alignment horizontal="right" vertical="center"/>
    </xf>
    <xf numFmtId="194" fontId="14" fillId="0" borderId="0" xfId="0" applyNumberFormat="1" applyFont="1" applyFill="1" applyAlignment="1">
      <alignment horizontal="right" vertical="center"/>
    </xf>
    <xf numFmtId="194" fontId="14" fillId="0" borderId="0" xfId="0" applyNumberFormat="1" applyFont="1" applyAlignment="1">
      <alignment horizontal="right" vertical="center"/>
    </xf>
    <xf numFmtId="195" fontId="14" fillId="0" borderId="0" xfId="0" applyNumberFormat="1" applyFont="1">
      <alignment vertical="center"/>
    </xf>
    <xf numFmtId="189" fontId="14" fillId="0" borderId="0" xfId="60" applyNumberFormat="1" applyFont="1" applyFill="1" applyAlignment="1">
      <alignment horizontal="right" vertical="center"/>
    </xf>
    <xf numFmtId="9" fontId="18" fillId="0" borderId="0" xfId="3" applyFont="1" applyFill="1" applyBorder="1" applyAlignment="1">
      <alignment vertical="center" wrapText="1"/>
    </xf>
    <xf numFmtId="189" fontId="14" fillId="0" borderId="0" xfId="0" applyNumberFormat="1" applyFont="1">
      <alignment vertical="center"/>
    </xf>
    <xf numFmtId="0" fontId="14" fillId="0" borderId="0" xfId="0" applyNumberFormat="1" applyFont="1" applyFill="1">
      <alignment vertical="center"/>
    </xf>
    <xf numFmtId="187" fontId="14" fillId="8" borderId="0" xfId="0" applyNumberFormat="1" applyFont="1" applyFill="1">
      <alignment vertical="center"/>
    </xf>
    <xf numFmtId="187" fontId="14" fillId="0" borderId="0" xfId="0" applyNumberFormat="1" applyFont="1" applyFill="1">
      <alignment vertical="center"/>
    </xf>
    <xf numFmtId="196" fontId="14" fillId="0" borderId="0" xfId="60" applyNumberFormat="1" applyFont="1" applyFill="1" applyAlignment="1">
      <alignment vertical="center"/>
    </xf>
    <xf numFmtId="0" fontId="1" fillId="0" borderId="0" xfId="60" applyFont="1" applyFill="1" applyAlignment="1">
      <alignment vertical="center"/>
    </xf>
    <xf numFmtId="190" fontId="14" fillId="8" borderId="0" xfId="1" applyNumberFormat="1" applyFont="1" applyFill="1">
      <alignment vertical="center"/>
    </xf>
    <xf numFmtId="190" fontId="0" fillId="0" borderId="0" xfId="0" applyNumberFormat="1" applyAlignment="1">
      <alignment horizontal="left" vertical="center"/>
    </xf>
    <xf numFmtId="197" fontId="0" fillId="0" borderId="0" xfId="1" applyNumberFormat="1" applyFont="1">
      <alignment vertical="center"/>
    </xf>
    <xf numFmtId="190" fontId="14" fillId="0" borderId="0" xfId="1" applyNumberFormat="1" applyFont="1">
      <alignment vertical="center"/>
    </xf>
    <xf numFmtId="179" fontId="14" fillId="0" borderId="0" xfId="0" applyNumberFormat="1" applyFont="1">
      <alignment vertical="center"/>
    </xf>
    <xf numFmtId="0" fontId="1" fillId="0" borderId="0" xfId="0" applyFont="1" applyAlignment="1">
      <alignment horizontal="left" vertical="center"/>
    </xf>
    <xf numFmtId="189" fontId="1" fillId="0" borderId="0" xfId="0" applyNumberFormat="1" applyFont="1">
      <alignment vertical="center"/>
    </xf>
    <xf numFmtId="0" fontId="19" fillId="2" borderId="15" xfId="0" applyFont="1" applyFill="1" applyBorder="1">
      <alignment vertical="center"/>
    </xf>
    <xf numFmtId="0" fontId="19" fillId="2" borderId="16" xfId="0" applyFont="1" applyFill="1" applyBorder="1">
      <alignment vertical="center"/>
    </xf>
    <xf numFmtId="198" fontId="19" fillId="2" borderId="17" xfId="1" applyNumberFormat="1" applyFont="1" applyFill="1" applyBorder="1">
      <alignment vertical="center"/>
    </xf>
    <xf numFmtId="0" fontId="19" fillId="0" borderId="0" xfId="0" applyFont="1">
      <alignment vertical="center"/>
    </xf>
    <xf numFmtId="0" fontId="19" fillId="2" borderId="18" xfId="0" applyFont="1" applyFill="1" applyBorder="1">
      <alignment vertical="center"/>
    </xf>
    <xf numFmtId="0" fontId="19" fillId="2" borderId="19" xfId="0" applyFont="1" applyFill="1" applyBorder="1">
      <alignment vertical="center"/>
    </xf>
    <xf numFmtId="198" fontId="19" fillId="2" borderId="20" xfId="1" applyNumberFormat="1" applyFont="1" applyFill="1" applyBorder="1">
      <alignment vertical="center"/>
    </xf>
    <xf numFmtId="0" fontId="0" fillId="9" borderId="0" xfId="0" applyFill="1">
      <alignment vertical="center"/>
    </xf>
    <xf numFmtId="0" fontId="19" fillId="2" borderId="21" xfId="0" applyFont="1" applyFill="1" applyBorder="1">
      <alignment vertical="center"/>
    </xf>
    <xf numFmtId="0" fontId="19" fillId="2" borderId="0" xfId="0" applyFont="1" applyFill="1">
      <alignment vertical="center"/>
    </xf>
    <xf numFmtId="199" fontId="19" fillId="0" borderId="0" xfId="1" applyNumberFormat="1" applyFont="1">
      <alignment vertical="center"/>
    </xf>
    <xf numFmtId="0" fontId="20" fillId="10" borderId="10" xfId="0" applyFont="1" applyFill="1" applyBorder="1" applyAlignment="1">
      <alignment horizontal="center" vertical="center" wrapText="1"/>
    </xf>
    <xf numFmtId="0" fontId="20" fillId="10" borderId="22" xfId="0" applyFont="1" applyFill="1" applyBorder="1" applyAlignment="1">
      <alignment horizontal="center" vertical="center" wrapText="1"/>
    </xf>
    <xf numFmtId="0" fontId="20" fillId="10" borderId="23" xfId="0" applyFont="1" applyFill="1" applyBorder="1" applyAlignment="1">
      <alignment horizontal="center" vertical="center" wrapText="1"/>
    </xf>
    <xf numFmtId="191" fontId="21" fillId="10" borderId="23" xfId="1" applyNumberFormat="1" applyFont="1" applyFill="1" applyBorder="1" applyAlignment="1">
      <alignment horizontal="center" vertical="center" wrapText="1"/>
    </xf>
    <xf numFmtId="14" fontId="22" fillId="0" borderId="0" xfId="0" applyNumberFormat="1" applyFont="1">
      <alignment vertical="center"/>
    </xf>
    <xf numFmtId="0" fontId="22" fillId="0" borderId="0" xfId="0" applyNumberFormat="1" applyFont="1">
      <alignment vertical="center"/>
    </xf>
    <xf numFmtId="200" fontId="19" fillId="11" borderId="24" xfId="0" applyNumberFormat="1" applyFont="1" applyFill="1" applyBorder="1">
      <alignment vertical="center"/>
    </xf>
    <xf numFmtId="187" fontId="23" fillId="0" borderId="10" xfId="49" applyNumberFormat="1" applyFont="1" applyFill="1" applyBorder="1" applyAlignment="1">
      <alignment horizontal="center" vertical="center" wrapText="1"/>
    </xf>
    <xf numFmtId="201" fontId="19" fillId="11" borderId="24" xfId="1" applyNumberFormat="1" applyFont="1" applyFill="1" applyBorder="1">
      <alignment vertical="center"/>
    </xf>
    <xf numFmtId="0" fontId="22" fillId="0" borderId="0" xfId="0" applyFont="1">
      <alignment vertical="center"/>
    </xf>
    <xf numFmtId="0" fontId="19" fillId="2" borderId="14" xfId="0" applyFont="1" applyFill="1" applyBorder="1" applyAlignment="1">
      <alignment wrapText="1"/>
    </xf>
    <xf numFmtId="0" fontId="19" fillId="2" borderId="15" xfId="0" applyFont="1" applyFill="1" applyBorder="1" applyAlignment="1">
      <alignment wrapText="1"/>
    </xf>
    <xf numFmtId="200" fontId="19" fillId="2" borderId="17" xfId="0" applyNumberFormat="1" applyFont="1" applyFill="1" applyBorder="1">
      <alignment vertical="center"/>
    </xf>
    <xf numFmtId="202" fontId="19" fillId="0" borderId="0" xfId="1" applyNumberFormat="1" applyFont="1" applyFill="1" applyBorder="1">
      <alignment vertical="center"/>
    </xf>
    <xf numFmtId="203" fontId="19" fillId="0" borderId="0" xfId="0" applyNumberFormat="1" applyFont="1" applyFill="1" applyBorder="1">
      <alignment vertical="center"/>
    </xf>
    <xf numFmtId="0" fontId="19" fillId="2" borderId="25" xfId="0" applyFont="1" applyFill="1" applyBorder="1" applyAlignment="1">
      <alignment wrapText="1"/>
    </xf>
    <xf numFmtId="200" fontId="19" fillId="2" borderId="20" xfId="0" applyNumberFormat="1" applyFont="1" applyFill="1" applyBorder="1">
      <alignment vertical="center"/>
    </xf>
    <xf numFmtId="0" fontId="19" fillId="2" borderId="10" xfId="0" applyFont="1" applyFill="1" applyBorder="1">
      <alignment vertical="center"/>
    </xf>
    <xf numFmtId="0" fontId="19" fillId="2" borderId="22" xfId="0" applyFont="1" applyFill="1" applyBorder="1" applyAlignment="1">
      <alignment wrapText="1"/>
    </xf>
    <xf numFmtId="202" fontId="19" fillId="2" borderId="23" xfId="1" applyNumberFormat="1" applyFont="1" applyFill="1" applyBorder="1">
      <alignment vertical="center"/>
    </xf>
    <xf numFmtId="204" fontId="19" fillId="0" borderId="0" xfId="0" applyNumberFormat="1" applyFont="1">
      <alignment vertical="center"/>
    </xf>
    <xf numFmtId="205" fontId="19" fillId="0" borderId="0" xfId="0" applyNumberFormat="1" applyFont="1">
      <alignment vertical="center"/>
    </xf>
    <xf numFmtId="14" fontId="22" fillId="0" borderId="0" xfId="0" applyNumberFormat="1" applyFont="1" applyFill="1">
      <alignment vertical="center"/>
    </xf>
    <xf numFmtId="0" fontId="22" fillId="0" borderId="0" xfId="0" applyNumberFormat="1" applyFont="1" applyFill="1">
      <alignment vertical="center"/>
    </xf>
    <xf numFmtId="14" fontId="19" fillId="0" borderId="0" xfId="0" applyNumberFormat="1" applyFont="1" applyAlignment="1">
      <alignment wrapText="1"/>
    </xf>
    <xf numFmtId="0" fontId="19" fillId="0" borderId="0" xfId="0" applyFont="1" applyAlignment="1">
      <alignment wrapText="1"/>
    </xf>
    <xf numFmtId="14" fontId="22" fillId="0" borderId="26" xfId="0" applyNumberFormat="1" applyFont="1" applyBorder="1">
      <alignment vertical="center"/>
    </xf>
    <xf numFmtId="14" fontId="22" fillId="0" borderId="27" xfId="0" applyNumberFormat="1" applyFont="1" applyBorder="1">
      <alignment vertical="center"/>
    </xf>
    <xf numFmtId="0" fontId="17" fillId="0" borderId="0" xfId="0" applyFont="1">
      <alignment vertical="center"/>
    </xf>
    <xf numFmtId="206" fontId="19" fillId="0" borderId="0" xfId="0" applyNumberFormat="1" applyFont="1" applyAlignment="1">
      <alignment wrapText="1"/>
    </xf>
    <xf numFmtId="206" fontId="0" fillId="0" borderId="0" xfId="0" applyNumberFormat="1" applyAlignment="1">
      <alignment wrapText="1"/>
    </xf>
    <xf numFmtId="0" fontId="19" fillId="0" borderId="0" xfId="0" applyFont="1" applyFill="1" applyBorder="1">
      <alignment vertical="center"/>
    </xf>
    <xf numFmtId="43" fontId="19" fillId="2" borderId="24" xfId="1" applyFont="1" applyFill="1" applyBorder="1">
      <alignment vertical="center"/>
    </xf>
    <xf numFmtId="43" fontId="19" fillId="2" borderId="20" xfId="1" applyFont="1" applyFill="1" applyBorder="1">
      <alignment vertical="center"/>
    </xf>
    <xf numFmtId="0" fontId="22" fillId="12" borderId="0" xfId="0" applyFont="1" applyFill="1">
      <alignment vertical="center"/>
    </xf>
    <xf numFmtId="0" fontId="19" fillId="2" borderId="0" xfId="0" applyFont="1" applyFill="1" applyBorder="1">
      <alignment vertical="center"/>
    </xf>
    <xf numFmtId="198" fontId="19" fillId="2" borderId="24" xfId="1" applyNumberFormat="1" applyFont="1" applyFill="1" applyBorder="1">
      <alignment vertical="center"/>
    </xf>
    <xf numFmtId="191" fontId="20" fillId="10" borderId="23" xfId="1" applyNumberFormat="1" applyFont="1" applyFill="1" applyBorder="1" applyAlignment="1">
      <alignment horizontal="center" vertical="center" wrapText="1"/>
    </xf>
    <xf numFmtId="187" fontId="24" fillId="0" borderId="10" xfId="49" applyNumberFormat="1" applyFont="1" applyFill="1" applyBorder="1" applyAlignment="1">
      <alignment horizontal="center" vertical="center" wrapText="1"/>
    </xf>
    <xf numFmtId="0" fontId="19" fillId="2" borderId="16" xfId="0" applyFont="1" applyFill="1" applyBorder="1" applyAlignment="1">
      <alignment wrapText="1"/>
    </xf>
    <xf numFmtId="0" fontId="19" fillId="2" borderId="28" xfId="0" applyFont="1" applyFill="1" applyBorder="1">
      <alignment vertical="center"/>
    </xf>
    <xf numFmtId="207" fontId="19" fillId="0" borderId="0" xfId="0" applyNumberFormat="1" applyFont="1">
      <alignment vertical="center"/>
    </xf>
    <xf numFmtId="0" fontId="22" fillId="0" borderId="29" xfId="0" applyFont="1" applyBorder="1">
      <alignment vertical="center"/>
    </xf>
    <xf numFmtId="0" fontId="12" fillId="0" borderId="0" xfId="0" applyFont="1" applyFill="1" applyBorder="1" applyAlignment="1">
      <alignment wrapText="1"/>
    </xf>
    <xf numFmtId="0" fontId="0" fillId="13" borderId="0" xfId="0" applyFill="1">
      <alignment vertical="center"/>
    </xf>
    <xf numFmtId="11" fontId="0" fillId="13" borderId="0" xfId="0" applyNumberFormat="1" applyFill="1">
      <alignment vertical="center"/>
    </xf>
    <xf numFmtId="0" fontId="0" fillId="12" borderId="0" xfId="0" applyFill="1">
      <alignment vertical="center"/>
    </xf>
    <xf numFmtId="176" fontId="0" fillId="12" borderId="0" xfId="0" applyNumberFormat="1" applyFill="1">
      <alignment vertical="center"/>
    </xf>
    <xf numFmtId="0" fontId="19" fillId="2" borderId="18" xfId="0" applyFont="1" applyFill="1" applyBorder="1" applyAlignment="1">
      <alignment wrapText="1"/>
    </xf>
    <xf numFmtId="0" fontId="19" fillId="2" borderId="22" xfId="0" applyFont="1" applyFill="1" applyBorder="1">
      <alignment vertical="center"/>
    </xf>
    <xf numFmtId="208" fontId="19" fillId="0" borderId="0" xfId="0" applyNumberFormat="1" applyFont="1">
      <alignment vertical="center"/>
    </xf>
    <xf numFmtId="0" fontId="19" fillId="2" borderId="24" xfId="1" applyNumberFormat="1" applyFont="1" applyFill="1" applyBorder="1">
      <alignment vertical="center"/>
    </xf>
    <xf numFmtId="0" fontId="19" fillId="2" borderId="20" xfId="1" applyNumberFormat="1" applyFont="1" applyFill="1" applyBorder="1">
      <alignment vertical="center"/>
    </xf>
    <xf numFmtId="0" fontId="19" fillId="0" borderId="19" xfId="0" applyFont="1" applyBorder="1" applyAlignment="1">
      <alignment wrapText="1"/>
    </xf>
    <xf numFmtId="200" fontId="19" fillId="11" borderId="20" xfId="0" applyNumberFormat="1" applyFont="1" applyFill="1" applyBorder="1">
      <alignment vertical="center"/>
    </xf>
    <xf numFmtId="201" fontId="19" fillId="11" borderId="20" xfId="1" applyNumberFormat="1" applyFont="1" applyFill="1" applyBorder="1">
      <alignment vertical="center"/>
    </xf>
    <xf numFmtId="0" fontId="19" fillId="2" borderId="21" xfId="0" applyFont="1" applyFill="1" applyBorder="1" applyAlignment="1">
      <alignment wrapText="1"/>
    </xf>
    <xf numFmtId="200" fontId="19" fillId="2" borderId="24" xfId="0" applyNumberFormat="1" applyFont="1" applyFill="1" applyBorder="1">
      <alignment vertical="center"/>
    </xf>
    <xf numFmtId="0" fontId="20" fillId="10" borderId="22" xfId="0" applyFont="1" applyFill="1" applyBorder="1" applyAlignment="1">
      <alignment vertical="center" wrapText="1"/>
    </xf>
    <xf numFmtId="0" fontId="19" fillId="0" borderId="0" xfId="0" applyNumberFormat="1" applyFont="1">
      <alignment vertical="center"/>
    </xf>
    <xf numFmtId="0" fontId="12" fillId="12" borderId="0" xfId="0" applyFont="1" applyFill="1" applyBorder="1" applyAlignment="1">
      <alignment wrapText="1"/>
    </xf>
    <xf numFmtId="0" fontId="19" fillId="12" borderId="0" xfId="0" applyFont="1" applyFill="1" applyAlignment="1">
      <alignment wrapText="1"/>
    </xf>
    <xf numFmtId="191" fontId="0" fillId="0" borderId="0" xfId="1" applyNumberFormat="1" applyFont="1">
      <alignment vertical="center"/>
    </xf>
    <xf numFmtId="0" fontId="25" fillId="10" borderId="10" xfId="0" applyFont="1" applyFill="1" applyBorder="1" applyAlignment="1">
      <alignment horizontal="center" vertical="center" wrapText="1"/>
    </xf>
    <xf numFmtId="0" fontId="25" fillId="10" borderId="22" xfId="0" applyFont="1" applyFill="1" applyBorder="1" applyAlignment="1">
      <alignment horizontal="center" vertical="center" wrapText="1"/>
    </xf>
    <xf numFmtId="0" fontId="25" fillId="10" borderId="23" xfId="0" applyFont="1" applyFill="1" applyBorder="1" applyAlignment="1">
      <alignment horizontal="center" vertical="center" wrapText="1"/>
    </xf>
    <xf numFmtId="191" fontId="25" fillId="10" borderId="23" xfId="1" applyNumberFormat="1" applyFont="1" applyFill="1" applyBorder="1" applyAlignment="1">
      <alignment horizontal="center" vertical="center" wrapText="1"/>
    </xf>
    <xf numFmtId="14" fontId="0" fillId="11" borderId="15" xfId="0" applyNumberFormat="1" applyFill="1" applyBorder="1" applyAlignment="1">
      <alignment wrapText="1"/>
    </xf>
    <xf numFmtId="181" fontId="0" fillId="11" borderId="15" xfId="0" applyNumberFormat="1" applyFill="1" applyBorder="1">
      <alignment vertical="center"/>
    </xf>
    <xf numFmtId="200" fontId="0" fillId="11" borderId="17" xfId="0" applyNumberFormat="1" applyFill="1" applyBorder="1">
      <alignment vertical="center"/>
    </xf>
    <xf numFmtId="202" fontId="0" fillId="11" borderId="17" xfId="1" applyNumberFormat="1" applyFont="1" applyFill="1" applyBorder="1">
      <alignment vertical="center"/>
    </xf>
    <xf numFmtId="201" fontId="0" fillId="11" borderId="17" xfId="1" applyNumberFormat="1" applyFont="1" applyFill="1" applyBorder="1">
      <alignment vertical="center"/>
    </xf>
    <xf numFmtId="14" fontId="0" fillId="11" borderId="21" xfId="0" applyNumberFormat="1" applyFill="1" applyBorder="1" applyAlignment="1">
      <alignment wrapText="1"/>
    </xf>
    <xf numFmtId="181" fontId="0" fillId="11" borderId="21" xfId="0" applyNumberFormat="1" applyFill="1" applyBorder="1">
      <alignment vertical="center"/>
    </xf>
    <xf numFmtId="200" fontId="0" fillId="11" borderId="24" xfId="0" applyNumberFormat="1" applyFill="1" applyBorder="1">
      <alignment vertical="center"/>
    </xf>
    <xf numFmtId="202" fontId="0" fillId="11" borderId="24" xfId="1" applyNumberFormat="1" applyFont="1" applyFill="1" applyBorder="1">
      <alignment vertical="center"/>
    </xf>
    <xf numFmtId="201" fontId="0" fillId="11" borderId="24" xfId="1" applyNumberFormat="1" applyFont="1" applyFill="1" applyBorder="1">
      <alignment vertical="center"/>
    </xf>
    <xf numFmtId="43" fontId="0" fillId="0" borderId="0" xfId="0" applyNumberFormat="1">
      <alignment vertical="center"/>
    </xf>
    <xf numFmtId="0" fontId="0" fillId="2" borderId="15" xfId="0" applyFill="1" applyBorder="1" applyAlignment="1">
      <alignment wrapText="1"/>
    </xf>
    <xf numFmtId="181" fontId="0" fillId="2" borderId="15" xfId="0" applyNumberFormat="1" applyFill="1" applyBorder="1">
      <alignment vertical="center"/>
    </xf>
    <xf numFmtId="200" fontId="0" fillId="2" borderId="17" xfId="0" applyNumberFormat="1" applyFill="1" applyBorder="1">
      <alignment vertical="center"/>
    </xf>
    <xf numFmtId="202" fontId="0" fillId="2" borderId="17" xfId="1" applyNumberFormat="1" applyFont="1" applyFill="1" applyBorder="1">
      <alignment vertical="center"/>
    </xf>
    <xf numFmtId="203" fontId="0" fillId="2" borderId="17" xfId="0" applyNumberFormat="1" applyFill="1" applyBorder="1">
      <alignment vertical="center"/>
    </xf>
    <xf numFmtId="0" fontId="0" fillId="2" borderId="18" xfId="0" applyFill="1" applyBorder="1">
      <alignment vertical="center"/>
    </xf>
    <xf numFmtId="181" fontId="0" fillId="2" borderId="18" xfId="0" applyNumberFormat="1" applyFill="1" applyBorder="1">
      <alignment vertical="center"/>
    </xf>
    <xf numFmtId="200" fontId="0" fillId="2" borderId="20" xfId="0" applyNumberFormat="1" applyFill="1" applyBorder="1">
      <alignment vertical="center"/>
    </xf>
    <xf numFmtId="202" fontId="0" fillId="2" borderId="20" xfId="1" applyNumberFormat="1" applyFont="1" applyFill="1" applyBorder="1">
      <alignment vertical="center"/>
    </xf>
    <xf numFmtId="203" fontId="0" fillId="2" borderId="20" xfId="0" applyNumberFormat="1" applyFill="1" applyBorder="1">
      <alignment vertical="center"/>
    </xf>
    <xf numFmtId="0" fontId="0" fillId="13" borderId="15" xfId="0" applyFill="1" applyBorder="1">
      <alignment vertical="center"/>
    </xf>
    <xf numFmtId="0" fontId="0" fillId="13" borderId="16" xfId="0" applyFill="1" applyBorder="1">
      <alignment vertical="center"/>
    </xf>
    <xf numFmtId="198" fontId="0" fillId="13" borderId="17" xfId="1" applyNumberFormat="1" applyFont="1" applyFill="1" applyBorder="1">
      <alignment vertical="center"/>
    </xf>
    <xf numFmtId="0" fontId="0" fillId="13" borderId="18" xfId="0" applyFill="1" applyBorder="1">
      <alignment vertical="center"/>
    </xf>
    <xf numFmtId="0" fontId="0" fillId="13" borderId="19" xfId="0" applyFill="1" applyBorder="1">
      <alignment vertical="center"/>
    </xf>
    <xf numFmtId="198" fontId="0" fillId="13" borderId="20" xfId="1" applyNumberFormat="1" applyFont="1" applyFill="1" applyBorder="1">
      <alignment vertical="center"/>
    </xf>
    <xf numFmtId="0" fontId="0" fillId="13" borderId="21" xfId="0" applyFill="1" applyBorder="1">
      <alignment vertical="center"/>
    </xf>
    <xf numFmtId="43" fontId="0" fillId="13" borderId="24" xfId="1" applyFont="1" applyFill="1" applyBorder="1">
      <alignment vertical="center"/>
    </xf>
    <xf numFmtId="43" fontId="0" fillId="13" borderId="20" xfId="1" applyFont="1" applyFill="1" applyBorder="1">
      <alignment vertical="center"/>
    </xf>
    <xf numFmtId="0" fontId="0" fillId="13" borderId="22" xfId="0" applyFill="1" applyBorder="1">
      <alignment vertical="center"/>
    </xf>
    <xf numFmtId="0" fontId="0" fillId="13" borderId="28" xfId="0" applyFill="1" applyBorder="1">
      <alignment vertical="center"/>
    </xf>
    <xf numFmtId="198" fontId="0" fillId="2" borderId="23" xfId="1" applyNumberFormat="1" applyFont="1" applyFill="1" applyBorder="1">
      <alignment vertical="center"/>
    </xf>
    <xf numFmtId="202" fontId="0" fillId="13" borderId="17" xfId="1" applyNumberFormat="1" applyFont="1" applyFill="1" applyBorder="1">
      <alignment vertical="center"/>
    </xf>
    <xf numFmtId="202" fontId="0" fillId="0" borderId="0" xfId="1" applyNumberFormat="1" applyFont="1">
      <alignment vertical="center"/>
    </xf>
    <xf numFmtId="197" fontId="0" fillId="0" borderId="0" xfId="0" applyNumberFormat="1">
      <alignment vertical="center"/>
    </xf>
    <xf numFmtId="204" fontId="0" fillId="0" borderId="0" xfId="0" applyNumberFormat="1">
      <alignment vertical="center"/>
    </xf>
    <xf numFmtId="209" fontId="0" fillId="2" borderId="20" xfId="0" applyNumberFormat="1" applyFill="1" applyBorder="1">
      <alignment vertical="center"/>
    </xf>
    <xf numFmtId="14" fontId="0" fillId="11" borderId="25" xfId="0" applyNumberFormat="1" applyFill="1" applyBorder="1" applyAlignment="1">
      <alignment wrapText="1"/>
    </xf>
    <xf numFmtId="0" fontId="0" fillId="11" borderId="25" xfId="0" applyFill="1" applyBorder="1" applyAlignment="1">
      <alignment wrapText="1"/>
    </xf>
    <xf numFmtId="202" fontId="0" fillId="2" borderId="23" xfId="1" applyNumberFormat="1" applyFont="1" applyFill="1" applyBorder="1">
      <alignment vertical="center"/>
    </xf>
    <xf numFmtId="0" fontId="0" fillId="11" borderId="21" xfId="0" applyFill="1" applyBorder="1">
      <alignment vertical="center"/>
    </xf>
    <xf numFmtId="187" fontId="0" fillId="11" borderId="24" xfId="1" applyNumberFormat="1" applyFont="1" applyFill="1" applyBorder="1">
      <alignment vertical="center"/>
    </xf>
    <xf numFmtId="0" fontId="0" fillId="11" borderId="21" xfId="0" applyFill="1" applyBorder="1" applyAlignment="1">
      <alignment wrapText="1"/>
    </xf>
    <xf numFmtId="187" fontId="0" fillId="2" borderId="23" xfId="1" applyNumberFormat="1" applyFont="1" applyFill="1" applyBorder="1">
      <alignment vertical="center"/>
    </xf>
    <xf numFmtId="0" fontId="0" fillId="11" borderId="14" xfId="0" applyFill="1" applyBorder="1" applyAlignment="1">
      <alignment wrapText="1"/>
    </xf>
    <xf numFmtId="0" fontId="0" fillId="11" borderId="0" xfId="0" applyNumberFormat="1" applyFill="1" applyAlignment="1">
      <alignment wrapText="1"/>
    </xf>
    <xf numFmtId="0" fontId="0" fillId="11" borderId="30" xfId="0" applyFill="1" applyBorder="1" applyAlignment="1">
      <alignment wrapText="1"/>
    </xf>
    <xf numFmtId="0" fontId="0" fillId="11" borderId="0" xfId="0" applyFill="1" applyAlignment="1">
      <alignment wrapText="1"/>
    </xf>
    <xf numFmtId="187" fontId="7" fillId="0" borderId="10" xfId="52" applyNumberFormat="1" applyFont="1" applyFill="1" applyBorder="1" applyAlignment="1">
      <alignment horizontal="center" vertical="center" wrapText="1"/>
    </xf>
    <xf numFmtId="14" fontId="0" fillId="11" borderId="30" xfId="0" applyNumberFormat="1" applyFill="1" applyBorder="1" applyAlignment="1">
      <alignment wrapText="1"/>
    </xf>
    <xf numFmtId="181" fontId="0" fillId="11" borderId="0" xfId="0" applyNumberFormat="1" applyFill="1" applyBorder="1">
      <alignment vertical="center"/>
    </xf>
    <xf numFmtId="0" fontId="12" fillId="0" borderId="0" xfId="53" applyAlignment="1">
      <alignment wrapText="1"/>
    </xf>
    <xf numFmtId="187" fontId="7" fillId="0" borderId="10" xfId="51" applyNumberFormat="1" applyFont="1" applyFill="1" applyBorder="1" applyAlignment="1">
      <alignment horizontal="center" vertical="center" wrapText="1"/>
    </xf>
    <xf numFmtId="187" fontId="7" fillId="0" borderId="10" xfId="56" applyNumberFormat="1" applyFont="1" applyFill="1" applyBorder="1" applyAlignment="1">
      <alignment horizontal="center" vertical="center" wrapText="1"/>
    </xf>
    <xf numFmtId="0" fontId="0" fillId="0" borderId="0" xfId="0" applyAlignment="1">
      <alignment wrapText="1"/>
    </xf>
    <xf numFmtId="202" fontId="0" fillId="2" borderId="10" xfId="1" applyNumberFormat="1" applyFont="1" applyFill="1" applyBorder="1">
      <alignment vertical="center"/>
    </xf>
    <xf numFmtId="0" fontId="0" fillId="2" borderId="22" xfId="0" applyFill="1" applyBorder="1" applyAlignment="1">
      <alignment wrapText="1"/>
    </xf>
    <xf numFmtId="181" fontId="0" fillId="2" borderId="22" xfId="0" applyNumberFormat="1" applyFill="1" applyBorder="1">
      <alignment vertical="center"/>
    </xf>
    <xf numFmtId="200" fontId="0" fillId="2" borderId="23" xfId="0" applyNumberFormat="1" applyFill="1" applyBorder="1">
      <alignment vertical="center"/>
    </xf>
    <xf numFmtId="203" fontId="0" fillId="2" borderId="10" xfId="0" applyNumberFormat="1" applyFill="1" applyBorder="1">
      <alignment vertical="center"/>
    </xf>
    <xf numFmtId="202" fontId="0" fillId="2" borderId="25" xfId="1" applyNumberFormat="1" applyFont="1" applyFill="1" applyBorder="1">
      <alignment vertical="center"/>
    </xf>
    <xf numFmtId="187" fontId="7" fillId="0" borderId="10" xfId="49" applyNumberFormat="1" applyFont="1" applyFill="1" applyBorder="1" applyAlignment="1">
      <alignment horizontal="center" vertical="center" wrapText="1"/>
    </xf>
    <xf numFmtId="0" fontId="19" fillId="13" borderId="15" xfId="0" applyFont="1" applyFill="1" applyBorder="1">
      <alignment vertical="center"/>
    </xf>
    <xf numFmtId="0" fontId="19" fillId="13" borderId="16" xfId="0" applyFont="1" applyFill="1" applyBorder="1">
      <alignment vertical="center"/>
    </xf>
    <xf numFmtId="0" fontId="19" fillId="13" borderId="18" xfId="0" applyFont="1" applyFill="1" applyBorder="1">
      <alignment vertical="center"/>
    </xf>
    <xf numFmtId="0" fontId="19" fillId="13" borderId="19" xfId="0" applyFont="1" applyFill="1" applyBorder="1">
      <alignment vertical="center"/>
    </xf>
    <xf numFmtId="0" fontId="19" fillId="13" borderId="21" xfId="0" applyFont="1" applyFill="1" applyBorder="1">
      <alignment vertical="center"/>
    </xf>
    <xf numFmtId="0" fontId="19" fillId="13" borderId="0" xfId="0" applyFont="1" applyFill="1">
      <alignment vertical="center"/>
    </xf>
    <xf numFmtId="200" fontId="0" fillId="2" borderId="28" xfId="0" applyNumberFormat="1" applyFill="1" applyBorder="1">
      <alignment vertical="center"/>
    </xf>
    <xf numFmtId="202" fontId="0" fillId="0" borderId="0" xfId="1" applyNumberFormat="1" applyFont="1" applyFill="1" applyBorder="1">
      <alignment vertical="center"/>
    </xf>
    <xf numFmtId="203" fontId="0" fillId="0" borderId="0" xfId="0" applyNumberFormat="1" applyFill="1" applyBorder="1">
      <alignment vertical="center"/>
    </xf>
    <xf numFmtId="181" fontId="19" fillId="2" borderId="22" xfId="0" applyNumberFormat="1" applyFont="1" applyFill="1" applyBorder="1">
      <alignment vertical="center"/>
    </xf>
    <xf numFmtId="200" fontId="0" fillId="2" borderId="19" xfId="0" applyNumberFormat="1" applyFill="1" applyBorder="1">
      <alignment vertical="center"/>
    </xf>
    <xf numFmtId="181" fontId="19" fillId="2" borderId="18" xfId="0" applyNumberFormat="1" applyFont="1" applyFill="1" applyBorder="1">
      <alignment vertical="center"/>
    </xf>
    <xf numFmtId="0" fontId="19" fillId="13" borderId="22" xfId="0" applyFont="1" applyFill="1" applyBorder="1">
      <alignment vertical="center"/>
    </xf>
    <xf numFmtId="0" fontId="19" fillId="13" borderId="28" xfId="0" applyFont="1" applyFill="1" applyBorder="1">
      <alignment vertical="center"/>
    </xf>
    <xf numFmtId="198" fontId="19" fillId="13" borderId="17" xfId="1" applyNumberFormat="1" applyFont="1" applyFill="1" applyBorder="1">
      <alignment vertical="center"/>
    </xf>
    <xf numFmtId="198" fontId="19" fillId="13" borderId="20" xfId="1" applyNumberFormat="1" applyFont="1" applyFill="1" applyBorder="1">
      <alignment vertical="center"/>
    </xf>
    <xf numFmtId="43" fontId="19" fillId="13" borderId="24" xfId="1" applyFont="1" applyFill="1" applyBorder="1">
      <alignment vertical="center"/>
    </xf>
    <xf numFmtId="43" fontId="19" fillId="13" borderId="20" xfId="1" applyFont="1" applyFill="1" applyBorder="1">
      <alignment vertical="center"/>
    </xf>
    <xf numFmtId="187" fontId="26" fillId="0" borderId="10" xfId="49" applyNumberFormat="1" applyFont="1" applyFill="1" applyBorder="1" applyAlignment="1">
      <alignment horizontal="center" vertical="center" wrapText="1"/>
    </xf>
    <xf numFmtId="200" fontId="19" fillId="2" borderId="28" xfId="0" applyNumberFormat="1" applyFont="1" applyFill="1" applyBorder="1">
      <alignment vertical="center"/>
    </xf>
    <xf numFmtId="200" fontId="19" fillId="2" borderId="19" xfId="0" applyNumberFormat="1" applyFont="1" applyFill="1" applyBorder="1">
      <alignment vertical="center"/>
    </xf>
    <xf numFmtId="0" fontId="22" fillId="14" borderId="31" xfId="0" applyFont="1" applyFill="1" applyBorder="1">
      <alignment vertical="center"/>
    </xf>
    <xf numFmtId="11" fontId="0" fillId="0" borderId="0" xfId="0" applyNumberFormat="1">
      <alignment vertical="center"/>
    </xf>
    <xf numFmtId="210" fontId="0" fillId="0" borderId="0" xfId="0" applyNumberFormat="1">
      <alignment vertical="center"/>
    </xf>
    <xf numFmtId="210" fontId="0" fillId="12" borderId="0" xfId="0" applyNumberFormat="1" applyFill="1">
      <alignment vertical="center"/>
    </xf>
    <xf numFmtId="211" fontId="0" fillId="0" borderId="0" xfId="0" applyNumberFormat="1">
      <alignment vertical="center"/>
    </xf>
    <xf numFmtId="0" fontId="19" fillId="11" borderId="24" xfId="0" applyNumberFormat="1" applyFont="1" applyFill="1" applyBorder="1">
      <alignment vertical="center"/>
    </xf>
    <xf numFmtId="0" fontId="27" fillId="2" borderId="15" xfId="0" applyFont="1" applyFill="1" applyBorder="1">
      <alignment vertical="center"/>
    </xf>
    <xf numFmtId="0" fontId="27" fillId="2" borderId="0" xfId="0" applyFont="1" applyFill="1">
      <alignment vertical="center"/>
    </xf>
    <xf numFmtId="212" fontId="27" fillId="2" borderId="24" xfId="1" applyNumberFormat="1" applyFont="1" applyFill="1" applyBorder="1">
      <alignment vertical="center"/>
    </xf>
    <xf numFmtId="0" fontId="27" fillId="0" borderId="0" xfId="0" applyFont="1">
      <alignment vertical="center"/>
    </xf>
    <xf numFmtId="0" fontId="27" fillId="2" borderId="18" xfId="0" applyFont="1" applyFill="1" applyBorder="1">
      <alignment vertical="center"/>
    </xf>
    <xf numFmtId="0" fontId="27" fillId="2" borderId="19" xfId="0" applyFont="1" applyFill="1" applyBorder="1">
      <alignment vertical="center"/>
    </xf>
    <xf numFmtId="0" fontId="28" fillId="10" borderId="10" xfId="0" applyFont="1" applyFill="1" applyBorder="1" applyAlignment="1">
      <alignment horizontal="center" vertical="center" wrapText="1"/>
    </xf>
    <xf numFmtId="0" fontId="28" fillId="10" borderId="23" xfId="0" applyFont="1" applyFill="1" applyBorder="1" applyAlignment="1">
      <alignment vertical="center" wrapText="1"/>
    </xf>
    <xf numFmtId="213" fontId="22" fillId="0" borderId="0" xfId="0" applyNumberFormat="1" applyFont="1">
      <alignment vertical="center"/>
    </xf>
    <xf numFmtId="190" fontId="19" fillId="11" borderId="24" xfId="1" applyNumberFormat="1" applyFont="1" applyFill="1" applyBorder="1">
      <alignment vertical="center"/>
    </xf>
    <xf numFmtId="213" fontId="22" fillId="0" borderId="0" xfId="0" applyNumberFormat="1" applyFont="1" applyFill="1">
      <alignment vertical="center"/>
    </xf>
    <xf numFmtId="190" fontId="27" fillId="2" borderId="24" xfId="1" applyNumberFormat="1" applyFont="1" applyFill="1" applyBorder="1">
      <alignment vertical="center"/>
    </xf>
    <xf numFmtId="0" fontId="21" fillId="10" borderId="10" xfId="0" applyFont="1" applyFill="1" applyBorder="1" applyAlignment="1">
      <alignment horizontal="center" vertical="center" wrapText="1"/>
    </xf>
    <xf numFmtId="0" fontId="21" fillId="2" borderId="10" xfId="0" applyFont="1" applyFill="1" applyBorder="1" applyAlignment="1">
      <alignment horizontal="center" vertical="center" wrapText="1"/>
    </xf>
    <xf numFmtId="0" fontId="22" fillId="0" borderId="0" xfId="0" applyFont="1" applyFill="1">
      <alignment vertical="center"/>
    </xf>
    <xf numFmtId="0" fontId="21" fillId="10" borderId="22" xfId="0" applyFont="1" applyFill="1" applyBorder="1" applyAlignment="1">
      <alignment vertical="center" wrapText="1"/>
    </xf>
    <xf numFmtId="199" fontId="14" fillId="0" borderId="0" xfId="1" applyNumberFormat="1" applyFont="1">
      <alignment vertical="center"/>
    </xf>
    <xf numFmtId="204" fontId="27" fillId="0" borderId="0" xfId="0" applyNumberFormat="1" applyFont="1">
      <alignment vertical="center"/>
    </xf>
    <xf numFmtId="199" fontId="0" fillId="0" borderId="0" xfId="1" applyNumberFormat="1" applyFont="1">
      <alignment vertical="center"/>
    </xf>
    <xf numFmtId="0" fontId="21" fillId="10" borderId="22" xfId="0" applyFont="1" applyFill="1" applyBorder="1" applyAlignment="1">
      <alignment horizontal="center" vertical="center" wrapText="1"/>
    </xf>
    <xf numFmtId="0" fontId="21" fillId="10" borderId="23" xfId="0" applyFont="1" applyFill="1" applyBorder="1" applyAlignment="1">
      <alignment horizontal="center" vertical="center" wrapText="1"/>
    </xf>
    <xf numFmtId="191" fontId="20" fillId="10" borderId="22" xfId="1" applyNumberFormat="1" applyFont="1" applyFill="1" applyBorder="1" applyAlignment="1">
      <alignment horizontal="center" vertical="center" wrapText="1"/>
    </xf>
    <xf numFmtId="0" fontId="0" fillId="0" borderId="0" xfId="0" applyNumberFormat="1" applyFill="1">
      <alignment vertical="center"/>
    </xf>
    <xf numFmtId="198" fontId="27" fillId="2" borderId="24" xfId="1" applyNumberFormat="1" applyFont="1" applyFill="1" applyBorder="1">
      <alignment vertical="center"/>
    </xf>
    <xf numFmtId="187" fontId="0" fillId="0" borderId="0" xfId="0" applyNumberFormat="1">
      <alignment vertical="center"/>
    </xf>
    <xf numFmtId="181" fontId="19" fillId="2" borderId="15" xfId="0" applyNumberFormat="1" applyFont="1" applyFill="1" applyBorder="1">
      <alignment vertical="center"/>
    </xf>
    <xf numFmtId="199" fontId="19" fillId="2" borderId="17" xfId="1" applyNumberFormat="1" applyFont="1" applyFill="1" applyBorder="1">
      <alignment vertical="center"/>
    </xf>
    <xf numFmtId="199" fontId="19" fillId="2" borderId="20" xfId="1" applyNumberFormat="1" applyFont="1" applyFill="1" applyBorder="1">
      <alignment vertical="center"/>
    </xf>
    <xf numFmtId="0" fontId="27" fillId="2" borderId="16" xfId="0" applyFont="1" applyFill="1" applyBorder="1">
      <alignment vertical="center"/>
    </xf>
    <xf numFmtId="200" fontId="27" fillId="2" borderId="17" xfId="0" applyNumberFormat="1" applyFont="1" applyFill="1" applyBorder="1">
      <alignment vertical="center"/>
    </xf>
    <xf numFmtId="200" fontId="27" fillId="2" borderId="20" xfId="0" applyNumberFormat="1" applyFont="1" applyFill="1" applyBorder="1">
      <alignment vertical="center"/>
    </xf>
    <xf numFmtId="198" fontId="27" fillId="2" borderId="17" xfId="1" applyNumberFormat="1" applyFont="1" applyFill="1" applyBorder="1">
      <alignment vertical="center"/>
    </xf>
    <xf numFmtId="202" fontId="27" fillId="0" borderId="0" xfId="1" applyNumberFormat="1" applyFont="1" applyFill="1" applyBorder="1">
      <alignment vertical="center"/>
    </xf>
    <xf numFmtId="203" fontId="27" fillId="0" borderId="0" xfId="0" applyNumberFormat="1" applyFont="1" applyFill="1" applyBorder="1">
      <alignment vertical="center"/>
    </xf>
    <xf numFmtId="198" fontId="27" fillId="2" borderId="20" xfId="1" applyNumberFormat="1" applyFont="1" applyFill="1" applyBorder="1">
      <alignment vertical="center"/>
    </xf>
    <xf numFmtId="0" fontId="0" fillId="0" borderId="0" xfId="0" applyFont="1" applyAlignment="1">
      <alignment horizontal="right" vertical="center"/>
    </xf>
    <xf numFmtId="212" fontId="19" fillId="0" borderId="0" xfId="1" applyNumberFormat="1" applyFont="1">
      <alignment vertical="center"/>
    </xf>
    <xf numFmtId="212" fontId="27" fillId="2" borderId="17" xfId="1" applyNumberFormat="1" applyFont="1" applyFill="1" applyBorder="1">
      <alignment vertical="center"/>
    </xf>
    <xf numFmtId="212" fontId="27" fillId="2" borderId="20" xfId="1" applyNumberFormat="1" applyFont="1" applyFill="1" applyBorder="1">
      <alignment vertical="center"/>
    </xf>
    <xf numFmtId="212" fontId="19" fillId="2" borderId="24" xfId="1" applyNumberFormat="1" applyFont="1" applyFill="1" applyBorder="1">
      <alignment vertical="center"/>
    </xf>
    <xf numFmtId="212" fontId="19" fillId="11" borderId="24" xfId="1" applyNumberFormat="1" applyFont="1" applyFill="1" applyBorder="1">
      <alignment vertical="center"/>
    </xf>
    <xf numFmtId="212" fontId="19" fillId="2" borderId="17" xfId="1" applyNumberFormat="1" applyFont="1" applyFill="1" applyBorder="1">
      <alignment vertical="center"/>
    </xf>
    <xf numFmtId="212" fontId="19" fillId="2" borderId="20" xfId="1" applyNumberFormat="1" applyFont="1" applyFill="1" applyBorder="1">
      <alignment vertical="center"/>
    </xf>
    <xf numFmtId="0" fontId="21" fillId="10" borderId="23" xfId="0" applyFont="1" applyFill="1" applyBorder="1" applyAlignment="1">
      <alignment vertical="center" wrapText="1"/>
    </xf>
    <xf numFmtId="0" fontId="29" fillId="0" borderId="0" xfId="0" applyFont="1">
      <alignment vertical="center"/>
    </xf>
    <xf numFmtId="0" fontId="28" fillId="10" borderId="22" xfId="0" applyFont="1" applyFill="1" applyBorder="1" applyAlignment="1">
      <alignment horizontal="center" vertical="center" wrapText="1"/>
    </xf>
    <xf numFmtId="0" fontId="28" fillId="10" borderId="23" xfId="0" applyFont="1" applyFill="1" applyBorder="1" applyAlignment="1">
      <alignment horizontal="center" vertical="center" wrapText="1"/>
    </xf>
    <xf numFmtId="191" fontId="28" fillId="10" borderId="22" xfId="1" applyNumberFormat="1" applyFont="1" applyFill="1" applyBorder="1" applyAlignment="1">
      <alignment horizontal="center" vertical="center" wrapText="1"/>
    </xf>
    <xf numFmtId="191" fontId="28" fillId="10" borderId="23" xfId="1" applyNumberFormat="1" applyFont="1" applyFill="1" applyBorder="1" applyAlignment="1">
      <alignment horizontal="center" vertical="center" wrapText="1"/>
    </xf>
    <xf numFmtId="214" fontId="22" fillId="0" borderId="0" xfId="0" applyNumberFormat="1" applyFont="1" applyFill="1">
      <alignment vertical="center"/>
    </xf>
    <xf numFmtId="0" fontId="27" fillId="2" borderId="15" xfId="0" applyFont="1" applyFill="1" applyBorder="1" applyAlignment="1">
      <alignment wrapText="1"/>
    </xf>
    <xf numFmtId="181" fontId="27" fillId="2" borderId="15" xfId="0" applyNumberFormat="1" applyFont="1" applyFill="1" applyBorder="1">
      <alignment vertical="center"/>
    </xf>
    <xf numFmtId="181" fontId="27" fillId="2" borderId="16" xfId="0" applyNumberFormat="1" applyFont="1" applyFill="1" applyBorder="1">
      <alignment vertical="center"/>
    </xf>
    <xf numFmtId="181" fontId="27" fillId="2" borderId="18" xfId="0" applyNumberFormat="1" applyFont="1" applyFill="1" applyBorder="1">
      <alignment vertical="center"/>
    </xf>
    <xf numFmtId="0" fontId="27" fillId="2" borderId="21" xfId="0" applyFont="1" applyFill="1" applyBorder="1">
      <alignment vertical="center"/>
    </xf>
    <xf numFmtId="181" fontId="27" fillId="2" borderId="0" xfId="0" applyNumberFormat="1" applyFont="1" applyFill="1" applyBorder="1">
      <alignment vertical="center"/>
    </xf>
    <xf numFmtId="200" fontId="27" fillId="2" borderId="24" xfId="0" applyNumberFormat="1" applyFont="1" applyFill="1" applyBorder="1">
      <alignment vertical="center"/>
    </xf>
    <xf numFmtId="181" fontId="19" fillId="2" borderId="16" xfId="0" applyNumberFormat="1" applyFont="1" applyFill="1" applyBorder="1">
      <alignment vertical="center"/>
    </xf>
    <xf numFmtId="181" fontId="19" fillId="2" borderId="19" xfId="0" applyNumberFormat="1" applyFont="1" applyFill="1" applyBorder="1">
      <alignment vertical="center"/>
    </xf>
    <xf numFmtId="0" fontId="20" fillId="10" borderId="23" xfId="0" applyFont="1" applyFill="1" applyBorder="1" applyAlignment="1">
      <alignment vertical="center" wrapText="1"/>
    </xf>
    <xf numFmtId="206" fontId="0" fillId="0" borderId="0" xfId="0" applyNumberFormat="1">
      <alignment vertical="center"/>
    </xf>
    <xf numFmtId="0" fontId="0" fillId="0" borderId="0" xfId="0" applyFont="1">
      <alignment vertical="center"/>
    </xf>
    <xf numFmtId="187" fontId="7" fillId="0" borderId="10" xfId="54" applyNumberFormat="1" applyFont="1" applyFill="1" applyBorder="1" applyAlignment="1">
      <alignment horizontal="center" vertical="center" wrapText="1"/>
    </xf>
    <xf numFmtId="187" fontId="7" fillId="0" borderId="8" xfId="57" applyNumberFormat="1" applyFont="1" applyFill="1" applyBorder="1" applyAlignment="1">
      <alignment horizontal="center" vertical="center" wrapText="1"/>
    </xf>
    <xf numFmtId="0" fontId="0" fillId="0" borderId="0" xfId="0" applyBorder="1">
      <alignment vertical="center"/>
    </xf>
    <xf numFmtId="0" fontId="30" fillId="0" borderId="19" xfId="0" applyFont="1" applyBorder="1" applyAlignment="1">
      <alignment horizontal="center" vertical="center"/>
    </xf>
    <xf numFmtId="17" fontId="30" fillId="15" borderId="10" xfId="0" applyNumberFormat="1" applyFont="1" applyFill="1" applyBorder="1">
      <alignment vertical="center"/>
    </xf>
    <xf numFmtId="0" fontId="31" fillId="15" borderId="10" xfId="0" applyFont="1" applyFill="1" applyBorder="1">
      <alignment vertical="center"/>
    </xf>
    <xf numFmtId="0" fontId="31" fillId="6" borderId="10" xfId="0" applyFont="1" applyFill="1" applyBorder="1">
      <alignment vertical="center"/>
    </xf>
    <xf numFmtId="0" fontId="31" fillId="2" borderId="10" xfId="0" applyFont="1" applyFill="1" applyBorder="1">
      <alignment vertical="center"/>
    </xf>
    <xf numFmtId="0" fontId="31" fillId="16" borderId="10" xfId="0" applyFont="1" applyFill="1" applyBorder="1">
      <alignment vertical="center"/>
    </xf>
    <xf numFmtId="190" fontId="31" fillId="0" borderId="10" xfId="1" applyNumberFormat="1" applyFont="1" applyFill="1" applyBorder="1">
      <alignment vertical="center"/>
    </xf>
    <xf numFmtId="206" fontId="31" fillId="16" borderId="10" xfId="0" applyNumberFormat="1" applyFont="1" applyFill="1" applyBorder="1">
      <alignment vertical="center"/>
    </xf>
    <xf numFmtId="214" fontId="31" fillId="0" borderId="10" xfId="0" applyNumberFormat="1" applyFont="1" applyBorder="1" applyAlignment="1">
      <alignment horizontal="right" vertical="center"/>
    </xf>
    <xf numFmtId="0" fontId="31" fillId="15" borderId="10" xfId="0" applyFont="1" applyFill="1" applyBorder="1" applyAlignment="1">
      <alignment vertical="center"/>
    </xf>
    <xf numFmtId="0" fontId="31" fillId="2" borderId="10" xfId="0" applyFont="1" applyFill="1" applyBorder="1" applyAlignment="1">
      <alignment vertical="center"/>
    </xf>
    <xf numFmtId="215" fontId="0" fillId="0" borderId="0" xfId="0" applyNumberFormat="1">
      <alignment vertical="center"/>
    </xf>
    <xf numFmtId="0" fontId="0" fillId="0" borderId="10" xfId="0" applyBorder="1">
      <alignment vertical="center"/>
    </xf>
    <xf numFmtId="190" fontId="31" fillId="17" borderId="10" xfId="1" applyNumberFormat="1" applyFont="1" applyFill="1" applyBorder="1">
      <alignment vertical="center"/>
    </xf>
    <xf numFmtId="190" fontId="32" fillId="0" borderId="10" xfId="1" applyNumberFormat="1" applyFont="1" applyFill="1" applyBorder="1">
      <alignment vertical="center"/>
    </xf>
    <xf numFmtId="0" fontId="31" fillId="18" borderId="10" xfId="0" applyFont="1" applyFill="1" applyBorder="1">
      <alignment vertical="center"/>
    </xf>
    <xf numFmtId="0" fontId="32" fillId="16" borderId="10" xfId="0" applyFont="1" applyFill="1" applyBorder="1">
      <alignment vertical="center"/>
    </xf>
    <xf numFmtId="0" fontId="31" fillId="18" borderId="10" xfId="0" applyFont="1" applyFill="1" applyBorder="1" applyAlignment="1">
      <alignment vertical="center"/>
    </xf>
    <xf numFmtId="190" fontId="31" fillId="0" borderId="10" xfId="1" applyNumberFormat="1" applyFont="1" applyBorder="1">
      <alignment vertical="center"/>
    </xf>
    <xf numFmtId="190" fontId="32" fillId="19" borderId="10" xfId="1" applyNumberFormat="1" applyFont="1" applyFill="1" applyBorder="1">
      <alignment vertical="center"/>
    </xf>
    <xf numFmtId="190" fontId="31" fillId="19" borderId="10" xfId="1" applyNumberFormat="1" applyFont="1" applyFill="1" applyBorder="1">
      <alignment vertical="center"/>
    </xf>
    <xf numFmtId="190" fontId="32" fillId="20" borderId="10" xfId="1" applyNumberFormat="1" applyFont="1" applyFill="1" applyBorder="1">
      <alignment vertical="center"/>
    </xf>
    <xf numFmtId="190" fontId="31" fillId="20" borderId="10" xfId="1" applyNumberFormat="1" applyFont="1" applyFill="1" applyBorder="1">
      <alignment vertical="center"/>
    </xf>
    <xf numFmtId="43" fontId="0" fillId="0" borderId="0" xfId="1" applyFont="1">
      <alignment vertical="center"/>
    </xf>
    <xf numFmtId="4" fontId="0" fillId="0" borderId="0" xfId="0" applyNumberFormat="1" applyFont="1" applyAlignment="1">
      <alignment vertical="center" wrapText="1"/>
    </xf>
    <xf numFmtId="0" fontId="14" fillId="0" borderId="0" xfId="60" applyFont="1" applyFill="1">
      <alignment vertical="center"/>
    </xf>
    <xf numFmtId="0" fontId="33" fillId="0" borderId="0" xfId="60" applyFill="1">
      <alignment vertical="center"/>
    </xf>
    <xf numFmtId="49" fontId="33" fillId="0" borderId="0" xfId="60" applyNumberFormat="1" applyFill="1" applyAlignment="1"/>
    <xf numFmtId="49" fontId="14" fillId="0" borderId="0" xfId="60" applyNumberFormat="1" applyFont="1" applyFill="1" applyAlignment="1"/>
    <xf numFmtId="0" fontId="14" fillId="0" borderId="0" xfId="60" applyNumberFormat="1" applyFont="1" applyFill="1" applyAlignment="1"/>
    <xf numFmtId="216" fontId="33" fillId="0" borderId="0" xfId="60" applyNumberFormat="1" applyFill="1">
      <alignment vertical="center"/>
    </xf>
    <xf numFmtId="0" fontId="14" fillId="0" borderId="0" xfId="60" applyNumberFormat="1" applyFont="1" applyFill="1">
      <alignment vertical="center"/>
    </xf>
    <xf numFmtId="0" fontId="34" fillId="0" borderId="32" xfId="60" applyFont="1" applyFill="1" applyBorder="1" applyAlignment="1">
      <alignment horizontal="center" vertical="center"/>
    </xf>
    <xf numFmtId="0" fontId="35" fillId="0" borderId="32" xfId="60" applyFont="1" applyFill="1" applyBorder="1" applyAlignment="1">
      <alignment horizontal="center" vertical="center"/>
    </xf>
    <xf numFmtId="0" fontId="36" fillId="0" borderId="32" xfId="60" applyFont="1" applyFill="1" applyBorder="1" applyAlignment="1">
      <alignment horizontal="center" vertical="center"/>
    </xf>
    <xf numFmtId="0" fontId="36" fillId="0" borderId="32" xfId="60" applyNumberFormat="1" applyFont="1" applyFill="1" applyBorder="1" applyAlignment="1">
      <alignment horizontal="center" vertical="center"/>
    </xf>
    <xf numFmtId="0" fontId="11" fillId="0" borderId="0" xfId="60" applyFont="1" applyFill="1" applyAlignment="1">
      <alignment wrapText="1"/>
    </xf>
    <xf numFmtId="0" fontId="11" fillId="0" borderId="0" xfId="60" applyNumberFormat="1" applyFont="1" applyFill="1" applyAlignment="1">
      <alignment wrapText="1"/>
    </xf>
    <xf numFmtId="216" fontId="1" fillId="0" borderId="0" xfId="60" applyNumberFormat="1" applyFont="1" applyFill="1">
      <alignment vertical="center"/>
    </xf>
    <xf numFmtId="49" fontId="37" fillId="0" borderId="0" xfId="60" applyNumberFormat="1" applyFont="1" applyFill="1" applyAlignment="1"/>
    <xf numFmtId="187" fontId="14" fillId="0" borderId="0" xfId="60" applyNumberFormat="1" applyFont="1" applyFill="1" applyAlignment="1">
      <alignment horizontal="left"/>
    </xf>
    <xf numFmtId="216" fontId="14" fillId="0" borderId="0" xfId="60" applyNumberFormat="1" applyFont="1" applyFill="1" applyAlignment="1"/>
    <xf numFmtId="0" fontId="14" fillId="0" borderId="0" xfId="59" applyNumberFormat="1" applyFont="1" applyFill="1" applyAlignment="1">
      <alignment horizontal="left"/>
    </xf>
    <xf numFmtId="217" fontId="14" fillId="0" borderId="0" xfId="60" applyNumberFormat="1" applyFont="1" applyFill="1" applyAlignment="1">
      <alignment horizontal="left"/>
    </xf>
    <xf numFmtId="49" fontId="14" fillId="2" borderId="0" xfId="60" applyNumberFormat="1" applyFont="1" applyFill="1" applyAlignment="1"/>
    <xf numFmtId="187" fontId="14" fillId="2" borderId="0" xfId="60" applyNumberFormat="1" applyFont="1" applyFill="1" applyAlignment="1">
      <alignment horizontal="left"/>
    </xf>
    <xf numFmtId="216" fontId="14" fillId="2" borderId="0" xfId="60" applyNumberFormat="1" applyFont="1" applyFill="1" applyAlignment="1"/>
    <xf numFmtId="216" fontId="33" fillId="0" borderId="0" xfId="60" applyNumberFormat="1" applyFill="1" applyAlignment="1"/>
    <xf numFmtId="0" fontId="14" fillId="0" borderId="0" xfId="60" applyNumberFormat="1" applyFont="1" applyFill="1" applyAlignment="1">
      <alignment horizontal="left"/>
    </xf>
    <xf numFmtId="179" fontId="14" fillId="0" borderId="0" xfId="60" applyNumberFormat="1" applyFont="1" applyFill="1" applyAlignment="1">
      <alignment horizontal="left"/>
    </xf>
    <xf numFmtId="218" fontId="14" fillId="0" borderId="0" xfId="60" applyNumberFormat="1" applyFont="1" applyFill="1" applyAlignment="1"/>
    <xf numFmtId="0" fontId="33" fillId="0" borderId="0" xfId="60" applyNumberFormat="1" applyFill="1" applyAlignment="1"/>
    <xf numFmtId="49" fontId="37" fillId="0" borderId="0" xfId="0" applyNumberFormat="1" applyFont="1" applyFill="1" applyAlignment="1"/>
    <xf numFmtId="49" fontId="14" fillId="0" borderId="0" xfId="0" applyNumberFormat="1" applyFont="1" applyFill="1" applyAlignment="1"/>
    <xf numFmtId="213" fontId="14" fillId="0" borderId="0" xfId="60" applyNumberFormat="1" applyFont="1" applyFill="1" applyAlignment="1">
      <alignment horizontal="left"/>
    </xf>
    <xf numFmtId="216" fontId="14" fillId="0" borderId="0" xfId="0" applyNumberFormat="1" applyFont="1" applyFill="1" applyAlignment="1"/>
    <xf numFmtId="187" fontId="14" fillId="0" borderId="0" xfId="59" applyNumberFormat="1" applyFont="1" applyFill="1" applyAlignment="1">
      <alignment horizontal="left"/>
    </xf>
    <xf numFmtId="0" fontId="14" fillId="2" borderId="0" xfId="59" applyNumberFormat="1" applyFont="1" applyFill="1" applyAlignment="1">
      <alignment horizontal="left"/>
    </xf>
    <xf numFmtId="216" fontId="14" fillId="2" borderId="0" xfId="60" applyNumberFormat="1" applyFont="1" applyFill="1">
      <alignment vertical="center"/>
    </xf>
    <xf numFmtId="187" fontId="14" fillId="2" borderId="0" xfId="59" applyNumberFormat="1" applyFont="1" applyFill="1" applyAlignment="1">
      <alignment horizontal="left"/>
    </xf>
    <xf numFmtId="216" fontId="33" fillId="2" borderId="0" xfId="60" applyNumberFormat="1" applyFill="1">
      <alignment vertical="center"/>
    </xf>
    <xf numFmtId="216" fontId="14" fillId="0" borderId="0" xfId="60" applyNumberFormat="1" applyFont="1" applyFill="1">
      <alignment vertical="center"/>
    </xf>
    <xf numFmtId="0" fontId="33" fillId="0" borderId="0" xfId="60" applyNumberFormat="1" applyFill="1" applyAlignment="1">
      <alignment horizontal="left"/>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21 2" xfId="49"/>
    <cellStyle name="常规_200003_折算率(新)201303" xfId="50"/>
    <cellStyle name="常规 3 21" xfId="51"/>
    <cellStyle name="常规 3 2" xfId="52"/>
    <cellStyle name="常规 2" xfId="53"/>
    <cellStyle name="常规 3" xfId="54"/>
    <cellStyle name="常规 3 10 2" xfId="55"/>
    <cellStyle name="常规 3 30" xfId="56"/>
    <cellStyle name="常规 3 31" xfId="57"/>
    <cellStyle name="常规 4" xfId="58"/>
    <cellStyle name="千位分隔 2" xfId="59"/>
    <cellStyle name="常规 5" xfId="60"/>
  </cellStyles>
  <tableStyles count="0" defaultTableStyle="TableStyleMedium2" defaultPivotStyle="PivotStyleLight16"/>
  <colors>
    <mruColors>
      <color rgb="00FFC000"/>
      <color rgb="00F4B084"/>
      <color rgb="007F9698"/>
      <color rgb="00FFFF0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3" Type="http://schemas.openxmlformats.org/officeDocument/2006/relationships/styles" Target="styles.xml"/><Relationship Id="rId32" Type="http://schemas.openxmlformats.org/officeDocument/2006/relationships/sharedStrings" Target="sharedStrings.xml"/><Relationship Id="rId31" Type="http://schemas.openxmlformats.org/officeDocument/2006/relationships/theme" Target="theme/theme1.xml"/><Relationship Id="rId30" Type="http://schemas.openxmlformats.org/officeDocument/2006/relationships/customXml" Target="../customXml/item2.xml"/><Relationship Id="rId3" Type="http://schemas.openxmlformats.org/officeDocument/2006/relationships/worksheet" Target="worksheets/sheet3.xml"/><Relationship Id="rId29" Type="http://schemas.openxmlformats.org/officeDocument/2006/relationships/customXml" Target="../customXml/item1.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9" Type="http://schemas.openxmlformats.org/officeDocument/2006/relationships/image" Target="../media/image78.png"/><Relationship Id="rId78" Type="http://schemas.openxmlformats.org/officeDocument/2006/relationships/image" Target="../media/image77.png"/><Relationship Id="rId77" Type="http://schemas.openxmlformats.org/officeDocument/2006/relationships/image" Target="../media/image76.png"/><Relationship Id="rId76" Type="http://schemas.openxmlformats.org/officeDocument/2006/relationships/image" Target="../media/image75.png"/><Relationship Id="rId75" Type="http://schemas.openxmlformats.org/officeDocument/2006/relationships/image" Target="../media/image74.png"/><Relationship Id="rId74" Type="http://schemas.openxmlformats.org/officeDocument/2006/relationships/image" Target="../media/image73.png"/><Relationship Id="rId73" Type="http://schemas.openxmlformats.org/officeDocument/2006/relationships/image" Target="../media/image72.png"/><Relationship Id="rId72" Type="http://schemas.openxmlformats.org/officeDocument/2006/relationships/image" Target="../media/image71.png"/><Relationship Id="rId71" Type="http://schemas.openxmlformats.org/officeDocument/2006/relationships/image" Target="../media/image70.png"/><Relationship Id="rId70" Type="http://schemas.openxmlformats.org/officeDocument/2006/relationships/image" Target="../media/image69.png"/><Relationship Id="rId7" Type="http://schemas.openxmlformats.org/officeDocument/2006/relationships/image" Target="../media/image7.png"/><Relationship Id="rId69" Type="http://schemas.openxmlformats.org/officeDocument/2006/relationships/image" Target="../media/image68.png"/><Relationship Id="rId68" Type="http://schemas.openxmlformats.org/officeDocument/2006/relationships/image" Target="../media/image67.png"/><Relationship Id="rId67" Type="http://schemas.openxmlformats.org/officeDocument/2006/relationships/image" Target="../media/image66.png"/><Relationship Id="rId66" Type="http://schemas.openxmlformats.org/officeDocument/2006/relationships/image" Target="../media/image65.png"/><Relationship Id="rId65" Type="http://schemas.openxmlformats.org/officeDocument/2006/relationships/image" Target="../media/image64.png"/><Relationship Id="rId64" Type="http://schemas.openxmlformats.org/officeDocument/2006/relationships/image" Target="../media/image63.png"/><Relationship Id="rId63" Type="http://schemas.openxmlformats.org/officeDocument/2006/relationships/image" Target="../media/image62.png"/><Relationship Id="rId62" Type="http://schemas.openxmlformats.org/officeDocument/2006/relationships/image" Target="../media/image61.png"/><Relationship Id="rId61" Type="http://schemas.openxmlformats.org/officeDocument/2006/relationships/image" Target="../media/image60.png"/><Relationship Id="rId60" Type="http://schemas.openxmlformats.org/officeDocument/2006/relationships/image" Target="../media/image59.png"/><Relationship Id="rId6" Type="http://schemas.openxmlformats.org/officeDocument/2006/relationships/image" Target="../media/image6.png"/><Relationship Id="rId59" Type="http://schemas.openxmlformats.org/officeDocument/2006/relationships/image" Target="../media/image58.png"/><Relationship Id="rId58" Type="http://schemas.openxmlformats.org/officeDocument/2006/relationships/image" Target="../media/image57.png"/><Relationship Id="rId57" Type="http://schemas.openxmlformats.org/officeDocument/2006/relationships/image" Target="../media/image56.png"/><Relationship Id="rId56" Type="http://schemas.openxmlformats.org/officeDocument/2006/relationships/image" Target="../media/image55.png"/><Relationship Id="rId55" Type="http://schemas.openxmlformats.org/officeDocument/2006/relationships/image" Target="../media/image54.png"/><Relationship Id="rId54" Type="http://schemas.openxmlformats.org/officeDocument/2006/relationships/image" Target="../media/image53.png"/><Relationship Id="rId53" Type="http://schemas.openxmlformats.org/officeDocument/2006/relationships/image" Target="../media/image52.png"/><Relationship Id="rId52" Type="http://schemas.openxmlformats.org/officeDocument/2006/relationships/image" Target="../media/image51.png"/><Relationship Id="rId51" Type="http://schemas.openxmlformats.org/officeDocument/2006/relationships/image" Target="../media/image50.png"/><Relationship Id="rId50" Type="http://schemas.openxmlformats.org/officeDocument/2006/relationships/image" Target="../media/image49.png"/><Relationship Id="rId5" Type="http://schemas.openxmlformats.org/officeDocument/2006/relationships/image" Target="../media/image5.png"/><Relationship Id="rId49" Type="http://schemas.openxmlformats.org/officeDocument/2006/relationships/image" Target="../media/image48.png"/><Relationship Id="rId48" Type="http://schemas.openxmlformats.org/officeDocument/2006/relationships/image" Target="../media/image47.png"/><Relationship Id="rId47" Type="http://schemas.openxmlformats.org/officeDocument/2006/relationships/image" Target="../media/image46.png"/><Relationship Id="rId46" Type="http://schemas.openxmlformats.org/officeDocument/2006/relationships/image" Target="../media/image45.png"/><Relationship Id="rId45" Type="http://schemas.openxmlformats.org/officeDocument/2006/relationships/image" Target="../media/image44.png"/><Relationship Id="rId44" Type="http://schemas.openxmlformats.org/officeDocument/2006/relationships/image" Target="../media/image43.png"/><Relationship Id="rId43" Type="http://schemas.openxmlformats.org/officeDocument/2006/relationships/image" Target="../media/image42.png"/><Relationship Id="rId42" Type="http://schemas.openxmlformats.org/officeDocument/2006/relationships/image" Target="../media/image41.png"/><Relationship Id="rId41" Type="http://schemas.openxmlformats.org/officeDocument/2006/relationships/image" Target="../media/image40.png"/><Relationship Id="rId40" Type="http://schemas.openxmlformats.org/officeDocument/2006/relationships/image" Target="../media/image39.png"/><Relationship Id="rId4" Type="http://schemas.openxmlformats.org/officeDocument/2006/relationships/image" Target="../media/image4.png"/><Relationship Id="rId39" Type="http://schemas.openxmlformats.org/officeDocument/2006/relationships/image" Target="../media/image38.png"/><Relationship Id="rId38" Type="http://schemas.openxmlformats.org/officeDocument/2006/relationships/image" Target="../media/image37.png"/><Relationship Id="rId37" Type="http://schemas.openxmlformats.org/officeDocument/2006/relationships/image" Target="../media/image36.png"/><Relationship Id="rId36" Type="http://schemas.openxmlformats.org/officeDocument/2006/relationships/image" Target="../media/image35.png"/><Relationship Id="rId35" Type="http://schemas.openxmlformats.org/officeDocument/2006/relationships/image" Target="../media/image34.png"/><Relationship Id="rId34" Type="http://schemas.openxmlformats.org/officeDocument/2006/relationships/image" Target="NULL" TargetMode="External"/><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xdr:row>
      <xdr:rowOff>0</xdr:rowOff>
    </xdr:from>
    <xdr:to>
      <xdr:col>12</xdr:col>
      <xdr:colOff>92075</xdr:colOff>
      <xdr:row>4</xdr:row>
      <xdr:rowOff>31750</xdr:rowOff>
    </xdr:to>
    <xdr:pic>
      <xdr:nvPicPr>
        <xdr:cNvPr id="2" name="图片 1"/>
        <xdr:cNvPicPr>
          <a:picLocks noChangeAspect="1"/>
        </xdr:cNvPicPr>
      </xdr:nvPicPr>
      <xdr:blipFill>
        <a:blip r:embed="rId1"/>
        <a:stretch>
          <a:fillRect/>
        </a:stretch>
      </xdr:blipFill>
      <xdr:spPr>
        <a:xfrm>
          <a:off x="0" y="182880"/>
          <a:ext cx="7666355" cy="580390"/>
        </a:xfrm>
        <a:prstGeom prst="rect">
          <a:avLst/>
        </a:prstGeom>
        <a:noFill/>
        <a:ln w="9525">
          <a:noFill/>
        </a:ln>
      </xdr:spPr>
    </xdr:pic>
    <xdr:clientData/>
  </xdr:twoCellAnchor>
  <xdr:twoCellAnchor editAs="oneCell">
    <xdr:from>
      <xdr:col>0</xdr:col>
      <xdr:colOff>83185</xdr:colOff>
      <xdr:row>5</xdr:row>
      <xdr:rowOff>19050</xdr:rowOff>
    </xdr:from>
    <xdr:to>
      <xdr:col>11</xdr:col>
      <xdr:colOff>586105</xdr:colOff>
      <xdr:row>8</xdr:row>
      <xdr:rowOff>31750</xdr:rowOff>
    </xdr:to>
    <xdr:pic>
      <xdr:nvPicPr>
        <xdr:cNvPr id="3" name="图片 2"/>
        <xdr:cNvPicPr>
          <a:picLocks noChangeAspect="1"/>
        </xdr:cNvPicPr>
      </xdr:nvPicPr>
      <xdr:blipFill>
        <a:blip r:embed="rId2"/>
        <a:stretch>
          <a:fillRect/>
        </a:stretch>
      </xdr:blipFill>
      <xdr:spPr>
        <a:xfrm>
          <a:off x="83185" y="933450"/>
          <a:ext cx="7479030" cy="561340"/>
        </a:xfrm>
        <a:prstGeom prst="rect">
          <a:avLst/>
        </a:prstGeom>
        <a:noFill/>
        <a:ln w="9525">
          <a:noFill/>
        </a:ln>
      </xdr:spPr>
    </xdr:pic>
    <xdr:clientData/>
  </xdr:twoCellAnchor>
  <xdr:twoCellAnchor editAs="oneCell">
    <xdr:from>
      <xdr:col>0</xdr:col>
      <xdr:colOff>0</xdr:colOff>
      <xdr:row>11</xdr:row>
      <xdr:rowOff>0</xdr:rowOff>
    </xdr:from>
    <xdr:to>
      <xdr:col>12</xdr:col>
      <xdr:colOff>22225</xdr:colOff>
      <xdr:row>13</xdr:row>
      <xdr:rowOff>101600</xdr:rowOff>
    </xdr:to>
    <xdr:pic>
      <xdr:nvPicPr>
        <xdr:cNvPr id="4" name="图片 3"/>
        <xdr:cNvPicPr>
          <a:picLocks noChangeAspect="1"/>
        </xdr:cNvPicPr>
      </xdr:nvPicPr>
      <xdr:blipFill>
        <a:blip r:embed="rId3"/>
        <a:stretch>
          <a:fillRect/>
        </a:stretch>
      </xdr:blipFill>
      <xdr:spPr>
        <a:xfrm>
          <a:off x="0" y="2011680"/>
          <a:ext cx="7596505" cy="467360"/>
        </a:xfrm>
        <a:prstGeom prst="rect">
          <a:avLst/>
        </a:prstGeom>
        <a:noFill/>
        <a:ln w="9525">
          <a:noFill/>
        </a:ln>
      </xdr:spPr>
    </xdr:pic>
    <xdr:clientData/>
  </xdr:twoCellAnchor>
  <xdr:twoCellAnchor editAs="oneCell">
    <xdr:from>
      <xdr:col>0</xdr:col>
      <xdr:colOff>0</xdr:colOff>
      <xdr:row>15</xdr:row>
      <xdr:rowOff>0</xdr:rowOff>
    </xdr:from>
    <xdr:to>
      <xdr:col>12</xdr:col>
      <xdr:colOff>0</xdr:colOff>
      <xdr:row>17</xdr:row>
      <xdr:rowOff>139700</xdr:rowOff>
    </xdr:to>
    <xdr:pic>
      <xdr:nvPicPr>
        <xdr:cNvPr id="5" name="图片 4"/>
        <xdr:cNvPicPr>
          <a:picLocks noChangeAspect="1"/>
        </xdr:cNvPicPr>
      </xdr:nvPicPr>
      <xdr:blipFill>
        <a:blip r:embed="rId4"/>
        <a:stretch>
          <a:fillRect/>
        </a:stretch>
      </xdr:blipFill>
      <xdr:spPr>
        <a:xfrm>
          <a:off x="0" y="2743200"/>
          <a:ext cx="7574280" cy="505460"/>
        </a:xfrm>
        <a:prstGeom prst="rect">
          <a:avLst/>
        </a:prstGeom>
        <a:noFill/>
        <a:ln w="9525">
          <a:noFill/>
        </a:ln>
      </xdr:spPr>
    </xdr:pic>
    <xdr:clientData/>
  </xdr:twoCellAnchor>
  <xdr:twoCellAnchor editAs="oneCell">
    <xdr:from>
      <xdr:col>0</xdr:col>
      <xdr:colOff>0</xdr:colOff>
      <xdr:row>21</xdr:row>
      <xdr:rowOff>0</xdr:rowOff>
    </xdr:from>
    <xdr:to>
      <xdr:col>11</xdr:col>
      <xdr:colOff>579120</xdr:colOff>
      <xdr:row>23</xdr:row>
      <xdr:rowOff>127000</xdr:rowOff>
    </xdr:to>
    <xdr:pic>
      <xdr:nvPicPr>
        <xdr:cNvPr id="6" name="图片 5"/>
        <xdr:cNvPicPr>
          <a:picLocks noChangeAspect="1"/>
        </xdr:cNvPicPr>
      </xdr:nvPicPr>
      <xdr:blipFill>
        <a:blip r:embed="rId5"/>
        <a:stretch>
          <a:fillRect/>
        </a:stretch>
      </xdr:blipFill>
      <xdr:spPr>
        <a:xfrm>
          <a:off x="0" y="3840480"/>
          <a:ext cx="7555230" cy="492760"/>
        </a:xfrm>
        <a:prstGeom prst="rect">
          <a:avLst/>
        </a:prstGeom>
        <a:noFill/>
        <a:ln w="9525">
          <a:noFill/>
        </a:ln>
      </xdr:spPr>
    </xdr:pic>
    <xdr:clientData/>
  </xdr:twoCellAnchor>
  <xdr:twoCellAnchor editAs="oneCell">
    <xdr:from>
      <xdr:col>0</xdr:col>
      <xdr:colOff>45720</xdr:colOff>
      <xdr:row>24</xdr:row>
      <xdr:rowOff>88900</xdr:rowOff>
    </xdr:from>
    <xdr:to>
      <xdr:col>11</xdr:col>
      <xdr:colOff>548640</xdr:colOff>
      <xdr:row>27</xdr:row>
      <xdr:rowOff>50800</xdr:rowOff>
    </xdr:to>
    <xdr:pic>
      <xdr:nvPicPr>
        <xdr:cNvPr id="7" name="图片 6"/>
        <xdr:cNvPicPr>
          <a:picLocks noChangeAspect="1"/>
        </xdr:cNvPicPr>
      </xdr:nvPicPr>
      <xdr:blipFill>
        <a:blip r:embed="rId6"/>
        <a:stretch>
          <a:fillRect/>
        </a:stretch>
      </xdr:blipFill>
      <xdr:spPr>
        <a:xfrm>
          <a:off x="45720" y="4478020"/>
          <a:ext cx="7479030" cy="510540"/>
        </a:xfrm>
        <a:prstGeom prst="rect">
          <a:avLst/>
        </a:prstGeom>
        <a:noFill/>
        <a:ln w="9525">
          <a:noFill/>
        </a:ln>
      </xdr:spPr>
    </xdr:pic>
    <xdr:clientData/>
  </xdr:twoCellAnchor>
  <xdr:twoCellAnchor editAs="oneCell">
    <xdr:from>
      <xdr:col>0</xdr:col>
      <xdr:colOff>20320</xdr:colOff>
      <xdr:row>33</xdr:row>
      <xdr:rowOff>101600</xdr:rowOff>
    </xdr:from>
    <xdr:to>
      <xdr:col>11</xdr:col>
      <xdr:colOff>529590</xdr:colOff>
      <xdr:row>36</xdr:row>
      <xdr:rowOff>152400</xdr:rowOff>
    </xdr:to>
    <xdr:pic>
      <xdr:nvPicPr>
        <xdr:cNvPr id="8" name="图片 7"/>
        <xdr:cNvPicPr>
          <a:picLocks noChangeAspect="1"/>
        </xdr:cNvPicPr>
      </xdr:nvPicPr>
      <xdr:blipFill>
        <a:blip r:embed="rId7"/>
        <a:stretch>
          <a:fillRect/>
        </a:stretch>
      </xdr:blipFill>
      <xdr:spPr>
        <a:xfrm>
          <a:off x="20320" y="6136640"/>
          <a:ext cx="7485380" cy="599440"/>
        </a:xfrm>
        <a:prstGeom prst="rect">
          <a:avLst/>
        </a:prstGeom>
        <a:noFill/>
        <a:ln w="9525">
          <a:noFill/>
        </a:ln>
      </xdr:spPr>
    </xdr:pic>
    <xdr:clientData/>
  </xdr:twoCellAnchor>
  <xdr:twoCellAnchor editAs="oneCell">
    <xdr:from>
      <xdr:col>0</xdr:col>
      <xdr:colOff>0</xdr:colOff>
      <xdr:row>30</xdr:row>
      <xdr:rowOff>0</xdr:rowOff>
    </xdr:from>
    <xdr:to>
      <xdr:col>12</xdr:col>
      <xdr:colOff>0</xdr:colOff>
      <xdr:row>32</xdr:row>
      <xdr:rowOff>82550</xdr:rowOff>
    </xdr:to>
    <xdr:pic>
      <xdr:nvPicPr>
        <xdr:cNvPr id="9" name="图片 8"/>
        <xdr:cNvPicPr>
          <a:picLocks noChangeAspect="1"/>
        </xdr:cNvPicPr>
      </xdr:nvPicPr>
      <xdr:blipFill>
        <a:blip r:embed="rId8"/>
        <a:stretch>
          <a:fillRect/>
        </a:stretch>
      </xdr:blipFill>
      <xdr:spPr>
        <a:xfrm>
          <a:off x="0" y="5486400"/>
          <a:ext cx="7574280" cy="448310"/>
        </a:xfrm>
        <a:prstGeom prst="rect">
          <a:avLst/>
        </a:prstGeom>
        <a:noFill/>
        <a:ln w="9525">
          <a:noFill/>
        </a:ln>
      </xdr:spPr>
    </xdr:pic>
    <xdr:clientData/>
  </xdr:twoCellAnchor>
  <xdr:twoCellAnchor editAs="oneCell">
    <xdr:from>
      <xdr:col>0</xdr:col>
      <xdr:colOff>0</xdr:colOff>
      <xdr:row>39</xdr:row>
      <xdr:rowOff>0</xdr:rowOff>
    </xdr:from>
    <xdr:to>
      <xdr:col>12</xdr:col>
      <xdr:colOff>34925</xdr:colOff>
      <xdr:row>41</xdr:row>
      <xdr:rowOff>165100</xdr:rowOff>
    </xdr:to>
    <xdr:pic>
      <xdr:nvPicPr>
        <xdr:cNvPr id="10" name="图片 9"/>
        <xdr:cNvPicPr>
          <a:picLocks noChangeAspect="1"/>
        </xdr:cNvPicPr>
      </xdr:nvPicPr>
      <xdr:blipFill>
        <a:blip r:embed="rId9"/>
        <a:stretch>
          <a:fillRect/>
        </a:stretch>
      </xdr:blipFill>
      <xdr:spPr>
        <a:xfrm>
          <a:off x="0" y="7132320"/>
          <a:ext cx="7609205" cy="530860"/>
        </a:xfrm>
        <a:prstGeom prst="rect">
          <a:avLst/>
        </a:prstGeom>
        <a:noFill/>
        <a:ln w="9525">
          <a:noFill/>
        </a:ln>
      </xdr:spPr>
    </xdr:pic>
    <xdr:clientData/>
  </xdr:twoCellAnchor>
  <xdr:twoCellAnchor editAs="oneCell">
    <xdr:from>
      <xdr:col>0</xdr:col>
      <xdr:colOff>0</xdr:colOff>
      <xdr:row>43</xdr:row>
      <xdr:rowOff>0</xdr:rowOff>
    </xdr:from>
    <xdr:to>
      <xdr:col>12</xdr:col>
      <xdr:colOff>0</xdr:colOff>
      <xdr:row>45</xdr:row>
      <xdr:rowOff>165100</xdr:rowOff>
    </xdr:to>
    <xdr:pic>
      <xdr:nvPicPr>
        <xdr:cNvPr id="11" name="图片 10"/>
        <xdr:cNvPicPr>
          <a:picLocks noChangeAspect="1"/>
        </xdr:cNvPicPr>
      </xdr:nvPicPr>
      <xdr:blipFill>
        <a:blip r:embed="rId10"/>
        <a:stretch>
          <a:fillRect/>
        </a:stretch>
      </xdr:blipFill>
      <xdr:spPr>
        <a:xfrm>
          <a:off x="0" y="7863840"/>
          <a:ext cx="7574280" cy="530860"/>
        </a:xfrm>
        <a:prstGeom prst="rect">
          <a:avLst/>
        </a:prstGeom>
        <a:noFill/>
        <a:ln w="9525">
          <a:noFill/>
        </a:ln>
      </xdr:spPr>
    </xdr:pic>
    <xdr:clientData/>
  </xdr:twoCellAnchor>
  <xdr:twoCellAnchor editAs="oneCell">
    <xdr:from>
      <xdr:col>0</xdr:col>
      <xdr:colOff>0</xdr:colOff>
      <xdr:row>48</xdr:row>
      <xdr:rowOff>0</xdr:rowOff>
    </xdr:from>
    <xdr:to>
      <xdr:col>11</xdr:col>
      <xdr:colOff>585470</xdr:colOff>
      <xdr:row>51</xdr:row>
      <xdr:rowOff>88900</xdr:rowOff>
    </xdr:to>
    <xdr:pic>
      <xdr:nvPicPr>
        <xdr:cNvPr id="12" name="图片 11"/>
        <xdr:cNvPicPr>
          <a:picLocks noChangeAspect="1"/>
        </xdr:cNvPicPr>
      </xdr:nvPicPr>
      <xdr:blipFill>
        <a:blip r:embed="rId11"/>
        <a:stretch>
          <a:fillRect/>
        </a:stretch>
      </xdr:blipFill>
      <xdr:spPr>
        <a:xfrm>
          <a:off x="0" y="8778240"/>
          <a:ext cx="7561580" cy="637540"/>
        </a:xfrm>
        <a:prstGeom prst="rect">
          <a:avLst/>
        </a:prstGeom>
        <a:noFill/>
        <a:ln w="9525">
          <a:noFill/>
        </a:ln>
      </xdr:spPr>
    </xdr:pic>
    <xdr:clientData/>
  </xdr:twoCellAnchor>
  <xdr:twoCellAnchor editAs="oneCell">
    <xdr:from>
      <xdr:col>0</xdr:col>
      <xdr:colOff>26035</xdr:colOff>
      <xdr:row>51</xdr:row>
      <xdr:rowOff>171450</xdr:rowOff>
    </xdr:from>
    <xdr:to>
      <xdr:col>12</xdr:col>
      <xdr:colOff>0</xdr:colOff>
      <xdr:row>54</xdr:row>
      <xdr:rowOff>165100</xdr:rowOff>
    </xdr:to>
    <xdr:pic>
      <xdr:nvPicPr>
        <xdr:cNvPr id="13" name="图片 12"/>
        <xdr:cNvPicPr>
          <a:picLocks noChangeAspect="1"/>
        </xdr:cNvPicPr>
      </xdr:nvPicPr>
      <xdr:blipFill>
        <a:blip r:embed="rId12"/>
        <a:stretch>
          <a:fillRect/>
        </a:stretch>
      </xdr:blipFill>
      <xdr:spPr>
        <a:xfrm>
          <a:off x="26035" y="9498330"/>
          <a:ext cx="7548245" cy="542290"/>
        </a:xfrm>
        <a:prstGeom prst="rect">
          <a:avLst/>
        </a:prstGeom>
        <a:noFill/>
        <a:ln w="9525">
          <a:noFill/>
        </a:ln>
      </xdr:spPr>
    </xdr:pic>
    <xdr:clientData/>
  </xdr:twoCellAnchor>
  <xdr:twoCellAnchor editAs="oneCell">
    <xdr:from>
      <xdr:col>0</xdr:col>
      <xdr:colOff>0</xdr:colOff>
      <xdr:row>58</xdr:row>
      <xdr:rowOff>0</xdr:rowOff>
    </xdr:from>
    <xdr:to>
      <xdr:col>11</xdr:col>
      <xdr:colOff>591820</xdr:colOff>
      <xdr:row>60</xdr:row>
      <xdr:rowOff>146050</xdr:rowOff>
    </xdr:to>
    <xdr:pic>
      <xdr:nvPicPr>
        <xdr:cNvPr id="14" name="图片 13"/>
        <xdr:cNvPicPr>
          <a:picLocks noChangeAspect="1"/>
        </xdr:cNvPicPr>
      </xdr:nvPicPr>
      <xdr:blipFill>
        <a:blip r:embed="rId13"/>
        <a:stretch>
          <a:fillRect/>
        </a:stretch>
      </xdr:blipFill>
      <xdr:spPr>
        <a:xfrm>
          <a:off x="0" y="10607040"/>
          <a:ext cx="7567930" cy="511810"/>
        </a:xfrm>
        <a:prstGeom prst="rect">
          <a:avLst/>
        </a:prstGeom>
        <a:noFill/>
        <a:ln w="9525">
          <a:noFill/>
        </a:ln>
      </xdr:spPr>
    </xdr:pic>
    <xdr:clientData/>
  </xdr:twoCellAnchor>
  <xdr:twoCellAnchor editAs="oneCell">
    <xdr:from>
      <xdr:col>0</xdr:col>
      <xdr:colOff>64135</xdr:colOff>
      <xdr:row>61</xdr:row>
      <xdr:rowOff>133350</xdr:rowOff>
    </xdr:from>
    <xdr:to>
      <xdr:col>12</xdr:col>
      <xdr:colOff>0</xdr:colOff>
      <xdr:row>64</xdr:row>
      <xdr:rowOff>82550</xdr:rowOff>
    </xdr:to>
    <xdr:pic>
      <xdr:nvPicPr>
        <xdr:cNvPr id="15" name="图片 14"/>
        <xdr:cNvPicPr>
          <a:picLocks noChangeAspect="1"/>
        </xdr:cNvPicPr>
      </xdr:nvPicPr>
      <xdr:blipFill>
        <a:blip r:embed="rId14"/>
        <a:stretch>
          <a:fillRect/>
        </a:stretch>
      </xdr:blipFill>
      <xdr:spPr>
        <a:xfrm>
          <a:off x="64135" y="11289030"/>
          <a:ext cx="7510145" cy="497840"/>
        </a:xfrm>
        <a:prstGeom prst="rect">
          <a:avLst/>
        </a:prstGeom>
        <a:noFill/>
        <a:ln w="9525">
          <a:noFill/>
        </a:ln>
      </xdr:spPr>
    </xdr:pic>
    <xdr:clientData/>
  </xdr:twoCellAnchor>
  <xdr:twoCellAnchor editAs="oneCell">
    <xdr:from>
      <xdr:col>0</xdr:col>
      <xdr:colOff>635</xdr:colOff>
      <xdr:row>67</xdr:row>
      <xdr:rowOff>114300</xdr:rowOff>
    </xdr:from>
    <xdr:to>
      <xdr:col>12</xdr:col>
      <xdr:colOff>41910</xdr:colOff>
      <xdr:row>70</xdr:row>
      <xdr:rowOff>76200</xdr:rowOff>
    </xdr:to>
    <xdr:pic>
      <xdr:nvPicPr>
        <xdr:cNvPr id="16" name="图片 15"/>
        <xdr:cNvPicPr>
          <a:picLocks noChangeAspect="1"/>
        </xdr:cNvPicPr>
      </xdr:nvPicPr>
      <xdr:blipFill>
        <a:blip r:embed="rId15"/>
        <a:stretch>
          <a:fillRect/>
        </a:stretch>
      </xdr:blipFill>
      <xdr:spPr>
        <a:xfrm>
          <a:off x="635" y="12367260"/>
          <a:ext cx="7615555" cy="510540"/>
        </a:xfrm>
        <a:prstGeom prst="rect">
          <a:avLst/>
        </a:prstGeom>
        <a:noFill/>
        <a:ln w="9525">
          <a:noFill/>
        </a:ln>
      </xdr:spPr>
    </xdr:pic>
    <xdr:clientData/>
  </xdr:twoCellAnchor>
  <xdr:twoCellAnchor editAs="oneCell">
    <xdr:from>
      <xdr:col>0</xdr:col>
      <xdr:colOff>64135</xdr:colOff>
      <xdr:row>71</xdr:row>
      <xdr:rowOff>95250</xdr:rowOff>
    </xdr:from>
    <xdr:to>
      <xdr:col>12</xdr:col>
      <xdr:colOff>22860</xdr:colOff>
      <xdr:row>74</xdr:row>
      <xdr:rowOff>50800</xdr:rowOff>
    </xdr:to>
    <xdr:pic>
      <xdr:nvPicPr>
        <xdr:cNvPr id="17" name="图片 16"/>
        <xdr:cNvPicPr>
          <a:picLocks noChangeAspect="1"/>
        </xdr:cNvPicPr>
      </xdr:nvPicPr>
      <xdr:blipFill>
        <a:blip r:embed="rId16"/>
        <a:stretch>
          <a:fillRect/>
        </a:stretch>
      </xdr:blipFill>
      <xdr:spPr>
        <a:xfrm>
          <a:off x="64135" y="13079730"/>
          <a:ext cx="7533005" cy="504190"/>
        </a:xfrm>
        <a:prstGeom prst="rect">
          <a:avLst/>
        </a:prstGeom>
        <a:noFill/>
        <a:ln w="9525">
          <a:noFill/>
        </a:ln>
      </xdr:spPr>
    </xdr:pic>
    <xdr:clientData/>
  </xdr:twoCellAnchor>
  <xdr:twoCellAnchor editAs="oneCell">
    <xdr:from>
      <xdr:col>0</xdr:col>
      <xdr:colOff>0</xdr:colOff>
      <xdr:row>81</xdr:row>
      <xdr:rowOff>0</xdr:rowOff>
    </xdr:from>
    <xdr:to>
      <xdr:col>13</xdr:col>
      <xdr:colOff>0</xdr:colOff>
      <xdr:row>84</xdr:row>
      <xdr:rowOff>0</xdr:rowOff>
    </xdr:to>
    <xdr:pic>
      <xdr:nvPicPr>
        <xdr:cNvPr id="18" name="图片 17"/>
        <xdr:cNvPicPr>
          <a:picLocks noChangeAspect="1"/>
        </xdr:cNvPicPr>
      </xdr:nvPicPr>
      <xdr:blipFill>
        <a:blip r:embed="rId17"/>
        <a:stretch>
          <a:fillRect/>
        </a:stretch>
      </xdr:blipFill>
      <xdr:spPr>
        <a:xfrm>
          <a:off x="0" y="14813280"/>
          <a:ext cx="8172450" cy="548640"/>
        </a:xfrm>
        <a:prstGeom prst="rect">
          <a:avLst/>
        </a:prstGeom>
        <a:noFill/>
        <a:ln w="9525">
          <a:noFill/>
        </a:ln>
      </xdr:spPr>
    </xdr:pic>
    <xdr:clientData/>
  </xdr:twoCellAnchor>
  <xdr:twoCellAnchor editAs="oneCell">
    <xdr:from>
      <xdr:col>0</xdr:col>
      <xdr:colOff>0</xdr:colOff>
      <xdr:row>77</xdr:row>
      <xdr:rowOff>0</xdr:rowOff>
    </xdr:from>
    <xdr:to>
      <xdr:col>12</xdr:col>
      <xdr:colOff>53975</xdr:colOff>
      <xdr:row>79</xdr:row>
      <xdr:rowOff>146050</xdr:rowOff>
    </xdr:to>
    <xdr:pic>
      <xdr:nvPicPr>
        <xdr:cNvPr id="19" name="图片 18"/>
        <xdr:cNvPicPr>
          <a:picLocks noChangeAspect="1"/>
        </xdr:cNvPicPr>
      </xdr:nvPicPr>
      <xdr:blipFill>
        <a:blip r:embed="rId18"/>
        <a:stretch>
          <a:fillRect/>
        </a:stretch>
      </xdr:blipFill>
      <xdr:spPr>
        <a:xfrm>
          <a:off x="0" y="14081760"/>
          <a:ext cx="7628255" cy="511810"/>
        </a:xfrm>
        <a:prstGeom prst="rect">
          <a:avLst/>
        </a:prstGeom>
        <a:noFill/>
        <a:ln w="9525">
          <a:noFill/>
        </a:ln>
      </xdr:spPr>
    </xdr:pic>
    <xdr:clientData/>
  </xdr:twoCellAnchor>
  <xdr:twoCellAnchor editAs="oneCell">
    <xdr:from>
      <xdr:col>0</xdr:col>
      <xdr:colOff>0</xdr:colOff>
      <xdr:row>87</xdr:row>
      <xdr:rowOff>0</xdr:rowOff>
    </xdr:from>
    <xdr:to>
      <xdr:col>12</xdr:col>
      <xdr:colOff>212725</xdr:colOff>
      <xdr:row>89</xdr:row>
      <xdr:rowOff>158750</xdr:rowOff>
    </xdr:to>
    <xdr:pic>
      <xdr:nvPicPr>
        <xdr:cNvPr id="20" name="图片 19"/>
        <xdr:cNvPicPr>
          <a:picLocks noChangeAspect="1"/>
        </xdr:cNvPicPr>
      </xdr:nvPicPr>
      <xdr:blipFill>
        <a:blip r:embed="rId19"/>
        <a:stretch>
          <a:fillRect/>
        </a:stretch>
      </xdr:blipFill>
      <xdr:spPr>
        <a:xfrm>
          <a:off x="0" y="15910560"/>
          <a:ext cx="7787005" cy="524510"/>
        </a:xfrm>
        <a:prstGeom prst="rect">
          <a:avLst/>
        </a:prstGeom>
        <a:noFill/>
        <a:ln w="9525">
          <a:noFill/>
        </a:ln>
      </xdr:spPr>
    </xdr:pic>
    <xdr:clientData/>
  </xdr:twoCellAnchor>
  <xdr:twoCellAnchor editAs="oneCell">
    <xdr:from>
      <xdr:col>0</xdr:col>
      <xdr:colOff>102235</xdr:colOff>
      <xdr:row>90</xdr:row>
      <xdr:rowOff>165100</xdr:rowOff>
    </xdr:from>
    <xdr:to>
      <xdr:col>12</xdr:col>
      <xdr:colOff>156210</xdr:colOff>
      <xdr:row>93</xdr:row>
      <xdr:rowOff>76200</xdr:rowOff>
    </xdr:to>
    <xdr:pic>
      <xdr:nvPicPr>
        <xdr:cNvPr id="21" name="图片 20"/>
        <xdr:cNvPicPr>
          <a:picLocks noChangeAspect="1"/>
        </xdr:cNvPicPr>
      </xdr:nvPicPr>
      <xdr:blipFill>
        <a:blip r:embed="rId20"/>
        <a:stretch>
          <a:fillRect/>
        </a:stretch>
      </xdr:blipFill>
      <xdr:spPr>
        <a:xfrm>
          <a:off x="102235" y="16624300"/>
          <a:ext cx="7628255" cy="459740"/>
        </a:xfrm>
        <a:prstGeom prst="rect">
          <a:avLst/>
        </a:prstGeom>
        <a:noFill/>
        <a:ln w="9525">
          <a:noFill/>
        </a:ln>
      </xdr:spPr>
    </xdr:pic>
    <xdr:clientData/>
  </xdr:twoCellAnchor>
  <xdr:twoCellAnchor editAs="oneCell">
    <xdr:from>
      <xdr:col>0</xdr:col>
      <xdr:colOff>0</xdr:colOff>
      <xdr:row>96</xdr:row>
      <xdr:rowOff>0</xdr:rowOff>
    </xdr:from>
    <xdr:to>
      <xdr:col>12</xdr:col>
      <xdr:colOff>287020</xdr:colOff>
      <xdr:row>98</xdr:row>
      <xdr:rowOff>133350</xdr:rowOff>
    </xdr:to>
    <xdr:pic>
      <xdr:nvPicPr>
        <xdr:cNvPr id="22" name="图片 21"/>
        <xdr:cNvPicPr>
          <a:picLocks noChangeAspect="1"/>
        </xdr:cNvPicPr>
      </xdr:nvPicPr>
      <xdr:blipFill>
        <a:blip r:embed="rId21"/>
        <a:stretch>
          <a:fillRect/>
        </a:stretch>
      </xdr:blipFill>
      <xdr:spPr>
        <a:xfrm>
          <a:off x="0" y="17556480"/>
          <a:ext cx="7861300" cy="499110"/>
        </a:xfrm>
        <a:prstGeom prst="rect">
          <a:avLst/>
        </a:prstGeom>
        <a:noFill/>
        <a:ln w="9525">
          <a:noFill/>
        </a:ln>
      </xdr:spPr>
    </xdr:pic>
    <xdr:clientData/>
  </xdr:twoCellAnchor>
  <xdr:twoCellAnchor editAs="oneCell">
    <xdr:from>
      <xdr:col>0</xdr:col>
      <xdr:colOff>76835</xdr:colOff>
      <xdr:row>100</xdr:row>
      <xdr:rowOff>0</xdr:rowOff>
    </xdr:from>
    <xdr:to>
      <xdr:col>12</xdr:col>
      <xdr:colOff>130810</xdr:colOff>
      <xdr:row>102</xdr:row>
      <xdr:rowOff>107950</xdr:rowOff>
    </xdr:to>
    <xdr:pic>
      <xdr:nvPicPr>
        <xdr:cNvPr id="23" name="图片 22"/>
        <xdr:cNvPicPr>
          <a:picLocks noChangeAspect="1"/>
        </xdr:cNvPicPr>
      </xdr:nvPicPr>
      <xdr:blipFill>
        <a:blip r:embed="rId22"/>
        <a:stretch>
          <a:fillRect/>
        </a:stretch>
      </xdr:blipFill>
      <xdr:spPr>
        <a:xfrm>
          <a:off x="76835" y="18288000"/>
          <a:ext cx="7628255" cy="473710"/>
        </a:xfrm>
        <a:prstGeom prst="rect">
          <a:avLst/>
        </a:prstGeom>
        <a:noFill/>
        <a:ln w="9525">
          <a:noFill/>
        </a:ln>
      </xdr:spPr>
    </xdr:pic>
    <xdr:clientData/>
  </xdr:twoCellAnchor>
  <xdr:twoCellAnchor editAs="oneCell">
    <xdr:from>
      <xdr:col>0</xdr:col>
      <xdr:colOff>0</xdr:colOff>
      <xdr:row>105</xdr:row>
      <xdr:rowOff>0</xdr:rowOff>
    </xdr:from>
    <xdr:to>
      <xdr:col>12</xdr:col>
      <xdr:colOff>98425</xdr:colOff>
      <xdr:row>107</xdr:row>
      <xdr:rowOff>165100</xdr:rowOff>
    </xdr:to>
    <xdr:pic>
      <xdr:nvPicPr>
        <xdr:cNvPr id="25" name="图片 24"/>
        <xdr:cNvPicPr>
          <a:picLocks noChangeAspect="1"/>
        </xdr:cNvPicPr>
      </xdr:nvPicPr>
      <xdr:blipFill>
        <a:blip r:embed="rId23"/>
        <a:stretch>
          <a:fillRect/>
        </a:stretch>
      </xdr:blipFill>
      <xdr:spPr>
        <a:xfrm>
          <a:off x="0" y="19202400"/>
          <a:ext cx="7672705" cy="530860"/>
        </a:xfrm>
        <a:prstGeom prst="rect">
          <a:avLst/>
        </a:prstGeom>
        <a:noFill/>
        <a:ln w="9525">
          <a:noFill/>
        </a:ln>
      </xdr:spPr>
    </xdr:pic>
    <xdr:clientData/>
  </xdr:twoCellAnchor>
  <xdr:twoCellAnchor editAs="oneCell">
    <xdr:from>
      <xdr:col>0</xdr:col>
      <xdr:colOff>0</xdr:colOff>
      <xdr:row>109</xdr:row>
      <xdr:rowOff>0</xdr:rowOff>
    </xdr:from>
    <xdr:to>
      <xdr:col>12</xdr:col>
      <xdr:colOff>174625</xdr:colOff>
      <xdr:row>111</xdr:row>
      <xdr:rowOff>146050</xdr:rowOff>
    </xdr:to>
    <xdr:pic>
      <xdr:nvPicPr>
        <xdr:cNvPr id="26" name="图片 25"/>
        <xdr:cNvPicPr>
          <a:picLocks noChangeAspect="1"/>
        </xdr:cNvPicPr>
      </xdr:nvPicPr>
      <xdr:blipFill>
        <a:blip r:embed="rId24"/>
        <a:stretch>
          <a:fillRect/>
        </a:stretch>
      </xdr:blipFill>
      <xdr:spPr>
        <a:xfrm>
          <a:off x="0" y="19933920"/>
          <a:ext cx="7748905" cy="511810"/>
        </a:xfrm>
        <a:prstGeom prst="rect">
          <a:avLst/>
        </a:prstGeom>
        <a:noFill/>
        <a:ln w="9525">
          <a:noFill/>
        </a:ln>
      </xdr:spPr>
    </xdr:pic>
    <xdr:clientData/>
  </xdr:twoCellAnchor>
  <xdr:twoCellAnchor editAs="oneCell">
    <xdr:from>
      <xdr:col>0</xdr:col>
      <xdr:colOff>635</xdr:colOff>
      <xdr:row>119</xdr:row>
      <xdr:rowOff>95250</xdr:rowOff>
    </xdr:from>
    <xdr:to>
      <xdr:col>12</xdr:col>
      <xdr:colOff>168910</xdr:colOff>
      <xdr:row>122</xdr:row>
      <xdr:rowOff>31750</xdr:rowOff>
    </xdr:to>
    <xdr:pic>
      <xdr:nvPicPr>
        <xdr:cNvPr id="24" name="图片 23"/>
        <xdr:cNvPicPr>
          <a:picLocks noChangeAspect="1"/>
        </xdr:cNvPicPr>
      </xdr:nvPicPr>
      <xdr:blipFill>
        <a:blip r:embed="rId25"/>
        <a:stretch>
          <a:fillRect/>
        </a:stretch>
      </xdr:blipFill>
      <xdr:spPr>
        <a:xfrm>
          <a:off x="635" y="21857970"/>
          <a:ext cx="7742555" cy="485140"/>
        </a:xfrm>
        <a:prstGeom prst="rect">
          <a:avLst/>
        </a:prstGeom>
        <a:noFill/>
        <a:ln w="9525">
          <a:noFill/>
        </a:ln>
      </xdr:spPr>
    </xdr:pic>
    <xdr:clientData/>
  </xdr:twoCellAnchor>
  <xdr:twoCellAnchor editAs="oneCell">
    <xdr:from>
      <xdr:col>0</xdr:col>
      <xdr:colOff>635</xdr:colOff>
      <xdr:row>115</xdr:row>
      <xdr:rowOff>82550</xdr:rowOff>
    </xdr:from>
    <xdr:to>
      <xdr:col>12</xdr:col>
      <xdr:colOff>219710</xdr:colOff>
      <xdr:row>118</xdr:row>
      <xdr:rowOff>57150</xdr:rowOff>
    </xdr:to>
    <xdr:pic>
      <xdr:nvPicPr>
        <xdr:cNvPr id="27" name="图片 26"/>
        <xdr:cNvPicPr>
          <a:picLocks noChangeAspect="1"/>
        </xdr:cNvPicPr>
      </xdr:nvPicPr>
      <xdr:blipFill>
        <a:blip r:embed="rId26"/>
        <a:stretch>
          <a:fillRect/>
        </a:stretch>
      </xdr:blipFill>
      <xdr:spPr>
        <a:xfrm>
          <a:off x="635" y="21113750"/>
          <a:ext cx="7793355" cy="523240"/>
        </a:xfrm>
        <a:prstGeom prst="rect">
          <a:avLst/>
        </a:prstGeom>
        <a:noFill/>
        <a:ln w="9525">
          <a:noFill/>
        </a:ln>
      </xdr:spPr>
    </xdr:pic>
    <xdr:clientData/>
  </xdr:twoCellAnchor>
  <xdr:twoCellAnchor editAs="oneCell">
    <xdr:from>
      <xdr:col>0</xdr:col>
      <xdr:colOff>0</xdr:colOff>
      <xdr:row>125</xdr:row>
      <xdr:rowOff>0</xdr:rowOff>
    </xdr:from>
    <xdr:to>
      <xdr:col>12</xdr:col>
      <xdr:colOff>180975</xdr:colOff>
      <xdr:row>128</xdr:row>
      <xdr:rowOff>38100</xdr:rowOff>
    </xdr:to>
    <xdr:pic>
      <xdr:nvPicPr>
        <xdr:cNvPr id="28" name="图片 27"/>
        <xdr:cNvPicPr>
          <a:picLocks noChangeAspect="1"/>
        </xdr:cNvPicPr>
      </xdr:nvPicPr>
      <xdr:blipFill>
        <a:blip r:embed="rId27"/>
        <a:stretch>
          <a:fillRect/>
        </a:stretch>
      </xdr:blipFill>
      <xdr:spPr>
        <a:xfrm>
          <a:off x="0" y="22860000"/>
          <a:ext cx="7755255" cy="586740"/>
        </a:xfrm>
        <a:prstGeom prst="rect">
          <a:avLst/>
        </a:prstGeom>
        <a:noFill/>
        <a:ln w="9525">
          <a:noFill/>
        </a:ln>
      </xdr:spPr>
    </xdr:pic>
    <xdr:clientData/>
  </xdr:twoCellAnchor>
  <xdr:twoCellAnchor editAs="oneCell">
    <xdr:from>
      <xdr:col>0</xdr:col>
      <xdr:colOff>0</xdr:colOff>
      <xdr:row>129</xdr:row>
      <xdr:rowOff>0</xdr:rowOff>
    </xdr:from>
    <xdr:to>
      <xdr:col>12</xdr:col>
      <xdr:colOff>287020</xdr:colOff>
      <xdr:row>132</xdr:row>
      <xdr:rowOff>0</xdr:rowOff>
    </xdr:to>
    <xdr:pic>
      <xdr:nvPicPr>
        <xdr:cNvPr id="29" name="图片 28"/>
        <xdr:cNvPicPr>
          <a:picLocks noChangeAspect="1"/>
        </xdr:cNvPicPr>
      </xdr:nvPicPr>
      <xdr:blipFill>
        <a:blip r:embed="rId28"/>
        <a:stretch>
          <a:fillRect/>
        </a:stretch>
      </xdr:blipFill>
      <xdr:spPr>
        <a:xfrm>
          <a:off x="0" y="23591520"/>
          <a:ext cx="7861300" cy="548640"/>
        </a:xfrm>
        <a:prstGeom prst="rect">
          <a:avLst/>
        </a:prstGeom>
        <a:noFill/>
        <a:ln w="9525">
          <a:noFill/>
        </a:ln>
      </xdr:spPr>
    </xdr:pic>
    <xdr:clientData/>
  </xdr:twoCellAnchor>
  <xdr:twoCellAnchor editAs="oneCell">
    <xdr:from>
      <xdr:col>0</xdr:col>
      <xdr:colOff>0</xdr:colOff>
      <xdr:row>135</xdr:row>
      <xdr:rowOff>0</xdr:rowOff>
    </xdr:from>
    <xdr:to>
      <xdr:col>12</xdr:col>
      <xdr:colOff>219075</xdr:colOff>
      <xdr:row>137</xdr:row>
      <xdr:rowOff>152400</xdr:rowOff>
    </xdr:to>
    <xdr:pic>
      <xdr:nvPicPr>
        <xdr:cNvPr id="30" name="图片 29"/>
        <xdr:cNvPicPr>
          <a:picLocks noChangeAspect="1"/>
        </xdr:cNvPicPr>
      </xdr:nvPicPr>
      <xdr:blipFill>
        <a:blip r:embed="rId29"/>
        <a:stretch>
          <a:fillRect/>
        </a:stretch>
      </xdr:blipFill>
      <xdr:spPr>
        <a:xfrm>
          <a:off x="0" y="24688800"/>
          <a:ext cx="7793355" cy="518160"/>
        </a:xfrm>
        <a:prstGeom prst="rect">
          <a:avLst/>
        </a:prstGeom>
        <a:noFill/>
        <a:ln w="9525">
          <a:noFill/>
        </a:ln>
      </xdr:spPr>
    </xdr:pic>
    <xdr:clientData/>
  </xdr:twoCellAnchor>
  <xdr:twoCellAnchor editAs="oneCell">
    <xdr:from>
      <xdr:col>0</xdr:col>
      <xdr:colOff>0</xdr:colOff>
      <xdr:row>139</xdr:row>
      <xdr:rowOff>0</xdr:rowOff>
    </xdr:from>
    <xdr:to>
      <xdr:col>12</xdr:col>
      <xdr:colOff>168275</xdr:colOff>
      <xdr:row>141</xdr:row>
      <xdr:rowOff>133350</xdr:rowOff>
    </xdr:to>
    <xdr:pic>
      <xdr:nvPicPr>
        <xdr:cNvPr id="31" name="图片 30"/>
        <xdr:cNvPicPr>
          <a:picLocks noChangeAspect="1"/>
        </xdr:cNvPicPr>
      </xdr:nvPicPr>
      <xdr:blipFill>
        <a:blip r:embed="rId30"/>
        <a:stretch>
          <a:fillRect/>
        </a:stretch>
      </xdr:blipFill>
      <xdr:spPr>
        <a:xfrm>
          <a:off x="0" y="25420320"/>
          <a:ext cx="7742555" cy="499110"/>
        </a:xfrm>
        <a:prstGeom prst="rect">
          <a:avLst/>
        </a:prstGeom>
        <a:noFill/>
        <a:ln w="9525">
          <a:noFill/>
        </a:ln>
      </xdr:spPr>
    </xdr:pic>
    <xdr:clientData/>
  </xdr:twoCellAnchor>
  <xdr:twoCellAnchor editAs="oneCell">
    <xdr:from>
      <xdr:col>0</xdr:col>
      <xdr:colOff>0</xdr:colOff>
      <xdr:row>145</xdr:row>
      <xdr:rowOff>0</xdr:rowOff>
    </xdr:from>
    <xdr:to>
      <xdr:col>12</xdr:col>
      <xdr:colOff>312420</xdr:colOff>
      <xdr:row>149</xdr:row>
      <xdr:rowOff>76200</xdr:rowOff>
    </xdr:to>
    <xdr:pic>
      <xdr:nvPicPr>
        <xdr:cNvPr id="32" name="图片 31"/>
        <xdr:cNvPicPr>
          <a:picLocks noChangeAspect="1"/>
        </xdr:cNvPicPr>
      </xdr:nvPicPr>
      <xdr:blipFill>
        <a:blip r:embed="rId31"/>
        <a:stretch>
          <a:fillRect/>
        </a:stretch>
      </xdr:blipFill>
      <xdr:spPr>
        <a:xfrm>
          <a:off x="0" y="26517600"/>
          <a:ext cx="7886700" cy="807720"/>
        </a:xfrm>
        <a:prstGeom prst="rect">
          <a:avLst/>
        </a:prstGeom>
        <a:noFill/>
        <a:ln w="9525">
          <a:noFill/>
        </a:ln>
      </xdr:spPr>
    </xdr:pic>
    <xdr:clientData/>
  </xdr:twoCellAnchor>
  <xdr:twoCellAnchor editAs="oneCell">
    <xdr:from>
      <xdr:col>0</xdr:col>
      <xdr:colOff>109220</xdr:colOff>
      <xdr:row>150</xdr:row>
      <xdr:rowOff>127000</xdr:rowOff>
    </xdr:from>
    <xdr:to>
      <xdr:col>12</xdr:col>
      <xdr:colOff>389890</xdr:colOff>
      <xdr:row>153</xdr:row>
      <xdr:rowOff>69850</xdr:rowOff>
    </xdr:to>
    <xdr:pic>
      <xdr:nvPicPr>
        <xdr:cNvPr id="33" name="图片 32"/>
        <xdr:cNvPicPr>
          <a:picLocks noChangeAspect="1"/>
        </xdr:cNvPicPr>
      </xdr:nvPicPr>
      <xdr:blipFill>
        <a:blip r:embed="rId32"/>
        <a:stretch>
          <a:fillRect/>
        </a:stretch>
      </xdr:blipFill>
      <xdr:spPr>
        <a:xfrm>
          <a:off x="109220" y="27559000"/>
          <a:ext cx="7854950" cy="491490"/>
        </a:xfrm>
        <a:prstGeom prst="rect">
          <a:avLst/>
        </a:prstGeom>
        <a:noFill/>
        <a:ln w="9525">
          <a:noFill/>
        </a:ln>
      </xdr:spPr>
    </xdr:pic>
    <xdr:clientData/>
  </xdr:twoCellAnchor>
  <xdr:twoCellAnchor editAs="oneCell">
    <xdr:from>
      <xdr:col>0</xdr:col>
      <xdr:colOff>159385</xdr:colOff>
      <xdr:row>156</xdr:row>
      <xdr:rowOff>19050</xdr:rowOff>
    </xdr:from>
    <xdr:to>
      <xdr:col>11</xdr:col>
      <xdr:colOff>325755</xdr:colOff>
      <xdr:row>158</xdr:row>
      <xdr:rowOff>123825</xdr:rowOff>
    </xdr:to>
    <xdr:pic>
      <xdr:nvPicPr>
        <xdr:cNvPr id="34" name="图片 33"/>
        <xdr:cNvPicPr>
          <a:picLocks noChangeAspect="1"/>
        </xdr:cNvPicPr>
      </xdr:nvPicPr>
      <xdr:blipFill>
        <a:blip r:embed="rId33" r:link="rId34"/>
        <a:stretch>
          <a:fillRect/>
        </a:stretch>
      </xdr:blipFill>
      <xdr:spPr>
        <a:xfrm>
          <a:off x="159385" y="28548330"/>
          <a:ext cx="7142480" cy="470535"/>
        </a:xfrm>
        <a:prstGeom prst="rect">
          <a:avLst/>
        </a:prstGeom>
        <a:noFill/>
        <a:ln>
          <a:noFill/>
        </a:ln>
      </xdr:spPr>
    </xdr:pic>
    <xdr:clientData/>
  </xdr:twoCellAnchor>
  <xdr:twoCellAnchor editAs="oneCell">
    <xdr:from>
      <xdr:col>0</xdr:col>
      <xdr:colOff>158750</xdr:colOff>
      <xdr:row>159</xdr:row>
      <xdr:rowOff>12700</xdr:rowOff>
    </xdr:from>
    <xdr:to>
      <xdr:col>10</xdr:col>
      <xdr:colOff>458470</xdr:colOff>
      <xdr:row>161</xdr:row>
      <xdr:rowOff>111125</xdr:rowOff>
    </xdr:to>
    <xdr:pic>
      <xdr:nvPicPr>
        <xdr:cNvPr id="36" name="图片 35"/>
        <xdr:cNvPicPr>
          <a:picLocks noChangeAspect="1"/>
        </xdr:cNvPicPr>
      </xdr:nvPicPr>
      <xdr:blipFill>
        <a:blip r:embed="rId35"/>
        <a:stretch>
          <a:fillRect/>
        </a:stretch>
      </xdr:blipFill>
      <xdr:spPr>
        <a:xfrm>
          <a:off x="158750" y="29090620"/>
          <a:ext cx="6677660" cy="464185"/>
        </a:xfrm>
        <a:prstGeom prst="rect">
          <a:avLst/>
        </a:prstGeom>
        <a:noFill/>
        <a:ln w="9525">
          <a:noFill/>
        </a:ln>
      </xdr:spPr>
    </xdr:pic>
    <xdr:clientData/>
  </xdr:twoCellAnchor>
  <xdr:twoCellAnchor editAs="oneCell">
    <xdr:from>
      <xdr:col>0</xdr:col>
      <xdr:colOff>0</xdr:colOff>
      <xdr:row>165</xdr:row>
      <xdr:rowOff>0</xdr:rowOff>
    </xdr:from>
    <xdr:to>
      <xdr:col>12</xdr:col>
      <xdr:colOff>174625</xdr:colOff>
      <xdr:row>167</xdr:row>
      <xdr:rowOff>120650</xdr:rowOff>
    </xdr:to>
    <xdr:pic>
      <xdr:nvPicPr>
        <xdr:cNvPr id="35" name="图片 34"/>
        <xdr:cNvPicPr>
          <a:picLocks noChangeAspect="1"/>
        </xdr:cNvPicPr>
      </xdr:nvPicPr>
      <xdr:blipFill>
        <a:blip r:embed="rId36"/>
        <a:stretch>
          <a:fillRect/>
        </a:stretch>
      </xdr:blipFill>
      <xdr:spPr>
        <a:xfrm>
          <a:off x="0" y="30175200"/>
          <a:ext cx="7748905" cy="486410"/>
        </a:xfrm>
        <a:prstGeom prst="rect">
          <a:avLst/>
        </a:prstGeom>
        <a:noFill/>
        <a:ln w="9525">
          <a:noFill/>
        </a:ln>
      </xdr:spPr>
    </xdr:pic>
    <xdr:clientData/>
  </xdr:twoCellAnchor>
  <xdr:twoCellAnchor editAs="oneCell">
    <xdr:from>
      <xdr:col>0</xdr:col>
      <xdr:colOff>0</xdr:colOff>
      <xdr:row>169</xdr:row>
      <xdr:rowOff>0</xdr:rowOff>
    </xdr:from>
    <xdr:to>
      <xdr:col>12</xdr:col>
      <xdr:colOff>22225</xdr:colOff>
      <xdr:row>171</xdr:row>
      <xdr:rowOff>120650</xdr:rowOff>
    </xdr:to>
    <xdr:pic>
      <xdr:nvPicPr>
        <xdr:cNvPr id="37" name="图片 36"/>
        <xdr:cNvPicPr>
          <a:picLocks noChangeAspect="1"/>
        </xdr:cNvPicPr>
      </xdr:nvPicPr>
      <xdr:blipFill>
        <a:blip r:embed="rId37"/>
        <a:stretch>
          <a:fillRect/>
        </a:stretch>
      </xdr:blipFill>
      <xdr:spPr>
        <a:xfrm>
          <a:off x="0" y="30906720"/>
          <a:ext cx="7596505" cy="486410"/>
        </a:xfrm>
        <a:prstGeom prst="rect">
          <a:avLst/>
        </a:prstGeom>
        <a:noFill/>
        <a:ln w="9525">
          <a:noFill/>
        </a:ln>
      </xdr:spPr>
    </xdr:pic>
    <xdr:clientData/>
  </xdr:twoCellAnchor>
  <xdr:twoCellAnchor editAs="oneCell">
    <xdr:from>
      <xdr:col>0</xdr:col>
      <xdr:colOff>0</xdr:colOff>
      <xdr:row>175</xdr:row>
      <xdr:rowOff>0</xdr:rowOff>
    </xdr:from>
    <xdr:to>
      <xdr:col>12</xdr:col>
      <xdr:colOff>41275</xdr:colOff>
      <xdr:row>177</xdr:row>
      <xdr:rowOff>139700</xdr:rowOff>
    </xdr:to>
    <xdr:pic>
      <xdr:nvPicPr>
        <xdr:cNvPr id="38" name="图片 37"/>
        <xdr:cNvPicPr>
          <a:picLocks noChangeAspect="1"/>
        </xdr:cNvPicPr>
      </xdr:nvPicPr>
      <xdr:blipFill>
        <a:blip r:embed="rId38"/>
        <a:stretch>
          <a:fillRect/>
        </a:stretch>
      </xdr:blipFill>
      <xdr:spPr>
        <a:xfrm>
          <a:off x="0" y="32004000"/>
          <a:ext cx="7615555" cy="505460"/>
        </a:xfrm>
        <a:prstGeom prst="rect">
          <a:avLst/>
        </a:prstGeom>
        <a:noFill/>
        <a:ln w="9525">
          <a:noFill/>
        </a:ln>
      </xdr:spPr>
    </xdr:pic>
    <xdr:clientData/>
  </xdr:twoCellAnchor>
  <xdr:twoCellAnchor editAs="oneCell">
    <xdr:from>
      <xdr:col>0</xdr:col>
      <xdr:colOff>0</xdr:colOff>
      <xdr:row>179</xdr:row>
      <xdr:rowOff>0</xdr:rowOff>
    </xdr:from>
    <xdr:to>
      <xdr:col>12</xdr:col>
      <xdr:colOff>149225</xdr:colOff>
      <xdr:row>181</xdr:row>
      <xdr:rowOff>107950</xdr:rowOff>
    </xdr:to>
    <xdr:pic>
      <xdr:nvPicPr>
        <xdr:cNvPr id="39" name="图片 38"/>
        <xdr:cNvPicPr>
          <a:picLocks noChangeAspect="1"/>
        </xdr:cNvPicPr>
      </xdr:nvPicPr>
      <xdr:blipFill>
        <a:blip r:embed="rId39"/>
        <a:stretch>
          <a:fillRect/>
        </a:stretch>
      </xdr:blipFill>
      <xdr:spPr>
        <a:xfrm>
          <a:off x="0" y="32735520"/>
          <a:ext cx="7723505" cy="473710"/>
        </a:xfrm>
        <a:prstGeom prst="rect">
          <a:avLst/>
        </a:prstGeom>
        <a:noFill/>
        <a:ln w="9525">
          <a:noFill/>
        </a:ln>
      </xdr:spPr>
    </xdr:pic>
    <xdr:clientData/>
  </xdr:twoCellAnchor>
  <xdr:twoCellAnchor editAs="oneCell">
    <xdr:from>
      <xdr:col>0</xdr:col>
      <xdr:colOff>0</xdr:colOff>
      <xdr:row>185</xdr:row>
      <xdr:rowOff>0</xdr:rowOff>
    </xdr:from>
    <xdr:to>
      <xdr:col>12</xdr:col>
      <xdr:colOff>219075</xdr:colOff>
      <xdr:row>187</xdr:row>
      <xdr:rowOff>114300</xdr:rowOff>
    </xdr:to>
    <xdr:pic>
      <xdr:nvPicPr>
        <xdr:cNvPr id="40" name="图片 39"/>
        <xdr:cNvPicPr>
          <a:picLocks noChangeAspect="1"/>
        </xdr:cNvPicPr>
      </xdr:nvPicPr>
      <xdr:blipFill>
        <a:blip r:embed="rId40"/>
        <a:stretch>
          <a:fillRect/>
        </a:stretch>
      </xdr:blipFill>
      <xdr:spPr>
        <a:xfrm>
          <a:off x="0" y="33832800"/>
          <a:ext cx="7793355" cy="480060"/>
        </a:xfrm>
        <a:prstGeom prst="rect">
          <a:avLst/>
        </a:prstGeom>
        <a:noFill/>
        <a:ln w="9525">
          <a:noFill/>
        </a:ln>
      </xdr:spPr>
    </xdr:pic>
    <xdr:clientData/>
  </xdr:twoCellAnchor>
  <xdr:twoCellAnchor editAs="oneCell">
    <xdr:from>
      <xdr:col>0</xdr:col>
      <xdr:colOff>0</xdr:colOff>
      <xdr:row>189</xdr:row>
      <xdr:rowOff>0</xdr:rowOff>
    </xdr:from>
    <xdr:to>
      <xdr:col>12</xdr:col>
      <xdr:colOff>200025</xdr:colOff>
      <xdr:row>191</xdr:row>
      <xdr:rowOff>69850</xdr:rowOff>
    </xdr:to>
    <xdr:pic>
      <xdr:nvPicPr>
        <xdr:cNvPr id="41" name="图片 40"/>
        <xdr:cNvPicPr>
          <a:picLocks noChangeAspect="1"/>
        </xdr:cNvPicPr>
      </xdr:nvPicPr>
      <xdr:blipFill>
        <a:blip r:embed="rId41"/>
        <a:stretch>
          <a:fillRect/>
        </a:stretch>
      </xdr:blipFill>
      <xdr:spPr>
        <a:xfrm>
          <a:off x="0" y="34564320"/>
          <a:ext cx="7774305" cy="435610"/>
        </a:xfrm>
        <a:prstGeom prst="rect">
          <a:avLst/>
        </a:prstGeom>
        <a:noFill/>
        <a:ln w="9525">
          <a:noFill/>
        </a:ln>
      </xdr:spPr>
    </xdr:pic>
    <xdr:clientData/>
  </xdr:twoCellAnchor>
  <xdr:twoCellAnchor editAs="oneCell">
    <xdr:from>
      <xdr:col>0</xdr:col>
      <xdr:colOff>0</xdr:colOff>
      <xdr:row>195</xdr:row>
      <xdr:rowOff>0</xdr:rowOff>
    </xdr:from>
    <xdr:to>
      <xdr:col>12</xdr:col>
      <xdr:colOff>363220</xdr:colOff>
      <xdr:row>197</xdr:row>
      <xdr:rowOff>120650</xdr:rowOff>
    </xdr:to>
    <xdr:pic>
      <xdr:nvPicPr>
        <xdr:cNvPr id="42" name="图片 41"/>
        <xdr:cNvPicPr>
          <a:picLocks noChangeAspect="1"/>
        </xdr:cNvPicPr>
      </xdr:nvPicPr>
      <xdr:blipFill>
        <a:blip r:embed="rId42"/>
        <a:stretch>
          <a:fillRect/>
        </a:stretch>
      </xdr:blipFill>
      <xdr:spPr>
        <a:xfrm>
          <a:off x="0" y="35661600"/>
          <a:ext cx="7937500" cy="486410"/>
        </a:xfrm>
        <a:prstGeom prst="rect">
          <a:avLst/>
        </a:prstGeom>
        <a:noFill/>
        <a:ln w="9525">
          <a:noFill/>
        </a:ln>
      </xdr:spPr>
    </xdr:pic>
    <xdr:clientData/>
  </xdr:twoCellAnchor>
  <xdr:twoCellAnchor editAs="oneCell">
    <xdr:from>
      <xdr:col>0</xdr:col>
      <xdr:colOff>210185</xdr:colOff>
      <xdr:row>198</xdr:row>
      <xdr:rowOff>158750</xdr:rowOff>
    </xdr:from>
    <xdr:to>
      <xdr:col>12</xdr:col>
      <xdr:colOff>313055</xdr:colOff>
      <xdr:row>202</xdr:row>
      <xdr:rowOff>0</xdr:rowOff>
    </xdr:to>
    <xdr:pic>
      <xdr:nvPicPr>
        <xdr:cNvPr id="43" name="图片 42"/>
        <xdr:cNvPicPr>
          <a:picLocks noChangeAspect="1"/>
        </xdr:cNvPicPr>
      </xdr:nvPicPr>
      <xdr:blipFill>
        <a:blip r:embed="rId43"/>
        <a:stretch>
          <a:fillRect/>
        </a:stretch>
      </xdr:blipFill>
      <xdr:spPr>
        <a:xfrm>
          <a:off x="210185" y="36368990"/>
          <a:ext cx="7677150" cy="572770"/>
        </a:xfrm>
        <a:prstGeom prst="rect">
          <a:avLst/>
        </a:prstGeom>
        <a:noFill/>
        <a:ln w="9525">
          <a:noFill/>
        </a:ln>
      </xdr:spPr>
    </xdr:pic>
    <xdr:clientData/>
  </xdr:twoCellAnchor>
  <xdr:twoCellAnchor editAs="oneCell">
    <xdr:from>
      <xdr:col>0</xdr:col>
      <xdr:colOff>206375</xdr:colOff>
      <xdr:row>204</xdr:row>
      <xdr:rowOff>45720</xdr:rowOff>
    </xdr:from>
    <xdr:to>
      <xdr:col>12</xdr:col>
      <xdr:colOff>539750</xdr:colOff>
      <xdr:row>207</xdr:row>
      <xdr:rowOff>30480</xdr:rowOff>
    </xdr:to>
    <xdr:pic>
      <xdr:nvPicPr>
        <xdr:cNvPr id="44" name="图片 43"/>
        <xdr:cNvPicPr>
          <a:picLocks noChangeAspect="1"/>
        </xdr:cNvPicPr>
      </xdr:nvPicPr>
      <xdr:blipFill>
        <a:blip r:embed="rId44" r:link="rId34"/>
        <a:stretch>
          <a:fillRect/>
        </a:stretch>
      </xdr:blipFill>
      <xdr:spPr>
        <a:xfrm>
          <a:off x="206375" y="37353240"/>
          <a:ext cx="7907655" cy="533400"/>
        </a:xfrm>
        <a:prstGeom prst="rect">
          <a:avLst/>
        </a:prstGeom>
        <a:noFill/>
        <a:ln>
          <a:noFill/>
        </a:ln>
      </xdr:spPr>
    </xdr:pic>
    <xdr:clientData/>
  </xdr:twoCellAnchor>
  <xdr:twoCellAnchor editAs="oneCell">
    <xdr:from>
      <xdr:col>0</xdr:col>
      <xdr:colOff>213995</xdr:colOff>
      <xdr:row>207</xdr:row>
      <xdr:rowOff>60960</xdr:rowOff>
    </xdr:from>
    <xdr:to>
      <xdr:col>12</xdr:col>
      <xdr:colOff>570230</xdr:colOff>
      <xdr:row>210</xdr:row>
      <xdr:rowOff>0</xdr:rowOff>
    </xdr:to>
    <xdr:pic>
      <xdr:nvPicPr>
        <xdr:cNvPr id="45" name="图片 44"/>
        <xdr:cNvPicPr>
          <a:picLocks noChangeAspect="1"/>
        </xdr:cNvPicPr>
      </xdr:nvPicPr>
      <xdr:blipFill>
        <a:blip r:embed="rId45" r:link="rId34"/>
        <a:stretch>
          <a:fillRect/>
        </a:stretch>
      </xdr:blipFill>
      <xdr:spPr>
        <a:xfrm>
          <a:off x="213995" y="37917120"/>
          <a:ext cx="7930515" cy="487680"/>
        </a:xfrm>
        <a:prstGeom prst="rect">
          <a:avLst/>
        </a:prstGeom>
        <a:noFill/>
        <a:ln>
          <a:noFill/>
        </a:ln>
      </xdr:spPr>
    </xdr:pic>
    <xdr:clientData/>
  </xdr:twoCellAnchor>
  <xdr:twoCellAnchor editAs="oneCell">
    <xdr:from>
      <xdr:col>0</xdr:col>
      <xdr:colOff>210185</xdr:colOff>
      <xdr:row>212</xdr:row>
      <xdr:rowOff>69850</xdr:rowOff>
    </xdr:from>
    <xdr:to>
      <xdr:col>13</xdr:col>
      <xdr:colOff>0</xdr:colOff>
      <xdr:row>215</xdr:row>
      <xdr:rowOff>44450</xdr:rowOff>
    </xdr:to>
    <xdr:pic>
      <xdr:nvPicPr>
        <xdr:cNvPr id="46" name="图片 45"/>
        <xdr:cNvPicPr>
          <a:picLocks noChangeAspect="1"/>
        </xdr:cNvPicPr>
      </xdr:nvPicPr>
      <xdr:blipFill>
        <a:blip r:embed="rId46"/>
        <a:stretch>
          <a:fillRect/>
        </a:stretch>
      </xdr:blipFill>
      <xdr:spPr>
        <a:xfrm>
          <a:off x="210185" y="38840410"/>
          <a:ext cx="7962265" cy="523240"/>
        </a:xfrm>
        <a:prstGeom prst="rect">
          <a:avLst/>
        </a:prstGeom>
        <a:noFill/>
        <a:ln w="9525">
          <a:noFill/>
        </a:ln>
      </xdr:spPr>
    </xdr:pic>
    <xdr:clientData/>
  </xdr:twoCellAnchor>
  <xdr:twoCellAnchor editAs="oneCell">
    <xdr:from>
      <xdr:col>0</xdr:col>
      <xdr:colOff>209550</xdr:colOff>
      <xdr:row>215</xdr:row>
      <xdr:rowOff>165100</xdr:rowOff>
    </xdr:from>
    <xdr:to>
      <xdr:col>12</xdr:col>
      <xdr:colOff>579120</xdr:colOff>
      <xdr:row>218</xdr:row>
      <xdr:rowOff>139700</xdr:rowOff>
    </xdr:to>
    <xdr:pic>
      <xdr:nvPicPr>
        <xdr:cNvPr id="47" name="图片 46"/>
        <xdr:cNvPicPr>
          <a:picLocks noChangeAspect="1"/>
        </xdr:cNvPicPr>
      </xdr:nvPicPr>
      <xdr:blipFill>
        <a:blip r:embed="rId47"/>
        <a:stretch>
          <a:fillRect/>
        </a:stretch>
      </xdr:blipFill>
      <xdr:spPr>
        <a:xfrm>
          <a:off x="209550" y="39484300"/>
          <a:ext cx="7943850" cy="523240"/>
        </a:xfrm>
        <a:prstGeom prst="rect">
          <a:avLst/>
        </a:prstGeom>
        <a:noFill/>
        <a:ln w="9525">
          <a:noFill/>
        </a:ln>
      </xdr:spPr>
    </xdr:pic>
    <xdr:clientData/>
  </xdr:twoCellAnchor>
  <xdr:twoCellAnchor editAs="oneCell">
    <xdr:from>
      <xdr:col>0</xdr:col>
      <xdr:colOff>203835</xdr:colOff>
      <xdr:row>221</xdr:row>
      <xdr:rowOff>38100</xdr:rowOff>
    </xdr:from>
    <xdr:to>
      <xdr:col>13</xdr:col>
      <xdr:colOff>64135</xdr:colOff>
      <xdr:row>223</xdr:row>
      <xdr:rowOff>169545</xdr:rowOff>
    </xdr:to>
    <xdr:pic>
      <xdr:nvPicPr>
        <xdr:cNvPr id="48" name="图片 47"/>
        <xdr:cNvPicPr>
          <a:picLocks noChangeAspect="1"/>
        </xdr:cNvPicPr>
      </xdr:nvPicPr>
      <xdr:blipFill>
        <a:blip r:embed="rId48"/>
        <a:stretch>
          <a:fillRect/>
        </a:stretch>
      </xdr:blipFill>
      <xdr:spPr>
        <a:xfrm>
          <a:off x="203835" y="40454580"/>
          <a:ext cx="8032750" cy="497205"/>
        </a:xfrm>
        <a:prstGeom prst="rect">
          <a:avLst/>
        </a:prstGeom>
        <a:noFill/>
        <a:ln w="9525">
          <a:noFill/>
        </a:ln>
      </xdr:spPr>
    </xdr:pic>
    <xdr:clientData/>
  </xdr:twoCellAnchor>
  <xdr:twoCellAnchor editAs="oneCell">
    <xdr:from>
      <xdr:col>0</xdr:col>
      <xdr:colOff>178435</xdr:colOff>
      <xdr:row>224</xdr:row>
      <xdr:rowOff>146050</xdr:rowOff>
    </xdr:from>
    <xdr:to>
      <xdr:col>13</xdr:col>
      <xdr:colOff>35560</xdr:colOff>
      <xdr:row>227</xdr:row>
      <xdr:rowOff>91440</xdr:rowOff>
    </xdr:to>
    <xdr:pic>
      <xdr:nvPicPr>
        <xdr:cNvPr id="49" name="图片 48"/>
        <xdr:cNvPicPr>
          <a:picLocks noChangeAspect="1"/>
        </xdr:cNvPicPr>
      </xdr:nvPicPr>
      <xdr:blipFill>
        <a:blip r:embed="rId49"/>
        <a:stretch>
          <a:fillRect/>
        </a:stretch>
      </xdr:blipFill>
      <xdr:spPr>
        <a:xfrm>
          <a:off x="178435" y="41111170"/>
          <a:ext cx="8029575" cy="494030"/>
        </a:xfrm>
        <a:prstGeom prst="rect">
          <a:avLst/>
        </a:prstGeom>
        <a:noFill/>
        <a:ln w="9525">
          <a:noFill/>
        </a:ln>
      </xdr:spPr>
    </xdr:pic>
    <xdr:clientData/>
  </xdr:twoCellAnchor>
  <xdr:twoCellAnchor editAs="oneCell">
    <xdr:from>
      <xdr:col>0</xdr:col>
      <xdr:colOff>276860</xdr:colOff>
      <xdr:row>230</xdr:row>
      <xdr:rowOff>9525</xdr:rowOff>
    </xdr:from>
    <xdr:to>
      <xdr:col>12</xdr:col>
      <xdr:colOff>441325</xdr:colOff>
      <xdr:row>233</xdr:row>
      <xdr:rowOff>53975</xdr:rowOff>
    </xdr:to>
    <xdr:pic>
      <xdr:nvPicPr>
        <xdr:cNvPr id="50" name="图片 49"/>
        <xdr:cNvPicPr>
          <a:picLocks noChangeAspect="1"/>
        </xdr:cNvPicPr>
      </xdr:nvPicPr>
      <xdr:blipFill>
        <a:blip r:embed="rId50"/>
        <a:stretch>
          <a:fillRect/>
        </a:stretch>
      </xdr:blipFill>
      <xdr:spPr>
        <a:xfrm>
          <a:off x="276860" y="42071925"/>
          <a:ext cx="7738745" cy="593090"/>
        </a:xfrm>
        <a:prstGeom prst="rect">
          <a:avLst/>
        </a:prstGeom>
        <a:noFill/>
        <a:ln w="9525">
          <a:noFill/>
        </a:ln>
      </xdr:spPr>
    </xdr:pic>
    <xdr:clientData/>
  </xdr:twoCellAnchor>
  <xdr:twoCellAnchor editAs="oneCell">
    <xdr:from>
      <xdr:col>0</xdr:col>
      <xdr:colOff>305435</xdr:colOff>
      <xdr:row>234</xdr:row>
      <xdr:rowOff>0</xdr:rowOff>
    </xdr:from>
    <xdr:to>
      <xdr:col>12</xdr:col>
      <xdr:colOff>409575</xdr:colOff>
      <xdr:row>237</xdr:row>
      <xdr:rowOff>49530</xdr:rowOff>
    </xdr:to>
    <xdr:pic>
      <xdr:nvPicPr>
        <xdr:cNvPr id="51" name="图片 50"/>
        <xdr:cNvPicPr>
          <a:picLocks noChangeAspect="1"/>
        </xdr:cNvPicPr>
      </xdr:nvPicPr>
      <xdr:blipFill>
        <a:blip r:embed="rId51"/>
        <a:stretch>
          <a:fillRect/>
        </a:stretch>
      </xdr:blipFill>
      <xdr:spPr>
        <a:xfrm>
          <a:off x="305435" y="42793920"/>
          <a:ext cx="7678420" cy="598170"/>
        </a:xfrm>
        <a:prstGeom prst="rect">
          <a:avLst/>
        </a:prstGeom>
        <a:noFill/>
        <a:ln w="9525">
          <a:noFill/>
        </a:ln>
      </xdr:spPr>
    </xdr:pic>
    <xdr:clientData/>
  </xdr:twoCellAnchor>
  <xdr:twoCellAnchor editAs="oneCell">
    <xdr:from>
      <xdr:col>0</xdr:col>
      <xdr:colOff>343535</xdr:colOff>
      <xdr:row>239</xdr:row>
      <xdr:rowOff>57150</xdr:rowOff>
    </xdr:from>
    <xdr:to>
      <xdr:col>12</xdr:col>
      <xdr:colOff>271145</xdr:colOff>
      <xdr:row>242</xdr:row>
      <xdr:rowOff>85725</xdr:rowOff>
    </xdr:to>
    <xdr:pic>
      <xdr:nvPicPr>
        <xdr:cNvPr id="52" name="图片 51"/>
        <xdr:cNvPicPr>
          <a:picLocks noChangeAspect="1"/>
        </xdr:cNvPicPr>
      </xdr:nvPicPr>
      <xdr:blipFill>
        <a:blip r:embed="rId52"/>
        <a:stretch>
          <a:fillRect/>
        </a:stretch>
      </xdr:blipFill>
      <xdr:spPr>
        <a:xfrm>
          <a:off x="343535" y="43765470"/>
          <a:ext cx="7501890" cy="577215"/>
        </a:xfrm>
        <a:prstGeom prst="rect">
          <a:avLst/>
        </a:prstGeom>
        <a:noFill/>
        <a:ln w="9525">
          <a:noFill/>
        </a:ln>
      </xdr:spPr>
    </xdr:pic>
    <xdr:clientData/>
  </xdr:twoCellAnchor>
  <xdr:twoCellAnchor editAs="oneCell">
    <xdr:from>
      <xdr:col>0</xdr:col>
      <xdr:colOff>372110</xdr:colOff>
      <xdr:row>243</xdr:row>
      <xdr:rowOff>19050</xdr:rowOff>
    </xdr:from>
    <xdr:to>
      <xdr:col>12</xdr:col>
      <xdr:colOff>294005</xdr:colOff>
      <xdr:row>246</xdr:row>
      <xdr:rowOff>66675</xdr:rowOff>
    </xdr:to>
    <xdr:pic>
      <xdr:nvPicPr>
        <xdr:cNvPr id="53" name="图片 52"/>
        <xdr:cNvPicPr>
          <a:picLocks noChangeAspect="1"/>
        </xdr:cNvPicPr>
      </xdr:nvPicPr>
      <xdr:blipFill>
        <a:blip r:embed="rId53"/>
        <a:stretch>
          <a:fillRect/>
        </a:stretch>
      </xdr:blipFill>
      <xdr:spPr>
        <a:xfrm>
          <a:off x="372110" y="44458890"/>
          <a:ext cx="7496175" cy="596265"/>
        </a:xfrm>
        <a:prstGeom prst="rect">
          <a:avLst/>
        </a:prstGeom>
        <a:noFill/>
        <a:ln w="9525">
          <a:noFill/>
        </a:ln>
      </xdr:spPr>
    </xdr:pic>
    <xdr:clientData/>
  </xdr:twoCellAnchor>
  <xdr:twoCellAnchor editAs="oneCell">
    <xdr:from>
      <xdr:col>0</xdr:col>
      <xdr:colOff>400685</xdr:colOff>
      <xdr:row>249</xdr:row>
      <xdr:rowOff>76200</xdr:rowOff>
    </xdr:from>
    <xdr:to>
      <xdr:col>12</xdr:col>
      <xdr:colOff>325755</xdr:colOff>
      <xdr:row>252</xdr:row>
      <xdr:rowOff>142875</xdr:rowOff>
    </xdr:to>
    <xdr:pic>
      <xdr:nvPicPr>
        <xdr:cNvPr id="54" name="图片 53"/>
        <xdr:cNvPicPr>
          <a:picLocks noChangeAspect="1"/>
        </xdr:cNvPicPr>
      </xdr:nvPicPr>
      <xdr:blipFill>
        <a:blip r:embed="rId54"/>
        <a:stretch>
          <a:fillRect/>
        </a:stretch>
      </xdr:blipFill>
      <xdr:spPr>
        <a:xfrm>
          <a:off x="400685" y="45613320"/>
          <a:ext cx="7499350" cy="615315"/>
        </a:xfrm>
        <a:prstGeom prst="rect">
          <a:avLst/>
        </a:prstGeom>
        <a:noFill/>
        <a:ln w="9525">
          <a:noFill/>
        </a:ln>
      </xdr:spPr>
    </xdr:pic>
    <xdr:clientData/>
  </xdr:twoCellAnchor>
  <xdr:twoCellAnchor editAs="oneCell">
    <xdr:from>
      <xdr:col>0</xdr:col>
      <xdr:colOff>448310</xdr:colOff>
      <xdr:row>253</xdr:row>
      <xdr:rowOff>57150</xdr:rowOff>
    </xdr:from>
    <xdr:to>
      <xdr:col>12</xdr:col>
      <xdr:colOff>238760</xdr:colOff>
      <xdr:row>256</xdr:row>
      <xdr:rowOff>76200</xdr:rowOff>
    </xdr:to>
    <xdr:pic>
      <xdr:nvPicPr>
        <xdr:cNvPr id="55" name="图片 54"/>
        <xdr:cNvPicPr>
          <a:picLocks noChangeAspect="1"/>
        </xdr:cNvPicPr>
      </xdr:nvPicPr>
      <xdr:blipFill>
        <a:blip r:embed="rId55"/>
        <a:stretch>
          <a:fillRect/>
        </a:stretch>
      </xdr:blipFill>
      <xdr:spPr>
        <a:xfrm>
          <a:off x="448310" y="46325790"/>
          <a:ext cx="7364730" cy="567690"/>
        </a:xfrm>
        <a:prstGeom prst="rect">
          <a:avLst/>
        </a:prstGeom>
        <a:noFill/>
        <a:ln w="9525">
          <a:noFill/>
        </a:ln>
      </xdr:spPr>
    </xdr:pic>
    <xdr:clientData/>
  </xdr:twoCellAnchor>
  <xdr:twoCellAnchor editAs="oneCell">
    <xdr:from>
      <xdr:col>0</xdr:col>
      <xdr:colOff>467360</xdr:colOff>
      <xdr:row>259</xdr:row>
      <xdr:rowOff>47625</xdr:rowOff>
    </xdr:from>
    <xdr:to>
      <xdr:col>12</xdr:col>
      <xdr:colOff>0</xdr:colOff>
      <xdr:row>262</xdr:row>
      <xdr:rowOff>57150</xdr:rowOff>
    </xdr:to>
    <xdr:pic>
      <xdr:nvPicPr>
        <xdr:cNvPr id="56" name="图片 55"/>
        <xdr:cNvPicPr>
          <a:picLocks noChangeAspect="1"/>
        </xdr:cNvPicPr>
      </xdr:nvPicPr>
      <xdr:blipFill>
        <a:blip r:embed="rId56"/>
        <a:stretch>
          <a:fillRect/>
        </a:stretch>
      </xdr:blipFill>
      <xdr:spPr>
        <a:xfrm>
          <a:off x="467360" y="47413545"/>
          <a:ext cx="7106920" cy="558165"/>
        </a:xfrm>
        <a:prstGeom prst="rect">
          <a:avLst/>
        </a:prstGeom>
        <a:noFill/>
        <a:ln w="9525">
          <a:noFill/>
        </a:ln>
      </xdr:spPr>
    </xdr:pic>
    <xdr:clientData/>
  </xdr:twoCellAnchor>
  <xdr:twoCellAnchor editAs="oneCell">
    <xdr:from>
      <xdr:col>0</xdr:col>
      <xdr:colOff>524510</xdr:colOff>
      <xdr:row>262</xdr:row>
      <xdr:rowOff>152400</xdr:rowOff>
    </xdr:from>
    <xdr:to>
      <xdr:col>12</xdr:col>
      <xdr:colOff>2540</xdr:colOff>
      <xdr:row>265</xdr:row>
      <xdr:rowOff>142875</xdr:rowOff>
    </xdr:to>
    <xdr:pic>
      <xdr:nvPicPr>
        <xdr:cNvPr id="57" name="图片 56"/>
        <xdr:cNvPicPr>
          <a:picLocks noChangeAspect="1"/>
        </xdr:cNvPicPr>
      </xdr:nvPicPr>
      <xdr:blipFill>
        <a:blip r:embed="rId57"/>
        <a:stretch>
          <a:fillRect/>
        </a:stretch>
      </xdr:blipFill>
      <xdr:spPr>
        <a:xfrm>
          <a:off x="524510" y="48066960"/>
          <a:ext cx="7052310" cy="539115"/>
        </a:xfrm>
        <a:prstGeom prst="rect">
          <a:avLst/>
        </a:prstGeom>
        <a:noFill/>
        <a:ln w="9525">
          <a:noFill/>
        </a:ln>
      </xdr:spPr>
    </xdr:pic>
    <xdr:clientData/>
  </xdr:twoCellAnchor>
  <xdr:twoCellAnchor editAs="oneCell">
    <xdr:from>
      <xdr:col>0</xdr:col>
      <xdr:colOff>486410</xdr:colOff>
      <xdr:row>268</xdr:row>
      <xdr:rowOff>38100</xdr:rowOff>
    </xdr:from>
    <xdr:to>
      <xdr:col>12</xdr:col>
      <xdr:colOff>0</xdr:colOff>
      <xdr:row>271</xdr:row>
      <xdr:rowOff>66675</xdr:rowOff>
    </xdr:to>
    <xdr:pic>
      <xdr:nvPicPr>
        <xdr:cNvPr id="58" name="图片 57"/>
        <xdr:cNvPicPr>
          <a:picLocks noChangeAspect="1"/>
        </xdr:cNvPicPr>
      </xdr:nvPicPr>
      <xdr:blipFill>
        <a:blip r:embed="rId58"/>
        <a:stretch>
          <a:fillRect/>
        </a:stretch>
      </xdr:blipFill>
      <xdr:spPr>
        <a:xfrm>
          <a:off x="486410" y="49049940"/>
          <a:ext cx="7087870" cy="577215"/>
        </a:xfrm>
        <a:prstGeom prst="rect">
          <a:avLst/>
        </a:prstGeom>
        <a:noFill/>
        <a:ln w="9525">
          <a:noFill/>
        </a:ln>
      </xdr:spPr>
    </xdr:pic>
    <xdr:clientData/>
  </xdr:twoCellAnchor>
  <xdr:twoCellAnchor editAs="oneCell">
    <xdr:from>
      <xdr:col>0</xdr:col>
      <xdr:colOff>505460</xdr:colOff>
      <xdr:row>272</xdr:row>
      <xdr:rowOff>38100</xdr:rowOff>
    </xdr:from>
    <xdr:to>
      <xdr:col>12</xdr:col>
      <xdr:colOff>0</xdr:colOff>
      <xdr:row>275</xdr:row>
      <xdr:rowOff>47625</xdr:rowOff>
    </xdr:to>
    <xdr:pic>
      <xdr:nvPicPr>
        <xdr:cNvPr id="59" name="图片 58"/>
        <xdr:cNvPicPr>
          <a:picLocks noChangeAspect="1"/>
        </xdr:cNvPicPr>
      </xdr:nvPicPr>
      <xdr:blipFill>
        <a:blip r:embed="rId59"/>
        <a:stretch>
          <a:fillRect/>
        </a:stretch>
      </xdr:blipFill>
      <xdr:spPr>
        <a:xfrm>
          <a:off x="505460" y="49781460"/>
          <a:ext cx="7068820" cy="558165"/>
        </a:xfrm>
        <a:prstGeom prst="rect">
          <a:avLst/>
        </a:prstGeom>
        <a:noFill/>
        <a:ln w="9525">
          <a:noFill/>
        </a:ln>
      </xdr:spPr>
    </xdr:pic>
    <xdr:clientData/>
  </xdr:twoCellAnchor>
  <xdr:twoCellAnchor editAs="oneCell">
    <xdr:from>
      <xdr:col>0</xdr:col>
      <xdr:colOff>448310</xdr:colOff>
      <xdr:row>278</xdr:row>
      <xdr:rowOff>28575</xdr:rowOff>
    </xdr:from>
    <xdr:to>
      <xdr:col>11</xdr:col>
      <xdr:colOff>591185</xdr:colOff>
      <xdr:row>281</xdr:row>
      <xdr:rowOff>28575</xdr:rowOff>
    </xdr:to>
    <xdr:pic>
      <xdr:nvPicPr>
        <xdr:cNvPr id="60" name="图片 59"/>
        <xdr:cNvPicPr>
          <a:picLocks noChangeAspect="1"/>
        </xdr:cNvPicPr>
      </xdr:nvPicPr>
      <xdr:blipFill>
        <a:blip r:embed="rId60"/>
        <a:stretch>
          <a:fillRect/>
        </a:stretch>
      </xdr:blipFill>
      <xdr:spPr>
        <a:xfrm>
          <a:off x="448310" y="50869215"/>
          <a:ext cx="7118985" cy="548640"/>
        </a:xfrm>
        <a:prstGeom prst="rect">
          <a:avLst/>
        </a:prstGeom>
        <a:noFill/>
        <a:ln w="9525">
          <a:noFill/>
        </a:ln>
      </xdr:spPr>
    </xdr:pic>
    <xdr:clientData/>
  </xdr:twoCellAnchor>
  <xdr:twoCellAnchor editAs="oneCell">
    <xdr:from>
      <xdr:col>0</xdr:col>
      <xdr:colOff>438785</xdr:colOff>
      <xdr:row>282</xdr:row>
      <xdr:rowOff>28575</xdr:rowOff>
    </xdr:from>
    <xdr:to>
      <xdr:col>11</xdr:col>
      <xdr:colOff>591185</xdr:colOff>
      <xdr:row>285</xdr:row>
      <xdr:rowOff>28575</xdr:rowOff>
    </xdr:to>
    <xdr:pic>
      <xdr:nvPicPr>
        <xdr:cNvPr id="61" name="图片 60"/>
        <xdr:cNvPicPr>
          <a:picLocks noChangeAspect="1"/>
        </xdr:cNvPicPr>
      </xdr:nvPicPr>
      <xdr:blipFill>
        <a:blip r:embed="rId61"/>
        <a:stretch>
          <a:fillRect/>
        </a:stretch>
      </xdr:blipFill>
      <xdr:spPr>
        <a:xfrm>
          <a:off x="438785" y="51600735"/>
          <a:ext cx="7128510" cy="548640"/>
        </a:xfrm>
        <a:prstGeom prst="rect">
          <a:avLst/>
        </a:prstGeom>
        <a:noFill/>
        <a:ln w="9525">
          <a:noFill/>
        </a:ln>
      </xdr:spPr>
    </xdr:pic>
    <xdr:clientData/>
  </xdr:twoCellAnchor>
  <xdr:twoCellAnchor editAs="oneCell">
    <xdr:from>
      <xdr:col>0</xdr:col>
      <xdr:colOff>438785</xdr:colOff>
      <xdr:row>288</xdr:row>
      <xdr:rowOff>19050</xdr:rowOff>
    </xdr:from>
    <xdr:to>
      <xdr:col>12</xdr:col>
      <xdr:colOff>0</xdr:colOff>
      <xdr:row>291</xdr:row>
      <xdr:rowOff>19050</xdr:rowOff>
    </xdr:to>
    <xdr:pic>
      <xdr:nvPicPr>
        <xdr:cNvPr id="62" name="图片 61"/>
        <xdr:cNvPicPr>
          <a:picLocks noChangeAspect="1"/>
        </xdr:cNvPicPr>
      </xdr:nvPicPr>
      <xdr:blipFill>
        <a:blip r:embed="rId62"/>
        <a:stretch>
          <a:fillRect/>
        </a:stretch>
      </xdr:blipFill>
      <xdr:spPr>
        <a:xfrm>
          <a:off x="438785" y="52688490"/>
          <a:ext cx="7135495" cy="548640"/>
        </a:xfrm>
        <a:prstGeom prst="rect">
          <a:avLst/>
        </a:prstGeom>
        <a:noFill/>
        <a:ln w="9525">
          <a:noFill/>
        </a:ln>
      </xdr:spPr>
    </xdr:pic>
    <xdr:clientData/>
  </xdr:twoCellAnchor>
  <xdr:twoCellAnchor editAs="oneCell">
    <xdr:from>
      <xdr:col>0</xdr:col>
      <xdr:colOff>486410</xdr:colOff>
      <xdr:row>292</xdr:row>
      <xdr:rowOff>95250</xdr:rowOff>
    </xdr:from>
    <xdr:to>
      <xdr:col>12</xdr:col>
      <xdr:colOff>0</xdr:colOff>
      <xdr:row>295</xdr:row>
      <xdr:rowOff>76200</xdr:rowOff>
    </xdr:to>
    <xdr:pic>
      <xdr:nvPicPr>
        <xdr:cNvPr id="63" name="图片 62"/>
        <xdr:cNvPicPr>
          <a:picLocks noChangeAspect="1"/>
        </xdr:cNvPicPr>
      </xdr:nvPicPr>
      <xdr:blipFill>
        <a:blip r:embed="rId63"/>
        <a:stretch>
          <a:fillRect/>
        </a:stretch>
      </xdr:blipFill>
      <xdr:spPr>
        <a:xfrm>
          <a:off x="486410" y="53496210"/>
          <a:ext cx="7087870" cy="529590"/>
        </a:xfrm>
        <a:prstGeom prst="rect">
          <a:avLst/>
        </a:prstGeom>
        <a:noFill/>
        <a:ln w="9525">
          <a:noFill/>
        </a:ln>
      </xdr:spPr>
    </xdr:pic>
    <xdr:clientData/>
  </xdr:twoCellAnchor>
  <xdr:twoCellAnchor editAs="oneCell">
    <xdr:from>
      <xdr:col>0</xdr:col>
      <xdr:colOff>438785</xdr:colOff>
      <xdr:row>298</xdr:row>
      <xdr:rowOff>19050</xdr:rowOff>
    </xdr:from>
    <xdr:to>
      <xdr:col>11</xdr:col>
      <xdr:colOff>562610</xdr:colOff>
      <xdr:row>300</xdr:row>
      <xdr:rowOff>161925</xdr:rowOff>
    </xdr:to>
    <xdr:pic>
      <xdr:nvPicPr>
        <xdr:cNvPr id="64" name="图片 63"/>
        <xdr:cNvPicPr>
          <a:picLocks noChangeAspect="1"/>
        </xdr:cNvPicPr>
      </xdr:nvPicPr>
      <xdr:blipFill>
        <a:blip r:embed="rId64"/>
        <a:stretch>
          <a:fillRect/>
        </a:stretch>
      </xdr:blipFill>
      <xdr:spPr>
        <a:xfrm>
          <a:off x="438785" y="54517290"/>
          <a:ext cx="7099935" cy="508635"/>
        </a:xfrm>
        <a:prstGeom prst="rect">
          <a:avLst/>
        </a:prstGeom>
        <a:noFill/>
        <a:ln w="9525">
          <a:noFill/>
        </a:ln>
      </xdr:spPr>
    </xdr:pic>
    <xdr:clientData/>
  </xdr:twoCellAnchor>
  <xdr:twoCellAnchor editAs="oneCell">
    <xdr:from>
      <xdr:col>0</xdr:col>
      <xdr:colOff>476885</xdr:colOff>
      <xdr:row>302</xdr:row>
      <xdr:rowOff>57150</xdr:rowOff>
    </xdr:from>
    <xdr:to>
      <xdr:col>11</xdr:col>
      <xdr:colOff>591185</xdr:colOff>
      <xdr:row>305</xdr:row>
      <xdr:rowOff>28575</xdr:rowOff>
    </xdr:to>
    <xdr:pic>
      <xdr:nvPicPr>
        <xdr:cNvPr id="65" name="图片 64"/>
        <xdr:cNvPicPr>
          <a:picLocks noChangeAspect="1"/>
        </xdr:cNvPicPr>
      </xdr:nvPicPr>
      <xdr:blipFill>
        <a:blip r:embed="rId65"/>
        <a:stretch>
          <a:fillRect/>
        </a:stretch>
      </xdr:blipFill>
      <xdr:spPr>
        <a:xfrm>
          <a:off x="476885" y="55286910"/>
          <a:ext cx="7090410" cy="520065"/>
        </a:xfrm>
        <a:prstGeom prst="rect">
          <a:avLst/>
        </a:prstGeom>
        <a:noFill/>
        <a:ln w="9525">
          <a:noFill/>
        </a:ln>
      </xdr:spPr>
    </xdr:pic>
    <xdr:clientData/>
  </xdr:twoCellAnchor>
  <xdr:twoCellAnchor editAs="oneCell">
    <xdr:from>
      <xdr:col>0</xdr:col>
      <xdr:colOff>428625</xdr:colOff>
      <xdr:row>308</xdr:row>
      <xdr:rowOff>38100</xdr:rowOff>
    </xdr:from>
    <xdr:to>
      <xdr:col>12</xdr:col>
      <xdr:colOff>23495</xdr:colOff>
      <xdr:row>311</xdr:row>
      <xdr:rowOff>16510</xdr:rowOff>
    </xdr:to>
    <xdr:pic>
      <xdr:nvPicPr>
        <xdr:cNvPr id="66" name="图片 65"/>
        <xdr:cNvPicPr>
          <a:picLocks noChangeAspect="1"/>
        </xdr:cNvPicPr>
      </xdr:nvPicPr>
      <xdr:blipFill>
        <a:blip r:embed="rId66"/>
        <a:stretch>
          <a:fillRect/>
        </a:stretch>
      </xdr:blipFill>
      <xdr:spPr>
        <a:xfrm>
          <a:off x="428625" y="56365140"/>
          <a:ext cx="7169150" cy="527050"/>
        </a:xfrm>
        <a:prstGeom prst="rect">
          <a:avLst/>
        </a:prstGeom>
        <a:noFill/>
        <a:ln w="9525">
          <a:noFill/>
        </a:ln>
      </xdr:spPr>
    </xdr:pic>
    <xdr:clientData/>
  </xdr:twoCellAnchor>
  <xdr:twoCellAnchor editAs="oneCell">
    <xdr:from>
      <xdr:col>0</xdr:col>
      <xdr:colOff>467360</xdr:colOff>
      <xdr:row>312</xdr:row>
      <xdr:rowOff>38100</xdr:rowOff>
    </xdr:from>
    <xdr:to>
      <xdr:col>11</xdr:col>
      <xdr:colOff>591185</xdr:colOff>
      <xdr:row>315</xdr:row>
      <xdr:rowOff>19050</xdr:rowOff>
    </xdr:to>
    <xdr:pic>
      <xdr:nvPicPr>
        <xdr:cNvPr id="67" name="图片 66"/>
        <xdr:cNvPicPr>
          <a:picLocks noChangeAspect="1"/>
        </xdr:cNvPicPr>
      </xdr:nvPicPr>
      <xdr:blipFill>
        <a:blip r:embed="rId67"/>
        <a:stretch>
          <a:fillRect/>
        </a:stretch>
      </xdr:blipFill>
      <xdr:spPr>
        <a:xfrm>
          <a:off x="467360" y="57096660"/>
          <a:ext cx="7099935" cy="529590"/>
        </a:xfrm>
        <a:prstGeom prst="rect">
          <a:avLst/>
        </a:prstGeom>
        <a:noFill/>
        <a:ln w="9525">
          <a:noFill/>
        </a:ln>
      </xdr:spPr>
    </xdr:pic>
    <xdr:clientData/>
  </xdr:twoCellAnchor>
  <xdr:twoCellAnchor editAs="oneCell">
    <xdr:from>
      <xdr:col>0</xdr:col>
      <xdr:colOff>438785</xdr:colOff>
      <xdr:row>318</xdr:row>
      <xdr:rowOff>28575</xdr:rowOff>
    </xdr:from>
    <xdr:to>
      <xdr:col>12</xdr:col>
      <xdr:colOff>0</xdr:colOff>
      <xdr:row>321</xdr:row>
      <xdr:rowOff>9525</xdr:rowOff>
    </xdr:to>
    <xdr:pic>
      <xdr:nvPicPr>
        <xdr:cNvPr id="68" name="图片 67"/>
        <xdr:cNvPicPr>
          <a:picLocks noChangeAspect="1"/>
        </xdr:cNvPicPr>
      </xdr:nvPicPr>
      <xdr:blipFill>
        <a:blip r:embed="rId68"/>
        <a:stretch>
          <a:fillRect/>
        </a:stretch>
      </xdr:blipFill>
      <xdr:spPr>
        <a:xfrm>
          <a:off x="438785" y="58184415"/>
          <a:ext cx="7135495" cy="529590"/>
        </a:xfrm>
        <a:prstGeom prst="rect">
          <a:avLst/>
        </a:prstGeom>
        <a:noFill/>
        <a:ln w="9525">
          <a:noFill/>
        </a:ln>
      </xdr:spPr>
    </xdr:pic>
    <xdr:clientData/>
  </xdr:twoCellAnchor>
  <xdr:twoCellAnchor editAs="oneCell">
    <xdr:from>
      <xdr:col>0</xdr:col>
      <xdr:colOff>457835</xdr:colOff>
      <xdr:row>322</xdr:row>
      <xdr:rowOff>9525</xdr:rowOff>
    </xdr:from>
    <xdr:to>
      <xdr:col>12</xdr:col>
      <xdr:colOff>0</xdr:colOff>
      <xdr:row>325</xdr:row>
      <xdr:rowOff>9525</xdr:rowOff>
    </xdr:to>
    <xdr:pic>
      <xdr:nvPicPr>
        <xdr:cNvPr id="69" name="图片 68"/>
        <xdr:cNvPicPr>
          <a:picLocks noChangeAspect="1"/>
        </xdr:cNvPicPr>
      </xdr:nvPicPr>
      <xdr:blipFill>
        <a:blip r:embed="rId69"/>
        <a:stretch>
          <a:fillRect/>
        </a:stretch>
      </xdr:blipFill>
      <xdr:spPr>
        <a:xfrm>
          <a:off x="457835" y="58896885"/>
          <a:ext cx="7116445" cy="548640"/>
        </a:xfrm>
        <a:prstGeom prst="rect">
          <a:avLst/>
        </a:prstGeom>
        <a:noFill/>
        <a:ln w="9525">
          <a:noFill/>
        </a:ln>
      </xdr:spPr>
    </xdr:pic>
    <xdr:clientData/>
  </xdr:twoCellAnchor>
  <xdr:twoCellAnchor editAs="oneCell">
    <xdr:from>
      <xdr:col>0</xdr:col>
      <xdr:colOff>429260</xdr:colOff>
      <xdr:row>327</xdr:row>
      <xdr:rowOff>47625</xdr:rowOff>
    </xdr:from>
    <xdr:to>
      <xdr:col>11</xdr:col>
      <xdr:colOff>572135</xdr:colOff>
      <xdr:row>330</xdr:row>
      <xdr:rowOff>38100</xdr:rowOff>
    </xdr:to>
    <xdr:pic>
      <xdr:nvPicPr>
        <xdr:cNvPr id="70" name="图片 69"/>
        <xdr:cNvPicPr>
          <a:picLocks noChangeAspect="1"/>
        </xdr:cNvPicPr>
      </xdr:nvPicPr>
      <xdr:blipFill>
        <a:blip r:embed="rId70"/>
        <a:stretch>
          <a:fillRect/>
        </a:stretch>
      </xdr:blipFill>
      <xdr:spPr>
        <a:xfrm>
          <a:off x="429260" y="59849385"/>
          <a:ext cx="7118985" cy="539115"/>
        </a:xfrm>
        <a:prstGeom prst="rect">
          <a:avLst/>
        </a:prstGeom>
        <a:noFill/>
        <a:ln w="9525">
          <a:noFill/>
        </a:ln>
      </xdr:spPr>
    </xdr:pic>
    <xdr:clientData/>
  </xdr:twoCellAnchor>
  <xdr:twoCellAnchor editAs="oneCell">
    <xdr:from>
      <xdr:col>0</xdr:col>
      <xdr:colOff>438785</xdr:colOff>
      <xdr:row>330</xdr:row>
      <xdr:rowOff>152400</xdr:rowOff>
    </xdr:from>
    <xdr:to>
      <xdr:col>11</xdr:col>
      <xdr:colOff>572135</xdr:colOff>
      <xdr:row>334</xdr:row>
      <xdr:rowOff>0</xdr:rowOff>
    </xdr:to>
    <xdr:pic>
      <xdr:nvPicPr>
        <xdr:cNvPr id="71" name="图片 70"/>
        <xdr:cNvPicPr>
          <a:picLocks noChangeAspect="1"/>
        </xdr:cNvPicPr>
      </xdr:nvPicPr>
      <xdr:blipFill>
        <a:blip r:embed="rId71"/>
        <a:stretch>
          <a:fillRect/>
        </a:stretch>
      </xdr:blipFill>
      <xdr:spPr>
        <a:xfrm>
          <a:off x="438785" y="60502800"/>
          <a:ext cx="7109460" cy="579120"/>
        </a:xfrm>
        <a:prstGeom prst="rect">
          <a:avLst/>
        </a:prstGeom>
        <a:noFill/>
        <a:ln w="9525">
          <a:noFill/>
        </a:ln>
      </xdr:spPr>
    </xdr:pic>
    <xdr:clientData/>
  </xdr:twoCellAnchor>
  <xdr:twoCellAnchor editAs="oneCell">
    <xdr:from>
      <xdr:col>0</xdr:col>
      <xdr:colOff>419735</xdr:colOff>
      <xdr:row>336</xdr:row>
      <xdr:rowOff>19050</xdr:rowOff>
    </xdr:from>
    <xdr:to>
      <xdr:col>11</xdr:col>
      <xdr:colOff>572135</xdr:colOff>
      <xdr:row>339</xdr:row>
      <xdr:rowOff>0</xdr:rowOff>
    </xdr:to>
    <xdr:pic>
      <xdr:nvPicPr>
        <xdr:cNvPr id="72" name="图片 71"/>
        <xdr:cNvPicPr>
          <a:picLocks noChangeAspect="1"/>
        </xdr:cNvPicPr>
      </xdr:nvPicPr>
      <xdr:blipFill>
        <a:blip r:embed="rId72"/>
        <a:stretch>
          <a:fillRect/>
        </a:stretch>
      </xdr:blipFill>
      <xdr:spPr>
        <a:xfrm>
          <a:off x="419735" y="61466730"/>
          <a:ext cx="7128510" cy="529590"/>
        </a:xfrm>
        <a:prstGeom prst="rect">
          <a:avLst/>
        </a:prstGeom>
        <a:noFill/>
        <a:ln w="9525">
          <a:noFill/>
        </a:ln>
      </xdr:spPr>
    </xdr:pic>
    <xdr:clientData/>
  </xdr:twoCellAnchor>
  <xdr:twoCellAnchor editAs="oneCell">
    <xdr:from>
      <xdr:col>0</xdr:col>
      <xdr:colOff>429260</xdr:colOff>
      <xdr:row>340</xdr:row>
      <xdr:rowOff>28575</xdr:rowOff>
    </xdr:from>
    <xdr:to>
      <xdr:col>11</xdr:col>
      <xdr:colOff>562610</xdr:colOff>
      <xdr:row>343</xdr:row>
      <xdr:rowOff>0</xdr:rowOff>
    </xdr:to>
    <xdr:pic>
      <xdr:nvPicPr>
        <xdr:cNvPr id="73" name="图片 72"/>
        <xdr:cNvPicPr>
          <a:picLocks noChangeAspect="1"/>
        </xdr:cNvPicPr>
      </xdr:nvPicPr>
      <xdr:blipFill>
        <a:blip r:embed="rId73"/>
        <a:stretch>
          <a:fillRect/>
        </a:stretch>
      </xdr:blipFill>
      <xdr:spPr>
        <a:xfrm>
          <a:off x="429260" y="62207775"/>
          <a:ext cx="7109460" cy="520065"/>
        </a:xfrm>
        <a:prstGeom prst="rect">
          <a:avLst/>
        </a:prstGeom>
        <a:noFill/>
        <a:ln w="9525">
          <a:noFill/>
        </a:ln>
      </xdr:spPr>
    </xdr:pic>
    <xdr:clientData/>
  </xdr:twoCellAnchor>
  <xdr:twoCellAnchor editAs="oneCell">
    <xdr:from>
      <xdr:col>0</xdr:col>
      <xdr:colOff>419735</xdr:colOff>
      <xdr:row>345</xdr:row>
      <xdr:rowOff>19050</xdr:rowOff>
    </xdr:from>
    <xdr:to>
      <xdr:col>12</xdr:col>
      <xdr:colOff>0</xdr:colOff>
      <xdr:row>348</xdr:row>
      <xdr:rowOff>9525</xdr:rowOff>
    </xdr:to>
    <xdr:pic>
      <xdr:nvPicPr>
        <xdr:cNvPr id="74" name="图片 73"/>
        <xdr:cNvPicPr>
          <a:picLocks noChangeAspect="1"/>
        </xdr:cNvPicPr>
      </xdr:nvPicPr>
      <xdr:blipFill>
        <a:blip r:embed="rId74"/>
        <a:stretch>
          <a:fillRect/>
        </a:stretch>
      </xdr:blipFill>
      <xdr:spPr>
        <a:xfrm>
          <a:off x="419735" y="63112650"/>
          <a:ext cx="7154545" cy="539115"/>
        </a:xfrm>
        <a:prstGeom prst="rect">
          <a:avLst/>
        </a:prstGeom>
        <a:noFill/>
        <a:ln w="9525">
          <a:noFill/>
        </a:ln>
      </xdr:spPr>
    </xdr:pic>
    <xdr:clientData/>
  </xdr:twoCellAnchor>
  <xdr:twoCellAnchor editAs="oneCell">
    <xdr:from>
      <xdr:col>0</xdr:col>
      <xdr:colOff>438785</xdr:colOff>
      <xdr:row>349</xdr:row>
      <xdr:rowOff>38100</xdr:rowOff>
    </xdr:from>
    <xdr:to>
      <xdr:col>12</xdr:col>
      <xdr:colOff>0</xdr:colOff>
      <xdr:row>352</xdr:row>
      <xdr:rowOff>28575</xdr:rowOff>
    </xdr:to>
    <xdr:pic>
      <xdr:nvPicPr>
        <xdr:cNvPr id="75" name="图片 74"/>
        <xdr:cNvPicPr>
          <a:picLocks noChangeAspect="1"/>
        </xdr:cNvPicPr>
      </xdr:nvPicPr>
      <xdr:blipFill>
        <a:blip r:embed="rId75"/>
        <a:stretch>
          <a:fillRect/>
        </a:stretch>
      </xdr:blipFill>
      <xdr:spPr>
        <a:xfrm>
          <a:off x="438785" y="63863220"/>
          <a:ext cx="7135495" cy="539115"/>
        </a:xfrm>
        <a:prstGeom prst="rect">
          <a:avLst/>
        </a:prstGeom>
        <a:noFill/>
        <a:ln w="9525">
          <a:noFill/>
        </a:ln>
      </xdr:spPr>
    </xdr:pic>
    <xdr:clientData/>
  </xdr:twoCellAnchor>
  <xdr:twoCellAnchor editAs="oneCell">
    <xdr:from>
      <xdr:col>0</xdr:col>
      <xdr:colOff>486410</xdr:colOff>
      <xdr:row>358</xdr:row>
      <xdr:rowOff>38100</xdr:rowOff>
    </xdr:from>
    <xdr:to>
      <xdr:col>12</xdr:col>
      <xdr:colOff>0</xdr:colOff>
      <xdr:row>361</xdr:row>
      <xdr:rowOff>28575</xdr:rowOff>
    </xdr:to>
    <xdr:pic>
      <xdr:nvPicPr>
        <xdr:cNvPr id="76" name="图片 75"/>
        <xdr:cNvPicPr>
          <a:picLocks noChangeAspect="1"/>
        </xdr:cNvPicPr>
      </xdr:nvPicPr>
      <xdr:blipFill>
        <a:blip r:embed="rId76"/>
        <a:stretch>
          <a:fillRect/>
        </a:stretch>
      </xdr:blipFill>
      <xdr:spPr>
        <a:xfrm>
          <a:off x="486410" y="65509140"/>
          <a:ext cx="7087870" cy="539115"/>
        </a:xfrm>
        <a:prstGeom prst="rect">
          <a:avLst/>
        </a:prstGeom>
        <a:noFill/>
        <a:ln w="9525">
          <a:noFill/>
        </a:ln>
      </xdr:spPr>
    </xdr:pic>
    <xdr:clientData/>
  </xdr:twoCellAnchor>
  <xdr:twoCellAnchor editAs="oneCell">
    <xdr:from>
      <xdr:col>0</xdr:col>
      <xdr:colOff>505460</xdr:colOff>
      <xdr:row>362</xdr:row>
      <xdr:rowOff>28575</xdr:rowOff>
    </xdr:from>
    <xdr:to>
      <xdr:col>12</xdr:col>
      <xdr:colOff>0</xdr:colOff>
      <xdr:row>365</xdr:row>
      <xdr:rowOff>9525</xdr:rowOff>
    </xdr:to>
    <xdr:pic>
      <xdr:nvPicPr>
        <xdr:cNvPr id="77" name="图片 76"/>
        <xdr:cNvPicPr>
          <a:picLocks noChangeAspect="1"/>
        </xdr:cNvPicPr>
      </xdr:nvPicPr>
      <xdr:blipFill>
        <a:blip r:embed="rId77"/>
        <a:stretch>
          <a:fillRect/>
        </a:stretch>
      </xdr:blipFill>
      <xdr:spPr>
        <a:xfrm>
          <a:off x="505460" y="66231135"/>
          <a:ext cx="7068820" cy="529590"/>
        </a:xfrm>
        <a:prstGeom prst="rect">
          <a:avLst/>
        </a:prstGeom>
        <a:noFill/>
        <a:ln w="9525">
          <a:noFill/>
        </a:ln>
      </xdr:spPr>
    </xdr:pic>
    <xdr:clientData/>
  </xdr:twoCellAnchor>
  <xdr:twoCellAnchor editAs="oneCell">
    <xdr:from>
      <xdr:col>0</xdr:col>
      <xdr:colOff>429260</xdr:colOff>
      <xdr:row>367</xdr:row>
      <xdr:rowOff>0</xdr:rowOff>
    </xdr:from>
    <xdr:to>
      <xdr:col>11</xdr:col>
      <xdr:colOff>581660</xdr:colOff>
      <xdr:row>369</xdr:row>
      <xdr:rowOff>161925</xdr:rowOff>
    </xdr:to>
    <xdr:pic>
      <xdr:nvPicPr>
        <xdr:cNvPr id="78" name="图片 77"/>
        <xdr:cNvPicPr>
          <a:picLocks noChangeAspect="1"/>
        </xdr:cNvPicPr>
      </xdr:nvPicPr>
      <xdr:blipFill>
        <a:blip r:embed="rId78"/>
        <a:stretch>
          <a:fillRect/>
        </a:stretch>
      </xdr:blipFill>
      <xdr:spPr>
        <a:xfrm>
          <a:off x="429260" y="67116960"/>
          <a:ext cx="7128510" cy="527685"/>
        </a:xfrm>
        <a:prstGeom prst="rect">
          <a:avLst/>
        </a:prstGeom>
        <a:noFill/>
        <a:ln w="9525">
          <a:noFill/>
        </a:ln>
      </xdr:spPr>
    </xdr:pic>
    <xdr:clientData/>
  </xdr:twoCellAnchor>
  <xdr:twoCellAnchor editAs="oneCell">
    <xdr:from>
      <xdr:col>0</xdr:col>
      <xdr:colOff>448310</xdr:colOff>
      <xdr:row>371</xdr:row>
      <xdr:rowOff>19050</xdr:rowOff>
    </xdr:from>
    <xdr:to>
      <xdr:col>11</xdr:col>
      <xdr:colOff>553085</xdr:colOff>
      <xdr:row>374</xdr:row>
      <xdr:rowOff>9525</xdr:rowOff>
    </xdr:to>
    <xdr:pic>
      <xdr:nvPicPr>
        <xdr:cNvPr id="79" name="图片 78"/>
        <xdr:cNvPicPr>
          <a:picLocks noChangeAspect="1"/>
        </xdr:cNvPicPr>
      </xdr:nvPicPr>
      <xdr:blipFill>
        <a:blip r:embed="rId79"/>
        <a:stretch>
          <a:fillRect/>
        </a:stretch>
      </xdr:blipFill>
      <xdr:spPr>
        <a:xfrm>
          <a:off x="448310" y="67867530"/>
          <a:ext cx="7080885" cy="53911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I52"/>
  <sheetViews>
    <sheetView tabSelected="1" topLeftCell="A2" workbookViewId="0">
      <selection activeCell="G52" sqref="G52"/>
    </sheetView>
  </sheetViews>
  <sheetFormatPr defaultColWidth="9" defaultRowHeight="14.4"/>
  <cols>
    <col min="1" max="1" width="12.5555555555556" style="392" customWidth="1"/>
    <col min="2" max="2" width="9.88888888888889" style="392" customWidth="1"/>
    <col min="3" max="3" width="6.55555555555556" style="392" customWidth="1"/>
    <col min="4" max="4" width="15.212962962963" style="392" customWidth="1"/>
    <col min="5" max="5" width="14.3333333333333" style="392" customWidth="1"/>
    <col min="6" max="6" width="11.4444444444444" style="393" customWidth="1"/>
    <col min="7" max="7" width="15.6666666666667" style="394" customWidth="1"/>
    <col min="8" max="8" width="19.787037037037" style="395"/>
    <col min="9" max="9" width="12.8888888888889" style="391"/>
    <col min="10" max="10" width="9.88888888888889" style="391" customWidth="1"/>
    <col min="11" max="11" width="12.6296296296296" style="391"/>
    <col min="12" max="16374" width="8.88888888888889" style="391"/>
    <col min="16375" max="16378" width="9" style="391"/>
  </cols>
  <sheetData>
    <row r="1" hidden="1" customHeight="1" spans="1:7">
      <c r="A1" s="391" t="s">
        <v>0</v>
      </c>
      <c r="B1" s="391" t="s">
        <v>1</v>
      </c>
      <c r="C1" s="391" t="s">
        <v>2</v>
      </c>
      <c r="D1" s="391" t="s">
        <v>3</v>
      </c>
      <c r="E1" s="391" t="s">
        <v>4</v>
      </c>
      <c r="F1" s="390" t="s">
        <v>5</v>
      </c>
      <c r="G1" s="396" t="s">
        <v>6</v>
      </c>
    </row>
    <row r="2" ht="17.4" spans="1:7">
      <c r="A2" s="397" t="s">
        <v>7</v>
      </c>
      <c r="B2" s="397" t="s">
        <v>8</v>
      </c>
      <c r="C2" s="398" t="s">
        <v>9</v>
      </c>
      <c r="D2" s="398" t="s">
        <v>10</v>
      </c>
      <c r="E2" s="398" t="s">
        <v>11</v>
      </c>
      <c r="F2" s="399" t="s">
        <v>12</v>
      </c>
      <c r="G2" s="400" t="s">
        <v>13</v>
      </c>
    </row>
    <row r="3" ht="39.6" spans="1:8">
      <c r="A3" s="391" t="s">
        <v>14</v>
      </c>
      <c r="B3" s="391" t="s">
        <v>14</v>
      </c>
      <c r="C3" s="401" t="s">
        <v>15</v>
      </c>
      <c r="D3" s="401" t="s">
        <v>16</v>
      </c>
      <c r="E3" s="401" t="s">
        <v>16</v>
      </c>
      <c r="F3" s="401" t="s">
        <v>17</v>
      </c>
      <c r="G3" s="402" t="s">
        <v>18</v>
      </c>
      <c r="H3" s="403"/>
    </row>
    <row r="4" ht="39.6" spans="1:8">
      <c r="A4" s="391" t="s">
        <v>14</v>
      </c>
      <c r="B4" s="391" t="s">
        <v>14</v>
      </c>
      <c r="C4" s="401" t="s">
        <v>19</v>
      </c>
      <c r="D4" s="401" t="s">
        <v>19</v>
      </c>
      <c r="E4" s="401" t="s">
        <v>19</v>
      </c>
      <c r="F4" s="401" t="s">
        <v>20</v>
      </c>
      <c r="G4" s="402" t="s">
        <v>21</v>
      </c>
      <c r="H4" s="395"/>
    </row>
    <row r="5" s="390" customFormat="1" ht="17.4" spans="1:8">
      <c r="A5" s="392"/>
      <c r="B5" s="392"/>
      <c r="C5" s="404" t="s">
        <v>22</v>
      </c>
      <c r="D5" s="393" t="s">
        <v>23</v>
      </c>
      <c r="E5" s="393" t="s">
        <v>24</v>
      </c>
      <c r="F5" s="393" t="s">
        <v>25</v>
      </c>
      <c r="G5" s="405">
        <f>ROUND(1/汇总!I4,6)</f>
        <v>11.5913</v>
      </c>
      <c r="H5" s="406"/>
    </row>
    <row r="6" s="390" customFormat="1" ht="17.4" spans="1:8">
      <c r="A6" s="392"/>
      <c r="B6" s="392"/>
      <c r="C6" s="404" t="s">
        <v>22</v>
      </c>
      <c r="D6" s="393" t="s">
        <v>23</v>
      </c>
      <c r="E6" s="393" t="s">
        <v>26</v>
      </c>
      <c r="F6" s="393" t="s">
        <v>25</v>
      </c>
      <c r="G6" s="407">
        <f>ROUND(汇总!C4/汇总!I4,6)</f>
        <v>78.898502</v>
      </c>
      <c r="H6" s="406"/>
    </row>
    <row r="7" ht="17.4" spans="1:8">
      <c r="A7" s="393"/>
      <c r="B7" s="393"/>
      <c r="C7" s="404" t="s">
        <v>22</v>
      </c>
      <c r="D7" s="393" t="s">
        <v>26</v>
      </c>
      <c r="E7" s="393" t="s">
        <v>27</v>
      </c>
      <c r="F7" s="393" t="s">
        <v>25</v>
      </c>
      <c r="G7" s="408">
        <f>ROUND(汇总!K4/汇总!C4,6)</f>
        <v>0.029977</v>
      </c>
      <c r="H7" s="406"/>
    </row>
    <row r="8" ht="17.4" spans="3:8">
      <c r="C8" s="404" t="s">
        <v>22</v>
      </c>
      <c r="D8" s="409" t="s">
        <v>26</v>
      </c>
      <c r="E8" s="409" t="s">
        <v>28</v>
      </c>
      <c r="F8" s="393" t="s">
        <v>25</v>
      </c>
      <c r="G8" s="410">
        <f>ROUND(汇总!H4/汇总!C4,6)</f>
        <v>3.8e-5</v>
      </c>
      <c r="H8" s="411" t="s">
        <v>29</v>
      </c>
    </row>
    <row r="9" ht="17.4" spans="3:8">
      <c r="C9" s="404" t="s">
        <v>22</v>
      </c>
      <c r="D9" s="393" t="s">
        <v>26</v>
      </c>
      <c r="E9" s="393" t="s">
        <v>23</v>
      </c>
      <c r="F9" s="393" t="s">
        <v>25</v>
      </c>
      <c r="G9" s="407">
        <f>ROUND(汇总!I4/汇总!C4,6)</f>
        <v>0.012675</v>
      </c>
      <c r="H9" s="406"/>
    </row>
    <row r="10" ht="17.4" spans="1:8">
      <c r="A10" s="412"/>
      <c r="C10" s="404" t="s">
        <v>22</v>
      </c>
      <c r="D10" s="393" t="s">
        <v>26</v>
      </c>
      <c r="E10" s="393" t="s">
        <v>30</v>
      </c>
      <c r="F10" s="393" t="s">
        <v>25</v>
      </c>
      <c r="G10" s="413">
        <f>ROUND(汇总!G4/汇总!C4,6)</f>
        <v>0.057134</v>
      </c>
      <c r="H10" s="406"/>
    </row>
    <row r="11" ht="17.4" spans="3:8">
      <c r="C11" s="404" t="s">
        <v>22</v>
      </c>
      <c r="D11" s="409" t="s">
        <v>26</v>
      </c>
      <c r="E11" s="409" t="s">
        <v>31</v>
      </c>
      <c r="F11" s="393" t="s">
        <v>25</v>
      </c>
      <c r="G11" s="410">
        <f>ROUND(汇总!F4/汇总!C4,6)</f>
        <v>0.000381</v>
      </c>
      <c r="H11" s="411" t="s">
        <v>29</v>
      </c>
    </row>
    <row r="12" ht="17.4" spans="3:8">
      <c r="C12" s="404" t="s">
        <v>22</v>
      </c>
      <c r="D12" s="393" t="s">
        <v>26</v>
      </c>
      <c r="E12" s="393" t="s">
        <v>32</v>
      </c>
      <c r="F12" s="393" t="s">
        <v>25</v>
      </c>
      <c r="G12" s="413">
        <f>ROUND(汇总!J4/汇总!C4,6)</f>
        <v>1.323343</v>
      </c>
      <c r="H12" s="406"/>
    </row>
    <row r="13" ht="17.4" spans="3:8">
      <c r="C13" s="404" t="s">
        <v>22</v>
      </c>
      <c r="D13" s="393" t="s">
        <v>26</v>
      </c>
      <c r="E13" s="393" t="s">
        <v>33</v>
      </c>
      <c r="F13" s="393" t="s">
        <v>25</v>
      </c>
      <c r="G13" s="405">
        <f>ROUND(汇总!L4/汇总!C4,6)</f>
        <v>1.139671</v>
      </c>
      <c r="H13" s="406"/>
    </row>
    <row r="14" ht="17.4" spans="3:8">
      <c r="C14" s="404" t="s">
        <v>22</v>
      </c>
      <c r="D14" s="393" t="s">
        <v>30</v>
      </c>
      <c r="E14" s="393" t="s">
        <v>24</v>
      </c>
      <c r="F14" s="393" t="s">
        <v>25</v>
      </c>
      <c r="G14" s="405">
        <f>ROUND(1/汇总!G4,6)</f>
        <v>2.5714</v>
      </c>
      <c r="H14" s="406"/>
    </row>
    <row r="15" ht="17.4" spans="3:8">
      <c r="C15" s="404" t="s">
        <v>22</v>
      </c>
      <c r="D15" s="393" t="s">
        <v>30</v>
      </c>
      <c r="E15" s="393" t="s">
        <v>26</v>
      </c>
      <c r="F15" s="393" t="s">
        <v>25</v>
      </c>
      <c r="G15" s="413">
        <f>ROUND(汇总!C4/汇总!G4,6)</f>
        <v>17.502748</v>
      </c>
      <c r="H15" s="406"/>
    </row>
    <row r="16" ht="17.4" spans="3:8">
      <c r="C16" s="404" t="s">
        <v>22</v>
      </c>
      <c r="D16" s="393" t="s">
        <v>33</v>
      </c>
      <c r="E16" s="393" t="s">
        <v>32</v>
      </c>
      <c r="F16" s="393" t="s">
        <v>25</v>
      </c>
      <c r="G16" s="413">
        <f>ROUND(汇总!J4/汇总!L4,6)</f>
        <v>1.161162</v>
      </c>
      <c r="H16" s="406"/>
    </row>
    <row r="17" ht="17.4" spans="3:8">
      <c r="C17" s="404" t="s">
        <v>22</v>
      </c>
      <c r="D17" s="393" t="s">
        <v>33</v>
      </c>
      <c r="E17" s="393" t="s">
        <v>26</v>
      </c>
      <c r="F17" s="393" t="s">
        <v>25</v>
      </c>
      <c r="G17" s="413">
        <f>ROUND(汇总!C4/汇总!L4,6)</f>
        <v>0.877446</v>
      </c>
      <c r="H17" s="406"/>
    </row>
    <row r="18" ht="17.4" spans="3:8">
      <c r="C18" s="404" t="s">
        <v>22</v>
      </c>
      <c r="D18" s="393" t="s">
        <v>33</v>
      </c>
      <c r="E18" s="393" t="s">
        <v>24</v>
      </c>
      <c r="F18" s="393" t="s">
        <v>25</v>
      </c>
      <c r="G18" s="413">
        <f>ROUND(1/汇总!L4,6)</f>
        <v>0.128909</v>
      </c>
      <c r="H18" s="406"/>
    </row>
    <row r="19" ht="17.4" spans="3:8">
      <c r="C19" s="404" t="s">
        <v>22</v>
      </c>
      <c r="D19" s="393" t="s">
        <v>24</v>
      </c>
      <c r="E19" s="393" t="s">
        <v>23</v>
      </c>
      <c r="F19" s="393" t="s">
        <v>25</v>
      </c>
      <c r="G19" s="413">
        <f>ROUND(汇总!I4,6)</f>
        <v>0.086272</v>
      </c>
      <c r="H19" s="406"/>
    </row>
    <row r="20" ht="17.4" spans="3:8">
      <c r="C20" s="404" t="s">
        <v>22</v>
      </c>
      <c r="D20" s="393" t="s">
        <v>24</v>
      </c>
      <c r="E20" s="393" t="s">
        <v>30</v>
      </c>
      <c r="F20" s="393" t="s">
        <v>25</v>
      </c>
      <c r="G20" s="413">
        <f>ROUND(汇总!G4,6)</f>
        <v>0.388893</v>
      </c>
      <c r="H20" s="406"/>
    </row>
    <row r="21" ht="17.4" spans="3:8">
      <c r="C21" s="404" t="s">
        <v>22</v>
      </c>
      <c r="D21" s="393" t="s">
        <v>24</v>
      </c>
      <c r="E21" s="393" t="s">
        <v>33</v>
      </c>
      <c r="F21" s="393" t="s">
        <v>25</v>
      </c>
      <c r="G21" s="405">
        <f>ROUND(汇总!L4,6)</f>
        <v>7.7574</v>
      </c>
      <c r="H21" s="406"/>
    </row>
    <row r="22" ht="17.4" spans="1:8">
      <c r="A22" s="393"/>
      <c r="B22" s="393"/>
      <c r="C22" s="404" t="s">
        <v>22</v>
      </c>
      <c r="D22" s="393" t="s">
        <v>27</v>
      </c>
      <c r="E22" s="393" t="s">
        <v>26</v>
      </c>
      <c r="F22" s="393" t="s">
        <v>25</v>
      </c>
      <c r="G22" s="413">
        <f>ROUND(汇总!C4/汇总!K4,6)</f>
        <v>33.358956</v>
      </c>
      <c r="H22" s="406"/>
    </row>
    <row r="23" ht="17.4" spans="3:8">
      <c r="C23" s="404" t="s">
        <v>22</v>
      </c>
      <c r="D23" s="409" t="s">
        <v>31</v>
      </c>
      <c r="E23" s="409" t="s">
        <v>26</v>
      </c>
      <c r="F23" s="393" t="s">
        <v>25</v>
      </c>
      <c r="G23" s="410">
        <f>ROUND(汇总!C4/汇总!F4,6)</f>
        <v>2625</v>
      </c>
      <c r="H23" s="411" t="s">
        <v>29</v>
      </c>
    </row>
    <row r="24" ht="17.4" spans="3:8">
      <c r="C24" s="404" t="s">
        <v>22</v>
      </c>
      <c r="D24" s="393" t="s">
        <v>32</v>
      </c>
      <c r="E24" s="393" t="s">
        <v>33</v>
      </c>
      <c r="F24" s="393" t="s">
        <v>25</v>
      </c>
      <c r="G24" s="414">
        <f>ROUND(汇总!L4/汇总!J4,6)</f>
        <v>0.861206</v>
      </c>
      <c r="H24" s="415"/>
    </row>
    <row r="25" ht="17.4" spans="3:8">
      <c r="C25" s="404" t="s">
        <v>22</v>
      </c>
      <c r="D25" s="393" t="s">
        <v>32</v>
      </c>
      <c r="E25" s="393" t="s">
        <v>26</v>
      </c>
      <c r="F25" s="393" t="s">
        <v>25</v>
      </c>
      <c r="G25" s="413">
        <f>ROUND(汇总!C4/汇总!J4,6)</f>
        <v>0.755662</v>
      </c>
      <c r="H25" s="406"/>
    </row>
    <row r="26" ht="17.4" spans="1:8">
      <c r="A26" s="416"/>
      <c r="C26" s="404" t="s">
        <v>22</v>
      </c>
      <c r="D26" s="409" t="s">
        <v>28</v>
      </c>
      <c r="E26" s="409" t="s">
        <v>26</v>
      </c>
      <c r="F26" s="393" t="s">
        <v>25</v>
      </c>
      <c r="G26" s="410">
        <f>ROUND(汇总!C4/汇总!H4,6)</f>
        <v>26290</v>
      </c>
      <c r="H26" s="411" t="s">
        <v>29</v>
      </c>
    </row>
    <row r="27" ht="17.4" spans="3:8">
      <c r="C27" s="417" t="s">
        <v>22</v>
      </c>
      <c r="D27" s="418" t="s">
        <v>24</v>
      </c>
      <c r="E27" s="418" t="s">
        <v>26</v>
      </c>
      <c r="F27" s="393" t="s">
        <v>25</v>
      </c>
      <c r="G27" s="419">
        <f>ROUND(汇总!C4,6)</f>
        <v>6.8067</v>
      </c>
      <c r="H27" s="420"/>
    </row>
    <row r="28" ht="17.4" spans="3:8">
      <c r="C28" s="417" t="s">
        <v>22</v>
      </c>
      <c r="D28" s="418" t="s">
        <v>26</v>
      </c>
      <c r="E28" s="418" t="s">
        <v>24</v>
      </c>
      <c r="F28" s="393" t="s">
        <v>25</v>
      </c>
      <c r="G28" s="413">
        <f>ROUND(1/汇总!C4,6)</f>
        <v>0.146914</v>
      </c>
      <c r="H28" s="420"/>
    </row>
    <row r="29" ht="17.4" spans="3:8">
      <c r="C29" s="417" t="s">
        <v>22</v>
      </c>
      <c r="D29" s="418" t="s">
        <v>24</v>
      </c>
      <c r="E29" s="418" t="s">
        <v>27</v>
      </c>
      <c r="F29" s="393" t="s">
        <v>25</v>
      </c>
      <c r="G29" s="413">
        <f>ROUND(汇总!K4,6)</f>
        <v>0.204044</v>
      </c>
      <c r="H29" s="420"/>
    </row>
    <row r="30" ht="17.4" spans="3:8">
      <c r="C30" s="417" t="s">
        <v>22</v>
      </c>
      <c r="D30" s="418" t="s">
        <v>27</v>
      </c>
      <c r="E30" s="418" t="s">
        <v>24</v>
      </c>
      <c r="F30" s="393" t="s">
        <v>25</v>
      </c>
      <c r="G30" s="405">
        <f>ROUND(1/汇总!K4,6)</f>
        <v>4.9009</v>
      </c>
      <c r="H30" s="420"/>
    </row>
    <row r="31" ht="17.4" spans="3:8">
      <c r="C31" s="417" t="s">
        <v>22</v>
      </c>
      <c r="D31" s="418" t="s">
        <v>33</v>
      </c>
      <c r="E31" s="418" t="s">
        <v>34</v>
      </c>
      <c r="F31" s="393" t="s">
        <v>25</v>
      </c>
      <c r="G31" s="413">
        <f>ROUND(汇总!M4/汇总!L4,6)</f>
        <v>0.232776</v>
      </c>
      <c r="H31" s="412"/>
    </row>
    <row r="32" s="391" customFormat="1" ht="17.4" spans="1:8">
      <c r="A32" s="392"/>
      <c r="B32" s="392"/>
      <c r="C32" s="404" t="s">
        <v>22</v>
      </c>
      <c r="D32" s="393" t="s">
        <v>24</v>
      </c>
      <c r="E32" s="393" t="s">
        <v>35</v>
      </c>
      <c r="F32" s="393" t="s">
        <v>25</v>
      </c>
      <c r="G32" s="413">
        <f>ROUND(汇总!N4,6)</f>
        <v>0.414886</v>
      </c>
      <c r="H32" s="406"/>
    </row>
    <row r="33" s="391" customFormat="1" ht="17.4" spans="1:8">
      <c r="A33" s="392"/>
      <c r="B33" s="392"/>
      <c r="C33" s="404" t="s">
        <v>22</v>
      </c>
      <c r="D33" s="393" t="s">
        <v>26</v>
      </c>
      <c r="E33" s="393" t="s">
        <v>35</v>
      </c>
      <c r="F33" s="393" t="s">
        <v>25</v>
      </c>
      <c r="G33" s="407">
        <f>ROUND(汇总!N4/汇总!C4,6)</f>
        <v>0.060953</v>
      </c>
      <c r="H33" s="406"/>
    </row>
    <row r="34" s="391" customFormat="1" ht="17.4" spans="1:8">
      <c r="A34" s="392"/>
      <c r="B34" s="392"/>
      <c r="C34" s="404" t="s">
        <v>22</v>
      </c>
      <c r="D34" s="393" t="s">
        <v>35</v>
      </c>
      <c r="E34" s="393" t="s">
        <v>24</v>
      </c>
      <c r="F34" s="393" t="s">
        <v>25</v>
      </c>
      <c r="G34" s="421">
        <f>ROUND(1/汇总!N4,6)</f>
        <v>2.4103</v>
      </c>
      <c r="H34" s="406"/>
    </row>
    <row r="35" s="390" customFormat="1" ht="17.4" spans="1:8">
      <c r="A35" s="392"/>
      <c r="B35" s="392"/>
      <c r="C35" s="404" t="s">
        <v>22</v>
      </c>
      <c r="D35" s="393" t="s">
        <v>35</v>
      </c>
      <c r="E35" s="393" t="s">
        <v>26</v>
      </c>
      <c r="F35" s="393" t="s">
        <v>25</v>
      </c>
      <c r="G35" s="407">
        <f>ROUND(汇总!C4/汇总!N4,6)</f>
        <v>16.406189</v>
      </c>
      <c r="H35" s="406"/>
    </row>
    <row r="36" s="390" customFormat="1" ht="17.4" spans="1:8">
      <c r="A36" s="393"/>
      <c r="B36" s="393"/>
      <c r="C36" s="404" t="s">
        <v>22</v>
      </c>
      <c r="D36" s="409" t="s">
        <v>24</v>
      </c>
      <c r="E36" s="88" t="s">
        <v>28</v>
      </c>
      <c r="F36" s="393" t="s">
        <v>25</v>
      </c>
      <c r="G36" s="422">
        <f>ROUND(汇总!H4,6)</f>
        <v>0.000259</v>
      </c>
      <c r="H36" s="423" t="s">
        <v>29</v>
      </c>
    </row>
    <row r="37" s="390" customFormat="1" ht="17.4" spans="1:8">
      <c r="A37" s="393"/>
      <c r="B37" s="394"/>
      <c r="C37" s="404" t="s">
        <v>22</v>
      </c>
      <c r="D37" s="409" t="s">
        <v>24</v>
      </c>
      <c r="E37" s="88" t="s">
        <v>31</v>
      </c>
      <c r="F37" s="393" t="s">
        <v>25</v>
      </c>
      <c r="G37" s="424">
        <f>ROUND(汇总!F4,6)</f>
        <v>0.002593</v>
      </c>
      <c r="H37" s="425" t="s">
        <v>29</v>
      </c>
    </row>
    <row r="38" s="390" customFormat="1" ht="17.4" spans="1:8">
      <c r="A38" s="393"/>
      <c r="B38" s="393"/>
      <c r="C38" s="404" t="s">
        <v>22</v>
      </c>
      <c r="D38" s="393" t="s">
        <v>24</v>
      </c>
      <c r="E38" s="65" t="s">
        <v>32</v>
      </c>
      <c r="F38" s="393" t="s">
        <v>25</v>
      </c>
      <c r="G38" s="421">
        <f>ROUND(汇总!J4,6)</f>
        <v>9.0076</v>
      </c>
      <c r="H38" s="426"/>
    </row>
    <row r="39" s="390" customFormat="1" ht="17.4" spans="1:8">
      <c r="A39" s="393"/>
      <c r="B39" s="393"/>
      <c r="C39" s="404" t="s">
        <v>22</v>
      </c>
      <c r="D39" s="88" t="s">
        <v>24</v>
      </c>
      <c r="E39" s="88" t="s">
        <v>36</v>
      </c>
      <c r="F39" s="393" t="s">
        <v>25</v>
      </c>
      <c r="G39" s="410">
        <f>ROUND(汇总!P4,6)</f>
        <v>0.1111</v>
      </c>
      <c r="H39" s="423" t="s">
        <v>29</v>
      </c>
    </row>
    <row r="40" ht="17.4" spans="1:8">
      <c r="A40" s="416"/>
      <c r="C40" s="404" t="s">
        <v>22</v>
      </c>
      <c r="D40" s="88" t="s">
        <v>26</v>
      </c>
      <c r="E40" s="88" t="s">
        <v>36</v>
      </c>
      <c r="F40" s="393" t="s">
        <v>25</v>
      </c>
      <c r="G40" s="410">
        <f>ROUND(汇总!P4/汇总!C4,6)</f>
        <v>0.016322</v>
      </c>
      <c r="H40" s="425" t="s">
        <v>29</v>
      </c>
    </row>
    <row r="41" ht="17.4" spans="3:8">
      <c r="C41" s="404" t="s">
        <v>22</v>
      </c>
      <c r="D41" s="88" t="s">
        <v>36</v>
      </c>
      <c r="E41" s="88" t="s">
        <v>24</v>
      </c>
      <c r="F41" s="393" t="s">
        <v>25</v>
      </c>
      <c r="G41" s="410">
        <f>ROUND(1/汇总!P4,6)</f>
        <v>9.000911</v>
      </c>
      <c r="H41" s="423" t="s">
        <v>29</v>
      </c>
    </row>
    <row r="42" ht="17.4" spans="3:8">
      <c r="C42" s="404" t="s">
        <v>22</v>
      </c>
      <c r="D42" s="88" t="s">
        <v>36</v>
      </c>
      <c r="E42" s="88" t="s">
        <v>26</v>
      </c>
      <c r="F42" s="393" t="s">
        <v>25</v>
      </c>
      <c r="G42" s="410">
        <f>ROUND(汇总!C4/汇总!P4,6)</f>
        <v>61.2665</v>
      </c>
      <c r="H42" s="425" t="s">
        <v>29</v>
      </c>
    </row>
    <row r="43" ht="17.4" spans="3:7">
      <c r="C43" s="404" t="s">
        <v>22</v>
      </c>
      <c r="D43" s="393" t="s">
        <v>24</v>
      </c>
      <c r="E43" s="65" t="s">
        <v>37</v>
      </c>
      <c r="F43" s="393" t="s">
        <v>25</v>
      </c>
      <c r="G43" s="421">
        <f>ROUND(汇总!O4,6)</f>
        <v>5.2528</v>
      </c>
    </row>
    <row r="44" ht="17.4" spans="3:7">
      <c r="C44" s="404" t="s">
        <v>22</v>
      </c>
      <c r="D44" s="393" t="s">
        <v>26</v>
      </c>
      <c r="E44" s="65" t="s">
        <v>37</v>
      </c>
      <c r="F44" s="393" t="s">
        <v>25</v>
      </c>
      <c r="G44" s="407">
        <f>ROUND(汇总!O4/汇总!C4,6)</f>
        <v>0.77171</v>
      </c>
    </row>
    <row r="45" ht="17.4" spans="3:9">
      <c r="C45" s="404" t="s">
        <v>22</v>
      </c>
      <c r="D45" s="67" t="s">
        <v>24</v>
      </c>
      <c r="E45" s="393" t="s">
        <v>34</v>
      </c>
      <c r="F45" s="393" t="s">
        <v>25</v>
      </c>
      <c r="G45" s="427">
        <f>ROUND(汇总!M4,6)</f>
        <v>1.805739</v>
      </c>
      <c r="H45" s="416"/>
      <c r="I45" s="392"/>
    </row>
    <row r="46" ht="17.4" spans="3:9">
      <c r="C46" s="404" t="s">
        <v>22</v>
      </c>
      <c r="D46" s="67" t="s">
        <v>26</v>
      </c>
      <c r="E46" s="393" t="s">
        <v>34</v>
      </c>
      <c r="F46" s="393" t="s">
        <v>25</v>
      </c>
      <c r="G46" s="427">
        <f>ROUND(汇总!M4/汇总!C4,6)</f>
        <v>0.265288</v>
      </c>
      <c r="H46" s="392"/>
      <c r="I46" s="392"/>
    </row>
    <row r="47" ht="17.4" spans="3:9">
      <c r="C47" s="404" t="s">
        <v>22</v>
      </c>
      <c r="D47" s="409" t="s">
        <v>31</v>
      </c>
      <c r="E47" s="88" t="s">
        <v>24</v>
      </c>
      <c r="F47" s="393" t="s">
        <v>25</v>
      </c>
      <c r="G47" s="422">
        <f>ROUND(1/汇总!F4,6)</f>
        <v>385.649434</v>
      </c>
      <c r="H47" s="425" t="s">
        <v>29</v>
      </c>
      <c r="I47" s="416"/>
    </row>
    <row r="48" ht="17.4" spans="3:9">
      <c r="C48" s="404" t="s">
        <v>22</v>
      </c>
      <c r="D48" s="393" t="s">
        <v>38</v>
      </c>
      <c r="E48" s="393" t="s">
        <v>24</v>
      </c>
      <c r="F48" s="393" t="s">
        <v>25</v>
      </c>
      <c r="G48" s="413">
        <f>ROUND(1/汇总!S4,6)</f>
        <v>0.209021</v>
      </c>
      <c r="H48" s="392"/>
      <c r="I48" s="392"/>
    </row>
    <row r="49" ht="17.4" spans="3:9">
      <c r="C49" s="404" t="s">
        <v>22</v>
      </c>
      <c r="D49" s="393" t="s">
        <v>24</v>
      </c>
      <c r="E49" s="393" t="s">
        <v>38</v>
      </c>
      <c r="F49" s="393" t="s">
        <v>25</v>
      </c>
      <c r="G49" s="421">
        <f>ROUND(汇总!S4,6)</f>
        <v>4.7842</v>
      </c>
      <c r="I49" s="392"/>
    </row>
    <row r="50" ht="17.4" spans="3:8">
      <c r="C50" s="404" t="s">
        <v>22</v>
      </c>
      <c r="D50" s="409" t="s">
        <v>26</v>
      </c>
      <c r="E50" s="409" t="s">
        <v>39</v>
      </c>
      <c r="F50" s="393" t="s">
        <v>25</v>
      </c>
      <c r="G50" s="410">
        <f>ROUND(汇总!U4/汇总!C4,6)</f>
        <v>0.245697</v>
      </c>
      <c r="H50" s="411" t="s">
        <v>29</v>
      </c>
    </row>
    <row r="51" ht="17.4" spans="3:8">
      <c r="C51" s="404" t="s">
        <v>22</v>
      </c>
      <c r="D51" s="409" t="s">
        <v>39</v>
      </c>
      <c r="E51" s="409" t="s">
        <v>26</v>
      </c>
      <c r="F51" s="393" t="s">
        <v>25</v>
      </c>
      <c r="G51" s="410">
        <f>ROUND(汇总!C4/汇总!U4,6)</f>
        <v>4.070058</v>
      </c>
      <c r="H51" s="411" t="s">
        <v>29</v>
      </c>
    </row>
    <row r="52" ht="17.4" spans="3:8">
      <c r="C52" s="404" t="s">
        <v>22</v>
      </c>
      <c r="D52" s="409" t="s">
        <v>24</v>
      </c>
      <c r="E52" s="88" t="s">
        <v>39</v>
      </c>
      <c r="F52" s="393" t="s">
        <v>25</v>
      </c>
      <c r="G52" s="422">
        <f>ROUND(汇总!U4,6)</f>
        <v>1.672384</v>
      </c>
      <c r="H52" s="423" t="s">
        <v>29</v>
      </c>
    </row>
  </sheetData>
  <autoFilter xmlns:etc="http://www.wps.cn/officeDocument/2017/etCustomData" ref="A4:XEX52" etc:filterBottomFollowUsedRange="0">
    <extLst/>
  </autoFilter>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X223"/>
  <sheetViews>
    <sheetView zoomScale="74" zoomScaleNormal="74" topLeftCell="A2" workbookViewId="0">
      <selection activeCell="B2" sqref="B2:M2"/>
    </sheetView>
  </sheetViews>
  <sheetFormatPr defaultColWidth="9" defaultRowHeight="14.4"/>
  <cols>
    <col min="1" max="1" width="0.842592592592593" customWidth="1"/>
    <col min="2" max="2" width="9.21296296296296" customWidth="1"/>
    <col min="3" max="3" width="13.5555555555556" customWidth="1"/>
    <col min="4" max="4" width="11" customWidth="1"/>
    <col min="5" max="6" width="10.6666666666667" customWidth="1"/>
    <col min="7" max="7" width="14" customWidth="1"/>
    <col min="8" max="8" width="10.8888888888889" customWidth="1"/>
    <col min="9" max="9" width="12.8888888888889" customWidth="1"/>
    <col min="10" max="11" width="10.6666666666667" customWidth="1"/>
    <col min="12" max="12" width="12.787037037037" customWidth="1"/>
    <col min="13" max="14" width="10.6666666666667" customWidth="1"/>
    <col min="15" max="15" width="11.8888888888889" customWidth="1"/>
    <col min="16" max="16" width="12.3333333333333" customWidth="1"/>
    <col min="17" max="17" width="14.8611111111111" customWidth="1"/>
    <col min="18" max="18" width="10.5555555555556" customWidth="1"/>
    <col min="19" max="19" width="12.287037037037" customWidth="1"/>
    <col min="20" max="20" width="14.4907407407407" customWidth="1"/>
    <col min="21" max="21" width="16.0925925925926" customWidth="1"/>
    <col min="22" max="22" width="16.037037037037" customWidth="1"/>
    <col min="24" max="25" width="12.6296296296296"/>
  </cols>
  <sheetData>
    <row r="1" hidden="1" spans="5:8">
      <c r="E1" s="362" t="e">
        <f>#REF!*C147</f>
        <v>#REF!</v>
      </c>
      <c r="F1" s="363" t="e">
        <f>#REF!*C147</f>
        <v>#REF!</v>
      </c>
      <c r="H1" s="363" t="e">
        <f>#REF!*C147</f>
        <v>#REF!</v>
      </c>
    </row>
    <row r="2" ht="16.2" spans="1:13">
      <c r="A2" s="364"/>
      <c r="B2" s="365" t="s">
        <v>40</v>
      </c>
      <c r="C2" s="365"/>
      <c r="D2" s="365"/>
      <c r="E2" s="365"/>
      <c r="F2" s="365"/>
      <c r="G2" s="365"/>
      <c r="H2" s="365"/>
      <c r="I2" s="365"/>
      <c r="J2" s="365"/>
      <c r="K2" s="365"/>
      <c r="L2" s="365"/>
      <c r="M2" s="365"/>
    </row>
    <row r="3" customFormat="1" ht="16.2" spans="2:22">
      <c r="B3" s="366">
        <v>46204</v>
      </c>
      <c r="C3" s="367" t="s">
        <v>41</v>
      </c>
      <c r="D3" s="367" t="s">
        <v>42</v>
      </c>
      <c r="E3" s="368" t="s">
        <v>43</v>
      </c>
      <c r="F3" s="369" t="s">
        <v>44</v>
      </c>
      <c r="G3" s="367" t="s">
        <v>45</v>
      </c>
      <c r="H3" s="369" t="s">
        <v>46</v>
      </c>
      <c r="I3" s="367" t="s">
        <v>47</v>
      </c>
      <c r="J3" s="367" t="s">
        <v>48</v>
      </c>
      <c r="K3" s="374" t="s">
        <v>49</v>
      </c>
      <c r="L3" s="374" t="s">
        <v>50</v>
      </c>
      <c r="M3" s="374" t="s">
        <v>51</v>
      </c>
      <c r="N3" s="374" t="s">
        <v>52</v>
      </c>
      <c r="O3" s="374" t="s">
        <v>53</v>
      </c>
      <c r="P3" s="375" t="s">
        <v>54</v>
      </c>
      <c r="Q3" s="375" t="s">
        <v>55</v>
      </c>
      <c r="R3" s="374" t="s">
        <v>56</v>
      </c>
      <c r="S3" s="374" t="s">
        <v>57</v>
      </c>
      <c r="T3" s="374" t="s">
        <v>58</v>
      </c>
      <c r="U3" s="375" t="s">
        <v>59</v>
      </c>
      <c r="V3" s="375" t="s">
        <v>60</v>
      </c>
    </row>
    <row r="4" customFormat="1" ht="15.6" spans="2:22">
      <c r="B4" s="370" t="s">
        <v>61</v>
      </c>
      <c r="C4" s="371">
        <f>'人民币汇率中间价（月初，月末）'!$B2/100</f>
        <v>6.8067</v>
      </c>
      <c r="D4" s="371">
        <f>'人民币汇率中间价（月初，月末）'!$E2/100</f>
        <v>0.86784</v>
      </c>
      <c r="E4" s="371">
        <f>+'印尼央行汇率-7月'!O370</f>
        <v>0.000379029079110949</v>
      </c>
      <c r="F4" s="371">
        <f>0.000380952380952127*C4</f>
        <v>0.00259302857142684</v>
      </c>
      <c r="G4" s="371">
        <f>100/'人民币汇率中间价（月初，月末）'!$Y2</f>
        <v>0.388893209924555</v>
      </c>
      <c r="H4" s="371">
        <f>0.0000380372765309995*C4</f>
        <v>0.000258908330163554</v>
      </c>
      <c r="I4" s="371">
        <f>100/'人民币汇率中间价（月初，月末）'!$N2</f>
        <v>0.0862716002519131</v>
      </c>
      <c r="J4" s="371">
        <f>'人民币汇率中间价（月初，月末）'!$F2/100</f>
        <v>9.0076</v>
      </c>
      <c r="K4" s="371">
        <f>100/'人民币汇率中间价（月初，月末）'!$Z2</f>
        <v>0.204044155155176</v>
      </c>
      <c r="L4" s="371">
        <f>'人民币汇率中间价（月初，月末）'!$C2/100</f>
        <v>7.7574</v>
      </c>
      <c r="M4" s="371">
        <f>100/'人民币汇率中间价（月初，月末）'!$T2</f>
        <v>1.80573863738962</v>
      </c>
      <c r="N4" s="371">
        <f>100/'人民币汇率中间价（月初，月末）'!$O2</f>
        <v>0.414886113761772</v>
      </c>
      <c r="O4" s="371">
        <f>'人民币汇率中间价（月初，月末）'!$I2/100</f>
        <v>5.2528</v>
      </c>
      <c r="P4" s="371">
        <f>0.0163221336297023*C4</f>
        <v>0.111099866977295</v>
      </c>
      <c r="Q4" s="371">
        <f>0.00072393997089663*C4</f>
        <v>0.00492764219990209</v>
      </c>
      <c r="R4" s="371">
        <f>'人民币汇率中间价（月初，月末）'!$D2/100</f>
        <v>0.041835</v>
      </c>
      <c r="S4" s="371">
        <f>'人民币汇率中间价（月初，月末）'!$K2/100</f>
        <v>4.7842</v>
      </c>
      <c r="T4" s="371">
        <f>'人民币汇率中间价（月初，月末）'!G2/100</f>
        <v>4.6987</v>
      </c>
      <c r="U4" s="371">
        <f>0.245696767189406*C4</f>
        <v>1.67238418522813</v>
      </c>
      <c r="V4" s="371">
        <f>0.564007693550045*C4</f>
        <v>3.83903116768709</v>
      </c>
    </row>
    <row r="5" customFormat="1" ht="15.6" spans="2:22">
      <c r="B5" s="370" t="s">
        <v>62</v>
      </c>
      <c r="C5" s="371"/>
      <c r="D5" s="371"/>
      <c r="E5" s="371"/>
      <c r="F5" s="371"/>
      <c r="G5" s="371"/>
      <c r="H5" s="371"/>
      <c r="I5" s="371"/>
      <c r="J5" s="371"/>
      <c r="K5" s="371"/>
      <c r="L5" s="371"/>
      <c r="M5" s="371"/>
      <c r="N5" s="371"/>
      <c r="O5" s="371"/>
      <c r="P5" s="371"/>
      <c r="Q5" s="371"/>
      <c r="R5" s="371"/>
      <c r="S5" s="371"/>
      <c r="T5" s="371"/>
      <c r="U5" s="371"/>
      <c r="V5" s="371"/>
    </row>
    <row r="6" customFormat="1" ht="15.6" spans="2:24">
      <c r="B6" s="370" t="s">
        <v>63</v>
      </c>
      <c r="C6" s="371"/>
      <c r="D6" s="371"/>
      <c r="E6" s="371"/>
      <c r="F6" s="371"/>
      <c r="G6" s="371"/>
      <c r="H6" s="371"/>
      <c r="I6" s="371"/>
      <c r="J6" s="371"/>
      <c r="K6" s="371"/>
      <c r="L6" s="371"/>
      <c r="M6" s="371"/>
      <c r="N6" s="371"/>
      <c r="O6" s="371"/>
      <c r="P6" s="371"/>
      <c r="Q6" s="371"/>
      <c r="R6" s="371"/>
      <c r="S6" s="371"/>
      <c r="T6" s="371"/>
      <c r="U6" s="371"/>
      <c r="V6" s="371"/>
      <c r="X6" s="376"/>
    </row>
    <row r="7" customFormat="1" ht="16.2" spans="2:22">
      <c r="B7" s="366">
        <v>46174</v>
      </c>
      <c r="C7" s="367" t="s">
        <v>41</v>
      </c>
      <c r="D7" s="367" t="s">
        <v>42</v>
      </c>
      <c r="E7" s="368" t="s">
        <v>43</v>
      </c>
      <c r="F7" s="369" t="s">
        <v>44</v>
      </c>
      <c r="G7" s="367" t="s">
        <v>45</v>
      </c>
      <c r="H7" s="369" t="s">
        <v>46</v>
      </c>
      <c r="I7" s="367" t="s">
        <v>47</v>
      </c>
      <c r="J7" s="367" t="s">
        <v>48</v>
      </c>
      <c r="K7" s="374" t="s">
        <v>49</v>
      </c>
      <c r="L7" s="374" t="s">
        <v>50</v>
      </c>
      <c r="M7" s="374" t="s">
        <v>51</v>
      </c>
      <c r="N7" s="374" t="s">
        <v>52</v>
      </c>
      <c r="O7" s="374" t="s">
        <v>53</v>
      </c>
      <c r="P7" s="375" t="s">
        <v>54</v>
      </c>
      <c r="Q7" s="375" t="s">
        <v>55</v>
      </c>
      <c r="R7" s="374" t="s">
        <v>56</v>
      </c>
      <c r="S7" s="374" t="s">
        <v>57</v>
      </c>
      <c r="T7" s="374" t="s">
        <v>58</v>
      </c>
      <c r="U7" s="375" t="s">
        <v>59</v>
      </c>
      <c r="V7" s="375" t="s">
        <v>60</v>
      </c>
    </row>
    <row r="8" customFormat="1" ht="15.6" spans="2:22">
      <c r="B8" s="370" t="s">
        <v>61</v>
      </c>
      <c r="C8" s="371">
        <f>'人民币汇率中间价（月初，月末）'!$B4/100</f>
        <v>6.8167</v>
      </c>
      <c r="D8" s="371">
        <f>'人民币汇率中间价（月初，月末）'!$E4/100</f>
        <v>0.86986</v>
      </c>
      <c r="E8" s="371">
        <f>+E14</f>
        <v>0.000381504654356783</v>
      </c>
      <c r="F8" s="371">
        <f>0.000382409177820421*C8</f>
        <v>0.00260676864244846</v>
      </c>
      <c r="G8" s="371">
        <f>100/'人民币汇率中间价（月初，月末）'!$Y4</f>
        <v>0.392126107756254</v>
      </c>
      <c r="H8" s="371">
        <f>0.0000379830975215987*C8</f>
        <v>0.000258919380875482</v>
      </c>
      <c r="I8" s="371">
        <f>100/'人民币汇率中间价（月初，月末）'!$N4</f>
        <v>0.0953397910151781</v>
      </c>
      <c r="J8" s="371">
        <f>'人民币汇率中间价（月初，月末）'!$F4/100</f>
        <v>9.1339</v>
      </c>
      <c r="K8" s="371">
        <f>100/'人民币汇率中间价（月初，月末）'!$Z4</f>
        <v>0.208285601216388</v>
      </c>
      <c r="L8" s="371">
        <f>'人民币汇率中间价（月初，月末）'!$C4/100</f>
        <v>7.9122</v>
      </c>
      <c r="M8" s="371">
        <f>100/'人民币汇率中间价（月初，月末）'!$T4</f>
        <v>1.87262410816277</v>
      </c>
      <c r="N8" s="371">
        <f>100/'人民币汇率中间价（月初，月末）'!$O4</f>
        <v>0.418270035134683</v>
      </c>
      <c r="O8" s="371">
        <f>'人民币汇率中间价（月初，月末）'!$I4/100</f>
        <v>5.3197</v>
      </c>
      <c r="P8" s="371">
        <f>0.0162716718327073*C8</f>
        <v>0.110919105382016</v>
      </c>
      <c r="Q8" s="371">
        <f>0.000727902693968077*C8</f>
        <v>0.00496189429397219</v>
      </c>
      <c r="R8" s="371">
        <f>'人民币汇率中间价（月初，月末）'!$D4/100</f>
        <v>0.042656</v>
      </c>
      <c r="S8" s="371">
        <f>'人民币汇率中间价（月初，月末）'!$K4/100</f>
        <v>4.9188</v>
      </c>
      <c r="T8" s="371">
        <f>'人民币汇率中间价（月初，月末）'!G4/100</f>
        <v>4.8759</v>
      </c>
      <c r="U8" s="371">
        <f>0.251051215709286*C8</f>
        <v>1.71134082212549</v>
      </c>
      <c r="V8" s="371">
        <f>0.591909176249707*C8</f>
        <v>4.03486728174138</v>
      </c>
    </row>
    <row r="9" customFormat="1" ht="15.6" spans="2:22">
      <c r="B9" s="370" t="s">
        <v>62</v>
      </c>
      <c r="C9" s="371">
        <f>'人民币汇率中间价（月初，月末）'!$B3/100</f>
        <v>6.8109</v>
      </c>
      <c r="D9" s="371">
        <f>'人民币汇率中间价（月初，月末）'!$E3/100</f>
        <v>0.86855</v>
      </c>
      <c r="E9" s="371">
        <f>+'印尼央行汇率-7月'!O361</f>
        <v>0.000380440778686186</v>
      </c>
      <c r="F9" s="371">
        <f>0.000380952380952127*C9</f>
        <v>0.00259462857142684</v>
      </c>
      <c r="G9" s="371">
        <f>100/'人民币汇率中间价（月初，月末）'!$Y3</f>
        <v>0.389681240745071</v>
      </c>
      <c r="H9" s="371">
        <f>0.0000380372765309995*C9</f>
        <v>0.000259068086724985</v>
      </c>
      <c r="I9" s="371">
        <f>100/'人民币汇率中间价（月初，月末）'!$N3</f>
        <v>0.088266706680907</v>
      </c>
      <c r="J9" s="371">
        <f>'人民币汇率中间价（月初，月末）'!$F3/100</f>
        <v>9.0145</v>
      </c>
      <c r="K9" s="371">
        <f>100/'人民币汇率中间价（月初，月末）'!$Z3</f>
        <v>0.204244194358775</v>
      </c>
      <c r="L9" s="371">
        <f>'人民币汇率中间价（月初，月末）'!$C3/100</f>
        <v>7.7671</v>
      </c>
      <c r="M9" s="371">
        <f>100/'人民币汇率中间价（月初，月末）'!$T3</f>
        <v>1.81211945491447</v>
      </c>
      <c r="N9" s="371">
        <f>100/'人民币汇率中间价（月初，月末）'!$O3</f>
        <v>0.414404707637479</v>
      </c>
      <c r="O9" s="371">
        <f>'人民币汇率中间价（月初，月末）'!$I3/100</f>
        <v>5.2605</v>
      </c>
      <c r="P9" s="371">
        <f>0.0163221336297023*C9</f>
        <v>0.111168419938539</v>
      </c>
      <c r="Q9" s="371">
        <f>0.00072393997089663*C9</f>
        <v>0.00493068274777986</v>
      </c>
      <c r="R9" s="371">
        <f>'人民币汇率中间价（月初，月末）'!$D3/100</f>
        <v>0.042045</v>
      </c>
      <c r="S9" s="371">
        <f>'人民币汇率中间价（月初，月末）'!$K3/100</f>
        <v>4.7847</v>
      </c>
      <c r="T9" s="371">
        <f>'人民币汇率中间价（月初，月末）'!G3/100</f>
        <v>4.6804</v>
      </c>
      <c r="U9" s="371">
        <f>0.245696767189406*C9</f>
        <v>1.67341611165033</v>
      </c>
      <c r="V9" s="371">
        <f>0.564007693550045*C9</f>
        <v>3.8414</v>
      </c>
    </row>
    <row r="10" customFormat="1" ht="15.6" spans="2:24">
      <c r="B10" s="370" t="s">
        <v>63</v>
      </c>
      <c r="C10" s="371">
        <f>+美元!IF2</f>
        <v>6.81537619047619</v>
      </c>
      <c r="D10" s="371">
        <f>+港币!IC2</f>
        <v>0.869617619047619</v>
      </c>
      <c r="E10" s="371">
        <f>+印尼盾!UM2</f>
        <v>0.000381685494538317</v>
      </c>
      <c r="F10" s="371">
        <f>+坦桑!MB2</f>
        <v>0.00259633378684634</v>
      </c>
      <c r="G10" s="371">
        <f>+墨西哥比索!LA2</f>
        <v>0.391600358780519</v>
      </c>
      <c r="H10" s="371">
        <f>+越南盾!LJ2</f>
        <v>0.000259238348819933</v>
      </c>
      <c r="I10" s="371">
        <f>+俄罗斯卢布!KB2</f>
        <v>0.0922150314014138</v>
      </c>
      <c r="J10" s="371">
        <f>+英镑!KZ2</f>
        <v>9.06618095238095</v>
      </c>
      <c r="K10" s="371">
        <f>+泰国泰铢!JO2</f>
        <v>0.206410723921725</v>
      </c>
      <c r="L10" s="371">
        <f>+'欧元 '!KV2</f>
        <v>7.83106190476191</v>
      </c>
      <c r="M10" s="371">
        <f>+兹罗提!HX2</f>
        <v>1.84221353360241</v>
      </c>
      <c r="N10" s="371">
        <f>+南非兰特!GK2</f>
        <v>0.414862344722951</v>
      </c>
      <c r="O10" s="371">
        <f>+新加坡!FL2</f>
        <v>5.27987142857143</v>
      </c>
      <c r="P10" s="371">
        <f>+菲律宾!GT2</f>
        <v>0.111241480917644</v>
      </c>
      <c r="Q10" s="371">
        <f>+尼日利亚!DG2</f>
        <v>0.00493392324098292</v>
      </c>
      <c r="R10" s="371">
        <f>+日元!IZ2</f>
        <v>0.0423505743930604</v>
      </c>
      <c r="S10" s="371">
        <f>+加元!CW2</f>
        <v>4.84568095238095</v>
      </c>
      <c r="T10" s="371">
        <f>+澳元!KA2</f>
        <v>4.77860476190476</v>
      </c>
      <c r="U10" s="371">
        <f>+马来西亚!BE2</f>
        <v>1.67451589717965</v>
      </c>
      <c r="V10" s="371">
        <f>+新西兰!AM2</f>
        <v>3.84392460586637</v>
      </c>
      <c r="X10" s="376"/>
    </row>
    <row r="11" customFormat="1" ht="16.2" spans="2:22">
      <c r="B11" s="366">
        <v>46143</v>
      </c>
      <c r="C11" s="367" t="s">
        <v>41</v>
      </c>
      <c r="D11" s="367" t="s">
        <v>42</v>
      </c>
      <c r="E11" s="368" t="s">
        <v>43</v>
      </c>
      <c r="F11" s="369" t="s">
        <v>44</v>
      </c>
      <c r="G11" s="367" t="s">
        <v>45</v>
      </c>
      <c r="H11" s="369" t="s">
        <v>46</v>
      </c>
      <c r="I11" s="367" t="s">
        <v>47</v>
      </c>
      <c r="J11" s="367" t="s">
        <v>48</v>
      </c>
      <c r="K11" s="374" t="s">
        <v>49</v>
      </c>
      <c r="L11" s="374" t="s">
        <v>50</v>
      </c>
      <c r="M11" s="374" t="s">
        <v>51</v>
      </c>
      <c r="N11" s="374" t="s">
        <v>52</v>
      </c>
      <c r="O11" s="374" t="s">
        <v>53</v>
      </c>
      <c r="P11" s="375" t="s">
        <v>54</v>
      </c>
      <c r="Q11" s="375" t="s">
        <v>55</v>
      </c>
      <c r="R11" s="374" t="s">
        <v>56</v>
      </c>
      <c r="S11" s="374" t="s">
        <v>57</v>
      </c>
      <c r="T11" s="374" t="s">
        <v>58</v>
      </c>
      <c r="U11" s="375" t="s">
        <v>59</v>
      </c>
      <c r="V11" s="375" t="s">
        <v>60</v>
      </c>
    </row>
    <row r="12" customFormat="1" ht="15.6" spans="2:22">
      <c r="B12" s="372">
        <v>46143</v>
      </c>
      <c r="C12" s="371">
        <v>6.8628</v>
      </c>
      <c r="D12" s="371">
        <v>0.87581</v>
      </c>
      <c r="E12" s="371">
        <v>0.000394287561804575</v>
      </c>
      <c r="F12" s="371">
        <v>0.00264462427745804</v>
      </c>
      <c r="G12" s="371">
        <v>0.391083300743058</v>
      </c>
      <c r="H12" s="371">
        <v>0.00026038852633175</v>
      </c>
      <c r="I12" s="371">
        <v>0.0914352592646776</v>
      </c>
      <c r="J12" s="371">
        <v>9.2416</v>
      </c>
      <c r="K12" s="371">
        <v>0.208912194204776</v>
      </c>
      <c r="L12" s="371">
        <v>8.0057</v>
      </c>
      <c r="M12" s="371">
        <v>1.88019403602452</v>
      </c>
      <c r="N12" s="371">
        <v>0.407381757444902</v>
      </c>
      <c r="O12" s="371">
        <v>5.3518</v>
      </c>
      <c r="P12" s="371">
        <v>0.111284437884339</v>
      </c>
      <c r="Q12" s="371">
        <v>0.00498702884176265</v>
      </c>
      <c r="R12" s="371">
        <v>0.042812</v>
      </c>
      <c r="S12" s="371">
        <v>5.0085</v>
      </c>
      <c r="T12" s="371">
        <v>4.8824</v>
      </c>
      <c r="U12" s="371">
        <v>1.73265182361605</v>
      </c>
      <c r="V12" s="371">
        <v>4</v>
      </c>
    </row>
    <row r="13" customFormat="1" ht="15.6" spans="2:22">
      <c r="B13" s="372">
        <v>46148</v>
      </c>
      <c r="C13" s="371">
        <f>'人民币汇率中间价（月初，月末）'!$B6/100</f>
        <v>6.8562</v>
      </c>
      <c r="D13" s="371">
        <f>'人民币汇率中间价（月初，月末）'!$E6/100</f>
        <v>0.87504</v>
      </c>
      <c r="E13" s="371">
        <f>+'印尼央行汇率-7月'!O339</f>
        <v>0.000391980087411559</v>
      </c>
      <c r="F13" s="371">
        <f>0.00038535645472082*C13</f>
        <v>0.00264208092485689</v>
      </c>
      <c r="G13" s="371">
        <f>100/'人民币汇率中间价（月初，月末）'!$Y6</f>
        <v>0.394710874284587</v>
      </c>
      <c r="H13" s="371">
        <f>0.0000379420245864298*C13</f>
        <v>0.00026013810896948</v>
      </c>
      <c r="I13" s="371">
        <f>100/'人民币汇率中间价（月初，月末）'!$N6</f>
        <v>0.0904134607560374</v>
      </c>
      <c r="J13" s="371">
        <f>'人民币汇率中间价（月初，月末）'!$F6/100</f>
        <v>9.2712</v>
      </c>
      <c r="K13" s="371">
        <f>100/'人民币汇率中间价（月初，月末）'!$Z6</f>
        <v>0.210393435724805</v>
      </c>
      <c r="L13" s="371">
        <f>'人民币汇率中间价（月初，月末）'!$C6/100</f>
        <v>8.0094</v>
      </c>
      <c r="M13" s="371">
        <f>100/'人民币汇率中间价（月初，月末）'!$T6</f>
        <v>1.88871680580214</v>
      </c>
      <c r="N13" s="371">
        <f>100/'人民币汇率中间价（月初，月末）'!$O6</f>
        <v>0.412320125345318</v>
      </c>
      <c r="O13" s="371">
        <f>'人民币汇率中间价（月初，月末）'!$I6/100</f>
        <v>5.3677</v>
      </c>
      <c r="P13" s="371">
        <f>0.0162156026526111*C13</f>
        <v>0.111177414906832</v>
      </c>
      <c r="Q13" s="371">
        <f>0.000726675532109729*C13</f>
        <v>0.00498223278325072</v>
      </c>
      <c r="R13" s="371">
        <f>'人民币汇率中间价（月初，月末）'!$D6/100</f>
        <v>0.043338</v>
      </c>
      <c r="S13" s="371">
        <f>'人民币汇率中间价（月初，月末）'!$K6/100</f>
        <v>5.0224</v>
      </c>
      <c r="T13" s="371">
        <f>'人民币汇率中间价（月初，月末）'!G6/100</f>
        <v>4.9245</v>
      </c>
      <c r="U13" s="371">
        <f>0.252470103108942*C13</f>
        <v>1.73098552093553</v>
      </c>
      <c r="V13" s="371">
        <f>0.582852480037303*C13</f>
        <v>3.99615317363176</v>
      </c>
    </row>
    <row r="14" customFormat="1" ht="15.6" spans="2:24">
      <c r="B14" s="370" t="s">
        <v>62</v>
      </c>
      <c r="C14" s="371">
        <f>'人民币汇率中间价（月初，月末）'!$B5/100</f>
        <v>6.8176</v>
      </c>
      <c r="D14" s="371">
        <f>'人民币汇率中间价（月初，月末）'!$E5/100</f>
        <v>0.87029</v>
      </c>
      <c r="E14" s="371">
        <f>+'印尼央行汇率-7月'!O348</f>
        <v>0.000381504654356783</v>
      </c>
      <c r="F14" s="371">
        <f>0.000382409177820421*C14</f>
        <v>0.0026071128107085</v>
      </c>
      <c r="G14" s="371">
        <f>100/'人民币汇率中间价（月初，月末）'!$Y5</f>
        <v>0.393128120454456</v>
      </c>
      <c r="H14" s="371">
        <f>0.0000379830975215987*C14</f>
        <v>0.000258953565663251</v>
      </c>
      <c r="I14" s="371">
        <f>100/'人民币汇率中间价（月初，月末）'!$N5</f>
        <v>0.0955064228069338</v>
      </c>
      <c r="J14" s="371">
        <f>'人民币汇率中间价（月初，月末）'!$F5/100</f>
        <v>9.1335</v>
      </c>
      <c r="K14" s="371">
        <f>100/'人民币汇率中间价（月初，月末）'!$Z5</f>
        <v>0.208255237619226</v>
      </c>
      <c r="L14" s="371">
        <f>'人民币汇率中间价（月初，月末）'!$C5/100</f>
        <v>7.916</v>
      </c>
      <c r="M14" s="371">
        <f>100/'人民币汇率中间价（月初，月末）'!$T5</f>
        <v>1.87515235612894</v>
      </c>
      <c r="N14" s="371">
        <f>100/'人民币汇率中间价（月初，月末）'!$O5</f>
        <v>0.418900804289544</v>
      </c>
      <c r="O14" s="371">
        <f>'人民币汇率中间价（月初，月末）'!$I5/100</f>
        <v>5.3271</v>
      </c>
      <c r="P14" s="371">
        <f>0.0162716718327073*C14</f>
        <v>0.110933749886665</v>
      </c>
      <c r="Q14" s="371">
        <f>0.000727902693968077*C14</f>
        <v>0.00496254940639676</v>
      </c>
      <c r="R14" s="371">
        <f>'人民币汇率中间价（月初，月末）'!$D5/100</f>
        <v>0.042718</v>
      </c>
      <c r="S14" s="371">
        <f>'人民币汇率中间价（月初，月末）'!$K5/100</f>
        <v>4.9257</v>
      </c>
      <c r="T14" s="371">
        <f>'人民币汇率中间价（月初，月末）'!G5/100</f>
        <v>4.8641</v>
      </c>
      <c r="U14" s="371">
        <f>0.251051215709286*C14</f>
        <v>1.71156676821963</v>
      </c>
      <c r="V14" s="371">
        <f>0.591909176249707*C14</f>
        <v>4.0354</v>
      </c>
      <c r="X14" s="376"/>
    </row>
    <row r="15" customFormat="1" ht="15.6" spans="2:22">
      <c r="B15" s="370" t="s">
        <v>63</v>
      </c>
      <c r="C15" s="371">
        <f>+美元!IB2</f>
        <v>6.83851666666667</v>
      </c>
      <c r="D15" s="371">
        <f>+港币!HY2</f>
        <v>0.873097222222222</v>
      </c>
      <c r="E15" s="371">
        <f>+印尼盾!UG2</f>
        <v>0.000384423894916334</v>
      </c>
      <c r="F15" s="371">
        <f>+坦桑!LV2</f>
        <v>0.00261511153601125</v>
      </c>
      <c r="G15" s="371">
        <f>+墨西哥比索!KV2</f>
        <v>0.3951111579391</v>
      </c>
      <c r="H15" s="371">
        <f>+越南盾!LD2</f>
        <v>0.000259748045453078</v>
      </c>
      <c r="I15" s="371">
        <f>+俄罗斯卢布!JW2</f>
        <v>0.0934848341630978</v>
      </c>
      <c r="J15" s="371">
        <f>+英镑!KU2</f>
        <v>9.19268333333333</v>
      </c>
      <c r="K15" s="371">
        <f>+泰国泰铢!JJ2</f>
        <v>0.209584289561654</v>
      </c>
      <c r="L15" s="371">
        <f>+'欧元 '!KQ2</f>
        <v>7.96063888888889</v>
      </c>
      <c r="M15" s="371">
        <f>+兹罗提!HS2</f>
        <v>1.87971102575831</v>
      </c>
      <c r="N15" s="371">
        <f>+南非兰特!GF2</f>
        <v>0.414499181364117</v>
      </c>
      <c r="O15" s="371">
        <f>+新加坡!FG2</f>
        <v>5.34881666666667</v>
      </c>
      <c r="P15" s="371">
        <f>+菲律宾!GN2</f>
        <v>0.111274099022499</v>
      </c>
      <c r="Q15" s="371">
        <f>+尼日利亚!DA2</f>
        <v>0.00497777470441226</v>
      </c>
      <c r="R15" s="371">
        <f>+日元!IU2</f>
        <v>0.0431167995148661</v>
      </c>
      <c r="S15" s="371">
        <f>+加元!CQ2</f>
        <v>4.96272222222222</v>
      </c>
      <c r="T15" s="371">
        <f>+澳元!JV2</f>
        <v>4.89927777777778</v>
      </c>
      <c r="U15" s="371">
        <f>+马来西亚!AY2</f>
        <v>1.71681792281488</v>
      </c>
      <c r="V15" s="371">
        <f>+新西兰!AG2</f>
        <v>4.04778076693656</v>
      </c>
    </row>
    <row r="16" customFormat="1" ht="16.2" spans="2:22">
      <c r="B16" s="366">
        <v>46113</v>
      </c>
      <c r="C16" s="367" t="s">
        <v>41</v>
      </c>
      <c r="D16" s="367" t="s">
        <v>42</v>
      </c>
      <c r="E16" s="368" t="s">
        <v>43</v>
      </c>
      <c r="F16" s="369" t="s">
        <v>44</v>
      </c>
      <c r="G16" s="367" t="s">
        <v>45</v>
      </c>
      <c r="H16" s="369" t="s">
        <v>46</v>
      </c>
      <c r="I16" s="367" t="s">
        <v>47</v>
      </c>
      <c r="J16" s="367" t="s">
        <v>48</v>
      </c>
      <c r="K16" s="374" t="s">
        <v>49</v>
      </c>
      <c r="L16" s="374" t="s">
        <v>50</v>
      </c>
      <c r="M16" s="374" t="s">
        <v>51</v>
      </c>
      <c r="N16" s="374" t="s">
        <v>52</v>
      </c>
      <c r="O16" s="374" t="s">
        <v>53</v>
      </c>
      <c r="P16" s="375" t="s">
        <v>54</v>
      </c>
      <c r="Q16" s="375" t="s">
        <v>55</v>
      </c>
      <c r="R16" s="374" t="s">
        <v>56</v>
      </c>
      <c r="S16" s="374" t="s">
        <v>57</v>
      </c>
      <c r="T16" s="374" t="s">
        <v>58</v>
      </c>
      <c r="U16" s="375" t="s">
        <v>59</v>
      </c>
      <c r="V16" s="375" t="s">
        <v>60</v>
      </c>
    </row>
    <row r="17" customFormat="1" ht="15.6" spans="2:22">
      <c r="B17" s="370" t="s">
        <v>61</v>
      </c>
      <c r="C17" s="371">
        <f>'人民币汇率中间价（月初，月末）'!$B8/100</f>
        <v>6.9025</v>
      </c>
      <c r="D17" s="371">
        <f>'人民币汇率中间价（月初，月末）'!$E8/100</f>
        <v>0.88065</v>
      </c>
      <c r="E17" s="371">
        <v>0.000406307517908004</v>
      </c>
      <c r="F17" s="371">
        <v>0.00267021276595517</v>
      </c>
      <c r="G17" s="371">
        <f>100/'人民币汇率中间价（月初，月末）'!$Y8</f>
        <v>0.385297064036372</v>
      </c>
      <c r="H17" s="371">
        <v>0.000262004175365319</v>
      </c>
      <c r="I17" s="371">
        <f>100/'人民币汇率中间价（月初，月末）'!$N8</f>
        <v>0.0847860001356576</v>
      </c>
      <c r="J17" s="371">
        <f>'人民币汇率中间价（月初，月末）'!$F8/100</f>
        <v>9.133</v>
      </c>
      <c r="K17" s="371">
        <f>100/'人民币汇率中间价（月初，月末）'!$Z8</f>
        <v>0.211788127157592</v>
      </c>
      <c r="L17" s="371">
        <f>'人民币汇率中间价（月初，月末）'!$C8/100</f>
        <v>7.9806</v>
      </c>
      <c r="M17" s="371">
        <f>100/'人民币汇率中间价（月初，月末）'!$T8</f>
        <v>1.86094982879262</v>
      </c>
      <c r="N17" s="371">
        <f>100/'人民币汇率中间价（月初，月末）'!$O8</f>
        <v>0.408413314274045</v>
      </c>
      <c r="O17" s="371">
        <f>'人民币汇率中间价（月初，月末）'!$I8/100</f>
        <v>5.3726</v>
      </c>
      <c r="P17" s="371">
        <v>0.113881029180025</v>
      </c>
      <c r="Q17" s="371">
        <v>0.0049859144755765</v>
      </c>
      <c r="R17" s="371">
        <f>'人民币汇率中间价（月初，月末）'!$D8/100</f>
        <v>0.04346</v>
      </c>
      <c r="S17" s="371">
        <f>'人民币汇率中间价（月初，月末）'!$K8/100</f>
        <v>4.9582</v>
      </c>
      <c r="T17" s="371">
        <f>'人民币汇率中间价（月初，月末）'!G8/100</f>
        <v>4.7649</v>
      </c>
      <c r="U17" s="371">
        <v>1.71145811535798</v>
      </c>
      <c r="V17" s="371">
        <v>3.94613832124172</v>
      </c>
    </row>
    <row r="18" customFormat="1" ht="15.6" spans="2:22">
      <c r="B18" s="370" t="s">
        <v>62</v>
      </c>
      <c r="C18" s="371">
        <f>'人民币汇率中间价（月初，月末）'!$B7/100</f>
        <v>6.8628</v>
      </c>
      <c r="D18" s="371">
        <f>'人民币汇率中间价（月初，月末）'!$E7/100</f>
        <v>0.87581</v>
      </c>
      <c r="E18" s="371">
        <f>+'印尼央行汇率-7月'!O330</f>
        <v>0.000394287561804575</v>
      </c>
      <c r="F18" s="371">
        <f>0.00038535645472082*C18</f>
        <v>0.00264462427745804</v>
      </c>
      <c r="G18" s="371">
        <f>100/'人民币汇率中间价（月初，月末）'!$Y7</f>
        <v>0.391083300743058</v>
      </c>
      <c r="H18" s="371">
        <f>0.0000379420245864298*C18</f>
        <v>0.00026038852633175</v>
      </c>
      <c r="I18" s="371">
        <f>100/'人民币汇率中间价（月初，月末）'!$N7</f>
        <v>0.0914352592646776</v>
      </c>
      <c r="J18" s="371">
        <f>'人民币汇率中间价（月初，月末）'!$F7/100</f>
        <v>9.2416</v>
      </c>
      <c r="K18" s="371">
        <f>100/'人民币汇率中间价（月初，月末）'!$Z7</f>
        <v>0.208912194204776</v>
      </c>
      <c r="L18" s="371">
        <f>'人民币汇率中间价（月初，月末）'!$C7/100</f>
        <v>8.0057</v>
      </c>
      <c r="M18" s="371">
        <f>100/'人民币汇率中间价（月初，月末）'!$T7</f>
        <v>1.88019403602452</v>
      </c>
      <c r="N18" s="371">
        <f>100/'人民币汇率中间价（月初，月末）'!$O7</f>
        <v>0.407381757444902</v>
      </c>
      <c r="O18" s="371">
        <f>'人民币汇率中间价（月初，月末）'!$I7/100</f>
        <v>5.3518</v>
      </c>
      <c r="P18" s="371">
        <f>0.0162156026526111*C18</f>
        <v>0.111284437884339</v>
      </c>
      <c r="Q18" s="371">
        <f>0.000726675532109729*C18</f>
        <v>0.00498702884176265</v>
      </c>
      <c r="R18" s="371">
        <f>'人民币汇率中间价（月初，月末）'!$D7/100</f>
        <v>0.042812</v>
      </c>
      <c r="S18" s="371">
        <f>'人民币汇率中间价（月初，月末）'!$K7/100</f>
        <v>5.0085</v>
      </c>
      <c r="T18" s="371">
        <f>'人民币汇率中间价（月初，月末）'!G7/100</f>
        <v>4.8824</v>
      </c>
      <c r="U18" s="371">
        <f>0.252470103108942*C18</f>
        <v>1.73265182361605</v>
      </c>
      <c r="V18" s="371">
        <f>0.582852480037303*C18</f>
        <v>4</v>
      </c>
    </row>
    <row r="19" customFormat="1" ht="15.6" spans="2:24">
      <c r="B19" s="370" t="s">
        <v>63</v>
      </c>
      <c r="C19" s="371">
        <f>+美元!HX2</f>
        <v>6.86831428571429</v>
      </c>
      <c r="D19" s="371">
        <f>港币!HU2</f>
        <v>0.876751428571428</v>
      </c>
      <c r="E19" s="371">
        <f>+印尼盾!UA2</f>
        <v>0.000396462380842432</v>
      </c>
      <c r="F19" s="371">
        <f>+坦桑!LP2</f>
        <v>0.00264674924305122</v>
      </c>
      <c r="G19" s="371">
        <f>+墨西哥比索!KQ2</f>
        <v>0.392872911225689</v>
      </c>
      <c r="H19" s="371">
        <f>+越南盾!KX2</f>
        <v>0.000260597749495899</v>
      </c>
      <c r="I19" s="371">
        <f>+俄罗斯卢布!JR2</f>
        <v>0.0890700451076157</v>
      </c>
      <c r="J19" s="371">
        <f>+英镑!KP2</f>
        <v>9.21328095238095</v>
      </c>
      <c r="K19" s="371">
        <f>+泰国泰铢!JE2</f>
        <v>0.212020127777464</v>
      </c>
      <c r="L19" s="371">
        <f>+'欧元 '!KL2</f>
        <v>8.01407142857143</v>
      </c>
      <c r="M19" s="371">
        <f>+兹罗提!HN2</f>
        <v>1.88653481285575</v>
      </c>
      <c r="N19" s="371">
        <f>+南非兰特!GA2</f>
        <v>0.413949711023678</v>
      </c>
      <c r="O19" s="371">
        <f>+新加坡!FB2</f>
        <v>5.36938571428571</v>
      </c>
      <c r="P19" s="371">
        <f>+菲律宾!GH2</f>
        <v>0.111373855350395</v>
      </c>
      <c r="Q19" s="371">
        <f>+尼日利亚!CU2</f>
        <v>0.00499103593826828</v>
      </c>
      <c r="R19" s="371">
        <f>+日元!IP2</f>
        <v>0.0430572151559494</v>
      </c>
      <c r="S19" s="371">
        <f>+加元!CK2</f>
        <v>4.97772857142857</v>
      </c>
      <c r="T19" s="371">
        <f>+澳元!JQ2</f>
        <v>4.8557380952381</v>
      </c>
      <c r="U19" s="371">
        <f>+马来西亚!AS2</f>
        <v>1.73404401589891</v>
      </c>
      <c r="V19" s="371">
        <f>+新西兰!AA2</f>
        <v>4.00321401510421</v>
      </c>
      <c r="X19" s="376"/>
    </row>
    <row r="20" customFormat="1" ht="16.2" spans="2:22">
      <c r="B20" s="366">
        <v>46082</v>
      </c>
      <c r="C20" s="367" t="s">
        <v>41</v>
      </c>
      <c r="D20" s="367" t="s">
        <v>42</v>
      </c>
      <c r="E20" s="368" t="s">
        <v>43</v>
      </c>
      <c r="F20" s="369" t="s">
        <v>44</v>
      </c>
      <c r="G20" s="367" t="s">
        <v>45</v>
      </c>
      <c r="H20" s="369" t="s">
        <v>46</v>
      </c>
      <c r="I20" s="367" t="s">
        <v>47</v>
      </c>
      <c r="J20" s="367" t="s">
        <v>48</v>
      </c>
      <c r="K20" s="374" t="s">
        <v>49</v>
      </c>
      <c r="L20" s="374" t="s">
        <v>50</v>
      </c>
      <c r="M20" s="374" t="s">
        <v>51</v>
      </c>
      <c r="N20" s="374" t="s">
        <v>52</v>
      </c>
      <c r="O20" s="374" t="s">
        <v>53</v>
      </c>
      <c r="P20" s="375" t="s">
        <v>54</v>
      </c>
      <c r="Q20" s="375" t="s">
        <v>55</v>
      </c>
      <c r="R20" s="374" t="s">
        <v>56</v>
      </c>
      <c r="S20" s="374" t="s">
        <v>57</v>
      </c>
      <c r="T20" s="374" t="s">
        <v>58</v>
      </c>
      <c r="U20" s="375" t="s">
        <v>59</v>
      </c>
      <c r="V20" s="375" t="s">
        <v>60</v>
      </c>
    </row>
    <row r="21" customFormat="1" ht="15.6" spans="2:22">
      <c r="B21" s="372">
        <v>46082</v>
      </c>
      <c r="C21" s="371">
        <v>6.9228</v>
      </c>
      <c r="D21" s="371">
        <v>0.88484</v>
      </c>
      <c r="E21" s="371">
        <v>0.000408066661769867</v>
      </c>
      <c r="F21" s="371">
        <v>0.00270951076321153</v>
      </c>
      <c r="G21" s="371">
        <v>0.401171420548</v>
      </c>
      <c r="H21" s="371">
        <v>0.000265495685522525</v>
      </c>
      <c r="I21" s="371">
        <v>0.0890535389876394</v>
      </c>
      <c r="J21" s="371">
        <v>9.2709</v>
      </c>
      <c r="K21" s="371">
        <v>0.220891961741512</v>
      </c>
      <c r="L21" s="371">
        <v>8.1208</v>
      </c>
      <c r="M21" s="371">
        <v>1.92681939921771</v>
      </c>
      <c r="N21" s="371">
        <v>0.432451133021969</v>
      </c>
      <c r="O21" s="371">
        <v>5.4488</v>
      </c>
      <c r="P21" s="371">
        <v>0.119968806857743</v>
      </c>
      <c r="Q21" s="371">
        <v>0.00511477735337037</v>
      </c>
      <c r="R21" s="371">
        <v>0.044216</v>
      </c>
      <c r="S21" s="371">
        <v>5.0266</v>
      </c>
      <c r="T21" s="371">
        <v>4.8776</v>
      </c>
      <c r="U21" s="371">
        <v>1.77326973205895</v>
      </c>
      <c r="V21" s="371">
        <v>4.1018</v>
      </c>
    </row>
    <row r="22" customFormat="1" ht="15.6" spans="2:22">
      <c r="B22" s="372">
        <v>46083</v>
      </c>
      <c r="C22" s="371">
        <f>'人民币汇率中间价（月初，月末）'!$B10/100</f>
        <v>6.9236</v>
      </c>
      <c r="D22" s="371">
        <f>'人民币汇率中间价（月初，月末）'!$E10/100</f>
        <v>0.88518</v>
      </c>
      <c r="E22" s="371">
        <f>'印尼央行汇率-7月'!O301</f>
        <v>0.000408531777644324</v>
      </c>
      <c r="F22" s="371">
        <f>0.000391389432485631*C22</f>
        <v>0.00270982387475751</v>
      </c>
      <c r="G22" s="371">
        <f>100/'人民币汇率中间价（月初，月末）'!$Y10</f>
        <v>0.398994533774887</v>
      </c>
      <c r="H22" s="371">
        <f>0.0000383509108341314*C22</f>
        <v>0.000265526366251192</v>
      </c>
      <c r="I22" s="371">
        <f>100/'人民币汇率中间价（月初，月末）'!$N10</f>
        <v>0.08911067545892</v>
      </c>
      <c r="J22" s="371">
        <f>'人民币汇率中间价（月初，月末）'!$F10/100</f>
        <v>9.2493</v>
      </c>
      <c r="K22" s="371">
        <f>100/'人民币汇率中间价（月初，月末）'!$Z10</f>
        <v>0.220789543407224</v>
      </c>
      <c r="L22" s="371">
        <f>'人民币汇率中间价（月初，月末）'!$C10/100</f>
        <v>8.1135</v>
      </c>
      <c r="M22" s="371">
        <f>100/'人民币汇率中间价（月初，月末）'!$T10</f>
        <v>1.92178341500913</v>
      </c>
      <c r="N22" s="371">
        <f>100/'人民币汇率中间价（月初，月末）'!$O10</f>
        <v>0.429424142225276</v>
      </c>
      <c r="O22" s="371">
        <f>'人民币汇率中间价（月初，月末）'!$I10/100</f>
        <v>5.4378</v>
      </c>
      <c r="P22" s="371">
        <f>0.017329520838063*C22</f>
        <v>0.119982670474413</v>
      </c>
      <c r="Q22" s="371">
        <f>0.000738830726493669*C22</f>
        <v>0.00511536841795157</v>
      </c>
      <c r="R22" s="371">
        <f>'人民币汇率中间价（月初，月末）'!$D10/100</f>
        <v>0.044123</v>
      </c>
      <c r="S22" s="371">
        <f>'人民币汇率中间价（月初，月末）'!$K10/100</f>
        <v>5.0439</v>
      </c>
      <c r="T22" s="371">
        <f>'人民币汇率中间价（月初，月末）'!G10/100</f>
        <v>4.8724</v>
      </c>
      <c r="U22" s="371">
        <f>0.256149207265694*C22</f>
        <v>1.77347465142476</v>
      </c>
      <c r="V22" s="371">
        <f>0.592505922459121*C22</f>
        <v>4.10227400473797</v>
      </c>
    </row>
    <row r="23" customFormat="1" ht="15.6" spans="2:24">
      <c r="B23" s="370" t="s">
        <v>62</v>
      </c>
      <c r="C23" s="371">
        <f>'人民币汇率中间价（月初，月末）'!$B9/100</f>
        <v>6.9194</v>
      </c>
      <c r="D23" s="371">
        <f>'人民币汇率中间价（月初，月末）'!$E9/100</f>
        <v>0.88295</v>
      </c>
      <c r="E23" s="371">
        <f>+'印尼央行汇率-7月'!O311</f>
        <v>0.000406728923307194</v>
      </c>
      <c r="F23" s="371">
        <f>0.000386847195357504*C23</f>
        <v>0.00267675048355671</v>
      </c>
      <c r="G23" s="371">
        <f>100/'人民币汇率中间价（月初，月末）'!$Y9</f>
        <v>0.381431895335088</v>
      </c>
      <c r="H23" s="371">
        <f>0.0000379578667678839*C23</f>
        <v>0.000262645663313696</v>
      </c>
      <c r="I23" s="371">
        <f>100/'人民币汇率中间价（月初，月末）'!$N9</f>
        <v>0.0851042101052739</v>
      </c>
      <c r="J23" s="371">
        <f>'人民币汇率中间价（月初，月末）'!$F9/100</f>
        <v>9.1169</v>
      </c>
      <c r="K23" s="371">
        <f>100/'人民币汇率中间价（月初，月末）'!$Z9</f>
        <v>0.210694871686823</v>
      </c>
      <c r="L23" s="371">
        <f>'人民币汇率中间价（月初，月末）'!$C9/100</f>
        <v>7.9302</v>
      </c>
      <c r="M23" s="371">
        <f>100/'人民币汇率中间价（月初，月末）'!$T9</f>
        <v>1.84791647417537</v>
      </c>
      <c r="N23" s="371">
        <f>100/'人民币汇率中间价（月初，月末）'!$O9</f>
        <v>0.402284978678896</v>
      </c>
      <c r="O23" s="371">
        <f>'人民币汇率中间价（月初，月末）'!$I9/100</f>
        <v>5.3575</v>
      </c>
      <c r="P23" s="371">
        <f>0.0164985192582434*C23</f>
        <v>0.114159854155489</v>
      </c>
      <c r="Q23" s="371">
        <f>0.000722334585378704*C23</f>
        <v>0.0049981219300694</v>
      </c>
      <c r="R23" s="371">
        <f>'人民币汇率中间价（月初，月末）'!$D9/100</f>
        <v>0.043296</v>
      </c>
      <c r="S23" s="371">
        <f>'人民币汇率中间价（月初，月末）'!$K9/100</f>
        <v>4.9684</v>
      </c>
      <c r="T23" s="371">
        <f>'人民币汇率中间价（月初，月末）'!G9/100</f>
        <v>4.7382</v>
      </c>
      <c r="U23" s="371">
        <f>0.247947571946103*C23</f>
        <v>1.71564842932387</v>
      </c>
      <c r="V23" s="371">
        <f>0.571696967945197*C23</f>
        <v>3.9558</v>
      </c>
      <c r="X23" s="376"/>
    </row>
    <row r="24" customFormat="1" ht="15.6" spans="2:22">
      <c r="B24" s="370" t="s">
        <v>63</v>
      </c>
      <c r="C24" s="371">
        <f>美元!HT2</f>
        <v>6.90369090909091</v>
      </c>
      <c r="D24" s="371">
        <f>港币!HQ2</f>
        <v>0.882156818181818</v>
      </c>
      <c r="E24" s="371">
        <f>印尼盾!TU2</f>
        <v>0.000408308413759078</v>
      </c>
      <c r="F24" s="371">
        <f>坦桑!LJ2</f>
        <v>0.00267067346579692</v>
      </c>
      <c r="G24" s="371">
        <f>墨西哥比索!KL2</f>
        <v>0.388565574856275</v>
      </c>
      <c r="H24" s="371">
        <f>越南盾!KR2</f>
        <v>0.000262049379733924</v>
      </c>
      <c r="I24" s="371">
        <f>俄罗斯卢布!JM2</f>
        <v>0.0858162510234563</v>
      </c>
      <c r="J24" s="371">
        <f>英镑!KK2</f>
        <v>9.21052272727273</v>
      </c>
      <c r="K24" s="371">
        <f>泰国泰铢!IZ2</f>
        <v>0.214108379715372</v>
      </c>
      <c r="L24" s="371">
        <f>'欧元 '!KG2</f>
        <v>7.98068181818182</v>
      </c>
      <c r="M24" s="371">
        <f>兹罗提!HI2</f>
        <v>1.87010743767229</v>
      </c>
      <c r="N24" s="371">
        <f>南非兰特!FV2</f>
        <v>0.412903613281983</v>
      </c>
      <c r="O24" s="371">
        <f>新加坡!EW2</f>
        <v>5.39394090909091</v>
      </c>
      <c r="P24" s="371">
        <f>菲律宾!GB2</f>
        <v>0.113900677416596</v>
      </c>
      <c r="Q24" s="371">
        <f>尼日利亚!CO2</f>
        <v>0.00498677471040091</v>
      </c>
      <c r="R24" s="371">
        <f>日元!IK2</f>
        <v>0.0435063550098666</v>
      </c>
      <c r="S24" s="371">
        <f>加元!CE2</f>
        <v>5.03267272727273</v>
      </c>
      <c r="T24" s="371">
        <f>澳元!JL2</f>
        <v>4.84492272727273</v>
      </c>
      <c r="U24" s="371">
        <f>马来西亚!AM2</f>
        <v>1.71175339837548</v>
      </c>
      <c r="V24" s="371">
        <f>新西兰!U2</f>
        <v>3.94681916035809</v>
      </c>
    </row>
    <row r="25" customFormat="1" ht="16.2" spans="2:22">
      <c r="B25" s="366">
        <v>46054</v>
      </c>
      <c r="C25" s="367" t="s">
        <v>41</v>
      </c>
      <c r="D25" s="367" t="s">
        <v>42</v>
      </c>
      <c r="E25" s="368" t="s">
        <v>43</v>
      </c>
      <c r="F25" s="369" t="s">
        <v>44</v>
      </c>
      <c r="G25" s="367" t="s">
        <v>45</v>
      </c>
      <c r="H25" s="369" t="s">
        <v>46</v>
      </c>
      <c r="I25" s="367" t="s">
        <v>47</v>
      </c>
      <c r="J25" s="367" t="s">
        <v>48</v>
      </c>
      <c r="K25" s="374" t="s">
        <v>49</v>
      </c>
      <c r="L25" s="374" t="s">
        <v>50</v>
      </c>
      <c r="M25" s="374" t="s">
        <v>51</v>
      </c>
      <c r="N25" s="374" t="s">
        <v>52</v>
      </c>
      <c r="O25" s="374" t="s">
        <v>53</v>
      </c>
      <c r="P25" s="375" t="s">
        <v>54</v>
      </c>
      <c r="Q25" s="375" t="s">
        <v>55</v>
      </c>
      <c r="R25" s="374" t="s">
        <v>56</v>
      </c>
      <c r="S25" s="374" t="s">
        <v>57</v>
      </c>
      <c r="T25" s="374" t="s">
        <v>58</v>
      </c>
      <c r="U25" s="375" t="s">
        <v>59</v>
      </c>
      <c r="V25" s="375" t="s">
        <v>60</v>
      </c>
    </row>
    <row r="26" customFormat="1" ht="15.6" spans="2:22">
      <c r="B26" s="372">
        <v>46054</v>
      </c>
      <c r="C26" s="371">
        <v>6.9678</v>
      </c>
      <c r="D26" s="371">
        <v>0.89262</v>
      </c>
      <c r="E26" s="371">
        <v>0.000413854182617297</v>
      </c>
      <c r="F26" s="371">
        <v>0.00271649122807188</v>
      </c>
      <c r="G26" s="371">
        <v>0.404514380486226</v>
      </c>
      <c r="H26" s="371">
        <v>0.000267992307692279</v>
      </c>
      <c r="I26" s="371">
        <v>0.0923642476470208</v>
      </c>
      <c r="J26" s="371">
        <v>9.608</v>
      </c>
      <c r="K26" s="371">
        <v>0.222390250411422</v>
      </c>
      <c r="L26" s="371">
        <v>8.3244</v>
      </c>
      <c r="M26" s="371">
        <v>1.98098256735341</v>
      </c>
      <c r="N26" s="371">
        <v>0.442634560906516</v>
      </c>
      <c r="O26" s="371">
        <v>5.5061</v>
      </c>
      <c r="P26" s="371">
        <v>0.118101307659321</v>
      </c>
      <c r="Q26" s="371">
        <v>0.00501460957180059</v>
      </c>
      <c r="R26" s="371">
        <v>0.045464</v>
      </c>
      <c r="S26" s="371">
        <v>5.1577</v>
      </c>
      <c r="T26" s="371">
        <v>4.9019</v>
      </c>
      <c r="U26" s="371">
        <v>1.77273533061514</v>
      </c>
      <c r="V26" s="371">
        <v>4.2233</v>
      </c>
    </row>
    <row r="27" customFormat="1" ht="15.6" spans="2:22">
      <c r="B27" s="372">
        <v>46055</v>
      </c>
      <c r="C27" s="371">
        <f>'人民币汇率中间价（月初，月末）'!$B12/100</f>
        <v>6.9695</v>
      </c>
      <c r="D27" s="371">
        <f>'人民币汇率中间价（月初，月末）'!$E12/100</f>
        <v>0.89249</v>
      </c>
      <c r="E27" s="371">
        <f>+'印尼央行汇率-7月'!O281</f>
        <v>0.000413710361376001</v>
      </c>
      <c r="F27" s="371">
        <f>0.000389863547758529*C27</f>
        <v>0.00271715399610307</v>
      </c>
      <c r="G27" s="371">
        <f>100/'人民币汇率中间价（月初，月末）'!$Y12</f>
        <v>0.399090074629844</v>
      </c>
      <c r="H27" s="371">
        <f>0.0000384615384615343*C27</f>
        <v>0.000268057692307663</v>
      </c>
      <c r="I27" s="371">
        <f>100/'人民币汇率中间价（月初，月末）'!$N12</f>
        <v>0.0915440738943765</v>
      </c>
      <c r="J27" s="371">
        <f>'人民币汇率中间价（月初，月末）'!$F12/100</f>
        <v>9.5385</v>
      </c>
      <c r="K27" s="371">
        <f>100/'人民币汇率中间价（月初，月末）'!$Z12</f>
        <v>0.220945647370747</v>
      </c>
      <c r="L27" s="371">
        <f>'人民币汇率中间价（月初，月末）'!$C12/100</f>
        <v>8.2651</v>
      </c>
      <c r="M27" s="371">
        <f>100/'人民币汇率中间价（月初，月末）'!$T12</f>
        <v>1.9620153822006</v>
      </c>
      <c r="N27" s="371">
        <f>100/'人民币汇率中间价（月初，月末）'!$O12</f>
        <v>0.430533430920911</v>
      </c>
      <c r="O27" s="371">
        <f>'人民币汇率中间价（月初，月末）'!$I12/100</f>
        <v>5.4759</v>
      </c>
      <c r="P27" s="371">
        <f>0.0169495834638366*C27</f>
        <v>0.118130121951209</v>
      </c>
      <c r="Q27" s="371">
        <f>0.000719683339332442*C27</f>
        <v>0.00501583303347745</v>
      </c>
      <c r="R27" s="371">
        <f>'人民币汇率中间价（月初，月末）'!$D12/100</f>
        <v>0.044926</v>
      </c>
      <c r="S27" s="371">
        <f>'人民币汇率中间价（月初，月末）'!$K12/100</f>
        <v>5.1098</v>
      </c>
      <c r="T27" s="371">
        <f>'人民币汇率中间价（月初，月末）'!G12/100</f>
        <v>4.843</v>
      </c>
      <c r="U27" s="371">
        <f>0.254418228223419*C27</f>
        <v>1.77316784160312</v>
      </c>
      <c r="V27" s="371">
        <f>0.60611670828669*C27</f>
        <v>4.22433039840409</v>
      </c>
    </row>
    <row r="28" customFormat="1" ht="15.6" spans="2:24">
      <c r="B28" s="370" t="s">
        <v>62</v>
      </c>
      <c r="C28" s="371">
        <f>'人民币汇率中间价（月初，月末）'!$B11/100</f>
        <v>6.9228</v>
      </c>
      <c r="D28" s="371">
        <f>'人民币汇率中间价（月初，月末）'!$E11/100</f>
        <v>0.88484</v>
      </c>
      <c r="E28" s="371">
        <f>+'印尼央行汇率-7月'!O291</f>
        <v>0.000408066661769867</v>
      </c>
      <c r="F28" s="371">
        <f>0.000391389432485631*C28</f>
        <v>0.00270951076321153</v>
      </c>
      <c r="G28" s="371">
        <f>100/'人民币汇率中间价（月初，月末）'!$Y11</f>
        <v>0.401171420548</v>
      </c>
      <c r="H28" s="371">
        <f>0.0000383509108341314*C28</f>
        <v>0.000265495685522525</v>
      </c>
      <c r="I28" s="371">
        <f>100/'人民币汇率中间价（月初，月末）'!$N11</f>
        <v>0.0890535389876394</v>
      </c>
      <c r="J28" s="371">
        <f>'人民币汇率中间价（月初，月末）'!$F11/100</f>
        <v>9.2709</v>
      </c>
      <c r="K28" s="371">
        <f>100/'人民币汇率中间价（月初，月末）'!$Z11</f>
        <v>0.220891961741512</v>
      </c>
      <c r="L28" s="371">
        <f>'人民币汇率中间价（月初，月末）'!$C11/100</f>
        <v>8.1208</v>
      </c>
      <c r="M28" s="371">
        <f>100/'人民币汇率中间价（月初，月末）'!$T11</f>
        <v>1.92681939921771</v>
      </c>
      <c r="N28" s="371">
        <f>100/'人民币汇率中间价（月初，月末）'!$O11</f>
        <v>0.432451133021969</v>
      </c>
      <c r="O28" s="371">
        <f>'人民币汇率中间价（月初，月末）'!$I11/100</f>
        <v>5.4488</v>
      </c>
      <c r="P28" s="371">
        <f>0.017329520838063*C28</f>
        <v>0.119968806857743</v>
      </c>
      <c r="Q28" s="371">
        <f>0.000738830726493669*C28</f>
        <v>0.00511477735337037</v>
      </c>
      <c r="R28" s="371">
        <f>'人民币汇率中间价（月初，月末）'!$D11/100</f>
        <v>0.044216</v>
      </c>
      <c r="S28" s="371">
        <f>'人民币汇率中间价（月初，月末）'!$K11/100</f>
        <v>5.0266</v>
      </c>
      <c r="T28" s="371">
        <f>'人民币汇率中间价（月初，月末）'!G11/100</f>
        <v>4.8776</v>
      </c>
      <c r="U28" s="371">
        <f>0.256149207265694*C28</f>
        <v>1.77326973205895</v>
      </c>
      <c r="V28" s="371">
        <f>0.592505922459121*C28</f>
        <v>4.1018</v>
      </c>
      <c r="X28" s="376"/>
    </row>
    <row r="29" customFormat="1" ht="15.6" spans="2:22">
      <c r="B29" s="370" t="s">
        <v>63</v>
      </c>
      <c r="C29" s="371">
        <f>+美元!HP2</f>
        <v>6.94615</v>
      </c>
      <c r="D29" s="371">
        <f>+港币!HM2</f>
        <v>0.888753571428572</v>
      </c>
      <c r="E29" s="371">
        <f>+印尼盾!TO2</f>
        <v>0.000414497553407328</v>
      </c>
      <c r="F29" s="371">
        <f>+坦桑!LD2</f>
        <v>0.00271864970646007</v>
      </c>
      <c r="G29" s="371">
        <f>+墨西哥比索!KG2</f>
        <v>0.401786226768146</v>
      </c>
      <c r="H29" s="371">
        <f>+越南盾!KL2</f>
        <v>0.000266391179290502</v>
      </c>
      <c r="I29" s="371">
        <f>+俄罗斯卢布!JH2</f>
        <v>0.0900054710468472</v>
      </c>
      <c r="J29" s="371">
        <f>+英镑!KF2</f>
        <v>9.42557142857143</v>
      </c>
      <c r="K29" s="371">
        <f>+泰国泰铢!IU2</f>
        <v>0.22109848042173</v>
      </c>
      <c r="L29" s="371">
        <f>+'欧元 '!KB2</f>
        <v>8.20032857142857</v>
      </c>
      <c r="M29" s="371">
        <f>+兹罗提!HD2</f>
        <v>1.94550907024122</v>
      </c>
      <c r="N29" s="371">
        <f>+南非兰特!FQ2</f>
        <v>0.433366764483736</v>
      </c>
      <c r="O29" s="371">
        <f>+新加坡!ER2</f>
        <v>5.46918571428571</v>
      </c>
      <c r="P29" s="371">
        <f>+菲律宾!FV2</f>
        <v>0.120373451169311</v>
      </c>
      <c r="Q29" s="371">
        <f>+尼日利亚!CI2</f>
        <v>0.005132029050834</v>
      </c>
      <c r="R29" s="371">
        <f>+日元!IF2</f>
        <v>0.0446102392991011</v>
      </c>
      <c r="S29" s="371">
        <f>+加元!BY2</f>
        <v>5.07859285714286</v>
      </c>
      <c r="T29" s="371">
        <f>+澳元!JG2</f>
        <v>4.8785</v>
      </c>
      <c r="U29" s="371">
        <f>+马来西亚!AG2</f>
        <v>1.7792508160486</v>
      </c>
      <c r="V29" s="371">
        <f>+新西兰!O2</f>
        <v>4.11563501328942</v>
      </c>
    </row>
    <row r="30" customFormat="1" ht="16.2" spans="2:22">
      <c r="B30" s="366">
        <v>46023</v>
      </c>
      <c r="C30" s="367" t="s">
        <v>41</v>
      </c>
      <c r="D30" s="367" t="s">
        <v>42</v>
      </c>
      <c r="E30" s="368" t="s">
        <v>43</v>
      </c>
      <c r="F30" s="369" t="s">
        <v>44</v>
      </c>
      <c r="G30" s="367" t="s">
        <v>45</v>
      </c>
      <c r="H30" s="369" t="s">
        <v>46</v>
      </c>
      <c r="I30" s="367" t="s">
        <v>47</v>
      </c>
      <c r="J30" s="367" t="s">
        <v>48</v>
      </c>
      <c r="K30" s="374" t="s">
        <v>49</v>
      </c>
      <c r="L30" s="374" t="s">
        <v>50</v>
      </c>
      <c r="M30" s="374" t="s">
        <v>51</v>
      </c>
      <c r="N30" s="374" t="s">
        <v>52</v>
      </c>
      <c r="O30" s="374" t="s">
        <v>53</v>
      </c>
      <c r="P30" s="375" t="s">
        <v>54</v>
      </c>
      <c r="Q30" s="375" t="s">
        <v>55</v>
      </c>
      <c r="R30" s="374" t="s">
        <v>56</v>
      </c>
      <c r="S30" s="374" t="s">
        <v>57</v>
      </c>
      <c r="T30" s="374" t="s">
        <v>58</v>
      </c>
      <c r="U30" s="375" t="s">
        <v>59</v>
      </c>
      <c r="V30" s="375" t="s">
        <v>60</v>
      </c>
    </row>
    <row r="31" customFormat="1" ht="15.6" spans="2:22">
      <c r="B31" s="370" t="s">
        <v>61</v>
      </c>
      <c r="C31" s="371">
        <f>'人民币汇率中间价（月初，月末）'!$B14/100</f>
        <v>7.023</v>
      </c>
      <c r="D31" s="371">
        <f>'人民币汇率中间价（月初，月末）'!$E14/100</f>
        <v>0.90141</v>
      </c>
      <c r="E31" s="371">
        <f>+'印尼央行汇率-7月'!O262</f>
        <v>0.000418158097213394</v>
      </c>
      <c r="F31" s="371">
        <f>0.000404858299594806*C31</f>
        <v>0.00284331983805432</v>
      </c>
      <c r="G31" s="371">
        <f>100/'人民币汇率中间价（月初，月末）'!$Y14</f>
        <v>0.391282231873851</v>
      </c>
      <c r="H31" s="371">
        <f>0.0000380734818199161*C31</f>
        <v>0.000267390062821271</v>
      </c>
      <c r="I31" s="371">
        <f>100/'人民币汇率中间价（月初，月末）'!$N14</f>
        <v>0.0870140266610978</v>
      </c>
      <c r="J31" s="371">
        <f>'人民币汇率中间价（月初，月末）'!$F14/100</f>
        <v>9.4168</v>
      </c>
      <c r="K31" s="371">
        <f>100/'人民币汇率中间价（月初，月末）'!$Z14</f>
        <v>0.222182723071454</v>
      </c>
      <c r="L31" s="371">
        <f>'人民币汇率中间价（月初，月末）'!$C14/100</f>
        <v>8.2027</v>
      </c>
      <c r="M31" s="371">
        <f>100/'人民币汇率中间价（月初，月末）'!$T14</f>
        <v>1.94810254811813</v>
      </c>
      <c r="N31" s="371">
        <f>100/'人民币汇率中间价（月初，月末）'!$O14</f>
        <v>0.424826883045159</v>
      </c>
      <c r="O31" s="371">
        <f>'人民币汇率中间价（月初，月末）'!$I14/100</f>
        <v>5.4428</v>
      </c>
      <c r="P31" s="371">
        <f>0.0170014536249532*C31</f>
        <v>0.119401208808046</v>
      </c>
      <c r="Q31" s="371">
        <f>0.000687365534116197*C31</f>
        <v>0.00482736814609805</v>
      </c>
      <c r="R31" s="371">
        <f>'人民币汇率中间价（月初，月末）'!$D14/100</f>
        <v>0.04466</v>
      </c>
      <c r="S31" s="371">
        <f>'人民币汇率中间价（月初，月末）'!$K14/100</f>
        <v>5.0945</v>
      </c>
      <c r="T31" s="371">
        <f>'人民币汇率中间价（月初，月末）'!G14/100</f>
        <v>4.6817</v>
      </c>
      <c r="U31" s="371">
        <f>0.246405022669518*C31</f>
        <v>1.73050247420802</v>
      </c>
      <c r="V31" s="371">
        <f>0.576485317550649*C31</f>
        <v>4.04865638515821</v>
      </c>
    </row>
    <row r="32" customFormat="1" ht="15.6" spans="2:24">
      <c r="B32" s="370" t="s">
        <v>62</v>
      </c>
      <c r="C32" s="371">
        <f>'人民币汇率中间价（月初，月末）'!$B13/100</f>
        <v>6.9678</v>
      </c>
      <c r="D32" s="371">
        <f>'人民币汇率中间价（月初，月末）'!$E13/100</f>
        <v>0.89262</v>
      </c>
      <c r="E32" s="371">
        <f>+'印尼央行汇率-7月'!O271</f>
        <v>0.000413854182617297</v>
      </c>
      <c r="F32" s="371">
        <f>0.000389863547758529*C32</f>
        <v>0.00271649122807188</v>
      </c>
      <c r="G32" s="371">
        <f>100/'人民币汇率中间价（月初，月末）'!$Y13</f>
        <v>0.404514380486226</v>
      </c>
      <c r="H32" s="371">
        <f>0.0000384615384615343*C32</f>
        <v>0.000267992307692279</v>
      </c>
      <c r="I32" s="371">
        <f>100/'人民币汇率中间价（月初，月末）'!$N13</f>
        <v>0.0923642476470208</v>
      </c>
      <c r="J32" s="371">
        <f>'人民币汇率中间价（月初，月末）'!$F13/100</f>
        <v>9.608</v>
      </c>
      <c r="K32" s="371">
        <f>100/'人民币汇率中间价（月初，月末）'!$Z13</f>
        <v>0.222390250411422</v>
      </c>
      <c r="L32" s="371">
        <f>'人民币汇率中间价（月初，月末）'!$C13/100</f>
        <v>8.3244</v>
      </c>
      <c r="M32" s="371">
        <f>100/'人民币汇率中间价（月初，月末）'!$T13</f>
        <v>1.98098256735341</v>
      </c>
      <c r="N32" s="371">
        <f>100/'人民币汇率中间价（月初，月末）'!$O13</f>
        <v>0.442634560906516</v>
      </c>
      <c r="O32" s="371">
        <f>'人民币汇率中间价（月初，月末）'!$I13/100</f>
        <v>5.5061</v>
      </c>
      <c r="P32" s="371">
        <f>0.0169495834638366*C32</f>
        <v>0.118101307659321</v>
      </c>
      <c r="Q32" s="371">
        <f>0.000719683339332442*C32</f>
        <v>0.00501460957180059</v>
      </c>
      <c r="R32" s="371">
        <f>'人民币汇率中间价（月初，月末）'!$D13/100</f>
        <v>0.045464</v>
      </c>
      <c r="S32" s="371">
        <f>'人民币汇率中间价（月初，月末）'!$K13/100</f>
        <v>5.1577</v>
      </c>
      <c r="T32" s="371">
        <f>'人民币汇率中间价（月初，月末）'!G13/100</f>
        <v>4.9019</v>
      </c>
      <c r="U32" s="371">
        <f>0.254418228223419*C32</f>
        <v>1.77273533061514</v>
      </c>
      <c r="V32" s="371">
        <f>0.60611670828669*C32</f>
        <v>4.2233</v>
      </c>
      <c r="X32" s="376"/>
    </row>
    <row r="33" customFormat="1" ht="15.6" spans="2:22">
      <c r="B33" s="370" t="s">
        <v>63</v>
      </c>
      <c r="C33" s="371">
        <f>+美元!HL2</f>
        <v>7.00156</v>
      </c>
      <c r="D33" s="371">
        <f>港币!HI2</f>
        <v>0.898127</v>
      </c>
      <c r="E33" s="371">
        <f>印尼盾!TI2</f>
        <v>0.000417107113070416</v>
      </c>
      <c r="F33" s="371">
        <f>坦桑!KX2</f>
        <v>0.00272965302144421</v>
      </c>
      <c r="G33" s="371">
        <f>墨西哥比索!KB2</f>
        <v>0.395743384159975</v>
      </c>
      <c r="H33" s="371">
        <f>越南盾!KF2</f>
        <v>0.00026929076923074</v>
      </c>
      <c r="I33" s="371">
        <f>俄罗斯卢布!JC2</f>
        <v>0.089235678565947</v>
      </c>
      <c r="J33" s="371">
        <f>英镑!KA2</f>
        <v>9.434105</v>
      </c>
      <c r="K33" s="371">
        <f>泰国泰铢!IP2</f>
        <v>0.223048990480269</v>
      </c>
      <c r="L33" s="371">
        <f>'欧元 '!JW2</f>
        <v>8.192485</v>
      </c>
      <c r="M33" s="371">
        <f>兹罗提!GY2</f>
        <v>1.94531145895441</v>
      </c>
      <c r="N33" s="371">
        <f>南非兰特!FL2</f>
        <v>0.429296940400706</v>
      </c>
      <c r="O33" s="371">
        <f>新加坡!EM2</f>
        <v>5.45299</v>
      </c>
      <c r="P33" s="371">
        <f>菲律宾!FP2</f>
        <v>0.11867352559706</v>
      </c>
      <c r="Q33" s="371">
        <f>尼日利亚!CC2</f>
        <v>0.00503890608133645</v>
      </c>
      <c r="R33" s="371">
        <f>日元!IA2</f>
        <v>0.0445317332865263</v>
      </c>
      <c r="S33" s="371">
        <f>加元!BS2</f>
        <v>5.058775</v>
      </c>
      <c r="T33" s="371">
        <f>澳元!JB2</f>
        <v>4.729165</v>
      </c>
      <c r="U33" s="371">
        <f>马来西亚!AA2</f>
        <v>1.78132448999996</v>
      </c>
      <c r="V33" s="371">
        <f>新西兰!I2</f>
        <v>4.24376250007176</v>
      </c>
    </row>
    <row r="34" customFormat="1" ht="16.2" spans="2:22">
      <c r="B34" s="366">
        <v>45992</v>
      </c>
      <c r="C34" s="367" t="s">
        <v>41</v>
      </c>
      <c r="D34" s="367" t="s">
        <v>42</v>
      </c>
      <c r="E34" s="368" t="s">
        <v>43</v>
      </c>
      <c r="F34" s="369" t="s">
        <v>44</v>
      </c>
      <c r="G34" s="367" t="s">
        <v>45</v>
      </c>
      <c r="H34" s="369" t="s">
        <v>46</v>
      </c>
      <c r="I34" s="367" t="s">
        <v>47</v>
      </c>
      <c r="J34" s="367" t="s">
        <v>48</v>
      </c>
      <c r="K34" s="374" t="s">
        <v>49</v>
      </c>
      <c r="L34" s="374" t="s">
        <v>50</v>
      </c>
      <c r="M34" s="374" t="s">
        <v>51</v>
      </c>
      <c r="N34" s="374" t="s">
        <v>52</v>
      </c>
      <c r="O34" s="374" t="s">
        <v>53</v>
      </c>
      <c r="P34" s="375" t="s">
        <v>54</v>
      </c>
      <c r="Q34" s="375" t="s">
        <v>55</v>
      </c>
      <c r="R34" s="374" t="s">
        <v>56</v>
      </c>
      <c r="S34" s="374" t="s">
        <v>57</v>
      </c>
      <c r="T34" s="374" t="s">
        <v>58</v>
      </c>
      <c r="U34" s="375" t="s">
        <v>59</v>
      </c>
      <c r="V34" s="375" t="s">
        <v>60</v>
      </c>
    </row>
    <row r="35" customFormat="1" ht="15.6" spans="2:22">
      <c r="B35" s="370" t="s">
        <v>61</v>
      </c>
      <c r="C35" s="371">
        <f>'人民币汇率中间价（月初，月末）'!$B16/100</f>
        <v>7.0759</v>
      </c>
      <c r="D35" s="371">
        <f>'人民币汇率中间价（月初，月末）'!$E16/100</f>
        <v>0.90877</v>
      </c>
      <c r="E35" s="371">
        <f>+'印尼央行汇率-7月'!O242</f>
        <v>0.000424821468777746</v>
      </c>
      <c r="F35" s="371">
        <f>0.000406091370558754*C35</f>
        <v>0.00287346192893669</v>
      </c>
      <c r="G35" s="371">
        <f>100/'人民币汇率中间价（月初，月末）'!$Y16</f>
        <v>0.386787344318094</v>
      </c>
      <c r="H35" s="371">
        <f>0.0000379139731948208*C35</f>
        <v>0.000268275482929233</v>
      </c>
      <c r="I35" s="371">
        <f>100/'人民币汇率中间价（月初，月末）'!$N16</f>
        <v>0.0912566959600661</v>
      </c>
      <c r="J35" s="371">
        <f>'人民币汇率中间价（月初，月末）'!$F16/100</f>
        <v>9.3616</v>
      </c>
      <c r="K35" s="371">
        <f>100/'人民币汇率中间价（月初，月末）'!$Z16</f>
        <v>0.220109174150379</v>
      </c>
      <c r="L35" s="371">
        <f>'人民币汇率中间价（月初，月末）'!$C16/100</f>
        <v>8.2052</v>
      </c>
      <c r="M35" s="371">
        <f>100/'人民币汇率中间价（月初，月末）'!$T16</f>
        <v>1.93745882899988</v>
      </c>
      <c r="N35" s="371">
        <f>100/'人民币汇率中间价（月初，月末）'!$O16</f>
        <v>0.413240216537873</v>
      </c>
      <c r="O35" s="371">
        <f>'人民币汇率中间价（月初，月末）'!$I16/100</f>
        <v>5.4569</v>
      </c>
      <c r="P35" s="371">
        <f>0.0170169318477886*C35</f>
        <v>0.120410108061767</v>
      </c>
      <c r="Q35" s="371">
        <f>0.000691412313360252*C35</f>
        <v>0.00489236438810581</v>
      </c>
      <c r="R35" s="371">
        <f>'人民币汇率中间价（月初，月末）'!$D16/100</f>
        <v>0.045331</v>
      </c>
      <c r="S35" s="371">
        <f>'人民币汇率中间价（月初，月末）'!$K16/100</f>
        <v>5.0621</v>
      </c>
      <c r="T35" s="371">
        <f>'人民币汇率中间价（月初，月末）'!G16/100</f>
        <v>4.6302</v>
      </c>
      <c r="U35" s="371">
        <f>0.24212410151402*C35</f>
        <v>1.71324592990305</v>
      </c>
      <c r="V35" s="371">
        <f>0.572588961561825*C35</f>
        <v>4.05158223311532</v>
      </c>
    </row>
    <row r="36" customFormat="1" ht="15.6" spans="2:22">
      <c r="B36" s="370" t="s">
        <v>62</v>
      </c>
      <c r="C36" s="371">
        <f>'人民币汇率中间价（月初，月末）'!$B15/100</f>
        <v>7.0288</v>
      </c>
      <c r="D36" s="371">
        <f>'人民币汇率中间价（月初，月末）'!$E15/100</f>
        <v>0.90322</v>
      </c>
      <c r="E36" s="371">
        <f>+'印尼央行汇率-7月'!O253</f>
        <v>0.000416550379685671</v>
      </c>
      <c r="F36" s="371">
        <f>0.000404858299594806*C36</f>
        <v>0.00284566801619197</v>
      </c>
      <c r="G36" s="371">
        <f>100/'人民币汇率中间价（月初，月末）'!$Y15</f>
        <v>0.389878747709462</v>
      </c>
      <c r="H36" s="371">
        <f>0.0000380734818199161*C36</f>
        <v>0.000267610889015826</v>
      </c>
      <c r="I36" s="371">
        <f>100/'人民币汇率中间价（月初，月末）'!$N15</f>
        <v>0.0880529726683573</v>
      </c>
      <c r="J36" s="371">
        <f>'人民币汇率中间价（月初，月末）'!$F15/100</f>
        <v>9.4346</v>
      </c>
      <c r="K36" s="371">
        <f>100/'人民币汇率中间价（月初，月末）'!$Z15</f>
        <v>0.222518914107699</v>
      </c>
      <c r="L36" s="371">
        <f>'人民币汇率中间价（月初，月末）'!$C15/100</f>
        <v>8.2355</v>
      </c>
      <c r="M36" s="371">
        <f>100/'人民币汇率中间价（月初，月末）'!$T15</f>
        <v>1.94973581079764</v>
      </c>
      <c r="N36" s="371">
        <f>100/'人民币汇率中间价（月初，月末）'!$O15</f>
        <v>0.42244001351808</v>
      </c>
      <c r="O36" s="371">
        <f>'人民币汇率中间价（月初，月末）'!$I15/100</f>
        <v>5.4586</v>
      </c>
      <c r="P36" s="371">
        <f>0.0170014536249532*C36</f>
        <v>0.119499817239071</v>
      </c>
      <c r="Q36" s="371">
        <f>0.000687365534116197*C36</f>
        <v>0.00483135486619593</v>
      </c>
      <c r="R36" s="371">
        <f>'人民币汇率中间价（月初，月末）'!$D15/100</f>
        <v>0.044797</v>
      </c>
      <c r="S36" s="371">
        <f>'人民币汇率中间价（月初，月末）'!$K15/100</f>
        <v>5.1142</v>
      </c>
      <c r="T36" s="371">
        <f>'人民币汇率中间价（月初，月末）'!G15/100</f>
        <v>4.6892</v>
      </c>
      <c r="U36" s="371">
        <f>0.246405022669518*C36</f>
        <v>1.73193162333951</v>
      </c>
      <c r="V36" s="371">
        <f>0.576485317550649*C36</f>
        <v>4.052</v>
      </c>
    </row>
    <row r="37" customFormat="1" ht="15.6" spans="2:22">
      <c r="B37" s="370" t="s">
        <v>63</v>
      </c>
      <c r="C37" s="371">
        <f>+美元!HH2</f>
        <v>7.05934782608696</v>
      </c>
      <c r="D37" s="371">
        <f>+港币!HE2</f>
        <v>0.907316956521739</v>
      </c>
      <c r="E37" s="371">
        <f>+印尼盾!TC2</f>
        <v>0.000420649971760634</v>
      </c>
      <c r="F37" s="371">
        <f>+坦桑!KR2</f>
        <v>0.00285803555711786</v>
      </c>
      <c r="G37" s="371">
        <f>+墨西哥比索!JW2</f>
        <v>0.39005065570907</v>
      </c>
      <c r="H37" s="371">
        <f>+越南盾!JZ2</f>
        <v>0.000268773951116986</v>
      </c>
      <c r="I37" s="371">
        <f>+俄罗斯卢布!IX2</f>
        <v>0.0898394685878251</v>
      </c>
      <c r="J37" s="371">
        <f>+英镑!JV2</f>
        <v>9.4345347826087</v>
      </c>
      <c r="K37" s="371">
        <f>+泰国泰铢!IK2</f>
        <v>0.223130914788244</v>
      </c>
      <c r="L37" s="371">
        <f>+'欧元 '!JR2</f>
        <v>8.25678695652174</v>
      </c>
      <c r="M37" s="371">
        <f>+兹罗提!GT2</f>
        <v>1.9553682936181</v>
      </c>
      <c r="N37" s="371">
        <f>+南非兰特!FG2</f>
        <v>0.418543287384559</v>
      </c>
      <c r="O37" s="371">
        <f>+新加坡!EH2</f>
        <v>5.46195217391304</v>
      </c>
      <c r="P37" s="371">
        <f>+菲律宾!FJ2</f>
        <v>0.120019174687632</v>
      </c>
      <c r="Q37" s="371">
        <f>+尼日利亚!BW2</f>
        <v>0.00485235238899027</v>
      </c>
      <c r="R37" s="371">
        <f>+日元!HV2</f>
        <v>0.0452164302473796</v>
      </c>
      <c r="S37" s="371">
        <f>+加元!BM2</f>
        <v>5.10734347826087</v>
      </c>
      <c r="T37" s="371">
        <f>+澳元!IW2</f>
        <v>4.68027826086957</v>
      </c>
      <c r="U37" s="371">
        <f>+马来西亚!U2</f>
        <v>1.73945876111897</v>
      </c>
      <c r="V37" s="371">
        <f>+新西兰!C2</f>
        <v>4.06961037322222</v>
      </c>
    </row>
    <row r="38" customFormat="1" ht="16.2" spans="2:21">
      <c r="B38" s="366">
        <v>45986</v>
      </c>
      <c r="C38" s="367" t="s">
        <v>41</v>
      </c>
      <c r="D38" s="367" t="s">
        <v>42</v>
      </c>
      <c r="E38" s="368" t="s">
        <v>43</v>
      </c>
      <c r="F38" s="369" t="s">
        <v>44</v>
      </c>
      <c r="G38" s="367" t="s">
        <v>45</v>
      </c>
      <c r="H38" s="369" t="s">
        <v>46</v>
      </c>
      <c r="I38" s="367" t="s">
        <v>47</v>
      </c>
      <c r="J38" s="367" t="s">
        <v>48</v>
      </c>
      <c r="K38" s="374" t="s">
        <v>49</v>
      </c>
      <c r="L38" s="374" t="s">
        <v>50</v>
      </c>
      <c r="M38" s="374" t="s">
        <v>51</v>
      </c>
      <c r="N38" s="374" t="s">
        <v>52</v>
      </c>
      <c r="O38" s="374" t="s">
        <v>53</v>
      </c>
      <c r="P38" s="375" t="s">
        <v>54</v>
      </c>
      <c r="Q38" s="375" t="s">
        <v>55</v>
      </c>
      <c r="R38" s="374" t="s">
        <v>56</v>
      </c>
      <c r="S38" s="374" t="s">
        <v>57</v>
      </c>
      <c r="T38" s="374" t="s">
        <v>58</v>
      </c>
      <c r="U38" s="375" t="s">
        <v>59</v>
      </c>
    </row>
    <row r="39" customFormat="1" ht="15.6" spans="2:21">
      <c r="B39" s="370" t="s">
        <v>61</v>
      </c>
      <c r="C39" s="371">
        <f>'人民币汇率中间价（月初，月末）'!$B18/100</f>
        <v>7.0867</v>
      </c>
      <c r="D39" s="371">
        <f>'人民币汇率中间价（月初，月末）'!$E18/100</f>
        <v>0.91175</v>
      </c>
      <c r="E39" s="371">
        <f>+'印尼央行汇率-7月'!O224</f>
        <v>0.000427888030260241</v>
      </c>
      <c r="F39" s="371">
        <f>0.000406504065040592*C39</f>
        <v>0.00288077235772316</v>
      </c>
      <c r="G39" s="371">
        <f>100/'人民币汇率中间价（月初，月末）'!$Y18</f>
        <v>0.382350692054753</v>
      </c>
      <c r="H39" s="371">
        <f>0.0000379794910748178*C39</f>
        <v>0.000269149259399911</v>
      </c>
      <c r="I39" s="371">
        <f>100/'人民币汇率中间价（月初，月末）'!$N18</f>
        <v>0.0883946644980509</v>
      </c>
      <c r="J39" s="371">
        <f>'人民币汇率中间价（月初，月末）'!$F18/100</f>
        <v>9.3264</v>
      </c>
      <c r="K39" s="371">
        <f>100/'人民币汇率中间价（月初，月末）'!$Z18</f>
        <v>0.219230937869952</v>
      </c>
      <c r="L39" s="371">
        <f>'人民币汇率中间价（月初，月末）'!$C18/100</f>
        <v>8.1845</v>
      </c>
      <c r="M39" s="371">
        <f>100/'人民币汇率中间价（月初，月末）'!$T18</f>
        <v>1.92429811226355</v>
      </c>
      <c r="N39" s="371">
        <f>100/'人民币汇率中间价（月初，月末）'!$O18</f>
        <v>0.409836065573771</v>
      </c>
      <c r="O39" s="371">
        <f>'人民币汇率中间价（月初，月末）'!$I18/100</f>
        <v>5.4545</v>
      </c>
      <c r="P39" s="371">
        <f>0.0169848495133702*C39</f>
        <v>0.120366533046401</v>
      </c>
      <c r="Q39" s="371">
        <f>0.000692053495733688*C39</f>
        <v>0.00490437550821593</v>
      </c>
      <c r="R39" s="371">
        <f>'人民币汇率中间价（月初，月末）'!$D18/100</f>
        <v>0.046083</v>
      </c>
      <c r="S39" s="371">
        <f>'人民币汇率中间价（月初，月末）'!$K18/100</f>
        <v>5.0655</v>
      </c>
      <c r="T39" s="371">
        <f>'人民币汇率中间价（月初，月末）'!G18/100</f>
        <v>4.6486</v>
      </c>
      <c r="U39" s="371">
        <f>0.23865942898536*C39</f>
        <v>1.69130777539055</v>
      </c>
    </row>
    <row r="40" customFormat="1" ht="15.6" spans="2:21">
      <c r="B40" s="370" t="s">
        <v>62</v>
      </c>
      <c r="C40" s="371">
        <f>'人民币汇率中间价（月初，月末）'!$B17/100</f>
        <v>7.0789</v>
      </c>
      <c r="D40" s="371">
        <f>'人民币汇率中间价（月初，月末）'!$E17/100</f>
        <v>0.9099</v>
      </c>
      <c r="E40" s="371">
        <f>+'印尼央行汇率-7月'!O233</f>
        <v>0.000425443205459287</v>
      </c>
      <c r="F40" s="371">
        <f>0.000406091370558754*C40</f>
        <v>0.00287468020304836</v>
      </c>
      <c r="G40" s="371">
        <f>100/'人民币汇率中间价（月初，月末）'!$Y17</f>
        <v>0.385832240141986</v>
      </c>
      <c r="H40" s="371">
        <f>0.0000379139731948208*C40</f>
        <v>0.000268389224848817</v>
      </c>
      <c r="I40" s="371">
        <f>100/'人民币汇率中间价（月初，月末）'!$N17</f>
        <v>0.0907976574204386</v>
      </c>
      <c r="J40" s="371">
        <f>'人民币汇率中间价（月初，月末）'!$F17/100</f>
        <v>9.3697</v>
      </c>
      <c r="K40" s="371">
        <f>100/'人民币汇率中间价（月初，月末）'!$Z17</f>
        <v>0.219654702807187</v>
      </c>
      <c r="L40" s="371">
        <f>'人民币汇率中间价（月初，月末）'!$C17/100</f>
        <v>8.2078</v>
      </c>
      <c r="M40" s="371">
        <f>100/'人民币汇率中间价（月初，月末）'!$T17</f>
        <v>1.94174757281553</v>
      </c>
      <c r="N40" s="371">
        <f>100/'人民币汇率中间价（月初，月末）'!$O17</f>
        <v>0.41262636682484</v>
      </c>
      <c r="O40" s="371">
        <f>'人民币汇率中间价（月初，月末）'!$I17/100</f>
        <v>5.4589</v>
      </c>
      <c r="P40" s="371">
        <f>0.0170169318477886*C40</f>
        <v>0.120461158857311</v>
      </c>
      <c r="Q40" s="371">
        <f>0.000691412313360252*C40</f>
        <v>0.00489443862504589</v>
      </c>
      <c r="R40" s="371">
        <f>'人民币汇率中间价（月初，月末）'!$D17/100</f>
        <v>0.045293</v>
      </c>
      <c r="S40" s="371">
        <f>'人民币汇率中间价（月初，月末）'!$K17/100</f>
        <v>5.046</v>
      </c>
      <c r="T40" s="371">
        <f>'人民币汇率中间价（月初，月末）'!G17/100</f>
        <v>4.6243</v>
      </c>
      <c r="U40" s="371">
        <f>0.24212410151402*C40</f>
        <v>1.7139723022076</v>
      </c>
    </row>
    <row r="41" customFormat="1" ht="15.6" spans="2:21">
      <c r="B41" s="370" t="s">
        <v>63</v>
      </c>
      <c r="C41" s="371">
        <f>+美元!HD2</f>
        <v>7.0848</v>
      </c>
      <c r="D41" s="371">
        <f>+港币!HA2</f>
        <v>0.9110195</v>
      </c>
      <c r="E41" s="371">
        <f>+印尼盾!SW2</f>
        <v>0.000425666906993511</v>
      </c>
      <c r="F41" s="371">
        <f>+坦桑!KL2</f>
        <v>0.00287707614213466</v>
      </c>
      <c r="G41" s="371">
        <f>+墨西哥比索!JR2</f>
        <v>0.384819635037058</v>
      </c>
      <c r="H41" s="371">
        <f>+越南盾!JT2</f>
        <v>0.000268612917290666</v>
      </c>
      <c r="I41" s="371">
        <f>+俄罗斯卢布!IS2</f>
        <v>0.0884700911374644</v>
      </c>
      <c r="J41" s="371">
        <f>+英镑!JQ2</f>
        <v>9.316305</v>
      </c>
      <c r="K41" s="371">
        <f>+泰国泰铢!IE2</f>
        <v>0.219192735075989</v>
      </c>
      <c r="L41" s="371">
        <f>+'欧元 '!JM2</f>
        <v>8.195975</v>
      </c>
      <c r="M41" s="371">
        <f>+兹罗提!GO2</f>
        <v>1.93449228766287</v>
      </c>
      <c r="N41" s="371">
        <f>+南非兰特!FB2</f>
        <v>0.411397352246641</v>
      </c>
      <c r="O41" s="371">
        <f>+新加坡!EC2</f>
        <v>5.444525</v>
      </c>
      <c r="P41" s="371">
        <f>+菲律宾!FD2</f>
        <v>0.120561558755213</v>
      </c>
      <c r="Q41" s="371">
        <f>+尼日利亚!BQ2</f>
        <v>0.00489851795769471</v>
      </c>
      <c r="R41" s="371">
        <f>+日元!HQ2</f>
        <v>0.0457399640056658</v>
      </c>
      <c r="S41" s="371">
        <f>+加元!BG2</f>
        <v>5.047475</v>
      </c>
      <c r="T41" s="371">
        <f>+澳元!IR2</f>
        <v>4.615185</v>
      </c>
      <c r="U41" s="371">
        <f>+马来西亚!O2</f>
        <v>1.71540083440653</v>
      </c>
    </row>
    <row r="42" customFormat="1" ht="16.2" spans="2:21">
      <c r="B42" s="366">
        <v>45931</v>
      </c>
      <c r="C42" s="367" t="s">
        <v>41</v>
      </c>
      <c r="D42" s="367" t="s">
        <v>42</v>
      </c>
      <c r="E42" s="368" t="s">
        <v>43</v>
      </c>
      <c r="F42" s="369" t="s">
        <v>44</v>
      </c>
      <c r="G42" s="367" t="s">
        <v>45</v>
      </c>
      <c r="H42" s="369" t="s">
        <v>46</v>
      </c>
      <c r="I42" s="367" t="s">
        <v>47</v>
      </c>
      <c r="J42" s="367" t="s">
        <v>48</v>
      </c>
      <c r="K42" s="374" t="s">
        <v>49</v>
      </c>
      <c r="L42" s="374" t="s">
        <v>50</v>
      </c>
      <c r="M42" s="374" t="s">
        <v>51</v>
      </c>
      <c r="N42" s="374" t="s">
        <v>52</v>
      </c>
      <c r="O42" s="374" t="s">
        <v>53</v>
      </c>
      <c r="P42" s="375" t="s">
        <v>54</v>
      </c>
      <c r="Q42" s="375" t="s">
        <v>55</v>
      </c>
      <c r="R42" s="374" t="s">
        <v>56</v>
      </c>
      <c r="S42" s="374" t="s">
        <v>57</v>
      </c>
      <c r="T42" s="374" t="s">
        <v>58</v>
      </c>
      <c r="U42" s="375" t="s">
        <v>59</v>
      </c>
    </row>
    <row r="43" customFormat="1" ht="15.6" spans="2:21">
      <c r="B43" s="370" t="s">
        <v>61</v>
      </c>
      <c r="C43" s="371">
        <f>'人民币汇率中间价（月初，月末）'!$B20/100</f>
        <v>7.1102</v>
      </c>
      <c r="D43" s="371">
        <f>'人民币汇率中间价（月初，月末）'!$E20/100</f>
        <v>0.91377</v>
      </c>
      <c r="E43" s="371">
        <v>0.000428733734913932</v>
      </c>
      <c r="F43" s="371">
        <f>0.000407331975560629*C43</f>
        <v>0.00289621181263118</v>
      </c>
      <c r="G43" s="371">
        <f>100/'人民币汇率中间价（月初，月末）'!$Y20</f>
        <v>0.388259046435782</v>
      </c>
      <c r="H43" s="371">
        <f>C43*0.0000378486809734709</f>
        <v>0.000269111691457573</v>
      </c>
      <c r="I43" s="371">
        <f>100/'人民币汇率中间价（月初，月末）'!$N20</f>
        <v>0.0875511079592712</v>
      </c>
      <c r="J43" s="371">
        <f>'人民币汇率中间价（月初，月末）'!$F20/100</f>
        <v>9.5477</v>
      </c>
      <c r="K43" s="371">
        <f>100/'人民币汇率中间价（月初，月末）'!$Z20</f>
        <v>0.218981298997066</v>
      </c>
      <c r="L43" s="371">
        <f>'人民币汇率中间价（月初，月末）'!$C20/100</f>
        <v>8.2825</v>
      </c>
      <c r="M43" s="371">
        <f>100/'人民币汇率中间价（月初，月末）'!$T20</f>
        <v>1.94654779748117</v>
      </c>
      <c r="N43" s="371">
        <f>100/'人民币汇率中间价（月初，月末）'!$O20</f>
        <v>0.415299638689314</v>
      </c>
      <c r="O43" s="371">
        <f>'人民币汇率中间价（月初，月末）'!$I20/100</f>
        <v>5.4972</v>
      </c>
      <c r="P43" s="371">
        <f>C43*0.0172251935680433</f>
        <v>0.122474571307501</v>
      </c>
      <c r="Q43" s="371">
        <f>C43*0.000673715981554038</f>
        <v>0.00479025537204552</v>
      </c>
      <c r="R43" s="371">
        <f>'人民币汇率中间价（月初，月末）'!$D20/100</f>
        <v>0.046648</v>
      </c>
      <c r="S43" s="371">
        <f>'人民币汇率中间价（月初，月末）'!$K20/100</f>
        <v>5.1067</v>
      </c>
      <c r="T43" s="371">
        <f>'人民币汇率中间价（月初，月末）'!G20/100</f>
        <v>4.6927</v>
      </c>
      <c r="U43" s="371">
        <f>C43*0.237545234343398</f>
        <v>1.68899412522843</v>
      </c>
    </row>
    <row r="44" customFormat="1" ht="15.6" spans="2:21">
      <c r="B44" s="370" t="s">
        <v>62</v>
      </c>
      <c r="C44" s="371">
        <f>'人民币汇率中间价（月初，月末）'!$B19/100</f>
        <v>7.088</v>
      </c>
      <c r="D44" s="371">
        <f>'人民币汇率中间价（月初，月末）'!$E19/100</f>
        <v>0.91227</v>
      </c>
      <c r="E44" s="371">
        <f>+'印尼央行汇率-7月'!O215</f>
        <v>0.000427166052259495</v>
      </c>
      <c r="F44" s="371">
        <f>0.000406504065040592*C44</f>
        <v>0.00288130081300772</v>
      </c>
      <c r="G44" s="371">
        <f>100/'人民币汇率中间价（月初，月末）'!$Y19</f>
        <v>0.38296568627451</v>
      </c>
      <c r="H44" s="371">
        <f>0.0000379794910748178*C44</f>
        <v>0.000269198632738309</v>
      </c>
      <c r="I44" s="371">
        <f>100/'人民币汇率中间价（月初，月末）'!$N19</f>
        <v>0.0887752565604915</v>
      </c>
      <c r="J44" s="371">
        <f>'人民币汇率中间价（月初，月末）'!$F19/100</f>
        <v>9.3414</v>
      </c>
      <c r="K44" s="371">
        <f>100/'人民币汇率中间价（月初，月末）'!$Z19</f>
        <v>0.219857532319057</v>
      </c>
      <c r="L44" s="371">
        <f>'人民币汇率中间价（月初，月末）'!$C19/100</f>
        <v>8.2138</v>
      </c>
      <c r="M44" s="371">
        <f>100/'人民币汇率中间价（月初，月末）'!$T19</f>
        <v>1.93584606152119</v>
      </c>
      <c r="N44" s="371">
        <f>100/'人民币汇率中间价（月初，月末）'!$O19</f>
        <v>0.410660753151821</v>
      </c>
      <c r="O44" s="371">
        <f>'人民币汇率中间价（月初，月末）'!$I19/100</f>
        <v>5.4615</v>
      </c>
      <c r="P44" s="371">
        <f>0.0169848495133702*C44</f>
        <v>0.120388613350768</v>
      </c>
      <c r="Q44" s="371">
        <f>0.000692053495733688*C44</f>
        <v>0.00490527517776038</v>
      </c>
      <c r="R44" s="371">
        <f>'人民币汇率中间价（月初，月末）'!$D19/100</f>
        <v>0.046103</v>
      </c>
      <c r="S44" s="371">
        <f>'人民币汇率中间价（月初，月末）'!$K19/100</f>
        <v>5.079</v>
      </c>
      <c r="T44" s="371">
        <f>'人民币汇率中间价（月初，月末）'!G19/100</f>
        <v>4.6561</v>
      </c>
      <c r="U44" s="371">
        <f>0.23865942898536*C44</f>
        <v>1.69161803264823</v>
      </c>
    </row>
    <row r="45" customFormat="1" ht="15.6" spans="2:21">
      <c r="B45" s="370" t="s">
        <v>63</v>
      </c>
      <c r="C45" s="373">
        <f>+美元!GZ2</f>
        <v>7.09480588235294</v>
      </c>
      <c r="D45" s="373">
        <f>+港币!GW2</f>
        <v>0.912795882352941</v>
      </c>
      <c r="E45" s="373">
        <f>+印尼盾!SQ2</f>
        <v>0.000426370545814479</v>
      </c>
      <c r="F45" s="373">
        <f>+坦桑!KF2</f>
        <v>0.00288406743185037</v>
      </c>
      <c r="G45" s="373">
        <f>墨西哥比索!JM2</f>
        <v>0.385307543415094</v>
      </c>
      <c r="H45" s="373">
        <f>越南盾!JN2</f>
        <v>0.000269457116686388</v>
      </c>
      <c r="I45" s="373">
        <f>俄罗斯卢布!IN2</f>
        <v>0.088421330761833</v>
      </c>
      <c r="J45" s="373">
        <f>英镑!JL2</f>
        <v>9.47607647058824</v>
      </c>
      <c r="K45" s="373">
        <f>泰国泰铢!HZ2</f>
        <v>0.218125735372424</v>
      </c>
      <c r="L45" s="373">
        <f>'欧元 '!JH2</f>
        <v>8.25584117647059</v>
      </c>
      <c r="M45" s="373">
        <f>兹罗提!GJ2</f>
        <v>1.94501332906193</v>
      </c>
      <c r="N45" s="373">
        <f>南非兰特!EW2</f>
        <v>0.410843364758823</v>
      </c>
      <c r="O45" s="373">
        <f>新加坡!DX2</f>
        <v>5.47962352941176</v>
      </c>
      <c r="P45" s="373">
        <f>菲律宾!EX2</f>
        <v>0.120504210238338</v>
      </c>
      <c r="Q45" s="373">
        <f>尼日利亚!BK2</f>
        <v>0.00490998521243429</v>
      </c>
      <c r="R45" s="373">
        <f>日元!HL2</f>
        <v>0.0467373929462612</v>
      </c>
      <c r="S45" s="371">
        <f>加元!BA2</f>
        <v>5.07511176470588</v>
      </c>
      <c r="T45" s="371">
        <f>澳元!IM2</f>
        <v>4.63834117647059</v>
      </c>
      <c r="U45" s="371">
        <f>马来西亚!I2</f>
        <v>1.69324232064433</v>
      </c>
    </row>
    <row r="46" customFormat="1" ht="16.2" spans="2:21">
      <c r="B46" s="366">
        <v>45901</v>
      </c>
      <c r="C46" s="367" t="s">
        <v>41</v>
      </c>
      <c r="D46" s="367" t="s">
        <v>42</v>
      </c>
      <c r="E46" s="368" t="s">
        <v>43</v>
      </c>
      <c r="F46" s="369" t="s">
        <v>44</v>
      </c>
      <c r="G46" s="367" t="s">
        <v>45</v>
      </c>
      <c r="H46" s="369" t="s">
        <v>46</v>
      </c>
      <c r="I46" s="367" t="s">
        <v>47</v>
      </c>
      <c r="J46" s="367" t="s">
        <v>48</v>
      </c>
      <c r="K46" s="374" t="s">
        <v>49</v>
      </c>
      <c r="L46" s="374" t="s">
        <v>50</v>
      </c>
      <c r="M46" s="374" t="s">
        <v>51</v>
      </c>
      <c r="N46" s="374" t="s">
        <v>52</v>
      </c>
      <c r="O46" s="374" t="s">
        <v>53</v>
      </c>
      <c r="P46" s="375" t="s">
        <v>54</v>
      </c>
      <c r="Q46" s="375" t="s">
        <v>55</v>
      </c>
      <c r="R46" s="374" t="s">
        <v>56</v>
      </c>
      <c r="S46" s="374" t="s">
        <v>57</v>
      </c>
      <c r="T46" s="374" t="s">
        <v>58</v>
      </c>
      <c r="U46" s="375" t="s">
        <v>59</v>
      </c>
    </row>
    <row r="47" customFormat="1" ht="15.6" spans="2:21">
      <c r="B47" s="370" t="s">
        <v>61</v>
      </c>
      <c r="C47" s="371">
        <f>'人民币汇率中间价（月初，月末）'!$B22/100</f>
        <v>7.1072</v>
      </c>
      <c r="D47" s="371">
        <f>'人民币汇率中间价（月初，月末）'!$E22/100</f>
        <v>0.91174</v>
      </c>
      <c r="E47" s="371">
        <v>0.000433138565358444</v>
      </c>
      <c r="F47" s="371">
        <f>C47*0.000398803589232621</f>
        <v>0.00283437686939408</v>
      </c>
      <c r="G47" s="371">
        <f>100/'人民币汇率中间价（月初，月末）'!$Y22</f>
        <v>0.38099592334362</v>
      </c>
      <c r="H47" s="371">
        <f>C47*0.0000379146919431273</f>
        <v>0.000269467298578194</v>
      </c>
      <c r="I47" s="371">
        <f>100/'人民币汇率中间价（月初，月末）'!$N22</f>
        <v>0.089032924375434</v>
      </c>
      <c r="J47" s="371">
        <f>'人民币汇率中间价（月初，月末）'!$F22/100</f>
        <v>9.6061</v>
      </c>
      <c r="K47" s="371">
        <f>100/'人民币汇率中间价（月初，月末）'!$Z22</f>
        <v>0.220307990570818</v>
      </c>
      <c r="L47" s="371">
        <f>'人民币汇率中间价（月初，月末）'!$C22/100</f>
        <v>8.3129</v>
      </c>
      <c r="M47" s="371">
        <f>100/'人民币汇率中间价（月初，月末）'!$T22</f>
        <v>1.95087691917517</v>
      </c>
      <c r="N47" s="371">
        <f>100/'人民币汇率中间价（月初，月末）'!$O22</f>
        <v>0.402949591006165</v>
      </c>
      <c r="O47" s="371">
        <f>'人民币汇率中间价（月初，月末）'!$I22/100</f>
        <v>5.541</v>
      </c>
      <c r="P47" s="371">
        <f>C47*0.0175675913070562</f>
        <v>0.12485638493751</v>
      </c>
      <c r="Q47" s="371">
        <f>C47*0.000651941481733358</f>
        <v>0.00463347849897532</v>
      </c>
      <c r="R47" s="371">
        <f>'人民币汇率中间价（月初，月末）'!$D22/100</f>
        <v>0.04834</v>
      </c>
      <c r="S47" s="371">
        <f>'人民币汇率中间价（月初，月末）'!$K22/100</f>
        <v>5.1774</v>
      </c>
      <c r="T47" s="371">
        <f>'人民币汇率中间价（月初，月末）'!G22/100</f>
        <v>4.6542</v>
      </c>
      <c r="U47" s="371">
        <f>0.237817502924448*C47</f>
        <v>1.69021655678464</v>
      </c>
    </row>
    <row r="48" customFormat="1" ht="15.6" spans="2:21">
      <c r="B48" s="370" t="s">
        <v>62</v>
      </c>
      <c r="C48" s="371">
        <f>'人民币汇率中间价（月初，月末）'!$B21/100</f>
        <v>7.1055</v>
      </c>
      <c r="D48" s="371">
        <f>'人民币汇率中间价（月初，月末）'!$E21/100</f>
        <v>0.91298</v>
      </c>
      <c r="E48" s="371">
        <v>0.000426719466088604</v>
      </c>
      <c r="F48" s="371">
        <f>0.000407331975560629*C48</f>
        <v>0.00289429735234605</v>
      </c>
      <c r="G48" s="371">
        <f>100/'人民币汇率中间价（月初，月末）'!$Y21</f>
        <v>0.387266671830222</v>
      </c>
      <c r="H48" s="371">
        <f>C48*0.0000378486809734709</f>
        <v>0.000268933802656997</v>
      </c>
      <c r="I48" s="371">
        <f>100/'人民币汇率中间价（月初，月末）'!$N21</f>
        <v>0.0857618222671995</v>
      </c>
      <c r="J48" s="371">
        <f>'人民币汇率中间价（月初，月末）'!$F21/100</f>
        <v>9.5514</v>
      </c>
      <c r="K48" s="371">
        <f>100/'人民币汇率中间价（月初，月末）'!$Z21</f>
        <v>0.220731061274943</v>
      </c>
      <c r="L48" s="371">
        <f>'人民币汇率中间价（月初，月末）'!$C21/100</f>
        <v>8.3351</v>
      </c>
      <c r="M48" s="371">
        <f>100/'人民币汇率中间价（月初，月末）'!$T21</f>
        <v>1.95427008012507</v>
      </c>
      <c r="N48" s="371">
        <f>100/'人民币汇率中间价（月初，月末）'!$O21</f>
        <v>0.41167510600634</v>
      </c>
      <c r="O48" s="371">
        <f>'人民币汇率中间价（月初，月末）'!$I21/100</f>
        <v>5.5131</v>
      </c>
      <c r="P48" s="371">
        <f>C48*0.0172251935680433</f>
        <v>0.122393612897732</v>
      </c>
      <c r="Q48" s="371">
        <f>C48*0.000673715981554038</f>
        <v>0.00478708890693222</v>
      </c>
      <c r="R48" s="371">
        <f>'人民币汇率中间价（月初，月末）'!$D21/100</f>
        <v>0.047858</v>
      </c>
      <c r="S48" s="371">
        <f>'人民币汇率中间价（月初，月末）'!$K21/100</f>
        <v>5.1094</v>
      </c>
      <c r="T48" s="371">
        <f>'人民币汇率中间价（月初，月末）'!G21/100</f>
        <v>4.6761</v>
      </c>
      <c r="U48" s="371">
        <f>C48*0.237545234343398</f>
        <v>1.68787766262701</v>
      </c>
    </row>
    <row r="49" customFormat="1" ht="15.6" spans="2:21">
      <c r="B49" s="370" t="s">
        <v>63</v>
      </c>
      <c r="C49" s="373">
        <f>美元!GV2</f>
        <v>7.10681818181818</v>
      </c>
      <c r="D49" s="373">
        <f>港币!GS2</f>
        <v>0.912808181818182</v>
      </c>
      <c r="E49" s="373">
        <f>印尼盾!SK2</f>
        <v>0.000426068236320035</v>
      </c>
      <c r="F49" s="373">
        <f>坦桑!JZ2</f>
        <v>0.0028948342899502</v>
      </c>
      <c r="G49" s="373">
        <f>墨西哥比索!JH2</f>
        <v>0.384289544704228</v>
      </c>
      <c r="H49" s="373">
        <f>越南盾!JH2</f>
        <v>0.000268983694100099</v>
      </c>
      <c r="I49" s="373">
        <f>俄罗斯卢布!II2</f>
        <v>0.0859655731324761</v>
      </c>
      <c r="J49" s="373">
        <f>英镑!JG2</f>
        <v>9.60563181818182</v>
      </c>
      <c r="K49" s="373">
        <f>泰国泰铢!HU2</f>
        <v>0.222504960849241</v>
      </c>
      <c r="L49" s="373">
        <f>'欧元 '!JC2</f>
        <v>8.34313181818182</v>
      </c>
      <c r="M49" s="373">
        <f>兹罗提!GE2</f>
        <v>1.95975902090439</v>
      </c>
      <c r="N49" s="373">
        <f>南非兰特!ER2</f>
        <v>0.407400617397117</v>
      </c>
      <c r="O49" s="373">
        <f>新加坡!DS2</f>
        <v>5.53667272727273</v>
      </c>
      <c r="P49" s="373">
        <f>菲律宾!ER2</f>
        <v>0.122416318834708</v>
      </c>
      <c r="Q49" s="373">
        <f>尼日利亚!BE2</f>
        <v>0.00478797698708972</v>
      </c>
      <c r="R49" s="373">
        <f>日元!HG2</f>
        <v>0.0481089824149861</v>
      </c>
      <c r="S49" s="371">
        <f>加元!AQ2</f>
        <v>5.14535</v>
      </c>
      <c r="T49" s="371">
        <f>澳元!IH2</f>
        <v>4.68810909090909</v>
      </c>
      <c r="U49" s="371">
        <f>马来西亚!C2</f>
        <v>1.68819079043592</v>
      </c>
    </row>
    <row r="50" customFormat="1" ht="16.2" spans="2:21">
      <c r="B50" s="366">
        <v>45870</v>
      </c>
      <c r="C50" s="367" t="s">
        <v>41</v>
      </c>
      <c r="D50" s="367" t="s">
        <v>42</v>
      </c>
      <c r="E50" s="368" t="s">
        <v>43</v>
      </c>
      <c r="F50" s="369" t="s">
        <v>44</v>
      </c>
      <c r="G50" s="367" t="s">
        <v>45</v>
      </c>
      <c r="H50" s="369" t="s">
        <v>46</v>
      </c>
      <c r="I50" s="367" t="s">
        <v>47</v>
      </c>
      <c r="J50" s="367" t="s">
        <v>48</v>
      </c>
      <c r="K50" s="374" t="s">
        <v>49</v>
      </c>
      <c r="L50" s="374" t="s">
        <v>50</v>
      </c>
      <c r="M50" s="374" t="s">
        <v>51</v>
      </c>
      <c r="N50" s="374" t="s">
        <v>52</v>
      </c>
      <c r="O50" s="374" t="s">
        <v>53</v>
      </c>
      <c r="P50" s="375" t="s">
        <v>54</v>
      </c>
      <c r="Q50" s="375" t="s">
        <v>55</v>
      </c>
      <c r="R50" s="374" t="s">
        <v>56</v>
      </c>
      <c r="S50" s="374" t="s">
        <v>57</v>
      </c>
      <c r="T50" s="374" t="s">
        <v>58</v>
      </c>
      <c r="U50" s="375" t="s">
        <v>59</v>
      </c>
    </row>
    <row r="51" customFormat="1" ht="15.6" spans="2:21">
      <c r="B51" s="370" t="s">
        <v>61</v>
      </c>
      <c r="C51" s="371">
        <f>'人民币汇率中间价（月初，月末）'!$B24/100</f>
        <v>7.1496</v>
      </c>
      <c r="D51" s="371">
        <f>'人民币汇率中间价（月初，月末）'!$E24/100</f>
        <v>0.91079</v>
      </c>
      <c r="E51" s="371">
        <v>0.000436971264769629</v>
      </c>
      <c r="F51" s="371">
        <f>C51*0.000389105058365833</f>
        <v>0.00278194552529236</v>
      </c>
      <c r="G51" s="371">
        <f>100/'人民币汇率中间价（月初，月末）'!$Y24</f>
        <v>0.379737221842485</v>
      </c>
      <c r="H51" s="371">
        <f>C51*0.0000381279191688141</f>
        <v>0.000272599370889353</v>
      </c>
      <c r="I51" s="371">
        <f>100/'人民币汇率中间价（月初，月末）'!$N24</f>
        <v>0.0888012716342098</v>
      </c>
      <c r="J51" s="371">
        <f>'人民币汇率中间价（月初，月末）'!$F24/100</f>
        <v>9.4701</v>
      </c>
      <c r="K51" s="371">
        <f>100/'人民币汇率中间价（月初，月末）'!$Z24</f>
        <v>0.219495599113238</v>
      </c>
      <c r="L51" s="371">
        <f>'人民币汇率中间价（月初，月末）'!$C24/100</f>
        <v>8.1885</v>
      </c>
      <c r="M51" s="371">
        <f>100/'人民币汇率中间价（月初，月末）'!$T24</f>
        <v>1.91545195088781</v>
      </c>
      <c r="N51" s="371">
        <f>100/'人民币汇率中间价（月初，月末）'!$O24</f>
        <v>0.393406506943625</v>
      </c>
      <c r="O51" s="371">
        <f>'人民币汇率中间价（月初，月末）'!$I24/100</f>
        <v>5.5248</v>
      </c>
      <c r="P51" s="371">
        <f>C51*0.0172650443272543</f>
        <v>0.123438160922137</v>
      </c>
      <c r="Q51" s="371">
        <f>C51*0.00065344529029427</f>
        <v>0.00467187244748791</v>
      </c>
      <c r="R51" s="371">
        <f>'人民币汇率中间价（月初，月末）'!$D24/100</f>
        <v>0.047574</v>
      </c>
      <c r="S51" s="371">
        <f>'人民币汇率中间价（月初，月末）'!$K24/100</f>
        <v>5.1757</v>
      </c>
      <c r="T51" s="371">
        <f>'人民币汇率中间价（月初，月末）'!G24/100</f>
        <v>4.6121</v>
      </c>
      <c r="U51" s="371">
        <f>0.236329944006654*C51</f>
        <v>1.68966456766997</v>
      </c>
    </row>
    <row r="52" customFormat="1" ht="15.6" spans="2:21">
      <c r="B52" s="370" t="s">
        <v>62</v>
      </c>
      <c r="C52" s="371">
        <f>'人民币汇率中间价（月初，月末）'!$B23/100</f>
        <v>7.103</v>
      </c>
      <c r="D52" s="371">
        <f>'人民币汇率中间价（月初，月末）'!$E23/100</f>
        <v>0.91157</v>
      </c>
      <c r="E52" s="371">
        <v>0.000436454418882764</v>
      </c>
      <c r="F52" s="371">
        <f>C52*0.000398803589232621</f>
        <v>0.00283270189431931</v>
      </c>
      <c r="G52" s="371">
        <f>100/'人民币汇率中间价（月初，月末）'!$Y23</f>
        <v>0.381170192490947</v>
      </c>
      <c r="H52" s="371">
        <f>C52*0.0000379146919431273</f>
        <v>0.000269308056872033</v>
      </c>
      <c r="I52" s="371">
        <f>100/'人民币汇率中间价（月初，月末）'!$N23</f>
        <v>0.088439224564879</v>
      </c>
      <c r="J52" s="371">
        <f>'人民币汇率中间价（月初，月末）'!$F23/100</f>
        <v>9.6043</v>
      </c>
      <c r="K52" s="371">
        <f>100/'人民币汇率中间价（月初，月末）'!$Z23</f>
        <v>0.220463414096431</v>
      </c>
      <c r="L52" s="371">
        <f>'人民币汇率中间价（月初，月末）'!$C23/100</f>
        <v>8.3008</v>
      </c>
      <c r="M52" s="371">
        <f>100/'人民币汇率中间价（月初，月末）'!$T23</f>
        <v>1.94844416733239</v>
      </c>
      <c r="N52" s="371">
        <f>100/'人民币汇率中间价（月初，月末）'!$O23</f>
        <v>0.401961572473672</v>
      </c>
      <c r="O52" s="371">
        <f>'人民币汇率中间价（月初，月末）'!$I23/100</f>
        <v>5.5453</v>
      </c>
      <c r="P52" s="371">
        <f>C52*0.0175675913070562</f>
        <v>0.12478260105402</v>
      </c>
      <c r="Q52" s="371">
        <f>C52*0.000651941481733358</f>
        <v>0.00463074034475204</v>
      </c>
      <c r="R52" s="371">
        <f>'人民币汇率中间价（月初，月末）'!$D23/100</f>
        <v>0.048428</v>
      </c>
      <c r="S52" s="371">
        <f>'人民币汇率中间价（月初，月末）'!$K23/100</f>
        <v>5.1721</v>
      </c>
      <c r="T52" s="371">
        <f>'人民币汇率中间价（月初，月末）'!G23/100</f>
        <v>4.6432</v>
      </c>
      <c r="U52" s="377"/>
    </row>
    <row r="53" customFormat="1" ht="15.6" spans="2:21">
      <c r="B53" s="370" t="s">
        <v>63</v>
      </c>
      <c r="C53" s="373">
        <f>美元!GR2</f>
        <v>7.1309380952381</v>
      </c>
      <c r="D53" s="373">
        <f>港币!GO2</f>
        <v>0.910882380952381</v>
      </c>
      <c r="E53" s="373">
        <f>印尼盾!SE2</f>
        <v>0.000435983009002084</v>
      </c>
      <c r="F53" s="373">
        <f>坦桑!JT2</f>
        <v>0.00284384370697658</v>
      </c>
      <c r="G53" s="373">
        <f>墨西哥比索!JC2</f>
        <v>0.381745997120544</v>
      </c>
      <c r="H53" s="373">
        <f>越南盾!JB2</f>
        <v>0.000270367321146463</v>
      </c>
      <c r="I53" s="373">
        <f>俄罗斯卢布!ID2</f>
        <v>0.0894859161951611</v>
      </c>
      <c r="J53" s="373">
        <f>英镑!JB2</f>
        <v>9.60534285714286</v>
      </c>
      <c r="K53" s="373">
        <f>泰国泰铢!HP2</f>
        <v>0.220699976248479</v>
      </c>
      <c r="L53" s="373">
        <f>'欧元 '!IX2</f>
        <v>8.31221428571429</v>
      </c>
      <c r="M53" s="373">
        <f>兹罗提!FZ2</f>
        <v>1.95229701689016</v>
      </c>
      <c r="N53" s="373">
        <f>南非兰特!EM2</f>
        <v>0.403125179966598</v>
      </c>
      <c r="O53" s="373">
        <f>新加坡!DN2</f>
        <v>5.55914761904762</v>
      </c>
      <c r="P53" s="373">
        <f>菲律宾!EL2</f>
        <v>0.125273406093061</v>
      </c>
      <c r="Q53" s="373">
        <f>尼日利亚!AY2</f>
        <v>0.00464895434795837</v>
      </c>
      <c r="R53" s="373">
        <f>日元!HB2</f>
        <v>0.0484339460150625</v>
      </c>
      <c r="S53" s="371">
        <f>加元!AL2</f>
        <v>5.17852857142857</v>
      </c>
      <c r="T53" s="371">
        <f>澳元!IC2</f>
        <v>4.6377380952381</v>
      </c>
      <c r="U53" s="377"/>
    </row>
    <row r="54" customFormat="1" ht="16.2" spans="1:21">
      <c r="A54" t="s">
        <v>64</v>
      </c>
      <c r="B54" s="366">
        <v>45839</v>
      </c>
      <c r="C54" s="367" t="s">
        <v>41</v>
      </c>
      <c r="D54" s="367" t="s">
        <v>42</v>
      </c>
      <c r="E54" s="368" t="s">
        <v>43</v>
      </c>
      <c r="F54" s="369" t="s">
        <v>44</v>
      </c>
      <c r="G54" s="367" t="s">
        <v>45</v>
      </c>
      <c r="H54" s="369" t="s">
        <v>46</v>
      </c>
      <c r="I54" s="367" t="s">
        <v>47</v>
      </c>
      <c r="J54" s="367" t="s">
        <v>48</v>
      </c>
      <c r="K54" s="374" t="s">
        <v>49</v>
      </c>
      <c r="L54" s="374" t="s">
        <v>50</v>
      </c>
      <c r="M54" s="374" t="s">
        <v>51</v>
      </c>
      <c r="N54" s="374" t="s">
        <v>52</v>
      </c>
      <c r="O54" s="374" t="s">
        <v>53</v>
      </c>
      <c r="P54" s="375" t="s">
        <v>54</v>
      </c>
      <c r="Q54" s="375" t="s">
        <v>55</v>
      </c>
      <c r="R54" s="374" t="s">
        <v>56</v>
      </c>
      <c r="S54" s="374" t="s">
        <v>57</v>
      </c>
      <c r="T54" s="374" t="s">
        <v>58</v>
      </c>
      <c r="U54" s="375" t="s">
        <v>59</v>
      </c>
    </row>
    <row r="55" customFormat="1" ht="15.6" spans="2:21">
      <c r="B55" s="370" t="s">
        <v>61</v>
      </c>
      <c r="C55" s="371">
        <f>'人民币汇率中间价（月初，月末）'!$B26/100</f>
        <v>7.1534</v>
      </c>
      <c r="D55" s="371">
        <f>'人民币汇率中间价（月初，月末）'!$E26/100</f>
        <v>0.91126</v>
      </c>
      <c r="E55" s="371">
        <v>0.000441464071446545</v>
      </c>
      <c r="F55" s="371">
        <f>C55*0.000379506641365931</f>
        <v>0.00271476280834705</v>
      </c>
      <c r="G55" s="371">
        <f>100/'人民币汇率中间价（月初，月末）'!$Y26</f>
        <v>0.3813882532418</v>
      </c>
      <c r="H55" s="371">
        <f>C55*0.0000383215175320905</f>
        <v>0.000274129143514056</v>
      </c>
      <c r="I55" s="371">
        <f>100/'人民币汇率中间价（月初，月末）'!$N26</f>
        <v>0.0914561650600867</v>
      </c>
      <c r="J55" s="371">
        <f>'人民币汇率中间价（月初，月末）'!$F26/100</f>
        <v>9.8197</v>
      </c>
      <c r="K55" s="371">
        <f>100/'人民币汇率中间价（月初，月末）'!$Z26</f>
        <v>0.220550936238724</v>
      </c>
      <c r="L55" s="371">
        <f>'人民币汇率中间价（月初，月末）'!$C26/100</f>
        <v>8.4305</v>
      </c>
      <c r="M55" s="371">
        <f>100/'人民币汇率中间价（月初，月末）'!$T26</f>
        <v>1.98700498738252</v>
      </c>
      <c r="N55" s="371">
        <f>100/'人民币汇率中间价（月初，月末）'!$O26</f>
        <v>0.403665280749203</v>
      </c>
      <c r="O55" s="371">
        <f>'人民币汇率中间价（月初，月末）'!$I26/100</f>
        <v>5.6287</v>
      </c>
      <c r="P55" s="371">
        <f>C55*0.0176937912492303</f>
        <v>0.126570766322244</v>
      </c>
      <c r="Q55" s="371">
        <f>C55*0.000648718780407753</f>
        <v>0.00464054492376882</v>
      </c>
      <c r="R55" s="371">
        <f>'人民币汇率中间价（月初，月末）'!$D26/100</f>
        <v>0.049738</v>
      </c>
      <c r="S55" s="371">
        <f>'人民币汇率中间价（月初，月末）'!$K26/100</f>
        <v>5.2557</v>
      </c>
      <c r="T55" s="371">
        <f>+'人民币汇率中间价（月初，月末）'!G26/100</f>
        <v>4.7036</v>
      </c>
      <c r="U55" s="371">
        <f>0.236782355703218*C55</f>
        <v>1.6937989032874</v>
      </c>
    </row>
    <row r="56" customFormat="1" ht="15.6" spans="2:21">
      <c r="B56" s="370" t="s">
        <v>62</v>
      </c>
      <c r="C56" s="371">
        <f>'人民币汇率中间价（月初，月末）'!$B25/100</f>
        <v>7.1494</v>
      </c>
      <c r="D56" s="371">
        <f>'人民币汇率中间价（月初，月末）'!$E25/100</f>
        <v>0.91079</v>
      </c>
      <c r="E56" s="371">
        <v>0.000438096907035836</v>
      </c>
      <c r="F56" s="371">
        <f>C56*0.000389105058365833</f>
        <v>0.00278186770428069</v>
      </c>
      <c r="G56" s="371">
        <f>100/'人民币汇率中间价（月初，月末）'!$Y25</f>
        <v>0.38001140034201</v>
      </c>
      <c r="H56" s="371">
        <f>C56*0.0000381279191688141</f>
        <v>0.00027259174530552</v>
      </c>
      <c r="I56" s="371">
        <f>100/'人民币汇率中间价（月初，月末）'!$N25</f>
        <v>0.0887776209373141</v>
      </c>
      <c r="J56" s="371">
        <f>'人民币汇率中间价（月初，月末）'!$F25/100</f>
        <v>9.5013</v>
      </c>
      <c r="K56" s="371">
        <f>100/'人民币汇率中间价（月初，月末）'!$Z25</f>
        <v>0.219794711739236</v>
      </c>
      <c r="L56" s="371">
        <f>'人民币汇率中间价（月初，月末）'!$C25/100</f>
        <v>8.192</v>
      </c>
      <c r="M56" s="371">
        <f>100/'人民币汇率中间价（月初，月末）'!$T25</f>
        <v>1.91743523862482</v>
      </c>
      <c r="N56" s="371">
        <f>100/'人民币汇率中间价（月初，月末）'!$O25</f>
        <v>0.398311160678722</v>
      </c>
      <c r="O56" s="371">
        <f>'人民币汇率中间价（月初，月末）'!$I25/100</f>
        <v>5.5306</v>
      </c>
      <c r="P56" s="371">
        <f>C56*0.0172650443272543</f>
        <v>0.123434707913272</v>
      </c>
      <c r="Q56" s="371">
        <f>C56*0.00065344529029427</f>
        <v>0.00467174175842985</v>
      </c>
      <c r="R56" s="371">
        <f>'人民币汇率中间价（月初，月末）'!$D25/100</f>
        <v>0.048007</v>
      </c>
      <c r="S56" s="371">
        <f>'人民币汇率中间价（月初，月末）'!$K25/100</f>
        <v>5.1863</v>
      </c>
      <c r="T56" s="371">
        <f>+'人民币汇率中间价（月初，月末）'!G25/100</f>
        <v>4.6238</v>
      </c>
      <c r="U56" s="377"/>
    </row>
    <row r="57" customFormat="1" ht="15.6" spans="2:21">
      <c r="B57" s="370" t="s">
        <v>63</v>
      </c>
      <c r="C57" s="373">
        <v>7.14909130434783</v>
      </c>
      <c r="D57" s="373">
        <v>0.910757826086956</v>
      </c>
      <c r="E57" s="373">
        <v>0.000436266022111907</v>
      </c>
      <c r="F57" s="373">
        <v>0.00278174758924093</v>
      </c>
      <c r="G57" s="373">
        <v>0.382989919039261</v>
      </c>
      <c r="H57" s="373">
        <v>0.000272579975382646</v>
      </c>
      <c r="I57" s="373">
        <v>0.0909457208258979</v>
      </c>
      <c r="J57" s="373">
        <v>9.67574347826087</v>
      </c>
      <c r="K57" s="373">
        <v>0.220862689665835</v>
      </c>
      <c r="L57" s="373">
        <v>8.3686652173913</v>
      </c>
      <c r="M57" s="373">
        <v>1.96778647976688</v>
      </c>
      <c r="N57" s="373">
        <v>0.403359458165486</v>
      </c>
      <c r="O57" s="373">
        <v>5.59068695652174</v>
      </c>
      <c r="P57" s="373">
        <v>0.123429378269153</v>
      </c>
      <c r="Q57" s="373">
        <v>0.00467154004270981</v>
      </c>
      <c r="R57" s="373">
        <v>0.0487864663457592</v>
      </c>
      <c r="S57" s="373">
        <v>5.23510434782609</v>
      </c>
      <c r="T57" s="371">
        <v>4.68534782608696</v>
      </c>
      <c r="U57" s="377"/>
    </row>
    <row r="58" customFormat="1" ht="16.2" spans="1:21">
      <c r="A58" t="s">
        <v>64</v>
      </c>
      <c r="B58" s="366">
        <v>45809</v>
      </c>
      <c r="C58" s="367" t="s">
        <v>41</v>
      </c>
      <c r="D58" s="367" t="s">
        <v>42</v>
      </c>
      <c r="E58" s="368" t="s">
        <v>43</v>
      </c>
      <c r="F58" s="369" t="s">
        <v>44</v>
      </c>
      <c r="G58" s="367" t="s">
        <v>45</v>
      </c>
      <c r="H58" s="369" t="s">
        <v>46</v>
      </c>
      <c r="I58" s="367" t="s">
        <v>47</v>
      </c>
      <c r="J58" s="367" t="s">
        <v>48</v>
      </c>
      <c r="K58" s="374" t="s">
        <v>49</v>
      </c>
      <c r="L58" s="374" t="s">
        <v>50</v>
      </c>
      <c r="M58" s="374" t="s">
        <v>51</v>
      </c>
      <c r="N58" s="374" t="s">
        <v>52</v>
      </c>
      <c r="O58" s="374" t="s">
        <v>53</v>
      </c>
      <c r="P58" s="375" t="s">
        <v>54</v>
      </c>
      <c r="Q58" s="375" t="s">
        <v>55</v>
      </c>
      <c r="R58" s="374" t="s">
        <v>56</v>
      </c>
      <c r="S58" s="374" t="s">
        <v>57</v>
      </c>
      <c r="T58" s="374" t="s">
        <v>58</v>
      </c>
      <c r="U58" s="375" t="s">
        <v>59</v>
      </c>
    </row>
    <row r="59" customFormat="1" ht="15.6" spans="2:21">
      <c r="B59" s="370" t="s">
        <v>61</v>
      </c>
      <c r="C59" s="371">
        <f>'人民币汇率中间价（月初，月末）'!$B28/100</f>
        <v>7.1869</v>
      </c>
      <c r="D59" s="371">
        <f>'人民币汇率中间价（月初，月末）'!$E28/100</f>
        <v>0.91617</v>
      </c>
      <c r="E59" s="371">
        <v>0.000441783923483024</v>
      </c>
      <c r="F59" s="371">
        <f>C59*0.000372786579683063</f>
        <v>0.00267917986952421</v>
      </c>
      <c r="G59" s="371">
        <f>100/'人民币汇率中间价（月初，月末）'!$Y28</f>
        <v>0.37372000896928</v>
      </c>
      <c r="H59" s="371">
        <f>C59*0.0000384763370527111</f>
        <v>0.000276525586764129</v>
      </c>
      <c r="I59" s="371">
        <f>100/'人民币汇率中间价（月初，月末）'!$N28</f>
        <v>0.0907745794867605</v>
      </c>
      <c r="J59" s="371">
        <f>'人民币汇率中间价（月初，月末）'!$F28/100</f>
        <v>9.725</v>
      </c>
      <c r="K59" s="371">
        <f>100/'人民币汇率中间价（月初，月末）'!$Z28</f>
        <v>0.220740806145424</v>
      </c>
      <c r="L59" s="371">
        <f>'人民币汇率中间价（月初，月末）'!$C28/100</f>
        <v>8.2169</v>
      </c>
      <c r="M59" s="371">
        <f>100/'人民币汇率中间价（月初，月末）'!$T28</f>
        <v>1.9309119697233</v>
      </c>
      <c r="N59" s="371">
        <f>100/'人民币汇率中间价（月初，月末）'!$O28</f>
        <v>0.401977730433734</v>
      </c>
      <c r="O59" s="371">
        <f>'人民币汇率中间价（月初，月末）'!$I28/100</f>
        <v>5.586</v>
      </c>
      <c r="P59" s="371">
        <f>C59*0.0180001800021116</f>
        <v>0.129365493657176</v>
      </c>
      <c r="Q59" s="371">
        <f>C59*0.000628709385372867</f>
        <v>0.00451847148173626</v>
      </c>
      <c r="R59" s="371">
        <f>'人民币汇率中间价（月初，月末）'!$D28/100</f>
        <v>0.050352</v>
      </c>
      <c r="S59" s="371">
        <f>'人民币汇率中间价（月初，月末）'!$K28/100</f>
        <v>5.2319</v>
      </c>
      <c r="T59" s="371">
        <f>+'人民币汇率中间价（月初，月末）'!G28/100</f>
        <v>4.6592</v>
      </c>
      <c r="U59" s="371">
        <f>0.23570316523895*C59</f>
        <v>1.69397507825581</v>
      </c>
    </row>
    <row r="60" customFormat="1" ht="15.6" spans="2:21">
      <c r="B60" s="370" t="s">
        <v>62</v>
      </c>
      <c r="C60" s="371">
        <f>'人民币汇率中间价（月初，月末）'!$B27/100</f>
        <v>7.1586</v>
      </c>
      <c r="D60" s="371">
        <f>'人民币汇率中间价（月初，月末）'!$E27/100</f>
        <v>0.91195</v>
      </c>
      <c r="E60" s="371">
        <v>0.000441526445226437</v>
      </c>
      <c r="F60" s="371">
        <f>C60*0.000379506641365931</f>
        <v>0.00271673624288215</v>
      </c>
      <c r="G60" s="371">
        <f>100/'人民币汇率中间价（月初，月末）'!$Y27</f>
        <v>0.380879832412874</v>
      </c>
      <c r="H60" s="371">
        <f>C60*0.0000383215175320905</f>
        <v>0.000274328415405223</v>
      </c>
      <c r="I60" s="371">
        <f>100/'人民币汇率中间价（月初，月末）'!$N27</f>
        <v>0.0912758538856131</v>
      </c>
      <c r="J60" s="371">
        <f>'人民币汇率中间价（月初，月末）'!$F27/100</f>
        <v>9.83</v>
      </c>
      <c r="K60" s="371">
        <f>100/'人民币汇率中间价（月初，月末）'!$Z27</f>
        <v>0.219683655536028</v>
      </c>
      <c r="L60" s="371">
        <f>'人民币汇率中间价（月初，月末）'!$C27/100</f>
        <v>8.4024</v>
      </c>
      <c r="M60" s="371">
        <f>100/'人民币汇率中间价（月初，月末）'!$T27</f>
        <v>1.98263214243229</v>
      </c>
      <c r="N60" s="371">
        <f>100/'人民币汇率中间价（月初，月末）'!$O27</f>
        <v>0.403112024831701</v>
      </c>
      <c r="O60" s="371">
        <f>'人民币汇率中间价（月初，月末）'!$I27/100</f>
        <v>5.6179</v>
      </c>
      <c r="P60" s="371">
        <f>C60*0.0176937912492303</f>
        <v>0.12666277403674</v>
      </c>
      <c r="Q60" s="371">
        <f>C60*0.000648718780407753</f>
        <v>0.00464391826142694</v>
      </c>
      <c r="R60" s="371">
        <f>'人民币汇率中间价（月初，月末）'!$D27/100</f>
        <v>0.049594</v>
      </c>
      <c r="S60" s="371">
        <f>'人民币汇率中间价（月初，月末）'!$K27/100</f>
        <v>5.2358</v>
      </c>
      <c r="T60" s="371">
        <f>+'人民币汇率中间价（月初，月末）'!G27/100</f>
        <v>4.6817</v>
      </c>
      <c r="U60" s="377"/>
    </row>
    <row r="61" customFormat="1" ht="15.6" spans="2:21">
      <c r="B61" s="370" t="s">
        <v>63</v>
      </c>
      <c r="C61" s="373">
        <v>7.175685</v>
      </c>
      <c r="D61" s="373">
        <v>0.914289</v>
      </c>
      <c r="E61" s="373">
        <v>0.000442043060432452</v>
      </c>
      <c r="F61" s="373">
        <v>0.00272322011384989</v>
      </c>
      <c r="G61" s="373">
        <v>0.377068219182215</v>
      </c>
      <c r="H61" s="373">
        <v>0.000274983138532259</v>
      </c>
      <c r="I61" s="373">
        <v>0.0911710418889911</v>
      </c>
      <c r="J61" s="373">
        <v>9.729645</v>
      </c>
      <c r="K61" s="373">
        <v>0.22014018526998</v>
      </c>
      <c r="L61" s="373">
        <v>8.26817</v>
      </c>
      <c r="M61" s="373">
        <v>1.93867392764675</v>
      </c>
      <c r="N61" s="373">
        <v>0.402331915783883</v>
      </c>
      <c r="O61" s="373">
        <v>5.59247</v>
      </c>
      <c r="P61" s="373">
        <v>0.126965072460233</v>
      </c>
      <c r="Q61" s="373">
        <v>0.00465500162179021</v>
      </c>
      <c r="R61" s="373">
        <v>0.0496724326592072</v>
      </c>
      <c r="S61" s="373">
        <v>5.246915</v>
      </c>
      <c r="T61" s="377">
        <v>4.665855</v>
      </c>
      <c r="U61" s="377"/>
    </row>
    <row r="62" customFormat="1" ht="16.2" spans="1:21">
      <c r="A62" t="s">
        <v>64</v>
      </c>
      <c r="B62" s="366">
        <v>45778</v>
      </c>
      <c r="C62" s="367" t="s">
        <v>41</v>
      </c>
      <c r="D62" s="367" t="s">
        <v>42</v>
      </c>
      <c r="E62" s="368" t="s">
        <v>43</v>
      </c>
      <c r="F62" s="369" t="s">
        <v>44</v>
      </c>
      <c r="G62" s="367" t="s">
        <v>45</v>
      </c>
      <c r="H62" s="369" t="s">
        <v>46</v>
      </c>
      <c r="I62" s="367" t="s">
        <v>47</v>
      </c>
      <c r="J62" s="367" t="s">
        <v>48</v>
      </c>
      <c r="K62" s="374" t="s">
        <v>49</v>
      </c>
      <c r="L62" s="374" t="s">
        <v>50</v>
      </c>
      <c r="M62" s="374" t="s">
        <v>51</v>
      </c>
      <c r="N62" s="374" t="s">
        <v>52</v>
      </c>
      <c r="O62" s="374" t="s">
        <v>53</v>
      </c>
      <c r="P62" s="375" t="s">
        <v>54</v>
      </c>
      <c r="Q62" s="375" t="s">
        <v>55</v>
      </c>
      <c r="R62" s="374" t="s">
        <v>56</v>
      </c>
      <c r="S62" s="374" t="s">
        <v>57</v>
      </c>
      <c r="T62" s="374" t="s">
        <v>58</v>
      </c>
      <c r="U62" s="375" t="s">
        <v>59</v>
      </c>
    </row>
    <row r="63" customFormat="1" ht="15.6" spans="2:21">
      <c r="B63" s="370" t="s">
        <v>61</v>
      </c>
      <c r="C63" s="371">
        <f>'人民币汇率中间价（月初，月末）'!$B30/100</f>
        <v>7.2008</v>
      </c>
      <c r="D63" s="371">
        <f>'人民币汇率中间价（月初，月末）'!$E30/100</f>
        <v>0.92903</v>
      </c>
      <c r="E63" s="371">
        <v>0.000442807042403202</v>
      </c>
      <c r="F63" s="371">
        <f>C63*0.000377358490566418</f>
        <v>0.00271728301887066</v>
      </c>
      <c r="G63" s="371">
        <f>100/'人民币汇率中间价（月初，月末）'!$Y30</f>
        <v>0.365951840737759</v>
      </c>
      <c r="H63" s="371">
        <f>C63*0.0000391006842619745</f>
        <v>0.000281556207233626</v>
      </c>
      <c r="I63" s="371">
        <f>100/'人民币汇率中间价（月初，月末）'!$N30</f>
        <v>0.08952070613933</v>
      </c>
      <c r="J63" s="371">
        <f>'人民币汇率中间价（月初，月末）'!$F30/100</f>
        <v>9.5808</v>
      </c>
      <c r="K63" s="371">
        <f>100/'人民币汇率中间价（月初，月末）'!$Z30</f>
        <v>0.219437800355489</v>
      </c>
      <c r="L63" s="371">
        <f>'人民币汇率中间价（月初，月末）'!$C30/100</f>
        <v>8.1535</v>
      </c>
      <c r="M63" s="371">
        <f>100/'人民币汇率中间价（月初，月末）'!$T30</f>
        <v>1.9114611208808</v>
      </c>
      <c r="N63" s="371">
        <f>100/'人民币汇率中间价（月初，月末）'!$O30</f>
        <v>0.394632991318074</v>
      </c>
      <c r="O63" s="371">
        <f>'人民币汇率中间价（月初，月末）'!$I30/100</f>
        <v>5.5872</v>
      </c>
      <c r="P63" s="371">
        <f>C63*0.0174492662593682</f>
        <v>0.125648676480459</v>
      </c>
      <c r="Q63" s="371">
        <f>C63*0.000656383327863822</f>
        <v>0.00472648506728181</v>
      </c>
      <c r="R63" s="371">
        <f>'人民币汇率中间价（月初，月末）'!$D30/100</f>
        <v>0.050269</v>
      </c>
      <c r="S63" s="371">
        <f>'人民币汇率中间价（月初，月末）'!$K30/100</f>
        <v>5.2202</v>
      </c>
      <c r="T63" s="371">
        <f>+'人民币汇率中间价（月初，月末）'!G30/100</f>
        <v>4.6617</v>
      </c>
      <c r="U63" s="371">
        <f>0.232066928432623*C63</f>
        <v>1.67106753825763</v>
      </c>
    </row>
    <row r="64" customFormat="1" ht="15.6" spans="2:21">
      <c r="B64" s="370" t="s">
        <v>62</v>
      </c>
      <c r="C64" s="371">
        <f>'人民币汇率中间价（月初，月末）'!$B29/100</f>
        <v>7.1848</v>
      </c>
      <c r="D64" s="371">
        <f>'人民币汇率中间价（月初，月末）'!$E29/100</f>
        <v>0.91642</v>
      </c>
      <c r="E64" s="371">
        <v>0.000442601256102365</v>
      </c>
      <c r="F64" s="371">
        <f>C64*0.000372786579683063</f>
        <v>0.00267839701770687</v>
      </c>
      <c r="G64" s="371">
        <f>100/'人民币汇率中间价（月初，月末）'!$Y29</f>
        <v>0.371609067261241</v>
      </c>
      <c r="H64" s="371">
        <f>C64*0.0000384763370527111</f>
        <v>0.000276444786456319</v>
      </c>
      <c r="I64" s="371">
        <f>100/'人民币汇率中间价（月初，月末）'!$N29</f>
        <v>0.093077803736143</v>
      </c>
      <c r="J64" s="371">
        <f>'人民币汇率中间价（月初，月末）'!$F29/100</f>
        <v>9.6844</v>
      </c>
      <c r="K64" s="371">
        <f>100/'人民币汇率中间价（月初，月末）'!$Z29</f>
        <v>0.220463414096431</v>
      </c>
      <c r="L64" s="371">
        <f>'人民币汇率中间价（月初，月末）'!$C29/100</f>
        <v>8.162</v>
      </c>
      <c r="M64" s="371">
        <f>100/'人民币汇率中间价（月初，月末）'!$T29</f>
        <v>1.92466847585503</v>
      </c>
      <c r="N64" s="371">
        <f>100/'人民币汇率中间价（月初，月末）'!$O29</f>
        <v>0.4034047359716</v>
      </c>
      <c r="O64" s="371">
        <f>'人民币汇率中间价（月初，月末）'!$I29/100</f>
        <v>5.5783</v>
      </c>
      <c r="P64" s="371">
        <f>C64*0.0180001800021116</f>
        <v>0.129327693279171</v>
      </c>
      <c r="Q64" s="371">
        <f>C64*0.000628709385372867</f>
        <v>0.00451715119202697</v>
      </c>
      <c r="R64" s="371">
        <f>'人民币汇率中间价（月初，月末）'!$D29/100</f>
        <v>0.049861</v>
      </c>
      <c r="S64" s="371">
        <f>'人民币汇率中间价（月初，月末）'!$K29/100</f>
        <v>5.1959</v>
      </c>
      <c r="T64" s="371">
        <f>+'人民币汇率中间价（月初，月末）'!G29/100</f>
        <v>4.6224</v>
      </c>
      <c r="U64" s="377"/>
    </row>
    <row r="65" customFormat="1" ht="15.6" spans="2:21">
      <c r="B65" s="370" t="s">
        <v>63</v>
      </c>
      <c r="C65" s="373">
        <v>7.19504736842105</v>
      </c>
      <c r="D65" s="373">
        <v>0.921658421052632</v>
      </c>
      <c r="E65" s="373">
        <v>0.000442635950072043</v>
      </c>
      <c r="F65" s="373">
        <v>0.00268221709913131</v>
      </c>
      <c r="G65" s="373">
        <v>0.370682524074854</v>
      </c>
      <c r="H65" s="373">
        <v>0.00027683906765759</v>
      </c>
      <c r="I65" s="373">
        <v>0.0896209928213585</v>
      </c>
      <c r="J65" s="373">
        <v>9.62324210526316</v>
      </c>
      <c r="K65" s="373">
        <v>0.218771265430571</v>
      </c>
      <c r="L65" s="373">
        <v>8.11353157894737</v>
      </c>
      <c r="M65" s="373">
        <v>1.90993164455167</v>
      </c>
      <c r="N65" s="373">
        <v>0.398327861566393</v>
      </c>
      <c r="O65" s="373">
        <v>5.56612631578947</v>
      </c>
      <c r="P65" s="373">
        <v>0.129512147755298</v>
      </c>
      <c r="Q65" s="373">
        <v>0.00452359380872866</v>
      </c>
      <c r="R65" s="373">
        <v>0.0497336774659508</v>
      </c>
      <c r="S65" s="373">
        <v>5.19131052631579</v>
      </c>
      <c r="T65" s="371">
        <v>4.6369052631579</v>
      </c>
      <c r="U65" s="377"/>
    </row>
    <row r="66" customFormat="1" ht="16.2" spans="1:21">
      <c r="A66" t="s">
        <v>64</v>
      </c>
      <c r="B66" s="366">
        <v>45748</v>
      </c>
      <c r="C66" s="367" t="s">
        <v>41</v>
      </c>
      <c r="D66" s="367" t="s">
        <v>42</v>
      </c>
      <c r="E66" s="368" t="s">
        <v>43</v>
      </c>
      <c r="F66" s="369" t="s">
        <v>44</v>
      </c>
      <c r="G66" s="367" t="s">
        <v>45</v>
      </c>
      <c r="H66" s="369" t="s">
        <v>46</v>
      </c>
      <c r="I66" s="367" t="s">
        <v>47</v>
      </c>
      <c r="J66" s="367" t="s">
        <v>48</v>
      </c>
      <c r="K66" s="374" t="s">
        <v>49</v>
      </c>
      <c r="L66" s="374" t="s">
        <v>50</v>
      </c>
      <c r="M66" s="374" t="s">
        <v>51</v>
      </c>
      <c r="N66" s="374" t="s">
        <v>52</v>
      </c>
      <c r="O66" s="374" t="s">
        <v>53</v>
      </c>
      <c r="P66" s="375" t="s">
        <v>54</v>
      </c>
      <c r="Q66" s="375" t="s">
        <v>55</v>
      </c>
      <c r="R66" s="374" t="s">
        <v>56</v>
      </c>
      <c r="S66" s="374" t="s">
        <v>57</v>
      </c>
      <c r="T66" s="374" t="s">
        <v>58</v>
      </c>
      <c r="U66" s="375" t="s">
        <v>59</v>
      </c>
    </row>
    <row r="67" customFormat="1" ht="15.6" spans="2:21">
      <c r="B67" s="370" t="s">
        <v>61</v>
      </c>
      <c r="C67" s="371">
        <f>'人民币汇率中间价（月初，月末）'!$B32/100</f>
        <v>7.1775</v>
      </c>
      <c r="D67" s="371">
        <f>'人民币汇率中间价（月初，月末）'!$E32/100</f>
        <v>0.92257</v>
      </c>
      <c r="E67" s="371">
        <v>0.000437878217310202</v>
      </c>
      <c r="F67" s="371">
        <f>C67*0.000377358490566418</f>
        <v>0.00270849056604047</v>
      </c>
      <c r="G67" s="371">
        <f>100/'人民币汇率中间价（月初，月末）'!$Y32</f>
        <v>0.351382690888647</v>
      </c>
      <c r="H67" s="371">
        <f>C67*0.0000391006842619745</f>
        <v>0.000280645161290322</v>
      </c>
      <c r="I67" s="371">
        <f>100/'人民币汇率中间价（月初，月末）'!$N32</f>
        <v>0.0872288273828735</v>
      </c>
      <c r="J67" s="371">
        <f>'人民币汇率中间价（月初，月末）'!$F32/100</f>
        <v>9.3054</v>
      </c>
      <c r="K67" s="371">
        <f>100/'人民币汇率中间价（月初，月末）'!$Z32</f>
        <v>0.212761430607859</v>
      </c>
      <c r="L67" s="371">
        <f>'人民币汇率中间价（月初，月末）'!$C32/100</f>
        <v>7.7913</v>
      </c>
      <c r="M67" s="371">
        <f>100/'人民币汇率中间价（月初，月末）'!$T32</f>
        <v>1.86153874792904</v>
      </c>
      <c r="N67" s="371">
        <f>100/'人民币汇率中间价（月初，月末）'!$O32</f>
        <v>0.393019965414243</v>
      </c>
      <c r="O67" s="371">
        <f>'人民币汇率中间价（月初，月末）'!$I32/100</f>
        <v>5.3601</v>
      </c>
      <c r="P67" s="371">
        <f>C67*0.0174492662593682</f>
        <v>0.125242108576615</v>
      </c>
      <c r="Q67" s="371">
        <f>C67*0.000656383327863822</f>
        <v>0.00471119133574258</v>
      </c>
      <c r="R67" s="371">
        <f>'人民币汇率中间价（月初，月末）'!$D32/100</f>
        <v>0.048085</v>
      </c>
      <c r="S67" s="371">
        <f>'人民币汇率中间价（月初，月末）'!$K32/100</f>
        <v>5.0097</v>
      </c>
      <c r="T67" s="371">
        <f>+'人民币汇率中间价（月初，月末）'!G32/100</f>
        <v>4.5016</v>
      </c>
      <c r="U67" s="371">
        <f>0.225940982033807*C67</f>
        <v>1.62169139854765</v>
      </c>
    </row>
    <row r="68" customFormat="1" ht="15.6" spans="2:21">
      <c r="B68" s="370" t="s">
        <v>62</v>
      </c>
      <c r="C68" s="371">
        <f>'人民币汇率中间价（月初，月末）'!$B31/100</f>
        <v>7.2014</v>
      </c>
      <c r="D68" s="371">
        <f>'人民币汇率中间价（月初，月末）'!$E31/100</f>
        <v>0.92813</v>
      </c>
      <c r="E68" s="371">
        <v>0.000432533434834513</v>
      </c>
      <c r="F68" s="371">
        <f>C68*0.000371747211896065</f>
        <v>0.00267710037174832</v>
      </c>
      <c r="G68" s="371">
        <f>100/'人民币汇率中间价（月初，月末）'!$Y31</f>
        <v>0.369221680697091</v>
      </c>
      <c r="H68" s="371">
        <f>C68*0.0000384541434339527</f>
        <v>0.000276923668525267</v>
      </c>
      <c r="I68" s="371">
        <f>100/'人民币汇率中间价（月初，月末）'!$N31</f>
        <v>0.0886265542881958</v>
      </c>
      <c r="J68" s="371">
        <f>'人民币汇率中间价（月初，月末）'!$F31/100</f>
        <v>9.6867</v>
      </c>
      <c r="K68" s="371">
        <f>100/'人民币汇率中间价（月初，月末）'!$Z31</f>
        <v>0.216736383536704</v>
      </c>
      <c r="L68" s="371">
        <f>'人民币汇率中间价（月初，月末）'!$C31/100</f>
        <v>8.225</v>
      </c>
      <c r="M68" s="371">
        <f>100/'人民币汇率中间价（月初，月末）'!$T31</f>
        <v>1.92800817475466</v>
      </c>
      <c r="N68" s="371">
        <f>100/'人民币汇率中间价（月初，月末）'!$O31</f>
        <v>0.38928682653379</v>
      </c>
      <c r="O68" s="371">
        <f>'人民币汇率中间价（月初，月末）'!$I31/100</f>
        <v>5.5219</v>
      </c>
      <c r="P68" s="371">
        <f>C68*0.0178428048890828</f>
        <v>0.128493175128241</v>
      </c>
      <c r="Q68" s="371">
        <f>C68*0.000623925677974117</f>
        <v>0.00449313837736281</v>
      </c>
      <c r="R68" s="371">
        <f>'人民币汇率中间价（月初，月末）'!$D31/100</f>
        <v>0.050872</v>
      </c>
      <c r="S68" s="371">
        <f>'人民币汇率中间价（月初，月末）'!$K31/100</f>
        <v>5.2298</v>
      </c>
      <c r="T68" s="371">
        <f>+'人民币汇率中间价（月初，月末）'!G31/100</f>
        <v>4.6177</v>
      </c>
      <c r="U68" s="377"/>
    </row>
    <row r="69" customFormat="1" ht="15.6" spans="2:21">
      <c r="B69" s="370" t="s">
        <v>63</v>
      </c>
      <c r="C69" s="373">
        <v>7.20337142857143</v>
      </c>
      <c r="D69" s="373">
        <v>0.927825238095238</v>
      </c>
      <c r="E69" s="373">
        <v>0.000429104153724396</v>
      </c>
      <c r="F69" s="373">
        <v>0.00267783324482321</v>
      </c>
      <c r="G69" s="373">
        <v>0.360237962905782</v>
      </c>
      <c r="H69" s="373">
        <v>0.000276999478122322</v>
      </c>
      <c r="I69" s="373">
        <v>0.0875096625252372</v>
      </c>
      <c r="J69" s="373">
        <v>9.50422857142857</v>
      </c>
      <c r="K69" s="373">
        <v>0.21512249689609</v>
      </c>
      <c r="L69" s="373">
        <v>8.11250476190476</v>
      </c>
      <c r="M69" s="373">
        <v>1.90325138778747</v>
      </c>
      <c r="N69" s="373">
        <v>0.382312407494051</v>
      </c>
      <c r="O69" s="373">
        <v>5.4602619047619</v>
      </c>
      <c r="P69" s="373">
        <v>0.128528350943594</v>
      </c>
      <c r="Q69" s="373">
        <v>0.00449436840227082</v>
      </c>
      <c r="R69" s="373">
        <v>0.0502322055461665</v>
      </c>
      <c r="S69" s="373">
        <v>5.17740476190476</v>
      </c>
      <c r="T69" s="371">
        <v>4.55389523809524</v>
      </c>
      <c r="U69" s="377"/>
    </row>
    <row r="70" customFormat="1" ht="16.2" spans="1:21">
      <c r="A70" t="s">
        <v>64</v>
      </c>
      <c r="B70" s="366">
        <v>45717</v>
      </c>
      <c r="C70" s="367" t="s">
        <v>41</v>
      </c>
      <c r="D70" s="367" t="s">
        <v>42</v>
      </c>
      <c r="E70" s="368" t="s">
        <v>43</v>
      </c>
      <c r="F70" s="369" t="s">
        <v>44</v>
      </c>
      <c r="G70" s="367" t="s">
        <v>45</v>
      </c>
      <c r="H70" s="369" t="s">
        <v>46</v>
      </c>
      <c r="I70" s="367" t="s">
        <v>47</v>
      </c>
      <c r="J70" s="367" t="s">
        <v>48</v>
      </c>
      <c r="K70" s="374" t="s">
        <v>49</v>
      </c>
      <c r="L70" s="374" t="s">
        <v>50</v>
      </c>
      <c r="M70" s="374" t="s">
        <v>51</v>
      </c>
      <c r="N70" s="374" t="s">
        <v>52</v>
      </c>
      <c r="O70" s="374" t="s">
        <v>53</v>
      </c>
      <c r="P70" s="375" t="s">
        <v>54</v>
      </c>
      <c r="Q70" s="375" t="s">
        <v>55</v>
      </c>
      <c r="R70" s="374" t="s">
        <v>56</v>
      </c>
      <c r="S70" s="374" t="s">
        <v>57</v>
      </c>
      <c r="T70" s="374" t="s">
        <v>58</v>
      </c>
      <c r="U70" s="375" t="s">
        <v>59</v>
      </c>
    </row>
    <row r="71" s="361" customFormat="1" ht="15.6" spans="2:22">
      <c r="B71" s="370" t="s">
        <v>61</v>
      </c>
      <c r="C71" s="371">
        <f>'人民币汇率中间价（月初，月末）'!$B34/100</f>
        <v>7.1745</v>
      </c>
      <c r="D71" s="371">
        <f>'人民币汇率中间价（月初，月末）'!$E34/100</f>
        <v>0.92252</v>
      </c>
      <c r="E71" s="371">
        <v>0.000439469648028759</v>
      </c>
      <c r="F71" s="371">
        <f>C71*0.00038550501156521</f>
        <v>0.0027658057054746</v>
      </c>
      <c r="G71" s="371">
        <f>100/'人民币汇率中间价（月初，月末）'!$Y34</f>
        <v>0.351567993249895</v>
      </c>
      <c r="H71" s="371">
        <f>C71*0.0000391335824838095</f>
        <v>0.000280763887530091</v>
      </c>
      <c r="I71" s="371">
        <f>100/'人民币汇率中间价（月初，月末）'!$N34</f>
        <v>0.0814438363304665</v>
      </c>
      <c r="J71" s="371">
        <f>'人民币汇率中间价（月初，月末）'!$F34/100</f>
        <v>9.0952</v>
      </c>
      <c r="K71" s="371">
        <f>100/'人民币汇率中间价（月初，月末）'!$Z34</f>
        <v>0.21218808351723</v>
      </c>
      <c r="L71" s="371">
        <f>'人民币汇率中间价（月初，月末）'!$C34/100</f>
        <v>7.5139</v>
      </c>
      <c r="M71" s="371">
        <f>100/'人民币汇率中间价（月初，月末）'!$T34</f>
        <v>1.79675147333621</v>
      </c>
      <c r="N71" s="371">
        <f>100/'人民币汇率中间价（月初，月末）'!$O34</f>
        <v>0.387086784857165</v>
      </c>
      <c r="O71" s="371">
        <f>'人民币汇率中间价（月初，月末）'!$I34/100</f>
        <v>5.344</v>
      </c>
      <c r="P71" s="371">
        <f>C71*0.017245839442151</f>
        <v>0.123730275077712</v>
      </c>
      <c r="Q71" s="371">
        <f>C71*0.000667062457056839</f>
        <v>0.00478583959815429</v>
      </c>
      <c r="R71" s="371">
        <f>'人民币汇率中间价（月初，月末）'!$D34/100</f>
        <v>0.04796</v>
      </c>
      <c r="S71" s="371">
        <f>'人民币汇率中间价（月初，月末）'!$K34/100</f>
        <v>5.0041</v>
      </c>
      <c r="T71" s="371">
        <f>+'人民币汇率中间价（月初，月末）'!G34/100</f>
        <v>4.4967</v>
      </c>
      <c r="U71" s="371">
        <f>0.225523598024772*C71</f>
        <v>1.61801905402873</v>
      </c>
      <c r="V71"/>
    </row>
    <row r="72" customFormat="1" ht="15.6" spans="2:21">
      <c r="B72" s="370" t="s">
        <v>62</v>
      </c>
      <c r="C72" s="371">
        <f>'人民币汇率中间价（月初，月末）'!$B33/100</f>
        <v>7.1782</v>
      </c>
      <c r="D72" s="371">
        <f>'人民币汇率中间价（月初，月末）'!$E33/100</f>
        <v>0.92283</v>
      </c>
      <c r="E72" s="371">
        <v>0.000437878217310202</v>
      </c>
      <c r="F72" s="371">
        <f>C72*0.000377358490566418</f>
        <v>0.00270875471698386</v>
      </c>
      <c r="G72" s="371">
        <f>100/'人民币汇率中间价（月初，月末）'!$Y33</f>
        <v>0.35288305455572</v>
      </c>
      <c r="H72" s="371">
        <f>C72*0.0000391006842619745</f>
        <v>0.000280672531769305</v>
      </c>
      <c r="I72" s="371">
        <f>100/'人民币汇率中间价（月初，月末）'!$N33</f>
        <v>0.085499316005472</v>
      </c>
      <c r="J72" s="371">
        <f>'人民币汇率中间价（月初，月末）'!$F33/100</f>
        <v>9.3183</v>
      </c>
      <c r="K72" s="371">
        <f>100/'人民币汇率中间价（月初，月末）'!$Z33</f>
        <v>0.212621194080626</v>
      </c>
      <c r="L72" s="371">
        <f>'人民币汇率中间价（月初，月末）'!$C33/100</f>
        <v>7.7962</v>
      </c>
      <c r="M72" s="371">
        <f>100/'人民币汇率中间价（月初，月末）'!$T33</f>
        <v>1.86591532476256</v>
      </c>
      <c r="N72" s="371">
        <f>100/'人民币汇率中间价（月初，月末）'!$O33</f>
        <v>0.390640259385132</v>
      </c>
      <c r="O72" s="371">
        <f>'人民币汇率中间价（月初，月末）'!$I33/100</f>
        <v>5.3631</v>
      </c>
      <c r="P72" s="371">
        <f>C72*0.0174492662593682</f>
        <v>0.125254323062997</v>
      </c>
      <c r="Q72" s="371">
        <f>C72*0.000656383327863822</f>
        <v>0.00471165080407209</v>
      </c>
      <c r="R72" s="371">
        <f>'人民币汇率中间价（月初，月末）'!$D33/100</f>
        <v>0.048355</v>
      </c>
      <c r="S72" s="371">
        <f>'人民币汇率中间价（月初，月末）'!$K33/100</f>
        <v>5.0375</v>
      </c>
      <c r="T72" s="371">
        <f>+'人民币汇率中间价（月初，月末）'!G33/100</f>
        <v>4.527</v>
      </c>
      <c r="U72" s="377"/>
    </row>
    <row r="73" customFormat="1" ht="15.6" spans="2:21">
      <c r="B73" s="370" t="s">
        <v>63</v>
      </c>
      <c r="C73" s="373">
        <v>7.17372380952381</v>
      </c>
      <c r="D73" s="373">
        <v>0.92293380952381</v>
      </c>
      <c r="E73" s="373">
        <v>0.000432464661775007</v>
      </c>
      <c r="F73" s="373">
        <v>0.00270706558850228</v>
      </c>
      <c r="G73" s="373">
        <v>0.355553749568256</v>
      </c>
      <c r="H73" s="373">
        <v>0.0002804975096588</v>
      </c>
      <c r="I73" s="373">
        <v>0.0840368417514238</v>
      </c>
      <c r="J73" s="373">
        <v>9.28895238095238</v>
      </c>
      <c r="K73" s="373">
        <v>0.213711093132241</v>
      </c>
      <c r="L73" s="373">
        <v>7.77202380952381</v>
      </c>
      <c r="M73" s="373">
        <v>1.85949974144099</v>
      </c>
      <c r="N73" s="373">
        <v>0.393406506943625</v>
      </c>
      <c r="O73" s="373">
        <v>5.38861904761905</v>
      </c>
      <c r="P73" s="373">
        <v>0.12517621682355</v>
      </c>
      <c r="Q73" s="373">
        <v>0.00470871270727118</v>
      </c>
      <c r="R73" s="373">
        <v>0.048381009016354</v>
      </c>
      <c r="S73" s="373">
        <v>5.02043333333333</v>
      </c>
      <c r="T73" s="371">
        <v>4.5409380952381</v>
      </c>
      <c r="U73" s="377"/>
    </row>
    <row r="74" customFormat="1" ht="16.2" spans="1:21">
      <c r="A74" t="s">
        <v>64</v>
      </c>
      <c r="B74" s="366">
        <v>45689</v>
      </c>
      <c r="C74" s="367" t="s">
        <v>41</v>
      </c>
      <c r="D74" s="367" t="s">
        <v>42</v>
      </c>
      <c r="E74" s="368" t="s">
        <v>43</v>
      </c>
      <c r="F74" s="369" t="s">
        <v>44</v>
      </c>
      <c r="G74" s="367" t="s">
        <v>45</v>
      </c>
      <c r="H74" s="369" t="s">
        <v>46</v>
      </c>
      <c r="I74" s="367" t="s">
        <v>47</v>
      </c>
      <c r="J74" s="367" t="s">
        <v>48</v>
      </c>
      <c r="K74" s="374" t="s">
        <v>49</v>
      </c>
      <c r="L74" s="374" t="s">
        <v>50</v>
      </c>
      <c r="M74" s="374" t="s">
        <v>51</v>
      </c>
      <c r="N74" s="374" t="s">
        <v>52</v>
      </c>
      <c r="O74" s="374" t="s">
        <v>53</v>
      </c>
      <c r="P74" s="375" t="s">
        <v>54</v>
      </c>
      <c r="Q74" s="375" t="s">
        <v>55</v>
      </c>
      <c r="R74" s="374" t="s">
        <v>56</v>
      </c>
      <c r="S74" s="374" t="s">
        <v>57</v>
      </c>
      <c r="T74" s="374" t="s">
        <v>58</v>
      </c>
      <c r="U74" s="375" t="s">
        <v>59</v>
      </c>
    </row>
    <row r="75" s="361" customFormat="1" ht="15.6" spans="2:22">
      <c r="B75" s="370" t="s">
        <v>61</v>
      </c>
      <c r="C75" s="371">
        <f>'人民币汇率中间价（月初，月末）'!$B36/100</f>
        <v>7.1693</v>
      </c>
      <c r="D75" s="371">
        <f>'人民币汇率中间价（月初，月末）'!$E36/100</f>
        <v>0.92079</v>
      </c>
      <c r="E75" s="371">
        <v>0.000443099391624535</v>
      </c>
      <c r="F75" s="371">
        <f>C75*0.00039261876717655</f>
        <v>0.00281480172751884</v>
      </c>
      <c r="G75" s="371">
        <f>100/'人民币汇率中间价（月初，月末）'!$Y36</f>
        <v>0.350926445816957</v>
      </c>
      <c r="H75" s="371">
        <f>C75*0.0000398724082934565</f>
        <v>0.000285857256778278</v>
      </c>
      <c r="I75" s="371">
        <f>100/'人民币汇率中间价（月初，月末）'!$N36</f>
        <v>0.072348953472388</v>
      </c>
      <c r="J75" s="371">
        <f>'人民币汇率中间价（月初，月末）'!$F36/100</f>
        <v>9.0011</v>
      </c>
      <c r="K75" s="371">
        <f>100/'人民币汇率中间价（月初，月末）'!$Z36</f>
        <v>0.215100021510002</v>
      </c>
      <c r="L75" s="371">
        <f>'人民币汇率中间价（月初，月末）'!$C36/100</f>
        <v>7.4794</v>
      </c>
      <c r="M75" s="371">
        <f>100/'人民币汇率中间价（月初，月末）'!$T36</f>
        <v>1.776514478593</v>
      </c>
      <c r="N75" s="371">
        <f>100/'人民币汇率中间价（月初，月末）'!$O36</f>
        <v>0.385683431039803</v>
      </c>
      <c r="O75" s="371">
        <f>'人民币汇率中间价（月初，月末）'!$I36/100</f>
        <v>5.3359</v>
      </c>
      <c r="P75" s="371">
        <f>C75*0.0171320884009951</f>
        <v>0.122825081373254</v>
      </c>
      <c r="Q75" s="371">
        <f>C75*0.000644961560292416</f>
        <v>0.00462392291420442</v>
      </c>
      <c r="R75" s="371">
        <f>'人民币汇率中间价（月初，月末）'!$D36/100</f>
        <v>0.046784</v>
      </c>
      <c r="S75" s="371">
        <f>'人民币汇率中间价（月初，月末）'!$K36/100</f>
        <v>5.0431</v>
      </c>
      <c r="T75" s="371">
        <f>+'人民币汇率中间价（月初，月末）'!G36/100</f>
        <v>4.5167</v>
      </c>
      <c r="U75" s="371">
        <f>0.229032471932083*C75</f>
        <v>1.64200250102268</v>
      </c>
      <c r="V75"/>
    </row>
    <row r="76" customFormat="1" ht="15.6" spans="2:21">
      <c r="B76" s="370" t="s">
        <v>62</v>
      </c>
      <c r="C76" s="371">
        <f>'人民币汇率中间价（月初，月末）'!$B35/100</f>
        <v>7.1738</v>
      </c>
      <c r="D76" s="371">
        <f>'人民币汇率中间价（月初，月末）'!$E35/100</f>
        <v>0.9226</v>
      </c>
      <c r="E76" s="378">
        <v>0.000442307607248537</v>
      </c>
      <c r="F76" s="371">
        <f>C76*0.00038550501156521</f>
        <v>0.0027655358519665</v>
      </c>
      <c r="G76" s="371">
        <f>100/'人民币汇率中间价（月初，月末）'!$Y35</f>
        <v>0.351877265209895</v>
      </c>
      <c r="H76" s="371">
        <f>C76*0.0000391335824838095</f>
        <v>0.000280736494022353</v>
      </c>
      <c r="I76" s="371">
        <f>100/'人民币汇率中间价（月初，月末）'!$N35</f>
        <v>0.0830695873933594</v>
      </c>
      <c r="J76" s="371">
        <f>'人民币汇率中间价（月初，月末）'!$F35/100</f>
        <v>9.0994</v>
      </c>
      <c r="K76" s="371">
        <f>100/'人民币汇率中间价（月初，月末）'!$Z35</f>
        <v>0.213010693136795</v>
      </c>
      <c r="L76" s="371">
        <f>'人民币汇率中间价（月初，月末）'!$C35/100</f>
        <v>7.5045</v>
      </c>
      <c r="M76" s="371">
        <f>100/'人民币汇率中间价（月初，月末）'!$T35</f>
        <v>1.80137985697044</v>
      </c>
      <c r="N76" s="371">
        <f>100/'人民币汇率中间价（月初，月末）'!$O35</f>
        <v>0.390579228996602</v>
      </c>
      <c r="O76" s="371">
        <f>'人民币汇率中间价（月初，月末）'!$I35/100</f>
        <v>5.3522</v>
      </c>
      <c r="P76" s="371">
        <f>C76*0.017245839442151</f>
        <v>0.123718202990103</v>
      </c>
      <c r="Q76" s="371">
        <f>C76*0.000667062457056839</f>
        <v>0.00478537265443435</v>
      </c>
      <c r="R76" s="371">
        <f>'人民币汇率中间价（月初，月末）'!$D35/100</f>
        <v>0.048336</v>
      </c>
      <c r="S76" s="371">
        <f>'人民币汇率中间价（月初，月末）'!$K35/100</f>
        <v>5.0079</v>
      </c>
      <c r="T76" s="371">
        <f>+'人民币汇率中间价（月初，月末）'!G35/100</f>
        <v>4.5101</v>
      </c>
      <c r="U76" s="377"/>
    </row>
    <row r="77" customFormat="1" ht="15.6" spans="2:21">
      <c r="B77" s="370" t="s">
        <v>63</v>
      </c>
      <c r="C77" s="373">
        <v>7.17114444444444</v>
      </c>
      <c r="D77" s="373">
        <v>0.921573888888889</v>
      </c>
      <c r="E77" s="373">
        <v>0.00045226693014912</v>
      </c>
      <c r="F77" s="373">
        <v>0.00276451212199135</v>
      </c>
      <c r="G77" s="373">
        <v>0.351929551524442</v>
      </c>
      <c r="H77" s="373">
        <v>0.000280632572619979</v>
      </c>
      <c r="I77" s="373">
        <v>0.0789188122718753</v>
      </c>
      <c r="J77" s="373">
        <v>9.04442777777778</v>
      </c>
      <c r="K77" s="373">
        <v>0.214462134922895</v>
      </c>
      <c r="L77" s="373">
        <v>7.50936666666667</v>
      </c>
      <c r="M77" s="373">
        <v>1.80198759231432</v>
      </c>
      <c r="N77" s="373">
        <v>0.389951386060538</v>
      </c>
      <c r="O77" s="373">
        <v>5.35803888888889</v>
      </c>
      <c r="P77" s="373">
        <v>0.123672405705362</v>
      </c>
      <c r="Q77" s="373">
        <v>0.00478360123302061</v>
      </c>
      <c r="R77" s="373">
        <v>0.0477193554716325</v>
      </c>
      <c r="S77" s="373">
        <v>5.05629444444444</v>
      </c>
      <c r="T77" s="371">
        <v>4.55495</v>
      </c>
      <c r="U77" s="377"/>
    </row>
    <row r="78" customFormat="1" ht="16.2" spans="1:21">
      <c r="A78" t="s">
        <v>64</v>
      </c>
      <c r="B78" s="366">
        <v>45658</v>
      </c>
      <c r="C78" s="367" t="s">
        <v>41</v>
      </c>
      <c r="D78" s="367" t="s">
        <v>42</v>
      </c>
      <c r="E78" s="368" t="s">
        <v>43</v>
      </c>
      <c r="F78" s="369" t="s">
        <v>44</v>
      </c>
      <c r="G78" s="367" t="s">
        <v>45</v>
      </c>
      <c r="H78" s="369" t="s">
        <v>46</v>
      </c>
      <c r="I78" s="367" t="s">
        <v>47</v>
      </c>
      <c r="J78" s="367" t="s">
        <v>48</v>
      </c>
      <c r="K78" s="374" t="s">
        <v>49</v>
      </c>
      <c r="L78" s="374" t="s">
        <v>50</v>
      </c>
      <c r="M78" s="374" t="s">
        <v>51</v>
      </c>
      <c r="N78" s="374" t="s">
        <v>52</v>
      </c>
      <c r="O78" s="374" t="s">
        <v>53</v>
      </c>
      <c r="P78" s="375" t="s">
        <v>54</v>
      </c>
      <c r="Q78" s="375" t="s">
        <v>55</v>
      </c>
      <c r="R78" s="374" t="s">
        <v>56</v>
      </c>
      <c r="S78" s="374" t="s">
        <v>57</v>
      </c>
      <c r="T78" s="374" t="s">
        <v>58</v>
      </c>
      <c r="U78" s="375" t="s">
        <v>59</v>
      </c>
    </row>
    <row r="79" s="361" customFormat="1" ht="15.6" spans="2:22">
      <c r="B79" s="370" t="s">
        <v>61</v>
      </c>
      <c r="C79" s="371">
        <f>'人民币汇率中间价（月初，月末）'!$B38/100</f>
        <v>7.1879</v>
      </c>
      <c r="D79" s="371">
        <f>'人民币汇率中间价（月初，月末）'!$E38/100</f>
        <v>0.92489</v>
      </c>
      <c r="E79" s="371">
        <v>0.000451775250848208</v>
      </c>
      <c r="F79" s="371">
        <f>+C79*0.000408997955009684</f>
        <v>0.00293983640081411</v>
      </c>
      <c r="G79" s="371">
        <f>100/'人民币汇率中间价（月初，月末）'!$Y38</f>
        <v>0.346560388147635</v>
      </c>
      <c r="H79" s="371">
        <f>C79*0.0000392387679026846</f>
        <v>0.000282044339807707</v>
      </c>
      <c r="I79" s="371">
        <f>100/'人民币汇率中间价（月初，月末）'!$N38</f>
        <v>0.0643111631316964</v>
      </c>
      <c r="J79" s="371">
        <f>'人民币汇率中间价（月初，月末）'!$F38/100</f>
        <v>9.0584</v>
      </c>
      <c r="K79" s="371">
        <f>100/'人民币汇率中间价（月初，月末）'!$Z38</f>
        <v>0.212170075532547</v>
      </c>
      <c r="L79" s="371">
        <f>'人民币汇率中间价（月初，月末）'!$C38/100</f>
        <v>7.491</v>
      </c>
      <c r="M79" s="371">
        <f>100/'人民币汇率中间价（月初，月末）'!$T38</f>
        <v>1.75073093016334</v>
      </c>
      <c r="N79" s="371">
        <f>100/'人民币汇率中间价（月初，月末）'!$O38</f>
        <v>0.383259236547601</v>
      </c>
      <c r="O79" s="371">
        <f>'人民币汇率中间价（月初，月末）'!$I38/100</f>
        <v>5.2991</v>
      </c>
      <c r="P79" s="371">
        <f>C79*0.0172920629439163</f>
        <v>0.124293619234576</v>
      </c>
      <c r="Q79" s="371">
        <f>C79*0.000647668393781741</f>
        <v>0.00465537564766378</v>
      </c>
      <c r="R79" s="371">
        <f>'人民币汇率中间价（月初，月末）'!$D38/100</f>
        <v>0.046123</v>
      </c>
      <c r="S79" s="371">
        <f>'人民币汇率中间价（月初，月末）'!$K38/100</f>
        <v>5.0442</v>
      </c>
      <c r="T79" s="371">
        <f>+'人民币汇率中间价（月初，月末）'!G38/100</f>
        <v>4.4904</v>
      </c>
      <c r="U79" s="371">
        <f>0.225349924534637*C79</f>
        <v>1.61979272256252</v>
      </c>
      <c r="V79"/>
    </row>
    <row r="80" customFormat="1" ht="15.6" spans="2:21">
      <c r="B80" s="370" t="s">
        <v>62</v>
      </c>
      <c r="C80" s="371">
        <f>'人民币汇率中间价（月初，月末）'!$B37/100</f>
        <v>7.1889</v>
      </c>
      <c r="D80" s="371">
        <f>'人民币汇率中间价（月初，月末）'!$E37/100</f>
        <v>0.92304</v>
      </c>
      <c r="E80" s="371">
        <v>0.00044765161960356</v>
      </c>
      <c r="F80" s="371">
        <f>+C80*0.000408997955009684</f>
        <v>0.00294024539876912</v>
      </c>
      <c r="G80" s="371">
        <f>100/'人民币汇率中间价（月初，月末）'!$Y37</f>
        <v>0.346752661326676</v>
      </c>
      <c r="H80" s="371">
        <f>C80*0.0000392387679026846</f>
        <v>0.000282083578575609</v>
      </c>
      <c r="I80" s="371">
        <f>100/'人民币汇率中间价（月初，月末）'!$N37</f>
        <v>0.0707173568680697</v>
      </c>
      <c r="J80" s="371">
        <f>'人民币汇率中间价（月初，月末）'!$F37/100</f>
        <v>8.8557</v>
      </c>
      <c r="K80" s="371">
        <f>100/'人民币汇率中间价（月初，月末）'!$Z37</f>
        <v>0.21059725381181</v>
      </c>
      <c r="L80" s="371">
        <f>'人民币汇率中间价（月初，月末）'!$C37/100</f>
        <v>7.4562</v>
      </c>
      <c r="M80" s="371">
        <f>100/'人民币汇率中间价（月初，月末）'!$T37</f>
        <v>1.74816006153523</v>
      </c>
      <c r="N80" s="371">
        <f>100/'人民币汇率中间价（月初，月末）'!$O37</f>
        <v>0.383950854290651</v>
      </c>
      <c r="O80" s="371">
        <f>'人民币汇率中间价（月初，月末）'!$I37/100</f>
        <v>5.2933</v>
      </c>
      <c r="P80" s="371">
        <f>C80*0.0172920629439163</f>
        <v>0.12431091129752</v>
      </c>
      <c r="Q80" s="371">
        <f>C80*0.000647668393781741</f>
        <v>0.00465602331605756</v>
      </c>
      <c r="R80" s="371">
        <f>'人民币汇率中间价（月初，月末）'!$D37/100</f>
        <v>0.0467</v>
      </c>
      <c r="S80" s="371">
        <f>'人民币汇率中间价（月初，月末）'!$K37/100</f>
        <v>5.0369</v>
      </c>
      <c r="T80" s="371">
        <f>+'人民币汇率中间价（月初，月末）'!G37/100</f>
        <v>4.5036</v>
      </c>
      <c r="U80" s="377"/>
    </row>
    <row r="81" customFormat="1" ht="15.6" spans="2:21">
      <c r="B81" s="370" t="s">
        <v>63</v>
      </c>
      <c r="C81" s="373">
        <v>7.18826666666667</v>
      </c>
      <c r="D81" s="373">
        <v>0.923849166666667</v>
      </c>
      <c r="E81" s="373">
        <v>0.000438897708307893</v>
      </c>
      <c r="F81" s="373">
        <v>0.00293998636673094</v>
      </c>
      <c r="G81" s="373">
        <v>0.351253095417903</v>
      </c>
      <c r="H81" s="373">
        <v>0.000282058727355938</v>
      </c>
      <c r="I81" s="373">
        <v>0.068958383615488</v>
      </c>
      <c r="J81" s="373">
        <v>8.92928333333333</v>
      </c>
      <c r="K81" s="373">
        <v>0.210522253079327</v>
      </c>
      <c r="L81" s="373">
        <v>7.45621666666667</v>
      </c>
      <c r="M81" s="373">
        <v>1.74756433221198</v>
      </c>
      <c r="N81" s="373">
        <v>0.383510334005542</v>
      </c>
      <c r="O81" s="373">
        <v>5.290975</v>
      </c>
      <c r="P81" s="373">
        <v>0.124299959657655</v>
      </c>
      <c r="Q81" s="373">
        <v>0.00465561312607483</v>
      </c>
      <c r="R81" s="373">
        <v>0.0461158218850165</v>
      </c>
      <c r="S81" s="373">
        <v>5.04201666666667</v>
      </c>
      <c r="T81" s="371">
        <v>4.49978333333333</v>
      </c>
      <c r="U81" s="377"/>
    </row>
    <row r="82" customFormat="1" ht="16.2" spans="1:18">
      <c r="A82" t="s">
        <v>65</v>
      </c>
      <c r="B82" s="366">
        <v>45627</v>
      </c>
      <c r="C82" s="367" t="s">
        <v>41</v>
      </c>
      <c r="D82" s="367" t="s">
        <v>42</v>
      </c>
      <c r="E82" s="368" t="s">
        <v>43</v>
      </c>
      <c r="F82" s="369" t="s">
        <v>44</v>
      </c>
      <c r="G82" s="367" t="s">
        <v>45</v>
      </c>
      <c r="H82" s="369" t="s">
        <v>46</v>
      </c>
      <c r="I82" s="367" t="s">
        <v>47</v>
      </c>
      <c r="J82" s="367" t="s">
        <v>48</v>
      </c>
      <c r="K82" s="374" t="s">
        <v>49</v>
      </c>
      <c r="L82" s="374" t="s">
        <v>50</v>
      </c>
      <c r="M82" s="374" t="s">
        <v>51</v>
      </c>
      <c r="N82" s="374" t="s">
        <v>52</v>
      </c>
      <c r="O82" s="374" t="s">
        <v>53</v>
      </c>
      <c r="P82" s="375" t="s">
        <v>54</v>
      </c>
      <c r="Q82" s="375" t="s">
        <v>55</v>
      </c>
      <c r="R82" s="374" t="s">
        <v>56</v>
      </c>
    </row>
    <row r="83" customFormat="1" ht="15.6" spans="2:18">
      <c r="B83" s="370" t="s">
        <v>61</v>
      </c>
      <c r="C83" s="371">
        <f>'人民币汇率中间价（月初，月末）'!$B40/100</f>
        <v>7.1865</v>
      </c>
      <c r="D83" s="371">
        <f>'人民币汇率中间价（月初，月末）'!$E40/100</f>
        <v>0.92343</v>
      </c>
      <c r="E83" s="371">
        <v>0.000455840455840456</v>
      </c>
      <c r="F83" s="371">
        <f>+$C83*0.000378071833648322</f>
        <v>0.00271701323251367</v>
      </c>
      <c r="G83" s="371">
        <f>100/'人民币汇率中间价（月初，月末）'!$Y40</f>
        <v>0.35297024460838</v>
      </c>
      <c r="H83" s="371">
        <f>+$C83*0.0000394119733575069</f>
        <v>0.000283234146533723</v>
      </c>
      <c r="I83" s="371">
        <f>100/'人民币汇率中间价（月初，月末）'!$N40</f>
        <v>0.0679791168153143</v>
      </c>
      <c r="J83" s="371">
        <f>'人民币汇率中间价（月初，月末）'!$F40/100</f>
        <v>9.1462</v>
      </c>
      <c r="K83" s="371">
        <f>100/'人民币汇率中间价（月初，月末）'!$Z40</f>
        <v>0.210092861044582</v>
      </c>
      <c r="L83" s="371">
        <f>'人民币汇率中间价（月初，月末）'!$C40/100</f>
        <v>7.5907</v>
      </c>
      <c r="M83" s="371">
        <f>100/'人民币汇率中间价（月初，月末）'!$T40</f>
        <v>1.76662838971822</v>
      </c>
      <c r="N83" s="371">
        <f>100/'人民币汇率中间价（月初，月末）'!$O40</f>
        <v>0.398089171974522</v>
      </c>
      <c r="O83" s="371">
        <f>'人民币汇率中间价（月初，月末）'!$I40/100</f>
        <v>5.3768</v>
      </c>
      <c r="P83" s="371">
        <f>+$C83*0.0170415814594931</f>
        <v>0.122469325158647</v>
      </c>
      <c r="Q83" s="371">
        <f>+$C83*0.000594215902405263</f>
        <v>0.00427033258263542</v>
      </c>
      <c r="R83" s="371">
        <f>'人民币汇率中间价（月初，月末）'!$D40/100</f>
        <v>0.048134</v>
      </c>
    </row>
    <row r="84" customFormat="1" ht="15.6" spans="2:18">
      <c r="B84" s="370" t="s">
        <v>62</v>
      </c>
      <c r="C84" s="371">
        <f>'人民币汇率中间价（月初，月末）'!$B39/100</f>
        <v>7.1884</v>
      </c>
      <c r="D84" s="371">
        <f>'人民币汇率中间价（月初，月末）'!$E39/100</f>
        <v>0.92604</v>
      </c>
      <c r="E84" s="371">
        <v>0.000451636504875416</v>
      </c>
      <c r="F84" s="371">
        <f>坦桑!HX1</f>
        <v>0.00294004089979161</v>
      </c>
      <c r="G84" s="371">
        <f>100/'人民币汇率中间价（月初，月末）'!$Y39</f>
        <v>0.349772647778944</v>
      </c>
      <c r="H84" s="371">
        <f>C84*0.0000392387679026846</f>
        <v>0.000282063959191658</v>
      </c>
      <c r="I84" s="371">
        <f>100/'人民币汇率中间价（月初，月末）'!$N39</f>
        <v>0.0660558700548924</v>
      </c>
      <c r="J84" s="371">
        <f>'人民币汇率中间价（月初，月末）'!$F39/100</f>
        <v>9.0765</v>
      </c>
      <c r="K84" s="371">
        <f>100/'人民币汇率中间价（月初，月末）'!$Z39</f>
        <v>0.212639278727567</v>
      </c>
      <c r="L84" s="371">
        <f>'人民币汇率中间价（月初，月末）'!$C39/100</f>
        <v>7.5257</v>
      </c>
      <c r="M84" s="371">
        <f>100/'人民币汇率中间价（月初，月末）'!$T39</f>
        <v>1.75972689038661</v>
      </c>
      <c r="N84" s="371">
        <f>100/'人民币汇率中间价（月初，月末）'!$O39</f>
        <v>0.384408395479357</v>
      </c>
      <c r="O84" s="371">
        <f>'人民币汇率中间价（月初，月末）'!$I39/100</f>
        <v>5.3214</v>
      </c>
      <c r="P84" s="371">
        <f>C84*0.0172920629439163</f>
        <v>0.124302265266048</v>
      </c>
      <c r="Q84" s="371">
        <f>C84*0.000647668393781741</f>
        <v>0.00465569948186067</v>
      </c>
      <c r="R84" s="371">
        <f>'人民币汇率中间价（月初，月末）'!$D39/100</f>
        <v>0.046233</v>
      </c>
    </row>
    <row r="85" customFormat="1" ht="15.6" spans="2:18">
      <c r="B85" s="370" t="s">
        <v>63</v>
      </c>
      <c r="C85" s="379">
        <v>7.18865</v>
      </c>
      <c r="D85" s="379">
        <v>0.924740454545455</v>
      </c>
      <c r="E85" s="371">
        <v>0.000444787155055068</v>
      </c>
      <c r="F85" s="371">
        <v>0.00294014314928037</v>
      </c>
      <c r="G85" s="379">
        <v>0.356282227346928</v>
      </c>
      <c r="H85" s="371">
        <v>0.000282073768883634</v>
      </c>
      <c r="I85" s="371">
        <v>0.0702708814715489</v>
      </c>
      <c r="J85" s="379">
        <v>9.13122272727272</v>
      </c>
      <c r="K85" s="379">
        <v>0.212116683459237</v>
      </c>
      <c r="L85" s="379">
        <v>7.56457727272727</v>
      </c>
      <c r="M85" s="379">
        <v>1.77208134175555</v>
      </c>
      <c r="N85" s="379">
        <v>0.396118043176867</v>
      </c>
      <c r="O85" s="371">
        <v>5.35050909090909</v>
      </c>
      <c r="P85" s="371">
        <v>0.124308358659657</v>
      </c>
      <c r="Q85" s="371">
        <v>0.00465592770786609</v>
      </c>
      <c r="R85" s="371">
        <v>0.0471190391417001</v>
      </c>
    </row>
    <row r="86" customFormat="1" ht="16.2" spans="1:16">
      <c r="A86" t="s">
        <v>65</v>
      </c>
      <c r="B86" s="366">
        <v>45597</v>
      </c>
      <c r="C86" s="367" t="s">
        <v>41</v>
      </c>
      <c r="D86" s="367" t="s">
        <v>42</v>
      </c>
      <c r="E86" s="368" t="s">
        <v>43</v>
      </c>
      <c r="F86" s="369" t="s">
        <v>44</v>
      </c>
      <c r="G86" s="367" t="s">
        <v>45</v>
      </c>
      <c r="H86" s="369" t="s">
        <v>46</v>
      </c>
      <c r="I86" s="367" t="s">
        <v>47</v>
      </c>
      <c r="J86" s="367" t="s">
        <v>48</v>
      </c>
      <c r="K86" s="374" t="s">
        <v>49</v>
      </c>
      <c r="L86" s="374" t="s">
        <v>50</v>
      </c>
      <c r="M86" s="374" t="s">
        <v>51</v>
      </c>
      <c r="N86" s="374" t="s">
        <v>52</v>
      </c>
      <c r="O86" s="374" t="s">
        <v>53</v>
      </c>
      <c r="P86" s="375" t="s">
        <v>54</v>
      </c>
    </row>
    <row r="87" customFormat="1" ht="15.6" spans="2:16">
      <c r="B87" s="370" t="s">
        <v>61</v>
      </c>
      <c r="C87" s="371">
        <f>'人民币汇率中间价（月初，月末）'!B42/100</f>
        <v>7.1135</v>
      </c>
      <c r="D87" s="371">
        <f>'人民币汇率中间价（月初，月末）'!E42/100</f>
        <v>0.915</v>
      </c>
      <c r="E87" s="371">
        <v>0.000453333816889405</v>
      </c>
      <c r="F87" s="371">
        <f>+C87*0.000367647058823445</f>
        <v>0.00261525735294058</v>
      </c>
      <c r="G87" s="371">
        <f>100/'人民币汇率中间价（月初，月末）'!Y42</f>
        <v>0.354609929078014</v>
      </c>
      <c r="H87" s="371">
        <f>+C87*0.0000395335046451923</f>
        <v>0.000281221585293575</v>
      </c>
      <c r="I87" s="371">
        <f>100/'人民币汇率中间价（月初，月末）'!N42</f>
        <v>0.0730914007966963</v>
      </c>
      <c r="J87" s="371">
        <f>'人民币汇率中间价（月初，月末）'!F42/100</f>
        <v>9.1755</v>
      </c>
      <c r="K87" s="371">
        <f>100/'人民币汇率中间价（月初，月末）'!Z42</f>
        <v>0.210349179638199</v>
      </c>
      <c r="L87" s="371">
        <f>'人民币汇率中间价（月初，月末）'!C42/100</f>
        <v>7.7421</v>
      </c>
      <c r="M87" s="371">
        <f>100/'人民币汇率中间价（月初，月末）'!T42</f>
        <v>1.77834684876938</v>
      </c>
      <c r="N87" s="371">
        <f>100/'人民币汇率中间价（月初，月末）'!O42</f>
        <v>0.404089384571867</v>
      </c>
      <c r="O87" s="371">
        <f>'人民币汇率中间价（月初，月末）'!I42/100</f>
        <v>5.3892</v>
      </c>
      <c r="P87" s="371">
        <f>+C87*0.0171747531120022</f>
        <v>0.122172606262228</v>
      </c>
    </row>
    <row r="88" customFormat="1" ht="15.6" spans="2:16">
      <c r="B88" s="370" t="s">
        <v>62</v>
      </c>
      <c r="C88" s="371">
        <f>'人民币汇率中间价（月初，月末）'!B41/100</f>
        <v>7.1877</v>
      </c>
      <c r="D88" s="371">
        <f>'人民币汇率中间价（月初，月末）'!E41/100</f>
        <v>0.92355</v>
      </c>
      <c r="E88" s="371">
        <v>0.000457128229039528</v>
      </c>
      <c r="F88" s="371">
        <f>坦桑!HR1</f>
        <v>0.0027174681144</v>
      </c>
      <c r="G88" s="371">
        <f>100/'人民币汇率中间价（月初，月末）'!Y41</f>
        <v>0.352472595255719</v>
      </c>
      <c r="H88" s="371">
        <f>+C88*0.0000394119733575069</f>
        <v>0.000283281440901752</v>
      </c>
      <c r="I88" s="371">
        <f>100/'人民币汇率中间价（月初，月末）'!N41</f>
        <v>0.0670452488384411</v>
      </c>
      <c r="J88" s="371">
        <f>'人民币汇率中间价（月初，月末）'!F41/100</f>
        <v>9.145</v>
      </c>
      <c r="K88" s="371">
        <f>100/'人民币汇率中间价（月初，月末）'!Z41</f>
        <v>0.209867993032383</v>
      </c>
      <c r="L88" s="371">
        <f>'人民币汇率中间价（月初，月末）'!C41/100</f>
        <v>7.6087</v>
      </c>
      <c r="M88" s="371">
        <f>100/'人民币汇率中间价（月初，月末）'!T41</f>
        <v>1.76772140710624</v>
      </c>
      <c r="N88" s="371">
        <f>100/'人民币汇率中间价（月初，月末）'!O41</f>
        <v>0.3977882970683</v>
      </c>
      <c r="O88" s="371">
        <f>'人民币汇率中间价（月初，月末）'!I41/100</f>
        <v>5.3712</v>
      </c>
      <c r="P88" s="371">
        <f>+C88*0.0170415814594931</f>
        <v>0.122489775056399</v>
      </c>
    </row>
    <row r="89" customFormat="1" ht="15.6" spans="2:16">
      <c r="B89" s="370" t="s">
        <v>63</v>
      </c>
      <c r="C89" s="379">
        <v>7.17290952380952</v>
      </c>
      <c r="D89" s="379">
        <v>0.922060952380952</v>
      </c>
      <c r="E89" s="371">
        <v>0.000452150121268881</v>
      </c>
      <c r="F89" s="371">
        <v>0.00271187624948571</v>
      </c>
      <c r="G89" s="379">
        <v>0.35430719446066</v>
      </c>
      <c r="H89" s="371">
        <v>0.000282698710152381</v>
      </c>
      <c r="I89" s="371">
        <v>0.0715380197322298</v>
      </c>
      <c r="J89" s="379">
        <v>9.16997619047619</v>
      </c>
      <c r="K89" s="379">
        <v>0.209000143314384</v>
      </c>
      <c r="L89" s="379">
        <v>7.64922380952381</v>
      </c>
      <c r="M89" s="379">
        <v>1.76693162227041</v>
      </c>
      <c r="N89" s="379">
        <v>0.401277974807387</v>
      </c>
      <c r="O89" s="371">
        <v>5.38383333333333</v>
      </c>
      <c r="P89" s="371">
        <v>0.122237718655671</v>
      </c>
    </row>
    <row r="90" customFormat="1" ht="16.2" spans="1:16">
      <c r="A90" t="s">
        <v>65</v>
      </c>
      <c r="B90" s="366">
        <v>45566</v>
      </c>
      <c r="C90" s="367" t="s">
        <v>41</v>
      </c>
      <c r="D90" s="380" t="s">
        <v>42</v>
      </c>
      <c r="E90" s="380" t="s">
        <v>43</v>
      </c>
      <c r="F90" s="380" t="s">
        <v>44</v>
      </c>
      <c r="G90" s="380" t="s">
        <v>45</v>
      </c>
      <c r="H90" s="380" t="s">
        <v>46</v>
      </c>
      <c r="I90" s="380" t="s">
        <v>47</v>
      </c>
      <c r="J90" s="380" t="s">
        <v>48</v>
      </c>
      <c r="K90" s="382" t="s">
        <v>49</v>
      </c>
      <c r="L90" s="382" t="s">
        <v>50</v>
      </c>
      <c r="M90" s="382" t="s">
        <v>51</v>
      </c>
      <c r="N90" s="382" t="s">
        <v>52</v>
      </c>
      <c r="O90" s="382" t="s">
        <v>53</v>
      </c>
      <c r="P90" s="382" t="s">
        <v>54</v>
      </c>
    </row>
    <row r="91" customFormat="1" ht="15.6" spans="2:16">
      <c r="B91" s="370" t="s">
        <v>61</v>
      </c>
      <c r="C91" s="371">
        <f>'人民币汇率中间价（月初，月末）'!B44/100</f>
        <v>7.0709</v>
      </c>
      <c r="D91" s="371">
        <f>'人民币汇率中间价（月初，月末）'!E44/100</f>
        <v>0.91042</v>
      </c>
      <c r="E91" s="371">
        <f>+C91*0.0000661280343324841</f>
        <v>0.000467584717961562</v>
      </c>
      <c r="F91" s="371">
        <f>+C91*0.000366300366300694</f>
        <v>0.00259007326007558</v>
      </c>
      <c r="G91" s="371">
        <f>100/'人民币汇率中间价（月初，月末）'!Y44</f>
        <v>0.366595791480314</v>
      </c>
      <c r="H91" s="371">
        <f>+C91*0.0000406338886631492</f>
        <v>0.000287318163348262</v>
      </c>
      <c r="I91" s="371">
        <f>100/'人民币汇率中间价（月初，月末）'!N44</f>
        <v>0.0733584219136278</v>
      </c>
      <c r="J91" s="371">
        <f>'人民币汇率中间价（月初，月末）'!F44/100</f>
        <v>9.2574</v>
      </c>
      <c r="K91" s="371">
        <f>100/'人民币汇率中间价（月初，月末）'!Z44</f>
        <v>0.211099617909692</v>
      </c>
      <c r="L91" s="371">
        <f>'人民币汇率中间价（月初，月末）'!C44/100</f>
        <v>7.7643</v>
      </c>
      <c r="M91" s="371">
        <f>100/'人民币汇率中间价（月初，月末）'!T44</f>
        <v>1.7950420937371</v>
      </c>
      <c r="N91" s="371">
        <f>100/'人民币汇率中间价（月初，月末）'!O44</f>
        <v>0.406950718268018</v>
      </c>
      <c r="O91" s="371">
        <f>'人民币汇率中间价（月初，月末）'!I44/100</f>
        <v>5.423</v>
      </c>
      <c r="P91" s="371">
        <f>+C91*0.0178428048884747</f>
        <v>0.126164689085916</v>
      </c>
    </row>
    <row r="92" customFormat="1" ht="15.6" spans="2:16">
      <c r="B92" s="370" t="s">
        <v>62</v>
      </c>
      <c r="C92" s="371">
        <f>'人民币汇率中间价（月初，月末）'!B43/100</f>
        <v>7.125</v>
      </c>
      <c r="D92" s="371">
        <f>'人民币汇率中间价（月初，月末）'!E43/100</f>
        <v>0.91673</v>
      </c>
      <c r="E92" s="371">
        <f>+C92*0.0000635647088736334</f>
        <v>0.000452898550724638</v>
      </c>
      <c r="F92" s="371">
        <f>+C92*0.000367647058823445</f>
        <v>0.00261948529411705</v>
      </c>
      <c r="G92" s="371">
        <f>100/'人民币汇率中间价（月初，月末）'!Y43</f>
        <v>0.353219596623221</v>
      </c>
      <c r="H92" s="371">
        <f>+C92*0.0000395335046451923</f>
        <v>0.000281676220596995</v>
      </c>
      <c r="I92" s="371">
        <f>100/'人民币汇率中间价（月初，月末）'!N43</f>
        <v>0.0733988050674535</v>
      </c>
      <c r="J92" s="371">
        <f>'人民币汇率中间价（月初，月末）'!F43/100</f>
        <v>9.232</v>
      </c>
      <c r="K92" s="371">
        <f>100/'人民币汇率中间价（月初，月末）'!Z43</f>
        <v>0.21111744463445</v>
      </c>
      <c r="L92" s="371">
        <f>'人民币汇率中间价（月初，月末）'!C43/100</f>
        <v>7.7368</v>
      </c>
      <c r="M92" s="371">
        <f>100/'人民币汇率中间价（月初，月末）'!T43</f>
        <v>1.77705116130293</v>
      </c>
      <c r="N92" s="371">
        <f>100/'人民币汇率中间价（月初，月末）'!O43</f>
        <v>0.403632694248234</v>
      </c>
      <c r="O92" s="371">
        <f>'人民币汇率中间价（月初，月末）'!I43/100</f>
        <v>5.3884</v>
      </c>
      <c r="P92" s="371">
        <f>+C92*0.0171747531120022</f>
        <v>0.122370115923016</v>
      </c>
    </row>
    <row r="93" customFormat="1" ht="15.6" spans="2:16">
      <c r="B93" s="370" t="s">
        <v>63</v>
      </c>
      <c r="C93" s="379">
        <v>7.1058</v>
      </c>
      <c r="D93" s="379">
        <v>0.914420555555556</v>
      </c>
      <c r="E93" s="371">
        <v>0.00045167804526</v>
      </c>
      <c r="F93" s="371">
        <v>0.0026124260526</v>
      </c>
      <c r="G93" s="379">
        <v>0.359928014397121</v>
      </c>
      <c r="H93" s="371">
        <v>0.0002809171443</v>
      </c>
      <c r="I93" s="371">
        <v>0.0735931443897493</v>
      </c>
      <c r="J93" s="379">
        <v>9.24880555555556</v>
      </c>
      <c r="K93" s="379">
        <v>0.212189584320604</v>
      </c>
      <c r="L93" s="379">
        <v>7.72165555555555</v>
      </c>
      <c r="M93" s="379">
        <v>1.78795987818033</v>
      </c>
      <c r="N93" s="379">
        <v>0.403467127515786</v>
      </c>
      <c r="O93" s="371">
        <v>5.40812777777778</v>
      </c>
      <c r="P93" s="371">
        <v>0.1220403598674</v>
      </c>
    </row>
    <row r="94" ht="16.2" spans="1:16">
      <c r="A94" t="s">
        <v>65</v>
      </c>
      <c r="B94" s="366">
        <v>45536</v>
      </c>
      <c r="C94" s="367" t="s">
        <v>41</v>
      </c>
      <c r="D94" s="367" t="s">
        <v>42</v>
      </c>
      <c r="E94" s="367" t="s">
        <v>43</v>
      </c>
      <c r="F94" s="367" t="s">
        <v>44</v>
      </c>
      <c r="G94" s="367" t="s">
        <v>45</v>
      </c>
      <c r="H94" s="367" t="s">
        <v>46</v>
      </c>
      <c r="I94" s="367" t="s">
        <v>47</v>
      </c>
      <c r="J94" s="367" t="s">
        <v>48</v>
      </c>
      <c r="K94" s="374" t="s">
        <v>49</v>
      </c>
      <c r="L94" s="374" t="s">
        <v>50</v>
      </c>
      <c r="M94" s="374" t="s">
        <v>51</v>
      </c>
      <c r="N94" s="374" t="s">
        <v>52</v>
      </c>
      <c r="O94" s="374" t="s">
        <v>53</v>
      </c>
      <c r="P94" s="374" t="s">
        <v>54</v>
      </c>
    </row>
    <row r="95" ht="15.6" spans="2:16">
      <c r="B95" s="370" t="s">
        <v>61</v>
      </c>
      <c r="C95" s="371">
        <f>'人民币汇率中间价（月初，月末）'!B46/100</f>
        <v>7.1027</v>
      </c>
      <c r="D95" s="371">
        <f>'人民币汇率中间价（月初，月末）'!E46/100</f>
        <v>0.91091</v>
      </c>
      <c r="E95" s="371">
        <f>+C95*0.0000648115187602167</f>
        <v>0.000460336774298191</v>
      </c>
      <c r="F95" s="371">
        <f>+C95*0.000369003690036967</f>
        <v>0.00262092250922557</v>
      </c>
      <c r="G95" s="371">
        <f>100/'人民币汇率中间价（月初，月末）'!Y46</f>
        <v>0.360282461449777</v>
      </c>
      <c r="H95" s="371">
        <f>+C95*0.0000401929260450169</f>
        <v>0.000285478295819941</v>
      </c>
      <c r="I95" s="371">
        <f>100/'人民币汇率中间价（月初，月末）'!N46</f>
        <v>0.0783828059476873</v>
      </c>
      <c r="J95" s="371">
        <f>'人民币汇率中间价（月初，月末）'!F46/100</f>
        <v>9.3227</v>
      </c>
      <c r="K95" s="371">
        <f>100/'人民币汇率中间价（月初，月末）'!Z46</f>
        <v>0.208494047494944</v>
      </c>
      <c r="L95" s="371">
        <f>'人民币汇率中间价（月初，月末）'!C46/100</f>
        <v>7.8444</v>
      </c>
      <c r="M95" s="371">
        <f>100/'人民币汇率中间价（月初，月末）'!T46</f>
        <v>1.82972572411396</v>
      </c>
      <c r="N95" s="371">
        <f>100/'人民币汇率中间价（月初，月末）'!O46</f>
        <v>0.398263570831176</v>
      </c>
      <c r="O95" s="371">
        <f>'人民币汇率中间价（月初，月末）'!I46/100</f>
        <v>5.4376</v>
      </c>
      <c r="P95" s="371">
        <f>+C95*0.0178007209293308</f>
        <v>0.126433180544758</v>
      </c>
    </row>
    <row r="96" ht="15.6" spans="1:16">
      <c r="A96" s="65"/>
      <c r="B96" s="381" t="s">
        <v>62</v>
      </c>
      <c r="C96" s="371">
        <f>'人民币汇率中间价（月初，月末）'!B45/100</f>
        <v>7.0074</v>
      </c>
      <c r="D96" s="371">
        <f>'人民币汇率中间价（月初，月末）'!E45/100</f>
        <v>0.90179</v>
      </c>
      <c r="E96" s="371">
        <f>印尼盾!PK1</f>
        <v>0.0004633853472</v>
      </c>
      <c r="F96" s="371">
        <f>坦桑!HF1</f>
        <v>0.00256681062</v>
      </c>
      <c r="G96" s="371">
        <f>100/'人民币汇率中间价（月初，月末）'!Y45</f>
        <v>0.356620662601191</v>
      </c>
      <c r="H96" s="371">
        <f>越南盾!GN1</f>
        <v>0.00028473799086</v>
      </c>
      <c r="I96" s="371">
        <f>100/'人民币汇率中间价（月初，月末）'!N45</f>
        <v>0.0747004511907252</v>
      </c>
      <c r="J96" s="371">
        <f>'人民币汇率中间价（月初，月末）'!F45/100</f>
        <v>9.3761</v>
      </c>
      <c r="K96" s="371">
        <f>100/'人民币汇率中间价（月初，月末）'!Z45</f>
        <v>0.216487703498441</v>
      </c>
      <c r="L96" s="371">
        <f>'人民币汇率中间价（月初，月末）'!C45/100</f>
        <v>7.8267</v>
      </c>
      <c r="M96" s="371">
        <f>100/'人民币汇率中间价（月初，月末）'!T45</f>
        <v>1.83234081539166</v>
      </c>
      <c r="N96" s="371">
        <f>100/'人民币汇率中间价（月初，月末）'!O45</f>
        <v>0.409651386669944</v>
      </c>
      <c r="O96" s="371">
        <f>'人民币汇率中间价（月初，月末）'!I45/100</f>
        <v>5.4731</v>
      </c>
      <c r="P96" s="371">
        <f>菲律宾!BX1</f>
        <v>0.125031671757</v>
      </c>
    </row>
    <row r="97" ht="15.6" spans="2:16">
      <c r="B97" s="370" t="s">
        <v>63</v>
      </c>
      <c r="C97" s="379">
        <v>7.07905789473684</v>
      </c>
      <c r="D97" s="379">
        <v>0.908538421052632</v>
      </c>
      <c r="E97" s="371">
        <v>0.000468123940463158</v>
      </c>
      <c r="F97" s="371">
        <v>0.00259305890684211</v>
      </c>
      <c r="G97" s="379">
        <v>0.360351475449633</v>
      </c>
      <c r="H97" s="371">
        <v>0.000287649730588947</v>
      </c>
      <c r="I97" s="371">
        <v>0.0777408349693006</v>
      </c>
      <c r="J97" s="379">
        <v>9.35039473684211</v>
      </c>
      <c r="K97" s="379">
        <v>0.21199371159706</v>
      </c>
      <c r="L97" s="379">
        <v>7.85715789473684</v>
      </c>
      <c r="M97" s="379">
        <v>1.83781922436291</v>
      </c>
      <c r="N97" s="379">
        <v>0.40172445508192</v>
      </c>
      <c r="O97" s="371">
        <v>5.45776315789474</v>
      </c>
      <c r="P97" s="371">
        <v>0.1263102495995</v>
      </c>
    </row>
    <row r="98" ht="16.2" spans="1:16">
      <c r="A98" t="s">
        <v>65</v>
      </c>
      <c r="B98" s="366">
        <v>45505</v>
      </c>
      <c r="C98" s="367" t="s">
        <v>41</v>
      </c>
      <c r="D98" s="367" t="s">
        <v>42</v>
      </c>
      <c r="E98" s="367" t="s">
        <v>43</v>
      </c>
      <c r="F98" s="367" t="s">
        <v>44</v>
      </c>
      <c r="G98" s="367" t="s">
        <v>45</v>
      </c>
      <c r="H98" s="367" t="s">
        <v>46</v>
      </c>
      <c r="I98" s="367" t="s">
        <v>47</v>
      </c>
      <c r="J98" s="367" t="s">
        <v>48</v>
      </c>
      <c r="K98" s="374" t="s">
        <v>49</v>
      </c>
      <c r="L98" s="374" t="s">
        <v>50</v>
      </c>
      <c r="M98" s="374" t="s">
        <v>51</v>
      </c>
      <c r="N98" s="374" t="s">
        <v>52</v>
      </c>
      <c r="O98" s="374" t="s">
        <v>53</v>
      </c>
      <c r="P98" s="374" t="s">
        <v>54</v>
      </c>
    </row>
    <row r="99" ht="15.6" spans="2:16">
      <c r="B99" s="370" t="s">
        <v>61</v>
      </c>
      <c r="C99" s="371">
        <f>'人民币汇率中间价（月初，月末）'!B48/100</f>
        <v>7.1323</v>
      </c>
      <c r="D99" s="371">
        <f>'人民币汇率中间价（月初，月末）'!E48/100</f>
        <v>0.91283</v>
      </c>
      <c r="E99" s="371">
        <f>+C99*0.00006208535164073</f>
        <v>0.000442811353507179</v>
      </c>
      <c r="F99" s="371">
        <f>+C99*0.000369685767098101</f>
        <v>0.00263670979667379</v>
      </c>
      <c r="G99" s="371">
        <f>100/'人民币汇率中间价（月初，月末）'!Y48</f>
        <v>0.382160736805901</v>
      </c>
      <c r="H99" s="371">
        <f>+C99*0.0000395491398062046</f>
        <v>0.000282076329839793</v>
      </c>
      <c r="I99" s="371">
        <f>100/'人民币汇率中间价（月初，月末）'!N48</f>
        <v>0.0831898308750738</v>
      </c>
      <c r="J99" s="371">
        <f>'人民币汇率中间价（月初，月末）'!F48/100</f>
        <v>9.1809</v>
      </c>
      <c r="K99" s="371">
        <f>100/'人民币汇率中间价（月初，月末）'!Z48</f>
        <v>0.20166982616061</v>
      </c>
      <c r="L99" s="371">
        <f>'人民币汇率中间价（月初，月末）'!C48/100</f>
        <v>7.7359</v>
      </c>
      <c r="M99" s="371">
        <f>100/'人民币汇率中间价（月初，月末）'!T48</f>
        <v>1.79791441927364</v>
      </c>
      <c r="N99" s="371">
        <f>100/'人民币汇率中间价（月初，月末）'!O48</f>
        <v>0.391864884987656</v>
      </c>
      <c r="O99" s="371">
        <f>'人民币汇率中间价（月初，月末）'!I48/100</f>
        <v>5.3416</v>
      </c>
      <c r="P99" s="371">
        <f>+C99*0.0170852554247301</f>
        <v>0.121857167265802</v>
      </c>
    </row>
    <row r="100" ht="15.6" spans="1:16">
      <c r="A100" s="65"/>
      <c r="B100" s="381" t="s">
        <v>62</v>
      </c>
      <c r="C100" s="371">
        <f>'人民币汇率中间价（月初，月末）'!B47/100</f>
        <v>7.1124</v>
      </c>
      <c r="D100" s="371">
        <f>'人民币汇率中间价（月初，月末）'!E47/100</f>
        <v>0.91222</v>
      </c>
      <c r="E100" s="371">
        <f>印尼盾!PE1</f>
        <v>0.0004609653126</v>
      </c>
      <c r="F100" s="371">
        <f>坦桑!GZ1</f>
        <v>0.0026245040496</v>
      </c>
      <c r="G100" s="371">
        <f>100/'人民币汇率中间价（月初，月末）'!Y47</f>
        <v>0.358371559633027</v>
      </c>
      <c r="H100" s="371">
        <f>越南盾!GH1</f>
        <v>0.00028586798196</v>
      </c>
      <c r="I100" s="371">
        <f>100/'人民币汇率中间价（月初，月末）'!N47</f>
        <v>0.0772940885481078</v>
      </c>
      <c r="J100" s="379">
        <f>'人民币汇率中间价（月初，月末）'!F47/100</f>
        <v>9.3638</v>
      </c>
      <c r="K100" s="379">
        <f>100/'人民币汇率中间价（月初，月末）'!Z47</f>
        <v>0.209564524917222</v>
      </c>
      <c r="L100" s="379">
        <f>'人民币汇率中间价（月初，月末）'!C47/100</f>
        <v>7.8807</v>
      </c>
      <c r="M100" s="379">
        <f>100/'人民币汇率中间价（月初，月末）'!T47</f>
        <v>1.83935107694006</v>
      </c>
      <c r="N100" s="379">
        <f>100/'人民币汇率中间价（月初，月末）'!O47</f>
        <v>0.400689185398886</v>
      </c>
      <c r="O100" s="379">
        <f>'人民币汇率中间价（月初，月末）'!I47/100</f>
        <v>5.4588</v>
      </c>
      <c r="P100" s="371">
        <f>菲律宾!BR1</f>
        <v>0.1266058480404</v>
      </c>
    </row>
    <row r="101" ht="15.6" spans="2:16">
      <c r="B101" s="370" t="s">
        <v>63</v>
      </c>
      <c r="C101" s="379">
        <v>7.13423636363636</v>
      </c>
      <c r="D101" s="379">
        <v>0.915213636363636</v>
      </c>
      <c r="E101" s="371">
        <v>0.000462380560081818</v>
      </c>
      <c r="F101" s="371">
        <v>0.00263256175512727</v>
      </c>
      <c r="G101" s="379">
        <v>0.372540386764656</v>
      </c>
      <c r="H101" s="371">
        <v>0.00028674564874</v>
      </c>
      <c r="I101" s="371">
        <v>0.0800652458967471</v>
      </c>
      <c r="J101" s="379">
        <v>9.22908636363636</v>
      </c>
      <c r="K101" s="379">
        <v>0.205265431528584</v>
      </c>
      <c r="L101" s="379">
        <v>7.86100909090909</v>
      </c>
      <c r="M101" s="379">
        <v>1.83035443149607</v>
      </c>
      <c r="N101" s="379">
        <v>0.395133393441504</v>
      </c>
      <c r="O101" s="371">
        <v>5.42105454545454</v>
      </c>
      <c r="P101" s="371">
        <v>0.126994551057145</v>
      </c>
    </row>
    <row r="102" ht="16.2" spans="1:16">
      <c r="A102" t="s">
        <v>65</v>
      </c>
      <c r="B102" s="366">
        <v>45474</v>
      </c>
      <c r="C102" s="367" t="s">
        <v>41</v>
      </c>
      <c r="D102" s="367" t="s">
        <v>42</v>
      </c>
      <c r="E102" s="367" t="s">
        <v>43</v>
      </c>
      <c r="F102" s="367" t="s">
        <v>44</v>
      </c>
      <c r="G102" s="367" t="s">
        <v>45</v>
      </c>
      <c r="H102" s="367" t="s">
        <v>46</v>
      </c>
      <c r="I102" s="367" t="s">
        <v>47</v>
      </c>
      <c r="J102" s="367" t="s">
        <v>48</v>
      </c>
      <c r="K102" s="374" t="s">
        <v>49</v>
      </c>
      <c r="L102" s="374" t="s">
        <v>50</v>
      </c>
      <c r="M102" s="374" t="s">
        <v>51</v>
      </c>
      <c r="N102" s="374" t="s">
        <v>52</v>
      </c>
      <c r="O102" s="374" t="s">
        <v>53</v>
      </c>
      <c r="P102" s="374" t="s">
        <v>54</v>
      </c>
    </row>
    <row r="103" ht="15.6" spans="2:16">
      <c r="B103" s="370" t="s">
        <v>61</v>
      </c>
      <c r="C103" s="371">
        <f>'人民币汇率中间价（月初，月末）'!B50/100</f>
        <v>7.1265</v>
      </c>
      <c r="D103" s="371">
        <f>'人民币汇率中间价（月初，月末）'!E50/100</f>
        <v>0.91261</v>
      </c>
      <c r="E103" s="371">
        <f>+C103*0.0000617803051622852</f>
        <v>0.000440277344739026</v>
      </c>
      <c r="F103" s="371">
        <f>+C103*0.00038095238095241</f>
        <v>0.00271485714285735</v>
      </c>
      <c r="G103" s="371">
        <f>100/'人民币汇率中间价（月初，月末）'!Y50</f>
        <v>0.389256520046711</v>
      </c>
      <c r="H103" s="371">
        <f>+C103*0.0000392811548659503</f>
        <v>0.000279937150152195</v>
      </c>
      <c r="I103" s="371">
        <f>100/'人民币汇率中间价（月初，月末）'!N50</f>
        <v>0.0838398658562146</v>
      </c>
      <c r="J103" s="371">
        <f>'人民币汇率中间价（月初，月末）'!F50/100</f>
        <v>9.0427</v>
      </c>
      <c r="K103" s="371">
        <f>100/'人民币汇率中间价（月初，月末）'!Z50</f>
        <v>0.195499599225822</v>
      </c>
      <c r="L103" s="371">
        <f>'人民币汇率中间价（月初，月末）'!C50/100</f>
        <v>7.6787</v>
      </c>
      <c r="M103" s="371">
        <f>100/'人民币汇率中间价（月初，月末）'!T50</f>
        <v>1.77213843945489</v>
      </c>
      <c r="N103" s="371">
        <f>100/'人民币汇率中间价（月初，月末）'!O50</f>
        <v>0.395241294810482</v>
      </c>
      <c r="O103" s="371">
        <f>'人民币汇率中间价（月初，月末）'!I50/100</f>
        <v>5.2713</v>
      </c>
      <c r="P103" s="371">
        <f>+C103*0.0170415814581038</f>
        <v>0.121446830261177</v>
      </c>
    </row>
    <row r="104" ht="15.6" spans="1:16">
      <c r="A104" s="65"/>
      <c r="B104" s="381" t="s">
        <v>62</v>
      </c>
      <c r="C104" s="379">
        <f>'人民币汇率中间价（月初，月末）'!B49/100</f>
        <v>7.1346</v>
      </c>
      <c r="D104" s="379">
        <f>'人民币汇率中间价（月初，月末）'!E49/100</f>
        <v>0.91336</v>
      </c>
      <c r="E104" s="371">
        <f>印尼盾!OY1</f>
        <v>0.00044295449484</v>
      </c>
      <c r="F104" s="371">
        <f>坦桑!GT1</f>
        <v>0.0026375617356</v>
      </c>
      <c r="G104" s="379">
        <f>100/'人民币汇率中间价（月初，月末）'!Y49</f>
        <v>0.38001140034201</v>
      </c>
      <c r="H104" s="371">
        <f>越南盾!GB1</f>
        <v>0.00028216700886</v>
      </c>
      <c r="I104" s="379">
        <f>100/'人民币汇率中间价（月初，月末）'!N49</f>
        <v>0.0835819897528481</v>
      </c>
      <c r="J104" s="379">
        <f>'人民币汇率中间价（月初，月末）'!F49/100</f>
        <v>9.19</v>
      </c>
      <c r="K104" s="379">
        <f>100/'人民币汇率中间价（月初，月末）'!Z49</f>
        <v>0.200260338439972</v>
      </c>
      <c r="L104" s="379">
        <f>'人民币汇率中间价（月初，月末）'!C49/100</f>
        <v>7.7439</v>
      </c>
      <c r="M104" s="379">
        <f>100/'人民币汇率中间价（月初，月末）'!T49</f>
        <v>1.79839942451218</v>
      </c>
      <c r="N104" s="379">
        <f>100/'人民币汇率中间价（月初，月末）'!O49</f>
        <v>0.390335298021</v>
      </c>
      <c r="O104" s="379">
        <f>'人民币汇率中间价（月初，月末）'!I49/100</f>
        <v>5.3295</v>
      </c>
      <c r="P104" s="371">
        <f>菲律宾!BL1</f>
        <v>0.121896460323</v>
      </c>
    </row>
    <row r="105" ht="15.6" spans="2:16">
      <c r="B105" s="370" t="s">
        <v>63</v>
      </c>
      <c r="C105" s="379">
        <v>7.13155217391304</v>
      </c>
      <c r="D105" s="379">
        <v>0.91321347826087</v>
      </c>
      <c r="E105" s="371">
        <v>0.000442765269338261</v>
      </c>
      <c r="F105" s="371">
        <v>0.00263643499696522</v>
      </c>
      <c r="G105" s="379">
        <v>0.393539114365889</v>
      </c>
      <c r="H105" s="371">
        <v>0.000282046470081304</v>
      </c>
      <c r="I105" s="379">
        <v>0.0822138252913318</v>
      </c>
      <c r="J105" s="379">
        <v>9.20177391304348</v>
      </c>
      <c r="K105" s="379">
        <v>0.198138531569498</v>
      </c>
      <c r="L105" s="379">
        <v>7.76206956521739</v>
      </c>
      <c r="M105" s="379">
        <v>1.80434612065584</v>
      </c>
      <c r="N105" s="379">
        <v>0.391797464559364</v>
      </c>
      <c r="O105" s="371">
        <v>5.31062173913043</v>
      </c>
      <c r="P105" s="371">
        <v>0.121844387437109</v>
      </c>
    </row>
    <row r="106" ht="16.2" spans="1:16">
      <c r="A106" t="s">
        <v>65</v>
      </c>
      <c r="B106" s="366">
        <v>45444</v>
      </c>
      <c r="C106" s="367" t="s">
        <v>41</v>
      </c>
      <c r="D106" s="367" t="s">
        <v>42</v>
      </c>
      <c r="E106" s="367" t="s">
        <v>43</v>
      </c>
      <c r="F106" s="367" t="s">
        <v>44</v>
      </c>
      <c r="G106" s="367" t="s">
        <v>45</v>
      </c>
      <c r="H106" s="367" t="s">
        <v>46</v>
      </c>
      <c r="I106" s="367" t="s">
        <v>47</v>
      </c>
      <c r="J106" s="367" t="s">
        <v>48</v>
      </c>
      <c r="K106" s="374" t="s">
        <v>49</v>
      </c>
      <c r="L106" s="374" t="s">
        <v>50</v>
      </c>
      <c r="M106" s="374" t="s">
        <v>51</v>
      </c>
      <c r="N106" s="374" t="s">
        <v>52</v>
      </c>
      <c r="O106" s="374" t="s">
        <v>53</v>
      </c>
      <c r="P106" s="374" t="s">
        <v>54</v>
      </c>
    </row>
    <row r="107" ht="15.6" spans="2:16">
      <c r="B107" s="370" t="s">
        <v>61</v>
      </c>
      <c r="C107" s="371">
        <f>'人民币汇率中间价（月初，月末）'!B52/100</f>
        <v>7.1086</v>
      </c>
      <c r="D107" s="371">
        <f>'人民币汇率中间价（月初，月末）'!E52/100</f>
        <v>0.90892</v>
      </c>
      <c r="E107" s="371">
        <f>C107*0.0000623142665954996</f>
        <v>0.000442967195520768</v>
      </c>
      <c r="F107" s="371">
        <f>C107*0.000384615384615065</f>
        <v>0.00273407692307465</v>
      </c>
      <c r="G107" s="371">
        <f>100/'人民币汇率中间价（月初，月末）'!Y52</f>
        <v>0.418813083720735</v>
      </c>
      <c r="H107" s="371">
        <f>C107*0.000039281154865953</f>
        <v>0.000279234017480113</v>
      </c>
      <c r="I107" s="371">
        <f>100/'人民币汇率中间价（月初，月末）'!N52</f>
        <v>0.0793424101050494</v>
      </c>
      <c r="J107" s="371">
        <f>'人民币汇率中间价（月初，月末）'!F52/100</f>
        <v>9.0951</v>
      </c>
      <c r="K107" s="371">
        <f>100/'人民币汇率中间价（月初，月末）'!Z52</f>
        <v>0.194821640787859</v>
      </c>
      <c r="L107" s="371">
        <f>'人民币汇率中间价（月初，月末）'!C52/100</f>
        <v>7.7457</v>
      </c>
      <c r="M107" s="371">
        <f>100/'人民币汇率中间价（月初，月末）'!T52</f>
        <v>1.80505415162455</v>
      </c>
      <c r="N107" s="371">
        <f>100/'人民币汇率中间价（月初，月末）'!O52</f>
        <v>0.379089427195875</v>
      </c>
      <c r="O107" s="371">
        <f>'人民币汇率中间价（月初，月末）'!I52/100</f>
        <v>5.2813</v>
      </c>
      <c r="P107" s="371">
        <f>C107*0.0170954782469092</f>
        <v>0.121524916665979</v>
      </c>
    </row>
    <row r="108" ht="15.6" spans="1:16">
      <c r="A108" s="65"/>
      <c r="B108" s="381" t="s">
        <v>62</v>
      </c>
      <c r="C108" s="379">
        <f>'人民币汇率中间价（月初，月末）'!B51/100</f>
        <v>7.1268</v>
      </c>
      <c r="D108" s="379">
        <f>'人民币汇率中间价（月初，月末）'!E51/100</f>
        <v>0.91268</v>
      </c>
      <c r="E108" s="371">
        <f>印尼盾!OS1</f>
        <v>0.00044029584204</v>
      </c>
      <c r="F108" s="371">
        <f>坦桑!GN1</f>
        <v>0.0027149687136</v>
      </c>
      <c r="G108" s="379">
        <f>100/'人民币汇率中间价（月初，月末）'!Y51</f>
        <v>0.385742940904181</v>
      </c>
      <c r="H108" s="371">
        <f>越南盾!FV1</f>
        <v>0.00027994925616</v>
      </c>
      <c r="I108" s="379">
        <f>100/'人民币汇率中间价（月初，月末）'!N51</f>
        <v>0.0841085336518243</v>
      </c>
      <c r="J108" s="379">
        <f>'人民币汇率中间价（月初，月末）'!F51/100</f>
        <v>9.043</v>
      </c>
      <c r="K108" s="379">
        <f>100/'人民币汇率中间价（月初，月末）'!Z51</f>
        <v>0.195160031225605</v>
      </c>
      <c r="L108" s="379">
        <f>'人民币汇率中间价（月初，月末）'!C51/100</f>
        <v>7.6617</v>
      </c>
      <c r="M108" s="379">
        <f>100/'人民币汇率中间价（月初，月末）'!T51</f>
        <v>1.76887835423558</v>
      </c>
      <c r="N108" s="379">
        <f>100/'人民币汇率中间价（月初，月末）'!O51</f>
        <v>0.386907064923006</v>
      </c>
      <c r="O108" s="379">
        <f>'人民币汇率中间价（月初，月末）'!I51/100</f>
        <v>5.279</v>
      </c>
      <c r="P108" s="371">
        <f>菲律宾!BF1</f>
        <v>0.1214519394708</v>
      </c>
    </row>
    <row r="109" ht="15.6" spans="2:16">
      <c r="B109" s="370" t="s">
        <v>63</v>
      </c>
      <c r="C109" s="379">
        <v>7.11619473684211</v>
      </c>
      <c r="D109" s="379">
        <v>0.911175789473684</v>
      </c>
      <c r="E109" s="371">
        <v>0.000439640645700526</v>
      </c>
      <c r="F109" s="371">
        <v>0.00271092861738947</v>
      </c>
      <c r="G109" s="379">
        <v>0.391314466483916</v>
      </c>
      <c r="H109" s="371">
        <v>0.000279532668696842</v>
      </c>
      <c r="I109" s="379">
        <v>0.0813931421565498</v>
      </c>
      <c r="J109" s="379">
        <v>9.09091052631579</v>
      </c>
      <c r="K109" s="379">
        <v>0.195615736565317</v>
      </c>
      <c r="L109" s="379">
        <v>7.69743684210526</v>
      </c>
      <c r="M109" s="379">
        <v>1.77474389978488</v>
      </c>
      <c r="N109" s="379">
        <v>0.387690223268759</v>
      </c>
      <c r="O109" s="371">
        <v>5.28501052631579</v>
      </c>
      <c r="P109" s="371">
        <v>0.121271209019668</v>
      </c>
    </row>
    <row r="110" ht="16.2" spans="1:16">
      <c r="A110" t="s">
        <v>65</v>
      </c>
      <c r="B110" s="366">
        <v>45413</v>
      </c>
      <c r="C110" s="367" t="s">
        <v>41</v>
      </c>
      <c r="D110" s="367" t="s">
        <v>42</v>
      </c>
      <c r="E110" s="367" t="s">
        <v>43</v>
      </c>
      <c r="F110" s="367" t="s">
        <v>44</v>
      </c>
      <c r="G110" s="367" t="s">
        <v>45</v>
      </c>
      <c r="H110" s="367" t="s">
        <v>46</v>
      </c>
      <c r="I110" s="367" t="s">
        <v>47</v>
      </c>
      <c r="J110" s="367" t="s">
        <v>48</v>
      </c>
      <c r="K110" s="374" t="s">
        <v>49</v>
      </c>
      <c r="L110" s="374" t="s">
        <v>50</v>
      </c>
      <c r="M110" s="374" t="s">
        <v>51</v>
      </c>
      <c r="N110" s="374" t="s">
        <v>52</v>
      </c>
      <c r="O110" s="374" t="s">
        <v>53</v>
      </c>
      <c r="P110" s="374" t="s">
        <v>54</v>
      </c>
    </row>
    <row r="111" ht="15.6" spans="2:16">
      <c r="B111" s="370" t="s">
        <v>61</v>
      </c>
      <c r="C111" s="371">
        <f>'人民币汇率中间价（月初，月末）'!B54/100</f>
        <v>7.0994</v>
      </c>
      <c r="D111" s="371">
        <f>'人民币汇率中间价（月初，月末）'!E54/100</f>
        <v>0.90886</v>
      </c>
      <c r="E111" s="371">
        <f>C111*0.0000623088632432183</f>
        <v>0.000442355543708904</v>
      </c>
      <c r="F111" s="371">
        <f>C111*0.000386100386100649</f>
        <v>0.00274108108108295</v>
      </c>
      <c r="G111" s="371">
        <f>100/'人民币汇率中间价（月初，月末）'!Y54</f>
        <v>0.417780748663102</v>
      </c>
      <c r="H111" s="371">
        <f>C111*0.0000394555139080631</f>
        <v>0.000280110475438903</v>
      </c>
      <c r="I111" s="371">
        <f>100/'人民币汇率中间价（月初，月末）'!N54</f>
        <v>0.0780749832138786</v>
      </c>
      <c r="J111" s="371">
        <f>'人民币汇率中间价（月初，月末）'!F54/100</f>
        <v>8.9325</v>
      </c>
      <c r="K111" s="371">
        <f>100/'人民币汇率中间价（月初，月末）'!Z54</f>
        <v>0.194457948468644</v>
      </c>
      <c r="L111" s="371">
        <f>'人民币汇率中间价（月初，月末）'!C54/100</f>
        <v>7.6632</v>
      </c>
      <c r="M111" s="371">
        <f>100/'人民币汇率中间价（月初，月末）'!T54</f>
        <v>1.76591085681995</v>
      </c>
      <c r="N111" s="371">
        <f>100/'人民币汇率中间价（月初，月末）'!O54</f>
        <v>0.384054074813734</v>
      </c>
      <c r="O111" s="371">
        <f>'人民币汇率中间价（月初，月末）'!I54/100</f>
        <v>5.2702</v>
      </c>
      <c r="P111" s="371">
        <f>C111*0.0173882802988358</f>
        <v>0.123446357153555</v>
      </c>
    </row>
    <row r="112" ht="15.6" spans="1:16">
      <c r="A112" s="65"/>
      <c r="B112" s="381" t="s">
        <v>62</v>
      </c>
      <c r="C112" s="379">
        <f>'人民币汇率中间价（月初，月末）'!B53/100</f>
        <v>7.1088</v>
      </c>
      <c r="D112" s="379">
        <f>'人民币汇率中间价（月初，月末）'!E53/100</f>
        <v>0.90927</v>
      </c>
      <c r="E112" s="371">
        <f>印尼盾!OM1</f>
        <v>0.00044297989584</v>
      </c>
      <c r="F112" s="371">
        <f>坦桑!GH1</f>
        <v>0.002734151112</v>
      </c>
      <c r="G112" s="379">
        <f>100/'人民币汇率中间价（月初，月末）'!Y53</f>
        <v>0.417990302624979</v>
      </c>
      <c r="H112" s="371">
        <f>越南盾!FP1</f>
        <v>0.00027924219456</v>
      </c>
      <c r="I112" s="379">
        <f>100/'人民币汇率中间价（月初，月末）'!N53</f>
        <v>0.0795506976596185</v>
      </c>
      <c r="J112" s="379">
        <f>'人民币汇率中间价（月初，月末）'!F53/100</f>
        <v>9.0853</v>
      </c>
      <c r="K112" s="379">
        <f>100/'人民币汇率中间价（月初，月末）'!Z53</f>
        <v>0.195247671671515</v>
      </c>
      <c r="L112" s="379">
        <f>'人民币汇率中间价（月初，月末）'!C53/100</f>
        <v>7.7322</v>
      </c>
      <c r="M112" s="379">
        <f>100/'人民币汇率中间价（月初，月末）'!T53</f>
        <v>1.79846411164865</v>
      </c>
      <c r="N112" s="379">
        <f>100/'人民币汇率中间价（月初，月末）'!O53</f>
        <v>0.380416175295774</v>
      </c>
      <c r="O112" s="379">
        <f>'人民币汇率中间价（月初，月末）'!I53/100</f>
        <v>5.2849</v>
      </c>
      <c r="P112" s="371">
        <f>菲律宾!AZ1</f>
        <v>0.1215283340064</v>
      </c>
    </row>
    <row r="113" ht="15.6" spans="2:16">
      <c r="B113" s="370" t="s">
        <v>63</v>
      </c>
      <c r="C113" s="379">
        <v>7.105665</v>
      </c>
      <c r="D113" s="379">
        <v>0.9097605</v>
      </c>
      <c r="E113" s="371">
        <v>0.0004427845405095</v>
      </c>
      <c r="F113" s="371">
        <v>0.002732945343975</v>
      </c>
      <c r="G113" s="379">
        <v>0.423376298971407</v>
      </c>
      <c r="H113" s="371">
        <v>0.000279119047998</v>
      </c>
      <c r="I113" s="379">
        <v>0.0788709155217567</v>
      </c>
      <c r="J113" s="379">
        <v>9.019365</v>
      </c>
      <c r="K113" s="379">
        <v>0.195691844053169</v>
      </c>
      <c r="L113" s="379">
        <v>7.717115</v>
      </c>
      <c r="M113" s="379">
        <v>1.79720516624597</v>
      </c>
      <c r="N113" s="379">
        <v>0.387466992655563</v>
      </c>
      <c r="O113" s="371">
        <v>5.27871</v>
      </c>
      <c r="P113" s="371">
        <v>0.12147473968287</v>
      </c>
    </row>
    <row r="114" ht="16.2" spans="1:16">
      <c r="A114" t="s">
        <v>65</v>
      </c>
      <c r="B114" s="366">
        <v>45383</v>
      </c>
      <c r="C114" s="367" t="s">
        <v>41</v>
      </c>
      <c r="D114" s="367" t="s">
        <v>42</v>
      </c>
      <c r="E114" s="367" t="s">
        <v>43</v>
      </c>
      <c r="F114" s="367" t="s">
        <v>44</v>
      </c>
      <c r="G114" s="367" t="s">
        <v>45</v>
      </c>
      <c r="H114" s="367" t="s">
        <v>46</v>
      </c>
      <c r="I114" s="367" t="s">
        <v>47</v>
      </c>
      <c r="J114" s="367" t="s">
        <v>48</v>
      </c>
      <c r="K114" s="374" t="s">
        <v>49</v>
      </c>
      <c r="L114" s="374" t="s">
        <v>50</v>
      </c>
      <c r="M114" s="374" t="s">
        <v>51</v>
      </c>
      <c r="N114" s="374" t="s">
        <v>52</v>
      </c>
      <c r="O114" s="374" t="s">
        <v>53</v>
      </c>
      <c r="P114" s="374" t="s">
        <v>54</v>
      </c>
    </row>
    <row r="115" ht="15.6" spans="2:16">
      <c r="B115" s="370" t="s">
        <v>61</v>
      </c>
      <c r="C115" s="371">
        <f>'人民币汇率中间价（月初，月末）'!B56/100</f>
        <v>7.0938</v>
      </c>
      <c r="D115" s="371">
        <f>'人民币汇率中间价（月初，月末）'!E56/100</f>
        <v>0.90644</v>
      </c>
      <c r="E115" s="371">
        <f>C115*0.0000638372</f>
        <v>0.00045284832936</v>
      </c>
      <c r="F115" s="371">
        <f>C115*0.000387597</f>
        <v>0.0027495355986</v>
      </c>
      <c r="G115" s="371">
        <f>100/'人民币汇率中间价（月初，月末）'!Y56</f>
        <v>0.428577551107873</v>
      </c>
      <c r="H115" s="371">
        <f>C115*0.0000403307</f>
        <v>0.00028609791966</v>
      </c>
      <c r="I115" s="371">
        <f>100/'人民币汇率中间价（月初，月末）'!N56</f>
        <v>0.0772988683445674</v>
      </c>
      <c r="J115" s="371">
        <f>'人民币汇率中间价（月初，月末）'!F56/100</f>
        <v>8.9989</v>
      </c>
      <c r="K115" s="371">
        <f>100/'人民币汇率中间价（月初，月末）'!Z56</f>
        <v>0.19665296651</v>
      </c>
      <c r="L115" s="371">
        <f>'人民币汇率中间价（月初，月末）'!C56/100</f>
        <v>7.6889</v>
      </c>
      <c r="M115" s="371">
        <f>100/'人民币汇率中间价（月初，月末）'!T56</f>
        <v>1.78234056963605</v>
      </c>
      <c r="N115" s="371">
        <f>100/'人民币汇率中间价（月初，月末）'!O56</f>
        <v>0.377173462075208</v>
      </c>
      <c r="O115" s="371">
        <f>'人民币汇率中间价（月初，月末）'!I56/100</f>
        <v>5.2835</v>
      </c>
      <c r="P115" s="371">
        <f>C115*0.017788214</f>
        <v>0.1261860324732</v>
      </c>
    </row>
    <row r="116" ht="15.6" spans="1:16">
      <c r="A116" s="65"/>
      <c r="B116" s="381" t="s">
        <v>62</v>
      </c>
      <c r="C116" s="379">
        <f>'人民币汇率中间价（月初，月末）'!B55/100</f>
        <v>7.1063</v>
      </c>
      <c r="D116" s="379">
        <f>'人民币汇率中间价（月初，月末）'!E55/100</f>
        <v>0.90805</v>
      </c>
      <c r="E116" s="371">
        <f>印尼盾!OG1</f>
        <v>0.00044278573607</v>
      </c>
      <c r="F116" s="371">
        <f>坦桑!GB1</f>
        <v>0.00274374243</v>
      </c>
      <c r="G116" s="379">
        <f>100/'人民币汇率中间价（月初，月末）'!Y55</f>
        <v>0.417484239969941</v>
      </c>
      <c r="H116" s="371">
        <f>越南盾!FJ1</f>
        <v>0.00028038261965</v>
      </c>
      <c r="I116" s="379">
        <f>100/'人民币汇率中间价（月初，月末）'!N55</f>
        <v>0.0769112444239348</v>
      </c>
      <c r="J116" s="379">
        <f>'人民币汇率中间价（月初，月末）'!F55/100</f>
        <v>8.9594</v>
      </c>
      <c r="K116" s="379">
        <f>100/'人民币汇率中间价（月初，月末）'!Z55</f>
        <v>0.193274062620796</v>
      </c>
      <c r="L116" s="379">
        <f>'人民币汇率中间价（月初，月末）'!C55/100</f>
        <v>7.6458</v>
      </c>
      <c r="M116" s="379">
        <f>100/'人民币汇率中间价（月初，月末）'!T55</f>
        <v>1.76463322098502</v>
      </c>
      <c r="N116" s="379">
        <f>100/'人民币汇率中间价（月初，月末）'!O55</f>
        <v>0.382014745769187</v>
      </c>
      <c r="O116" s="379">
        <f>'人民币汇率中间价（月初，月末）'!I55/100</f>
        <v>5.241</v>
      </c>
      <c r="P116" s="371">
        <f>菲律宾!AT1</f>
        <v>0.123566334164</v>
      </c>
    </row>
    <row r="117" ht="15.6" spans="2:16">
      <c r="B117" s="370" t="s">
        <v>63</v>
      </c>
      <c r="C117" s="379">
        <v>7.10066</v>
      </c>
      <c r="D117" s="379">
        <v>0.9067365</v>
      </c>
      <c r="E117" s="371">
        <v>0.000442434313874</v>
      </c>
      <c r="F117" s="371">
        <v>0.002741564826</v>
      </c>
      <c r="G117" s="379">
        <v>0.423321635545471</v>
      </c>
      <c r="H117" s="371">
        <v>0.00028016009063</v>
      </c>
      <c r="I117" s="379">
        <v>0.0770262921545641</v>
      </c>
      <c r="J117" s="379">
        <v>8.929745</v>
      </c>
      <c r="K117" s="379">
        <v>0.194929304014666</v>
      </c>
      <c r="L117" s="379">
        <v>7.648215</v>
      </c>
      <c r="M117" s="379">
        <v>1.77217455564938</v>
      </c>
      <c r="N117" s="379">
        <v>0.376806078635661</v>
      </c>
      <c r="O117" s="371">
        <v>5.255255</v>
      </c>
      <c r="P117" s="371">
        <v>0.1234682642648</v>
      </c>
    </row>
    <row r="118" ht="16.2" spans="1:16">
      <c r="A118" t="s">
        <v>65</v>
      </c>
      <c r="B118" s="366">
        <v>45352</v>
      </c>
      <c r="C118" s="367" t="s">
        <v>41</v>
      </c>
      <c r="D118" s="367" t="s">
        <v>42</v>
      </c>
      <c r="E118" s="367" t="s">
        <v>43</v>
      </c>
      <c r="F118" s="367" t="s">
        <v>44</v>
      </c>
      <c r="G118" s="367" t="s">
        <v>45</v>
      </c>
      <c r="H118" s="367" t="s">
        <v>46</v>
      </c>
      <c r="I118" s="367" t="s">
        <v>47</v>
      </c>
      <c r="J118" s="367" t="s">
        <v>48</v>
      </c>
      <c r="K118" s="374" t="s">
        <v>49</v>
      </c>
      <c r="L118" s="374" t="s">
        <v>50</v>
      </c>
      <c r="M118" s="374" t="s">
        <v>51</v>
      </c>
      <c r="N118" s="374" t="s">
        <v>52</v>
      </c>
      <c r="O118" s="374" t="s">
        <v>53</v>
      </c>
      <c r="P118" s="374" t="s">
        <v>54</v>
      </c>
    </row>
    <row r="119" ht="15.6" spans="2:16">
      <c r="B119" s="370" t="s">
        <v>61</v>
      </c>
      <c r="C119" s="371">
        <f>'人民币汇率中间价（月初，月末）'!B58/100</f>
        <v>7.1059</v>
      </c>
      <c r="D119" s="371">
        <f>'人民币汇率中间价（月初，月末）'!E58/100</f>
        <v>0.90772</v>
      </c>
      <c r="E119" s="371">
        <f>C119*0.0000643666347573452</f>
        <v>0.000457382869922219</v>
      </c>
      <c r="F119" s="371">
        <f>C119*0.000392156862744681</f>
        <v>0.00278662745097743</v>
      </c>
      <c r="G119" s="371">
        <f>100/'人民币汇率中间价（月初，月末）'!Y58</f>
        <v>0.416562526035158</v>
      </c>
      <c r="H119" s="371">
        <f>C119*0.0000406008932196555</f>
        <v>0.00028850588712955</v>
      </c>
      <c r="I119" s="371">
        <f>100/'人民币汇率中间价（月初，月末）'!N58</f>
        <v>0.0783066960055754</v>
      </c>
      <c r="J119" s="371">
        <f>'人民币汇率中间价（月初，月末）'!F58/100</f>
        <v>8.997</v>
      </c>
      <c r="K119" s="371">
        <f>100/'人民币汇率中间价（月初，月末）'!Z58</f>
        <v>0.199088176153218</v>
      </c>
      <c r="L119" s="371">
        <f>'人民币汇率中间价（月初，月末）'!C58/100</f>
        <v>7.7017</v>
      </c>
      <c r="M119" s="371">
        <f>100/'人民币汇率中间价（月初，月末）'!T58</f>
        <v>1.77850498870649</v>
      </c>
      <c r="N119" s="371">
        <f>100/'人民币汇率中间价（月初，月末）'!O58</f>
        <v>0.370754856888625</v>
      </c>
      <c r="O119" s="371">
        <f>'人民币汇率中间价（月初，月末）'!I58/100</f>
        <v>5.291</v>
      </c>
      <c r="P119" s="371">
        <f>C119*0.0177920113864328</f>
        <v>0.126428253710853</v>
      </c>
    </row>
    <row r="120" ht="15.6" spans="1:16">
      <c r="A120" s="65"/>
      <c r="B120" s="381" t="s">
        <v>62</v>
      </c>
      <c r="C120" s="379">
        <f>'人民币汇率中间价（月初，月末）'!B57/100</f>
        <v>7.095</v>
      </c>
      <c r="D120" s="379">
        <f>'人民币汇率中间价（月初，月末）'!E57/100</f>
        <v>0.90655</v>
      </c>
      <c r="E120" s="371">
        <f>印尼盾!OA1</f>
        <v>0.000452924934</v>
      </c>
      <c r="F120" s="371">
        <f>坦桑!FV1</f>
        <v>0.002750000715</v>
      </c>
      <c r="G120" s="379">
        <f>100/'人民币汇率中间价（月初，月末）'!Y57</f>
        <v>0.427478305475997</v>
      </c>
      <c r="H120" s="371">
        <f>越南盾!FD1</f>
        <v>0.0002861463165</v>
      </c>
      <c r="I120" s="379">
        <f>100/'人民币汇率中间价（月初，月末）'!N57</f>
        <v>0.0773694390715667</v>
      </c>
      <c r="J120" s="379">
        <f>'人民币汇率中间价（月初，月末）'!F57/100</f>
        <v>9.0004</v>
      </c>
      <c r="K120" s="379">
        <f>100/'人民币汇率中间价（月初，月末）'!Z57</f>
        <v>0.196170747018205</v>
      </c>
      <c r="L120" s="379">
        <f>'人民币汇率中间价（月初，月末）'!C57/100</f>
        <v>7.6765</v>
      </c>
      <c r="M120" s="379">
        <f>100/'人民币汇率中间价（月初，月末）'!T57</f>
        <v>1.77885299558844</v>
      </c>
      <c r="N120" s="379">
        <f>100/'人民币汇率中间价（月初，月末）'!O57</f>
        <v>0.37593984962406</v>
      </c>
      <c r="O120" s="379">
        <f>'人民币汇率中间价（月初，月末）'!I57/100</f>
        <v>5.2762</v>
      </c>
      <c r="P120" s="371">
        <f>菲律宾!AN1</f>
        <v>0.12620737833</v>
      </c>
    </row>
    <row r="121" ht="15.6" spans="2:16">
      <c r="B121" s="370" t="s">
        <v>63</v>
      </c>
      <c r="C121" s="379">
        <v>7.0978</v>
      </c>
      <c r="D121" s="379">
        <v>0.907327142857143</v>
      </c>
      <c r="E121" s="371">
        <v>0.00045310367816</v>
      </c>
      <c r="F121" s="371">
        <v>0.0027510859866</v>
      </c>
      <c r="G121" s="379">
        <v>0.422854266297508</v>
      </c>
      <c r="H121" s="371">
        <v>0.00028625924246</v>
      </c>
      <c r="I121" s="379">
        <v>0.0779176254863359</v>
      </c>
      <c r="J121" s="379">
        <v>9.0560380952381</v>
      </c>
      <c r="K121" s="379">
        <v>0.198860623323889</v>
      </c>
      <c r="L121" s="379">
        <v>7.74475714285714</v>
      </c>
      <c r="M121" s="379">
        <v>1.79281848139737</v>
      </c>
      <c r="N121" s="379">
        <v>0.377063073674534</v>
      </c>
      <c r="O121" s="371">
        <v>5.31057619047619</v>
      </c>
      <c r="P121" s="371">
        <v>0.1262571853292</v>
      </c>
    </row>
    <row r="122" ht="16.2" spans="1:16">
      <c r="A122" t="s">
        <v>65</v>
      </c>
      <c r="B122" s="366">
        <v>45323</v>
      </c>
      <c r="C122" s="367" t="s">
        <v>41</v>
      </c>
      <c r="D122" s="367" t="s">
        <v>42</v>
      </c>
      <c r="E122" s="367" t="s">
        <v>43</v>
      </c>
      <c r="F122" s="367" t="s">
        <v>44</v>
      </c>
      <c r="G122" s="367" t="s">
        <v>45</v>
      </c>
      <c r="H122" s="367" t="s">
        <v>46</v>
      </c>
      <c r="I122" s="367" t="s">
        <v>47</v>
      </c>
      <c r="J122" s="367" t="s">
        <v>48</v>
      </c>
      <c r="K122" s="374" t="s">
        <v>49</v>
      </c>
      <c r="L122" s="374" t="s">
        <v>50</v>
      </c>
      <c r="M122" s="374" t="s">
        <v>51</v>
      </c>
      <c r="N122" s="374" t="s">
        <v>52</v>
      </c>
      <c r="O122" s="374" t="s">
        <v>53</v>
      </c>
      <c r="P122" s="374" t="s">
        <v>54</v>
      </c>
    </row>
    <row r="123" ht="15.6" spans="2:16">
      <c r="B123" s="370" t="s">
        <v>61</v>
      </c>
      <c r="C123" s="371">
        <f>'人民币汇率中间价（月初，月末）'!B60/100</f>
        <v>7.1049</v>
      </c>
      <c r="D123" s="371">
        <f>'人民币汇率中间价（月初，月末）'!E60/100</f>
        <v>0.90879</v>
      </c>
      <c r="E123" s="371">
        <f>C123*0.0000638003</f>
        <v>0.00045329475147</v>
      </c>
      <c r="F123" s="371">
        <f>C123*0.000392927</f>
        <v>0.0027917070423</v>
      </c>
      <c r="G123" s="371">
        <f>100/'人民币汇率中间价（月初，月末）'!Y60</f>
        <v>0.412984224002643</v>
      </c>
      <c r="H123" s="371">
        <f>C123*0.0000409668</f>
        <v>0.00029106501732</v>
      </c>
      <c r="I123" s="371">
        <f>100/'人民币汇率中间价（月初，月末）'!N60</f>
        <v>0.0794224400162022</v>
      </c>
      <c r="J123" s="371">
        <f>'人民币汇率中间价（月初，月末）'!F60/100</f>
        <v>9.0394</v>
      </c>
      <c r="K123" s="371">
        <f>100/'人民币汇率中间价（月初，月末）'!Z60</f>
        <v>0.2009565531932</v>
      </c>
      <c r="L123" s="371">
        <f>'人民币汇率中间价（月初，月末）'!C60/100</f>
        <v>7.6953</v>
      </c>
      <c r="M123" s="371">
        <f>100/'人民币汇率中间价（月初，月末）'!T60</f>
        <v>1.7758519649802</v>
      </c>
      <c r="N123" s="371">
        <f>100/'人民币汇率中间价（月初，月末）'!O60</f>
        <v>0.381373708096564</v>
      </c>
      <c r="O123" s="371">
        <f>'人民币汇率中间价（月初，月末）'!I60/100</f>
        <v>5.3151</v>
      </c>
      <c r="P123" s="371">
        <f>C123*0.017724997</f>
        <v>0.1259343311853</v>
      </c>
    </row>
    <row r="124" ht="15.6" spans="1:16">
      <c r="A124" s="65"/>
      <c r="B124" s="381" t="s">
        <v>62</v>
      </c>
      <c r="C124" s="379">
        <f>'人民币汇率中间价（月初，月末）'!B59/100</f>
        <v>7.1036</v>
      </c>
      <c r="D124" s="379">
        <f>'人民币汇率中间价（月初，月末）'!E59/100</f>
        <v>0.90753</v>
      </c>
      <c r="E124" s="371">
        <f>印尼盾!NU1</f>
        <v>0.00045723457976</v>
      </c>
      <c r="F124" s="371">
        <f>坦桑!FP1</f>
        <v>0.0027857264652</v>
      </c>
      <c r="G124" s="379">
        <f>100/'人民币汇率中间价（月初，月末）'!Y59</f>
        <v>0.415575780243527</v>
      </c>
      <c r="H124" s="371">
        <f>越南盾!EX1</f>
        <v>0.00028841255324</v>
      </c>
      <c r="I124" s="379">
        <f>100/'人民币汇率中间价（月初，月末）'!N59</f>
        <v>0.0782301217260694</v>
      </c>
      <c r="J124" s="379">
        <f>'人民币汇率中间价（月初，月末）'!F59/100</f>
        <v>9.0249</v>
      </c>
      <c r="K124" s="379">
        <f>100/'人民币汇率中间价（月初，月末）'!Z59</f>
        <v>0.198333994446648</v>
      </c>
      <c r="L124" s="379">
        <f>'人民币汇率中间价（月初，月末）'!C59/100</f>
        <v>7.7249</v>
      </c>
      <c r="M124" s="379">
        <f>100/'人民币汇率中间价（月初，月末）'!T59</f>
        <v>1.78393035535893</v>
      </c>
      <c r="N124" s="379">
        <f>100/'人民币汇率中间价（月初，月末）'!O59</f>
        <v>0.369549150036955</v>
      </c>
      <c r="O124" s="379">
        <f>'人民币汇率中间价（月初，月末）'!I59/100</f>
        <v>5.2937</v>
      </c>
      <c r="P124" s="371">
        <f>菲律宾!AH1</f>
        <v>0.1263873293396</v>
      </c>
    </row>
    <row r="125" ht="15.6" spans="2:16">
      <c r="B125" s="370" t="s">
        <v>63</v>
      </c>
      <c r="C125" s="379">
        <v>7.10509375</v>
      </c>
      <c r="D125" s="379">
        <v>0.908355</v>
      </c>
      <c r="E125" s="371">
        <v>0.00045733072736875</v>
      </c>
      <c r="F125" s="371">
        <v>0.00278631224971875</v>
      </c>
      <c r="G125" s="379">
        <v>0.415621119787202</v>
      </c>
      <c r="H125" s="371">
        <v>0.000288473200834375</v>
      </c>
      <c r="I125" s="379">
        <v>0.0779448666728698</v>
      </c>
      <c r="J125" s="379">
        <v>9.0088625</v>
      </c>
      <c r="K125" s="379">
        <v>0.199584116597041</v>
      </c>
      <c r="L125" s="379">
        <v>7.69839375</v>
      </c>
      <c r="M125" s="379">
        <v>1.77571794496162</v>
      </c>
      <c r="N125" s="379">
        <v>0.374998828128662</v>
      </c>
      <c r="O125" s="371">
        <v>5.300275</v>
      </c>
      <c r="P125" s="371">
        <v>0.126413906156031</v>
      </c>
    </row>
    <row r="126" ht="16.2" spans="1:16">
      <c r="A126" t="s">
        <v>65</v>
      </c>
      <c r="B126" s="366">
        <v>45292</v>
      </c>
      <c r="C126" s="367" t="s">
        <v>41</v>
      </c>
      <c r="D126" s="367" t="s">
        <v>42</v>
      </c>
      <c r="E126" s="367" t="s">
        <v>43</v>
      </c>
      <c r="F126" s="367" t="s">
        <v>44</v>
      </c>
      <c r="G126" s="367" t="s">
        <v>45</v>
      </c>
      <c r="H126" s="367" t="s">
        <v>46</v>
      </c>
      <c r="I126" s="367" t="s">
        <v>47</v>
      </c>
      <c r="J126" s="367" t="s">
        <v>48</v>
      </c>
      <c r="K126" s="374" t="s">
        <v>49</v>
      </c>
      <c r="L126" s="374" t="s">
        <v>50</v>
      </c>
      <c r="M126" s="374" t="s">
        <v>51</v>
      </c>
      <c r="N126" s="374" t="s">
        <v>52</v>
      </c>
      <c r="O126" s="374" t="s">
        <v>53</v>
      </c>
      <c r="P126" s="374" t="s">
        <v>54</v>
      </c>
    </row>
    <row r="127" ht="15.6" spans="2:16">
      <c r="B127" s="370" t="s">
        <v>61</v>
      </c>
      <c r="C127" s="371">
        <f>'人民币汇率中间价（月初，月末）'!B62/100</f>
        <v>7.077</v>
      </c>
      <c r="D127" s="371">
        <f>'人民币汇率中间价（月初，月末）'!E62/100</f>
        <v>0.90564</v>
      </c>
      <c r="E127" s="371">
        <f>C127*0.0000650545055818205</f>
        <v>0.000460390736002544</v>
      </c>
      <c r="F127" s="371">
        <f>C127*0.000397614314115484</f>
        <v>0.00281391650099528</v>
      </c>
      <c r="G127" s="371">
        <f>100/'人民币汇率中间价（月初，月末）'!Y62</f>
        <v>0.417710944026733</v>
      </c>
      <c r="H127" s="371">
        <f>C127*0.0000412371134020578</f>
        <v>0.000291835051546363</v>
      </c>
      <c r="I127" s="371">
        <f>100/'人民币汇率中间价（月初，月末）'!N62</f>
        <v>0.0793273044581945</v>
      </c>
      <c r="J127" s="371">
        <f>'人民币汇率中间价（月初，月末）'!F62/100</f>
        <v>9.0226</v>
      </c>
      <c r="K127" s="371">
        <f>100/'人民币汇率中间价（月初，月末）'!Z62</f>
        <v>0.206748263314588</v>
      </c>
      <c r="L127" s="371">
        <f>'人民币汇率中间价（月初，月末）'!C62/100</f>
        <v>7.8218</v>
      </c>
      <c r="M127" s="371">
        <f>100/'人民币汇率中间价（月初，月末）'!T62</f>
        <v>1.79953212164837</v>
      </c>
      <c r="N127" s="371">
        <f>100/'人民币汇率中间价（月初，月末）'!O62</f>
        <v>0.387116754413131</v>
      </c>
      <c r="O127" s="371">
        <f>'人民币汇率中间价（月初，月末）'!I62/100</f>
        <v>5.37</v>
      </c>
      <c r="P127" s="371">
        <f>0.0180570603115494*C127</f>
        <v>0.127789815824835</v>
      </c>
    </row>
    <row r="128" ht="15.6" spans="1:16">
      <c r="A128" s="65"/>
      <c r="B128" s="381" t="s">
        <v>62</v>
      </c>
      <c r="C128" s="379">
        <f>美元!DT1</f>
        <v>7.1055</v>
      </c>
      <c r="D128" s="379">
        <f>港币!DQ1</f>
        <v>0.9095</v>
      </c>
      <c r="E128" s="379">
        <v>0.000460390736002544</v>
      </c>
      <c r="F128" s="379">
        <v>0.00281391650099528</v>
      </c>
      <c r="G128" s="379">
        <f>墨西哥比索!FL1</f>
        <v>0.412694482274772</v>
      </c>
      <c r="H128" s="379">
        <v>0.000291835051546363</v>
      </c>
      <c r="I128" s="379">
        <f>俄罗斯卢布!EM1</f>
        <v>0.0800147227089785</v>
      </c>
      <c r="J128" s="379">
        <f>英镑!FK1</f>
        <v>9.0574</v>
      </c>
      <c r="K128" s="379">
        <f>泰国泰铢!DY1</f>
        <v>0.201539763795397</v>
      </c>
      <c r="L128" s="379">
        <f>'欧元 '!FG1</f>
        <v>7.715</v>
      </c>
      <c r="M128" s="379">
        <f>兹罗提!CI1</f>
        <v>1.76391730755662</v>
      </c>
      <c r="N128" s="379">
        <f>南非兰特!AV1</f>
        <v>0.378443838934302</v>
      </c>
      <c r="O128" s="379">
        <f>新加坡!W1</f>
        <v>5.3173</v>
      </c>
      <c r="P128" s="379">
        <v>0.127789815824835</v>
      </c>
    </row>
    <row r="129" ht="15.6" spans="2:16">
      <c r="B129" s="370" t="s">
        <v>63</v>
      </c>
      <c r="C129" s="379">
        <v>7.10608571428572</v>
      </c>
      <c r="D129" s="379">
        <v>0.909121428571429</v>
      </c>
      <c r="E129" s="379">
        <v>0.000460390736002544</v>
      </c>
      <c r="F129" s="379">
        <v>0.00281391650099528</v>
      </c>
      <c r="G129" s="379">
        <v>0.416432836324048</v>
      </c>
      <c r="H129" s="379">
        <v>0.000291835051546363</v>
      </c>
      <c r="I129" s="379">
        <v>0.0798622718078194</v>
      </c>
      <c r="J129" s="379">
        <v>9.05118571428572</v>
      </c>
      <c r="K129" s="379">
        <v>0.203083189643918</v>
      </c>
      <c r="L129" s="379">
        <v>7.77283809523809</v>
      </c>
      <c r="M129" s="379">
        <v>1.77817368015059</v>
      </c>
      <c r="N129" s="379">
        <v>0.378861683011842</v>
      </c>
      <c r="O129" s="371">
        <v>5.33368571428571</v>
      </c>
      <c r="P129" s="379">
        <v>0.127789815824835</v>
      </c>
    </row>
    <row r="130" ht="16.2" spans="1:16">
      <c r="A130" t="s">
        <v>66</v>
      </c>
      <c r="B130" s="366">
        <v>45261</v>
      </c>
      <c r="C130" s="367" t="s">
        <v>41</v>
      </c>
      <c r="D130" s="367" t="s">
        <v>42</v>
      </c>
      <c r="E130" s="367" t="s">
        <v>43</v>
      </c>
      <c r="F130" s="367" t="s">
        <v>44</v>
      </c>
      <c r="G130" s="367" t="s">
        <v>45</v>
      </c>
      <c r="H130" s="367" t="s">
        <v>46</v>
      </c>
      <c r="I130" s="367" t="s">
        <v>47</v>
      </c>
      <c r="J130" s="367" t="s">
        <v>48</v>
      </c>
      <c r="K130" s="374" t="s">
        <v>49</v>
      </c>
      <c r="L130" s="374" t="s">
        <v>50</v>
      </c>
      <c r="M130" s="374" t="s">
        <v>51</v>
      </c>
      <c r="N130" s="374" t="s">
        <v>52</v>
      </c>
      <c r="O130" s="374" t="s">
        <v>53</v>
      </c>
      <c r="P130" s="374" t="s">
        <v>54</v>
      </c>
    </row>
    <row r="131" ht="15.6" spans="2:16">
      <c r="B131" s="370" t="s">
        <v>61</v>
      </c>
      <c r="C131" s="371" t="e">
        <f>#REF!/100</f>
        <v>#REF!</v>
      </c>
      <c r="D131" s="371" t="e">
        <f>#REF!/100</f>
        <v>#REF!</v>
      </c>
      <c r="E131" s="371" t="e">
        <f>C131*0.0000651243998001158</f>
        <v>#REF!</v>
      </c>
      <c r="F131" s="371" t="e">
        <f>C131*0.000399201596806387</f>
        <v>#REF!</v>
      </c>
      <c r="G131" s="371" t="e">
        <f>100/#REF!</f>
        <v>#REF!</v>
      </c>
      <c r="H131" s="371" t="e">
        <f>C131*0.0000412031314379893</f>
        <v>#REF!</v>
      </c>
      <c r="I131" s="371" t="e">
        <f>100/#REF!</f>
        <v>#REF!</v>
      </c>
      <c r="J131" s="371" t="e">
        <f>#REF!/100</f>
        <v>#REF!</v>
      </c>
      <c r="K131" s="371" t="e">
        <f>100/#REF!</f>
        <v>#REF!</v>
      </c>
      <c r="L131" s="371" t="e">
        <f>#REF!/100</f>
        <v>#REF!</v>
      </c>
      <c r="M131" s="371" t="e">
        <f>100/#REF!</f>
        <v>#REF!</v>
      </c>
      <c r="N131" s="371" t="e">
        <f>100/#REF!</f>
        <v>#REF!</v>
      </c>
      <c r="O131" s="371" t="e">
        <f>#REF!/100</f>
        <v>#REF!</v>
      </c>
      <c r="P131" s="371" t="e">
        <f>0.0180261378999549*C131</f>
        <v>#REF!</v>
      </c>
    </row>
    <row r="132" ht="15.6" spans="1:16">
      <c r="A132" s="65"/>
      <c r="B132" s="381" t="s">
        <v>62</v>
      </c>
      <c r="C132" s="379">
        <f>美元!DP1</f>
        <v>7.0827</v>
      </c>
      <c r="D132" s="379">
        <f>港币!DM1</f>
        <v>0.90622</v>
      </c>
      <c r="E132" s="379">
        <f>印尼盾!NO1</f>
        <v>0.00046076150715</v>
      </c>
      <c r="F132" s="379">
        <f>坦桑!FJ1</f>
        <v>0.0028161806778</v>
      </c>
      <c r="G132" s="379">
        <f>墨西哥比索!FG1</f>
        <v>0.418147606104955</v>
      </c>
      <c r="H132" s="379">
        <f>越南盾!ER1</f>
        <v>0.00029207000817</v>
      </c>
      <c r="I132" s="379">
        <f>俄罗斯卢布!EH1</f>
        <v>0.0802684175884157</v>
      </c>
      <c r="J132" s="379">
        <f>英镑!FF1</f>
        <v>9.0411</v>
      </c>
      <c r="K132" s="379">
        <f>泰国泰铢!DT1</f>
        <v>0.207361327112494</v>
      </c>
      <c r="L132" s="379">
        <f>'欧元 '!FB1</f>
        <v>7.8592</v>
      </c>
      <c r="M132" s="379">
        <f>兹罗提!CD1</f>
        <v>1.81070853024789</v>
      </c>
      <c r="N132" s="379">
        <f>南非兰特!AQ1</f>
        <v>0.381927204674789</v>
      </c>
      <c r="O132" s="379">
        <f>新加坡!R1</f>
        <v>5.3772</v>
      </c>
      <c r="P132" s="379">
        <f>菲律宾!AB1</f>
        <v>0.127892738862</v>
      </c>
    </row>
    <row r="133" ht="15.6" spans="2:16">
      <c r="B133" s="370" t="s">
        <v>63</v>
      </c>
      <c r="C133" s="379">
        <v>7.10388095238095</v>
      </c>
      <c r="D133" s="379">
        <v>0.90969</v>
      </c>
      <c r="E133" s="379">
        <v>0.000462139423416667</v>
      </c>
      <c r="F133" s="379">
        <v>0.002824602521</v>
      </c>
      <c r="G133" s="379">
        <v>0.412949303590496</v>
      </c>
      <c r="H133" s="379">
        <v>0.000292943449221429</v>
      </c>
      <c r="I133" s="379">
        <v>0.0782677046206644</v>
      </c>
      <c r="J133" s="379">
        <v>9.00338571428571</v>
      </c>
      <c r="K133" s="379">
        <v>0.203675469326474</v>
      </c>
      <c r="L133" s="379">
        <v>7.76124761904762</v>
      </c>
      <c r="M133" s="379">
        <v>1.7905347218788</v>
      </c>
      <c r="N133" s="379">
        <v>0.38120340469098</v>
      </c>
      <c r="O133" s="371">
        <v>5.3374380952381</v>
      </c>
      <c r="P133" s="379">
        <v>0.12827520459</v>
      </c>
    </row>
    <row r="134" ht="16.2" spans="1:16">
      <c r="A134" t="s">
        <v>66</v>
      </c>
      <c r="B134" s="366">
        <v>45231</v>
      </c>
      <c r="C134" s="367" t="s">
        <v>41</v>
      </c>
      <c r="D134" s="367" t="s">
        <v>42</v>
      </c>
      <c r="E134" s="367" t="s">
        <v>43</v>
      </c>
      <c r="F134" s="367" t="s">
        <v>44</v>
      </c>
      <c r="G134" s="367" t="s">
        <v>45</v>
      </c>
      <c r="H134" s="367" t="s">
        <v>46</v>
      </c>
      <c r="I134" s="367" t="s">
        <v>47</v>
      </c>
      <c r="J134" s="367" t="s">
        <v>48</v>
      </c>
      <c r="K134" s="374" t="s">
        <v>49</v>
      </c>
      <c r="L134" s="374" t="s">
        <v>50</v>
      </c>
      <c r="M134" s="374" t="s">
        <v>51</v>
      </c>
      <c r="N134" s="374" t="s">
        <v>52</v>
      </c>
      <c r="O134" s="374" t="s">
        <v>53</v>
      </c>
      <c r="P134" s="374" t="s">
        <v>54</v>
      </c>
    </row>
    <row r="135" ht="15.6" spans="2:16">
      <c r="B135" s="370" t="s">
        <v>61</v>
      </c>
      <c r="C135" s="371" t="e">
        <f>#REF!/100</f>
        <v>#REF!</v>
      </c>
      <c r="D135" s="371" t="e">
        <f>#REF!/100</f>
        <v>#REF!</v>
      </c>
      <c r="E135" s="371" t="e">
        <f>C135*0.0000636064234353935</f>
        <v>#REF!</v>
      </c>
      <c r="F135" s="371" t="e">
        <f>C135*0.00040016006402561</f>
        <v>#REF!</v>
      </c>
      <c r="G135" s="371" t="e">
        <f>100/#REF!</f>
        <v>#REF!</v>
      </c>
      <c r="H135" s="371" t="e">
        <f>C135*0.000040703353956366</f>
        <v>#REF!</v>
      </c>
      <c r="I135" s="371" t="e">
        <f>100/#REF!</f>
        <v>#REF!</v>
      </c>
      <c r="J135" s="371" t="e">
        <f>#REF!/100</f>
        <v>#REF!</v>
      </c>
      <c r="K135" s="371" t="e">
        <f>100/#REF!</f>
        <v>#REF!</v>
      </c>
      <c r="L135" s="371" t="e">
        <f>#REF!/100</f>
        <v>#REF!</v>
      </c>
      <c r="M135" s="371" t="e">
        <f>100/#REF!</f>
        <v>#REF!</v>
      </c>
      <c r="N135" s="371" t="e">
        <f>100/#REF!</f>
        <v>#REF!</v>
      </c>
      <c r="O135" s="371" t="e">
        <f>#REF!/100</f>
        <v>#REF!</v>
      </c>
      <c r="P135" s="371" t="e">
        <f>0.0175901495162709*C135</f>
        <v>#REF!</v>
      </c>
    </row>
    <row r="136" ht="15.6" spans="1:16">
      <c r="A136" s="65"/>
      <c r="B136" s="381" t="s">
        <v>62</v>
      </c>
      <c r="C136" s="379">
        <f>美元!DL1</f>
        <v>7.1018</v>
      </c>
      <c r="D136" s="379">
        <f>港币!DI1</f>
        <v>0.90979</v>
      </c>
      <c r="E136" s="379">
        <f>印尼盾!NI1</f>
        <v>0.00046250046392</v>
      </c>
      <c r="F136" s="379">
        <f>坦桑!FD1</f>
        <v>0.0028350527636</v>
      </c>
      <c r="G136" s="379">
        <f>墨西哥比索!FB1</f>
        <v>0.410930758167249</v>
      </c>
      <c r="H136" s="379">
        <f>越南盾!EL1</f>
        <v>0.00029261617558</v>
      </c>
      <c r="I136" s="379">
        <f>俄罗斯卢布!EC1</f>
        <v>0.0802593983755498</v>
      </c>
      <c r="J136" s="379">
        <f>英镑!FA1</f>
        <v>9.029</v>
      </c>
      <c r="K136" s="379">
        <f>泰国泰铢!DO1</f>
        <v>0.204461346582429</v>
      </c>
      <c r="L136" s="379">
        <f>'欧元 '!EW1</f>
        <v>7.8045</v>
      </c>
      <c r="M136" s="379">
        <f>兹罗提!BY1</f>
        <v>1.79652551964501</v>
      </c>
      <c r="N136" s="379">
        <f>南非兰特!AL1</f>
        <v>0.379492239383705</v>
      </c>
      <c r="O136" s="379">
        <f>新加坡!M1</f>
        <v>5.337</v>
      </c>
      <c r="P136" s="379">
        <f>菲律宾!V1</f>
        <v>0.1280180268484</v>
      </c>
    </row>
    <row r="137" ht="15.6" spans="2:16">
      <c r="B137" s="370" t="s">
        <v>63</v>
      </c>
      <c r="C137" s="379">
        <v>7.15435909090909</v>
      </c>
      <c r="D137" s="379">
        <v>0.916418636363636</v>
      </c>
      <c r="E137" s="379">
        <v>0.00046592334318</v>
      </c>
      <c r="F137" s="379">
        <v>0.00285603445780909</v>
      </c>
      <c r="G137" s="379">
        <v>0.41090082535034</v>
      </c>
      <c r="H137" s="379">
        <v>0.000294781773058636</v>
      </c>
      <c r="I137" s="379">
        <v>0.0793706055291729</v>
      </c>
      <c r="J137" s="379">
        <v>8.90433636363636</v>
      </c>
      <c r="K137" s="379">
        <v>0.202740311777738</v>
      </c>
      <c r="L137" s="379">
        <v>7.75282272727273</v>
      </c>
      <c r="M137" s="379">
        <v>1.75553111998098</v>
      </c>
      <c r="N137" s="379">
        <v>0.386766944787261</v>
      </c>
      <c r="O137" s="371">
        <v>5.31598636363636</v>
      </c>
      <c r="P137" s="379">
        <v>0.128965464274282</v>
      </c>
    </row>
    <row r="138" ht="16.2" spans="1:16">
      <c r="A138" t="s">
        <v>66</v>
      </c>
      <c r="B138" s="366">
        <v>45200</v>
      </c>
      <c r="C138" s="367" t="s">
        <v>41</v>
      </c>
      <c r="D138" s="367" t="s">
        <v>42</v>
      </c>
      <c r="E138" s="367" t="s">
        <v>43</v>
      </c>
      <c r="F138" s="367" t="s">
        <v>44</v>
      </c>
      <c r="G138" s="367" t="s">
        <v>45</v>
      </c>
      <c r="H138" s="367" t="s">
        <v>46</v>
      </c>
      <c r="I138" s="367" t="s">
        <v>47</v>
      </c>
      <c r="J138" s="367" t="s">
        <v>48</v>
      </c>
      <c r="K138" s="374" t="s">
        <v>49</v>
      </c>
      <c r="L138" s="374" t="s">
        <v>50</v>
      </c>
      <c r="M138" s="374" t="s">
        <v>51</v>
      </c>
      <c r="N138" s="374" t="s">
        <v>52</v>
      </c>
      <c r="O138" s="374" t="s">
        <v>53</v>
      </c>
      <c r="P138" s="374" t="s">
        <v>54</v>
      </c>
    </row>
    <row r="139" ht="15.6" spans="2:16">
      <c r="B139" s="370" t="s">
        <v>61</v>
      </c>
      <c r="C139" s="371" t="e">
        <f>#REF!/100</f>
        <v>#REF!</v>
      </c>
      <c r="D139" s="371" t="e">
        <f>#REF!/100</f>
        <v>#REF!</v>
      </c>
      <c r="E139" s="371" t="e">
        <f>0.0000652522608188324*C139</f>
        <v>#REF!</v>
      </c>
      <c r="F139" s="379" t="e">
        <f>0.000398406374501992*C139</f>
        <v>#REF!</v>
      </c>
      <c r="G139" s="371" t="e">
        <f>100/#REF!</f>
        <v>#REF!</v>
      </c>
      <c r="H139" s="371" t="e">
        <f>0.000040983606557377*C139</f>
        <v>#REF!</v>
      </c>
      <c r="I139" s="371" t="e">
        <f>100/#REF!</f>
        <v>#REF!</v>
      </c>
      <c r="J139" s="371" t="e">
        <f>#REF!/100</f>
        <v>#REF!</v>
      </c>
      <c r="K139" s="371" t="e">
        <f>100/#REF!</f>
        <v>#REF!</v>
      </c>
      <c r="L139" s="371" t="e">
        <f>#REF!/100</f>
        <v>#REF!</v>
      </c>
      <c r="M139" s="371" t="e">
        <f>100/#REF!</f>
        <v>#REF!</v>
      </c>
      <c r="N139" s="371" t="e">
        <f>100/#REF!</f>
        <v>#REF!</v>
      </c>
      <c r="O139" s="371" t="e">
        <f>#REF!/100</f>
        <v>#REF!</v>
      </c>
      <c r="P139" s="371" t="e">
        <f>0.0175538684337561*C139</f>
        <v>#REF!</v>
      </c>
    </row>
    <row r="140" ht="15.6" spans="1:16">
      <c r="A140" s="65"/>
      <c r="B140" s="381" t="s">
        <v>62</v>
      </c>
      <c r="C140" s="379">
        <f>美元!DH1</f>
        <v>7.1779</v>
      </c>
      <c r="D140" s="379">
        <f>港币!DE1</f>
        <v>0.91783</v>
      </c>
      <c r="E140" s="379">
        <f>印尼盾!NC1</f>
        <v>0.000456560546776911</v>
      </c>
      <c r="F140" s="379">
        <f>坦桑!EX1</f>
        <v>0.00287230892356943</v>
      </c>
      <c r="G140" s="379">
        <f>墨西哥比索!EW1</f>
        <v>0.396888394983331</v>
      </c>
      <c r="H140" s="379">
        <f>越南盾!EF1</f>
        <v>0.000292164604363399</v>
      </c>
      <c r="I140" s="379">
        <f>俄罗斯卢布!DX1</f>
        <v>0.0779891283155128</v>
      </c>
      <c r="J140" s="379">
        <f>英镑!EV1</f>
        <v>8.7639</v>
      </c>
      <c r="K140" s="379">
        <f>泰国泰铢!DJ1</f>
        <v>0.201422039599573</v>
      </c>
      <c r="L140" s="379">
        <f>'欧元 '!ER1</f>
        <v>7.648</v>
      </c>
      <c r="M140" s="379">
        <f>兹罗提!BT1</f>
        <v>1.71039578558478</v>
      </c>
      <c r="N140" s="379">
        <f>南非兰特!AG1</f>
        <v>0.38157744114168</v>
      </c>
      <c r="O140" s="379">
        <f>新加坡!H1</f>
        <v>5.2744</v>
      </c>
      <c r="P140" s="379">
        <f>菲律宾!P1</f>
        <v>0.126260334212841</v>
      </c>
    </row>
    <row r="141" ht="15.6" spans="2:16">
      <c r="B141" s="370" t="s">
        <v>63</v>
      </c>
      <c r="C141" s="379">
        <v>7.17862352941176</v>
      </c>
      <c r="D141" s="379">
        <v>0.917562941176471</v>
      </c>
      <c r="E141" s="379">
        <v>0.000456606567895044</v>
      </c>
      <c r="F141" s="379">
        <v>0.00287259845114516</v>
      </c>
      <c r="G141" s="379">
        <v>0.395926152785573</v>
      </c>
      <c r="H141" s="379">
        <v>0.000292194054437144</v>
      </c>
      <c r="I141" s="379">
        <v>0.0749863921753023</v>
      </c>
      <c r="J141" s="379">
        <v>8.78968235294118</v>
      </c>
      <c r="K141" s="379">
        <v>0.198973996439536</v>
      </c>
      <c r="L141" s="379">
        <v>7.62814705882353</v>
      </c>
      <c r="M141" s="379">
        <v>1.69348516257956</v>
      </c>
      <c r="N141" s="379">
        <v>0.378991392436669</v>
      </c>
      <c r="O141" s="371">
        <v>5.26731699997388</v>
      </c>
      <c r="P141" s="379">
        <v>0.126273061203373</v>
      </c>
    </row>
    <row r="142" ht="16.2" spans="1:16">
      <c r="A142" t="s">
        <v>66</v>
      </c>
      <c r="B142" s="366">
        <v>45170</v>
      </c>
      <c r="C142" s="367" t="s">
        <v>41</v>
      </c>
      <c r="D142" s="367" t="s">
        <v>42</v>
      </c>
      <c r="E142" s="367" t="s">
        <v>43</v>
      </c>
      <c r="F142" s="367" t="s">
        <v>44</v>
      </c>
      <c r="G142" s="367" t="s">
        <v>45</v>
      </c>
      <c r="H142" s="367" t="s">
        <v>46</v>
      </c>
      <c r="I142" s="367" t="s">
        <v>47</v>
      </c>
      <c r="J142" s="367" t="s">
        <v>48</v>
      </c>
      <c r="K142" s="374" t="s">
        <v>49</v>
      </c>
      <c r="L142" s="374" t="s">
        <v>50</v>
      </c>
      <c r="M142" s="374" t="s">
        <v>51</v>
      </c>
      <c r="N142" s="374" t="s">
        <v>52</v>
      </c>
      <c r="O142" s="374" t="s">
        <v>53</v>
      </c>
      <c r="P142" s="374" t="s">
        <v>54</v>
      </c>
    </row>
    <row r="143" ht="15.6" spans="2:16">
      <c r="B143" s="370" t="s">
        <v>61</v>
      </c>
      <c r="C143" s="371" t="e">
        <f>#REF!/100</f>
        <v>#REF!</v>
      </c>
      <c r="D143" s="371" t="e">
        <f>#REF!/100</f>
        <v>#REF!</v>
      </c>
      <c r="E143" s="371" t="e">
        <f>0.0000664308934478999*C143</f>
        <v>#REF!</v>
      </c>
      <c r="F143" s="379" t="e">
        <f>0.000399201596806387*C143</f>
        <v>#REF!</v>
      </c>
      <c r="G143" s="371" t="e">
        <f>100/#REF!</f>
        <v>#REF!</v>
      </c>
      <c r="H143" s="371" t="e">
        <f>0.0000414421881475342*C143</f>
        <v>#REF!</v>
      </c>
      <c r="I143" s="371" t="e">
        <f>100/#REF!</f>
        <v>#REF!</v>
      </c>
      <c r="J143" s="371" t="e">
        <f>#REF!/100</f>
        <v>#REF!</v>
      </c>
      <c r="K143" s="371" t="e">
        <f>100/#REF!</f>
        <v>#REF!</v>
      </c>
      <c r="L143" s="371" t="e">
        <f>#REF!/100</f>
        <v>#REF!</v>
      </c>
      <c r="M143" s="371" t="e">
        <f>100/#REF!</f>
        <v>#REF!</v>
      </c>
      <c r="N143" s="371" t="e">
        <f>100/#REF!</f>
        <v>#REF!</v>
      </c>
      <c r="O143" s="371" t="e">
        <f>#REF!/100</f>
        <v>#REF!</v>
      </c>
      <c r="P143" s="371" t="e">
        <f>0.0176616036736136*C143</f>
        <v>#REF!</v>
      </c>
    </row>
    <row r="144" ht="15.6" spans="1:16">
      <c r="A144" s="65"/>
      <c r="B144" s="381" t="s">
        <v>62</v>
      </c>
      <c r="C144" s="379">
        <f>美元!DD1</f>
        <v>7.1798</v>
      </c>
      <c r="D144" s="379">
        <f>港币!DA1</f>
        <v>0.91763</v>
      </c>
      <c r="E144" s="379">
        <f>印尼盾!MW1</f>
        <v>0.00046849846354</v>
      </c>
      <c r="F144" s="379">
        <f>坦桑!ER1</f>
        <v>0.0028604753988</v>
      </c>
      <c r="G144" s="379">
        <f>墨西哥比索!ER1</f>
        <v>0.405613693518293</v>
      </c>
      <c r="H144" s="379">
        <f>越南盾!DZ1</f>
        <v>0.00029425405128</v>
      </c>
      <c r="I144" s="379">
        <f>俄罗斯卢布!DS1</f>
        <v>0.0749030006142046</v>
      </c>
      <c r="J144" s="379">
        <f>英镑!EQ1</f>
        <v>8.7667</v>
      </c>
      <c r="K144" s="379">
        <f>泰国泰铢!DE1</f>
        <v>0.198141433355129</v>
      </c>
      <c r="L144" s="379">
        <f>'欧元 '!EM1</f>
        <v>7.5849</v>
      </c>
      <c r="M144" s="379">
        <f>兹罗提!BO1</f>
        <v>1.62649230669139</v>
      </c>
      <c r="N144" s="379">
        <f>南非兰特!AB1</f>
        <v>0.375234521575985</v>
      </c>
      <c r="O144" s="384"/>
      <c r="P144" s="379">
        <f>菲律宾!J1</f>
        <v>0.126033264580682</v>
      </c>
    </row>
    <row r="145" ht="15.6" spans="2:16">
      <c r="B145" s="370" t="s">
        <v>63</v>
      </c>
      <c r="C145" s="379">
        <v>7.183895</v>
      </c>
      <c r="D145" s="379">
        <v>0.9175705</v>
      </c>
      <c r="E145" s="379">
        <v>0.0004687656717085</v>
      </c>
      <c r="F145" s="379">
        <v>0.00286210687137</v>
      </c>
      <c r="G145" s="379">
        <v>0.417101147028154</v>
      </c>
      <c r="H145" s="379">
        <v>0.000294421879122</v>
      </c>
      <c r="I145" s="379">
        <v>0.0751686125941252</v>
      </c>
      <c r="J145" s="379">
        <v>8.994745</v>
      </c>
      <c r="K145" s="379">
        <v>0.203308024872704</v>
      </c>
      <c r="L145" s="379">
        <v>7.7405</v>
      </c>
      <c r="M145" s="379">
        <v>1.67787768607244</v>
      </c>
      <c r="N145" s="379">
        <v>0.380958911676581</v>
      </c>
      <c r="O145" s="385"/>
      <c r="P145" s="379">
        <v>0.126105147671918</v>
      </c>
    </row>
    <row r="146" ht="16.2" spans="1:16">
      <c r="A146" t="s">
        <v>66</v>
      </c>
      <c r="B146" s="366">
        <v>45139</v>
      </c>
      <c r="C146" s="367" t="s">
        <v>41</v>
      </c>
      <c r="D146" s="367" t="s">
        <v>42</v>
      </c>
      <c r="E146" s="367" t="s">
        <v>43</v>
      </c>
      <c r="F146" s="367" t="s">
        <v>44</v>
      </c>
      <c r="G146" s="367" t="s">
        <v>45</v>
      </c>
      <c r="H146" s="367" t="s">
        <v>46</v>
      </c>
      <c r="I146" s="367" t="s">
        <v>47</v>
      </c>
      <c r="J146" s="367" t="s">
        <v>48</v>
      </c>
      <c r="K146" s="374" t="s">
        <v>49</v>
      </c>
      <c r="L146" s="374" t="s">
        <v>50</v>
      </c>
      <c r="M146" s="374" t="s">
        <v>51</v>
      </c>
      <c r="N146" s="374" t="s">
        <v>52</v>
      </c>
      <c r="O146" s="374" t="s">
        <v>53</v>
      </c>
      <c r="P146" s="374" t="s">
        <v>54</v>
      </c>
    </row>
    <row r="147" ht="15.6" spans="2:16">
      <c r="B147" s="370" t="s">
        <v>61</v>
      </c>
      <c r="C147" s="371" t="e">
        <f>#REF!/100</f>
        <v>#REF!</v>
      </c>
      <c r="D147" s="371" t="e">
        <f>#REF!/100</f>
        <v>#REF!</v>
      </c>
      <c r="E147" s="371">
        <v>0.000473654980946839</v>
      </c>
      <c r="F147" s="379">
        <v>0.00290358452138493</v>
      </c>
      <c r="G147" s="371" t="e">
        <f>100/#REF!</f>
        <v>#REF!</v>
      </c>
      <c r="H147" s="371">
        <v>0.000300835619328972</v>
      </c>
      <c r="I147" s="371" t="e">
        <f>100/#REF!</f>
        <v>#REF!</v>
      </c>
      <c r="J147" s="371" t="e">
        <f>#REF!/100</f>
        <v>#REF!</v>
      </c>
      <c r="K147" s="371" t="e">
        <f>100/#REF!</f>
        <v>#REF!</v>
      </c>
      <c r="L147" s="371" t="e">
        <f>#REF!/100</f>
        <v>#REF!</v>
      </c>
      <c r="M147" s="371" t="e">
        <f>100/#REF!</f>
        <v>#REF!</v>
      </c>
      <c r="N147" s="371" t="e">
        <f>100/#REF!</f>
        <v>#REF!</v>
      </c>
      <c r="O147" s="371" t="e">
        <f>#REF!/100</f>
        <v>#REF!</v>
      </c>
      <c r="P147" s="371">
        <f>菲律宾!F3</f>
        <v>0.1258972117932</v>
      </c>
    </row>
    <row r="148" ht="15.6" spans="1:16">
      <c r="A148" s="65"/>
      <c r="B148" s="381" t="s">
        <v>62</v>
      </c>
      <c r="C148" s="379">
        <f>美元!CZ1</f>
        <v>7.1811</v>
      </c>
      <c r="D148" s="379">
        <f>港币!CW1</f>
        <v>0.91538</v>
      </c>
      <c r="E148" s="379">
        <f>印尼盾!MQ1</f>
        <v>0.00047704693599</v>
      </c>
      <c r="F148" s="379">
        <f>坦桑!EL1</f>
        <v>0.0028667094822</v>
      </c>
      <c r="G148" s="379">
        <f>墨西哥比索!EM1</f>
        <v>0.431424996764313</v>
      </c>
      <c r="H148" s="379">
        <f>越南盾!DT1</f>
        <v>0.00029760058242</v>
      </c>
      <c r="I148" s="379">
        <f>俄罗斯卢布!DN1</f>
        <v>0.0757013732229103</v>
      </c>
      <c r="J148" s="379">
        <f>英镑!EL1</f>
        <v>9.2252</v>
      </c>
      <c r="K148" s="379">
        <f>泰国泰铢!CZ1</f>
        <v>0.207658443392308</v>
      </c>
      <c r="L148" s="379">
        <f>'欧元 '!EH1</f>
        <v>7.9271</v>
      </c>
      <c r="M148" s="379">
        <f>兹罗提!BJ1</f>
        <v>1.77260963590598</v>
      </c>
      <c r="N148" s="379">
        <f>南非兰特!W1</f>
        <v>0.387807337314822</v>
      </c>
      <c r="O148" s="386"/>
      <c r="P148" s="379">
        <f>菲律宾!D1</f>
        <v>0.1268297444844</v>
      </c>
    </row>
    <row r="149" ht="15.6" spans="2:16">
      <c r="B149" s="370" t="s">
        <v>63</v>
      </c>
      <c r="C149" s="383">
        <v>7.17326956521739</v>
      </c>
      <c r="D149" s="371">
        <v>0.916731304347826</v>
      </c>
      <c r="E149" s="371">
        <v>0.00047652675316</v>
      </c>
      <c r="F149" s="371">
        <v>0.00286358355697391</v>
      </c>
      <c r="G149" s="371">
        <v>0.425118987107805</v>
      </c>
      <c r="H149" s="371">
        <v>0.000297276071975652</v>
      </c>
      <c r="I149" s="371">
        <v>0.0759157335357753</v>
      </c>
      <c r="J149" s="371">
        <v>9.19320869565217</v>
      </c>
      <c r="K149" s="371">
        <v>0.206982882515616</v>
      </c>
      <c r="L149" s="371">
        <v>7.89080869565217</v>
      </c>
      <c r="M149" s="371">
        <v>1.76988154105894</v>
      </c>
      <c r="N149" s="371">
        <v>0.385755233272898</v>
      </c>
      <c r="O149" s="387"/>
      <c r="P149" s="371">
        <v>0.126691446446122</v>
      </c>
    </row>
    <row r="150" ht="16.2" spans="1:14">
      <c r="A150" t="s">
        <v>66</v>
      </c>
      <c r="B150" s="366">
        <v>45108</v>
      </c>
      <c r="C150" s="367" t="s">
        <v>41</v>
      </c>
      <c r="D150" s="367" t="s">
        <v>42</v>
      </c>
      <c r="E150" s="367" t="s">
        <v>43</v>
      </c>
      <c r="F150" s="367" t="s">
        <v>44</v>
      </c>
      <c r="G150" s="367" t="s">
        <v>45</v>
      </c>
      <c r="H150" s="367" t="s">
        <v>46</v>
      </c>
      <c r="I150" s="367" t="s">
        <v>47</v>
      </c>
      <c r="J150" s="367" t="s">
        <v>48</v>
      </c>
      <c r="K150" s="374" t="s">
        <v>49</v>
      </c>
      <c r="L150" s="374" t="s">
        <v>50</v>
      </c>
      <c r="M150" s="374" t="s">
        <v>51</v>
      </c>
      <c r="N150" s="374" t="s">
        <v>52</v>
      </c>
    </row>
    <row r="151" ht="15.6" spans="2:14">
      <c r="B151" s="370" t="s">
        <v>61</v>
      </c>
      <c r="C151" s="371" t="e">
        <f>#REF!/100</f>
        <v>#REF!</v>
      </c>
      <c r="D151" s="371" t="e">
        <f>#REF!/100</f>
        <v>#REF!</v>
      </c>
      <c r="E151" s="371">
        <v>0.000482675362583245</v>
      </c>
      <c r="F151" s="371">
        <v>0.00298786749482402</v>
      </c>
      <c r="G151" s="371" t="e">
        <f>100/#REF!</f>
        <v>#REF!</v>
      </c>
      <c r="H151" s="371">
        <v>0.000306119678425217</v>
      </c>
      <c r="I151" s="371" t="e">
        <f>100/#REF!</f>
        <v>#REF!</v>
      </c>
      <c r="J151" s="371" t="e">
        <f>#REF!/100</f>
        <v>#REF!</v>
      </c>
      <c r="K151" s="371" t="e">
        <f>100/#REF!</f>
        <v>#REF!</v>
      </c>
      <c r="L151" s="371" t="e">
        <f>#REF!/100</f>
        <v>#REF!</v>
      </c>
      <c r="M151" s="371" t="e">
        <f>100/#REF!</f>
        <v>#REF!</v>
      </c>
      <c r="N151" s="371" t="e">
        <f>100/#REF!</f>
        <v>#REF!</v>
      </c>
    </row>
    <row r="152" s="65" customFormat="1" ht="15.6" spans="2:14">
      <c r="B152" s="381" t="s">
        <v>62</v>
      </c>
      <c r="C152" s="379">
        <f>美元!CV1</f>
        <v>7.1305</v>
      </c>
      <c r="D152" s="379">
        <f>港币!CS1</f>
        <v>0.91437</v>
      </c>
      <c r="E152" s="379">
        <f>印尼盾!MK1</f>
        <v>0.00047380104655</v>
      </c>
      <c r="F152" s="379">
        <f>坦桑!EF1</f>
        <v>0.002904480826</v>
      </c>
      <c r="G152" s="379">
        <f>墨西哥比索!EH1</f>
        <v>0.428816466552316</v>
      </c>
      <c r="H152" s="379">
        <f>越南盾!DN1</f>
        <v>0.0003009284915</v>
      </c>
      <c r="I152" s="379">
        <f>俄罗斯卢布!DI1</f>
        <v>0.0778482737145304</v>
      </c>
      <c r="J152" s="379">
        <f>英镑!EG1</f>
        <v>9.1955</v>
      </c>
      <c r="K152" s="379">
        <f>泰国泰铢!CU1</f>
        <v>0.208811860513677</v>
      </c>
      <c r="L152" s="379">
        <f>'欧元 '!EC1</f>
        <v>7.8836</v>
      </c>
      <c r="M152" s="379">
        <f>兹罗提!BE1</f>
        <v>1.7873739901337</v>
      </c>
      <c r="N152" s="379">
        <f>南非兰特!R1</f>
        <v>0.405465677330414</v>
      </c>
    </row>
    <row r="153" ht="15.6" spans="2:14">
      <c r="B153" s="370" t="s">
        <v>63</v>
      </c>
      <c r="C153" s="383">
        <v>7.16186666666667</v>
      </c>
      <c r="D153" s="371">
        <v>0.916038095238095</v>
      </c>
      <c r="E153" s="371">
        <v>0.000475885270586667</v>
      </c>
      <c r="F153" s="371">
        <v>0.00291725747306667</v>
      </c>
      <c r="G153" s="371">
        <v>0.424807117339817</v>
      </c>
      <c r="H153" s="371">
        <v>0.000302252258933333</v>
      </c>
      <c r="I153" s="371">
        <v>0.0794490323107865</v>
      </c>
      <c r="J153" s="371">
        <v>9.25754761904762</v>
      </c>
      <c r="K153" s="371">
        <v>0.207540438266108</v>
      </c>
      <c r="L153" s="371">
        <v>7.94606190476191</v>
      </c>
      <c r="M153" s="371">
        <v>1.78846998947358</v>
      </c>
      <c r="N153" s="371">
        <v>0.394719777152492</v>
      </c>
    </row>
    <row r="154" ht="16.2" spans="1:14">
      <c r="A154" t="s">
        <v>66</v>
      </c>
      <c r="B154" s="366">
        <v>45078</v>
      </c>
      <c r="C154" s="367" t="s">
        <v>41</v>
      </c>
      <c r="D154" s="367" t="s">
        <v>42</v>
      </c>
      <c r="E154" s="367" t="s">
        <v>43</v>
      </c>
      <c r="F154" s="367" t="s">
        <v>44</v>
      </c>
      <c r="G154" s="367" t="s">
        <v>45</v>
      </c>
      <c r="H154" s="367" t="s">
        <v>46</v>
      </c>
      <c r="I154" s="367" t="s">
        <v>47</v>
      </c>
      <c r="J154" s="367" t="s">
        <v>48</v>
      </c>
      <c r="K154" s="374" t="s">
        <v>49</v>
      </c>
      <c r="L154" s="374" t="s">
        <v>50</v>
      </c>
      <c r="M154" s="374" t="s">
        <v>51</v>
      </c>
      <c r="N154" s="374" t="s">
        <v>52</v>
      </c>
    </row>
    <row r="155" ht="15.6" spans="2:14">
      <c r="B155" s="370" t="s">
        <v>61</v>
      </c>
      <c r="C155" s="371" t="e">
        <f>#REF!/100</f>
        <v>#REF!</v>
      </c>
      <c r="D155" s="371" t="e">
        <f>#REF!/100</f>
        <v>#REF!</v>
      </c>
      <c r="E155" s="371">
        <f t="shared" ref="E155:H155" si="0">E160</f>
        <v>0.00047267918388</v>
      </c>
      <c r="F155" s="371">
        <f t="shared" si="0"/>
        <v>0.0029945455893</v>
      </c>
      <c r="G155" s="371" t="e">
        <f>100/#REF!</f>
        <v>#REF!</v>
      </c>
      <c r="H155" s="371">
        <f t="shared" si="0"/>
        <v>0.00030155865084</v>
      </c>
      <c r="I155" s="371" t="e">
        <f>100/#REF!</f>
        <v>#REF!</v>
      </c>
      <c r="J155" s="371" t="e">
        <f>#REF!/100</f>
        <v>#REF!</v>
      </c>
      <c r="K155" s="371" t="e">
        <f>100/#REF!</f>
        <v>#REF!</v>
      </c>
      <c r="L155" s="371" t="e">
        <f>#REF!/100</f>
        <v>#REF!</v>
      </c>
      <c r="M155" s="371" t="e">
        <f>100/#REF!</f>
        <v>#REF!</v>
      </c>
      <c r="N155" s="371" t="e">
        <f>100/#REF!</f>
        <v>#REF!</v>
      </c>
    </row>
    <row r="156" s="65" customFormat="1" ht="15.6" spans="2:14">
      <c r="B156" s="381" t="s">
        <v>62</v>
      </c>
      <c r="C156" s="379">
        <f>美元!CR1</f>
        <v>7.2258</v>
      </c>
      <c r="D156" s="379">
        <f>港币!CO1</f>
        <v>0.92198</v>
      </c>
      <c r="E156" s="379">
        <f>印尼盾!ME1</f>
        <v>0.000483350975643944</v>
      </c>
      <c r="F156" s="379">
        <f>坦桑!DZ1</f>
        <v>0.00299204968944099</v>
      </c>
      <c r="G156" s="379">
        <f>墨西哥比索!EC1</f>
        <v>0.423549343498518</v>
      </c>
      <c r="H156" s="379">
        <f>越南盾!DH1</f>
        <v>0.000306548161975267</v>
      </c>
      <c r="I156" s="379">
        <f>俄罗斯卢布!DD1</f>
        <v>0.0833645950564795</v>
      </c>
      <c r="J156" s="379">
        <f>英镑!EB1</f>
        <v>9.1432</v>
      </c>
      <c r="K156" s="379">
        <f>泰国泰铢!CP1</f>
        <v>0.203433965334852</v>
      </c>
      <c r="L156" s="379">
        <f>'欧元 '!DX1</f>
        <v>7.8771</v>
      </c>
      <c r="M156" s="379">
        <f>兹罗提!AZ1</f>
        <v>1.7710713210421</v>
      </c>
      <c r="N156" s="379">
        <f>南非兰特!M1</f>
        <v>0.386383833700398</v>
      </c>
    </row>
    <row r="157" ht="15.6" spans="2:14">
      <c r="B157" s="370" t="s">
        <v>63</v>
      </c>
      <c r="C157" s="383">
        <v>7.149205</v>
      </c>
      <c r="D157" s="371">
        <v>0.912819</v>
      </c>
      <c r="E157" s="371">
        <v>0.000478227353625697</v>
      </c>
      <c r="F157" s="371">
        <v>0.00296033333333333</v>
      </c>
      <c r="G157" s="371">
        <v>0.414137837496454</v>
      </c>
      <c r="H157" s="371">
        <v>0.000303298686973676</v>
      </c>
      <c r="I157" s="371">
        <v>0.0858907666996344</v>
      </c>
      <c r="J157" s="371">
        <v>9.021365</v>
      </c>
      <c r="K157" s="371">
        <v>0.205092866049747</v>
      </c>
      <c r="L157" s="371">
        <v>7.74181</v>
      </c>
      <c r="M157" s="371">
        <v>1.73309924939472</v>
      </c>
      <c r="N157" s="371">
        <v>0.380570360799731</v>
      </c>
    </row>
    <row r="158" ht="16.2" spans="1:14">
      <c r="A158" t="s">
        <v>66</v>
      </c>
      <c r="B158" s="366">
        <v>45050</v>
      </c>
      <c r="C158" s="367" t="s">
        <v>41</v>
      </c>
      <c r="D158" s="367" t="s">
        <v>42</v>
      </c>
      <c r="E158" s="367" t="s">
        <v>43</v>
      </c>
      <c r="F158" s="367" t="s">
        <v>44</v>
      </c>
      <c r="G158" s="367" t="s">
        <v>45</v>
      </c>
      <c r="H158" s="367" t="s">
        <v>46</v>
      </c>
      <c r="I158" s="367" t="s">
        <v>47</v>
      </c>
      <c r="J158" s="367" t="s">
        <v>48</v>
      </c>
      <c r="K158" s="374" t="s">
        <v>49</v>
      </c>
      <c r="L158" s="374" t="s">
        <v>50</v>
      </c>
      <c r="M158" s="374" t="s">
        <v>51</v>
      </c>
      <c r="N158" s="374" t="s">
        <v>52</v>
      </c>
    </row>
    <row r="159" ht="15.6" spans="2:14">
      <c r="B159" s="370" t="s">
        <v>61</v>
      </c>
      <c r="C159" s="371" t="e">
        <f>#REF!/100</f>
        <v>#REF!</v>
      </c>
      <c r="D159" s="371" t="e">
        <f>#REF!/100</f>
        <v>#REF!</v>
      </c>
      <c r="E159" s="371">
        <f t="shared" ref="E159:H159" si="1">E164</f>
        <v>0.0004703826324</v>
      </c>
      <c r="F159" s="371">
        <f t="shared" si="1"/>
        <v>0.002945753484</v>
      </c>
      <c r="G159" s="371" t="e">
        <f>100/#REF!</f>
        <v>#REF!</v>
      </c>
      <c r="H159" s="371">
        <f t="shared" si="1"/>
        <v>0.0002952033552</v>
      </c>
      <c r="I159" s="371" t="e">
        <f>100/#REF!</f>
        <v>#REF!</v>
      </c>
      <c r="J159" s="371" t="e">
        <f>#REF!/100</f>
        <v>#REF!</v>
      </c>
      <c r="K159" s="371" t="e">
        <f>100/#REF!</f>
        <v>#REF!</v>
      </c>
      <c r="L159" s="371" t="e">
        <f>#REF!/100</f>
        <v>#REF!</v>
      </c>
      <c r="M159" s="371" t="e">
        <f>100/#REF!</f>
        <v>#REF!</v>
      </c>
      <c r="N159" s="371" t="e">
        <f>100/#REF!</f>
        <v>#REF!</v>
      </c>
    </row>
    <row r="160" s="65" customFormat="1" ht="15.6" spans="2:14">
      <c r="B160" s="381" t="s">
        <v>62</v>
      </c>
      <c r="C160" s="379">
        <f>美元!CN1</f>
        <v>7.0821</v>
      </c>
      <c r="D160" s="379">
        <f>港币!CK1</f>
        <v>0.90372</v>
      </c>
      <c r="E160" s="379">
        <f>印尼盾!LY1</f>
        <v>0.00047267918388</v>
      </c>
      <c r="F160" s="379">
        <f>坦桑!DT1</f>
        <v>0.0029945455893</v>
      </c>
      <c r="G160" s="379">
        <f>墨西哥比索!DX1</f>
        <v>0.400962309542903</v>
      </c>
      <c r="H160" s="379">
        <f>越南盾!DB1</f>
        <v>0.00030155865084</v>
      </c>
      <c r="I160" s="379">
        <f>俄罗斯卢布!CY1</f>
        <v>0.0907054160203906</v>
      </c>
      <c r="J160" s="379">
        <f>英镑!DW1</f>
        <v>8.7899</v>
      </c>
      <c r="K160" s="379">
        <f>泰国泰铢!CK1</f>
        <v>0.204106625301057</v>
      </c>
      <c r="L160" s="379">
        <f>'欧元 '!DS1</f>
        <v>7.6016</v>
      </c>
      <c r="M160" s="379">
        <f>兹罗提!AU1</f>
        <v>1.67602446995726</v>
      </c>
      <c r="N160" s="379">
        <f>南非兰特!H1</f>
        <v>0.359841669665347</v>
      </c>
    </row>
    <row r="161" ht="15.6" spans="2:14">
      <c r="B161" s="370" t="s">
        <v>63</v>
      </c>
      <c r="C161" s="383">
        <v>6.991195</v>
      </c>
      <c r="D161" s="371">
        <v>0.892238</v>
      </c>
      <c r="E161" s="371">
        <v>0.000466611929646</v>
      </c>
      <c r="F161" s="371">
        <v>0.002956107955435</v>
      </c>
      <c r="G161" s="371">
        <v>0.394587054782494</v>
      </c>
      <c r="H161" s="371">
        <v>0.000297687879578</v>
      </c>
      <c r="I161" s="371">
        <v>0.0884334370362772</v>
      </c>
      <c r="J161" s="371">
        <v>8.725595</v>
      </c>
      <c r="K161" s="371">
        <v>0.204500441209702</v>
      </c>
      <c r="L161" s="371">
        <v>7.593055</v>
      </c>
      <c r="M161" s="371">
        <v>1.67561164013894</v>
      </c>
      <c r="N161" s="371">
        <v>0.366248045151059</v>
      </c>
    </row>
    <row r="162" ht="16.2" spans="1:14">
      <c r="A162" t="s">
        <v>66</v>
      </c>
      <c r="B162" s="366">
        <v>45019</v>
      </c>
      <c r="C162" s="367" t="s">
        <v>41</v>
      </c>
      <c r="D162" s="367" t="s">
        <v>42</v>
      </c>
      <c r="E162" s="367" t="s">
        <v>43</v>
      </c>
      <c r="F162" s="367" t="s">
        <v>44</v>
      </c>
      <c r="G162" s="367" t="s">
        <v>45</v>
      </c>
      <c r="H162" s="367" t="s">
        <v>46</v>
      </c>
      <c r="I162" s="367" t="s">
        <v>47</v>
      </c>
      <c r="J162" s="367" t="s">
        <v>48</v>
      </c>
      <c r="K162" s="374" t="s">
        <v>49</v>
      </c>
      <c r="L162" s="374" t="s">
        <v>50</v>
      </c>
      <c r="M162" s="374" t="s">
        <v>51</v>
      </c>
      <c r="N162" s="374" t="s">
        <v>52</v>
      </c>
    </row>
    <row r="163" ht="15.6" spans="2:14">
      <c r="B163" s="370" t="s">
        <v>61</v>
      </c>
      <c r="C163" s="371" t="e">
        <f>#REF!/100</f>
        <v>#REF!</v>
      </c>
      <c r="D163" s="371" t="e">
        <f>#REF!/100</f>
        <v>#REF!</v>
      </c>
      <c r="E163" s="371">
        <f>E168</f>
        <v>0.00045684642091</v>
      </c>
      <c r="F163" s="371">
        <f t="shared" ref="F163:H163" si="2">F168</f>
        <v>0.0029466949072</v>
      </c>
      <c r="G163" s="371" t="e">
        <f>100/#REF!</f>
        <v>#REF!</v>
      </c>
      <c r="H163" s="371">
        <f t="shared" si="2"/>
        <v>0.00029266157998</v>
      </c>
      <c r="I163" s="371" t="e">
        <f>100/#REF!</f>
        <v>#REF!</v>
      </c>
      <c r="J163" s="371" t="e">
        <f>#REF!/100</f>
        <v>#REF!</v>
      </c>
      <c r="K163" s="371" t="e">
        <f>100/#REF!</f>
        <v>#REF!</v>
      </c>
      <c r="L163" s="371" t="e">
        <f>#REF!/100</f>
        <v>#REF!</v>
      </c>
      <c r="M163" s="371" t="e">
        <f>100/#REF!</f>
        <v>#REF!</v>
      </c>
      <c r="N163" s="371" t="e">
        <f>100/#REF!</f>
        <v>#REF!</v>
      </c>
    </row>
    <row r="164" s="65" customFormat="1" ht="15.6" spans="2:14">
      <c r="B164" s="381" t="s">
        <v>62</v>
      </c>
      <c r="C164" s="379">
        <f>美元!CJ1</f>
        <v>6.924</v>
      </c>
      <c r="D164" s="379">
        <f>港币!CG1</f>
        <v>0.88206</v>
      </c>
      <c r="E164" s="379">
        <f>印尼盾!LS1</f>
        <v>0.0004703826324</v>
      </c>
      <c r="F164" s="379">
        <f>坦桑!DN1</f>
        <v>0.002945753484</v>
      </c>
      <c r="G164" s="379">
        <f>墨西哥比索!DS1</f>
        <v>0.383803492611783</v>
      </c>
      <c r="H164" s="379">
        <f>越南盾!CV1</f>
        <v>0.0002952033552</v>
      </c>
      <c r="I164" s="379">
        <f>俄罗斯卢布!CT1</f>
        <v>0.0847235048419483</v>
      </c>
      <c r="J164" s="379">
        <f>英镑!DR1</f>
        <v>8.6504</v>
      </c>
      <c r="K164" s="379">
        <f>泰国泰铢!CF1</f>
        <v>0.202922077922078</v>
      </c>
      <c r="L164" s="379">
        <f>'欧元 '!DN1</f>
        <v>7.6361</v>
      </c>
      <c r="M164" s="379">
        <f>兹罗提!AP1</f>
        <v>1.66917042230012</v>
      </c>
      <c r="N164" s="379">
        <f>南非兰特!C1</f>
        <v>0.378372242612282</v>
      </c>
    </row>
    <row r="165" ht="15.6" spans="2:14">
      <c r="B165" s="370" t="s">
        <v>63</v>
      </c>
      <c r="C165" s="383">
        <v>6.88516842105263</v>
      </c>
      <c r="D165" s="371">
        <v>0.877189473684211</v>
      </c>
      <c r="E165" s="371">
        <v>0.000467744605201053</v>
      </c>
      <c r="F165" s="371">
        <v>0.00292923293822105</v>
      </c>
      <c r="G165" s="371">
        <v>0.380721085736385</v>
      </c>
      <c r="H165" s="371">
        <v>0.000293547778597895</v>
      </c>
      <c r="I165" s="371">
        <v>0.0848240793239074</v>
      </c>
      <c r="J165" s="371">
        <v>8.5619947368421</v>
      </c>
      <c r="K165" s="371">
        <v>0.201073095361561</v>
      </c>
      <c r="L165" s="371">
        <v>7.54393684210526</v>
      </c>
      <c r="M165" s="371">
        <v>1.62638371014076</v>
      </c>
      <c r="N165" s="371">
        <v>0.378648980437798</v>
      </c>
    </row>
    <row r="166" ht="16.2" spans="1:13">
      <c r="A166" t="s">
        <v>66</v>
      </c>
      <c r="B166" s="366">
        <v>44986</v>
      </c>
      <c r="C166" s="367" t="s">
        <v>41</v>
      </c>
      <c r="D166" s="367" t="s">
        <v>42</v>
      </c>
      <c r="E166" s="367" t="s">
        <v>43</v>
      </c>
      <c r="F166" s="367" t="s">
        <v>44</v>
      </c>
      <c r="G166" s="367" t="s">
        <v>45</v>
      </c>
      <c r="H166" s="367" t="s">
        <v>46</v>
      </c>
      <c r="I166" s="367" t="s">
        <v>47</v>
      </c>
      <c r="J166" s="367" t="s">
        <v>48</v>
      </c>
      <c r="K166" s="374" t="s">
        <v>49</v>
      </c>
      <c r="L166" s="374" t="s">
        <v>50</v>
      </c>
      <c r="M166" s="374" t="s">
        <v>51</v>
      </c>
    </row>
    <row r="167" ht="15.6" spans="2:13">
      <c r="B167" s="370" t="s">
        <v>61</v>
      </c>
      <c r="C167" s="371" t="e">
        <f>#REF!/100</f>
        <v>#REF!</v>
      </c>
      <c r="D167" s="371" t="e">
        <f>#REF!/100</f>
        <v>#REF!</v>
      </c>
      <c r="E167" s="371">
        <f t="shared" ref="E167:H167" si="3">E172</f>
        <v>0.00045553298016</v>
      </c>
      <c r="F167" s="371">
        <f t="shared" si="3"/>
        <v>0.0029810859504</v>
      </c>
      <c r="G167" s="371" t="e">
        <f>100/#REF!</f>
        <v>#REF!</v>
      </c>
      <c r="H167" s="371">
        <f t="shared" si="3"/>
        <v>0.00029185118985</v>
      </c>
      <c r="I167" s="371" t="e">
        <f>100/#REF!</f>
        <v>#REF!</v>
      </c>
      <c r="J167" s="371" t="e">
        <f>#REF!/100</f>
        <v>#REF!</v>
      </c>
      <c r="K167" s="371" t="e">
        <f>100/#REF!</f>
        <v>#REF!</v>
      </c>
      <c r="L167" s="371" t="e">
        <f>#REF!/100</f>
        <v>#REF!</v>
      </c>
      <c r="M167" s="371" t="e">
        <f>100/#REF!</f>
        <v>#REF!</v>
      </c>
    </row>
    <row r="168" s="65" customFormat="1" ht="15.6" spans="2:13">
      <c r="B168" s="381" t="s">
        <v>62</v>
      </c>
      <c r="C168" s="379">
        <f>美元!CF1</f>
        <v>6.8717</v>
      </c>
      <c r="D168" s="379">
        <f>港币!CC1</f>
        <v>0.87541</v>
      </c>
      <c r="E168" s="379">
        <f>印尼盾!LM1</f>
        <v>0.00045684642091</v>
      </c>
      <c r="F168" s="379">
        <f>坦桑!DH1</f>
        <v>0.0029466949072</v>
      </c>
      <c r="G168" s="379">
        <f>墨西哥比索!DN1</f>
        <v>0.379780486878584</v>
      </c>
      <c r="H168" s="379">
        <f>越南盾!CP1</f>
        <v>0.00029266157998</v>
      </c>
      <c r="I168" s="379">
        <f>俄罗斯卢布!CO1</f>
        <v>0.0889189237253472</v>
      </c>
      <c r="J168" s="379">
        <f>英镑!DM1</f>
        <v>8.5127</v>
      </c>
      <c r="K168" s="379">
        <f>泰国泰铢!CA1</f>
        <v>0.201263937527674</v>
      </c>
      <c r="L168" s="379">
        <f>'欧元 '!DI1</f>
        <v>7.4945</v>
      </c>
      <c r="M168" s="379">
        <f>兹罗提!AK1</f>
        <v>1.60336064390963</v>
      </c>
    </row>
    <row r="169" ht="15.6" spans="2:13">
      <c r="B169" s="370" t="s">
        <v>63</v>
      </c>
      <c r="C169" s="383">
        <v>6.89815217391304</v>
      </c>
      <c r="D169" s="371">
        <v>0.878935652173913</v>
      </c>
      <c r="E169" s="371">
        <v>0.000458605022271739</v>
      </c>
      <c r="F169" s="371">
        <v>0.0029580380226087</v>
      </c>
      <c r="G169" s="371">
        <v>0.374845579918707</v>
      </c>
      <c r="H169" s="371">
        <v>0.000293788162195652</v>
      </c>
      <c r="I169" s="371">
        <v>0.0904459931245315</v>
      </c>
      <c r="J169" s="371">
        <v>8.36932608695652</v>
      </c>
      <c r="K169" s="371">
        <v>0.199893100646176</v>
      </c>
      <c r="L169" s="371">
        <v>7.38469565217391</v>
      </c>
      <c r="M169" s="371">
        <v>1.5744355477427</v>
      </c>
    </row>
    <row r="170" ht="16.2" spans="1:13">
      <c r="A170" t="s">
        <v>66</v>
      </c>
      <c r="B170" s="366">
        <v>44958</v>
      </c>
      <c r="C170" s="367" t="s">
        <v>41</v>
      </c>
      <c r="D170" s="367" t="s">
        <v>42</v>
      </c>
      <c r="E170" s="367" t="s">
        <v>43</v>
      </c>
      <c r="F170" s="367" t="s">
        <v>44</v>
      </c>
      <c r="G170" s="367" t="s">
        <v>45</v>
      </c>
      <c r="H170" s="367" t="s">
        <v>46</v>
      </c>
      <c r="I170" s="367" t="s">
        <v>47</v>
      </c>
      <c r="J170" s="367" t="s">
        <v>48</v>
      </c>
      <c r="K170" s="374" t="s">
        <v>49</v>
      </c>
      <c r="L170" s="374" t="s">
        <v>50</v>
      </c>
      <c r="M170" s="374" t="s">
        <v>51</v>
      </c>
    </row>
    <row r="171" ht="15.6" spans="2:13">
      <c r="B171" s="370" t="s">
        <v>61</v>
      </c>
      <c r="C171" s="371" t="e">
        <f>#REF!/100</f>
        <v>#REF!</v>
      </c>
      <c r="D171" s="371" t="e">
        <f>#REF!/100</f>
        <v>#REF!</v>
      </c>
      <c r="E171" s="371">
        <f>E176</f>
        <v>0.000451239102575673</v>
      </c>
      <c r="F171" s="371">
        <f>F176</f>
        <v>0.00289897084048028</v>
      </c>
      <c r="G171" s="371" t="e">
        <f>100/#REF!</f>
        <v>#REF!</v>
      </c>
      <c r="H171" s="371">
        <f>H176</f>
        <v>0.000288013632974758</v>
      </c>
      <c r="I171" s="371" t="e">
        <f>100/#REF!</f>
        <v>#REF!</v>
      </c>
      <c r="J171" s="371" t="e">
        <f>#REF!/100</f>
        <v>#REF!</v>
      </c>
      <c r="K171" s="371" t="e">
        <f>100/#REF!</f>
        <v>#REF!</v>
      </c>
      <c r="L171" s="371" t="e">
        <f>#REF!/100</f>
        <v>#REF!</v>
      </c>
      <c r="M171" s="371" t="e">
        <f>100/#REF!</f>
        <v>#REF!</v>
      </c>
    </row>
    <row r="172" s="65" customFormat="1" ht="15.6" spans="2:13">
      <c r="B172" s="381" t="s">
        <v>62</v>
      </c>
      <c r="C172" s="379">
        <f>美元!CB1</f>
        <v>6.9519</v>
      </c>
      <c r="D172" s="379">
        <f>港币!BY1</f>
        <v>0.88604</v>
      </c>
      <c r="E172" s="379">
        <f>印尼盾!LG1</f>
        <v>0.00045553298016</v>
      </c>
      <c r="F172" s="379">
        <f>坦桑!DB1</f>
        <v>0.0029810859504</v>
      </c>
      <c r="G172" s="379">
        <f>墨西哥比索!DI1</f>
        <v>0.378272053260705</v>
      </c>
      <c r="H172" s="379">
        <f>越南盾!CJ1</f>
        <v>0.00029185118985</v>
      </c>
      <c r="I172" s="379">
        <f>俄罗斯卢布!CJ1</f>
        <v>0.0927402900916274</v>
      </c>
      <c r="J172" s="379">
        <f>英镑!DH1</f>
        <v>8.3885</v>
      </c>
      <c r="K172" s="379">
        <f>泰国泰铢!BV1</f>
        <v>0.19859789883423</v>
      </c>
      <c r="L172" s="379">
        <f>'欧元 '!DD1</f>
        <v>7.3747</v>
      </c>
      <c r="M172" s="379">
        <f>兹罗提!AF1</f>
        <v>1.56411299152251</v>
      </c>
    </row>
    <row r="173" ht="15.6" spans="2:13">
      <c r="B173" s="370" t="s">
        <v>63</v>
      </c>
      <c r="C173" s="383">
        <v>6.829585</v>
      </c>
      <c r="D173" s="371">
        <v>0.8704765</v>
      </c>
      <c r="E173" s="371">
        <v>0.000447518118544</v>
      </c>
      <c r="F173" s="371">
        <v>0.00292863532136</v>
      </c>
      <c r="G173" s="371">
        <v>0.366674427942058</v>
      </c>
      <c r="H173" s="371">
        <v>0.0002867162226775</v>
      </c>
      <c r="I173" s="371">
        <v>0.0934801345366096</v>
      </c>
      <c r="J173" s="371">
        <v>8.25898</v>
      </c>
      <c r="K173" s="371">
        <v>0.201085661486365</v>
      </c>
      <c r="L173" s="371">
        <v>7.318915</v>
      </c>
      <c r="M173" s="371">
        <v>1.54374113313687</v>
      </c>
    </row>
    <row r="174" ht="16.2" spans="1:13">
      <c r="A174" t="s">
        <v>66</v>
      </c>
      <c r="B174" s="366">
        <v>44929</v>
      </c>
      <c r="C174" s="367" t="s">
        <v>41</v>
      </c>
      <c r="D174" s="367" t="s">
        <v>42</v>
      </c>
      <c r="E174" s="367" t="s">
        <v>43</v>
      </c>
      <c r="F174" s="367" t="s">
        <v>44</v>
      </c>
      <c r="G174" s="367" t="s">
        <v>45</v>
      </c>
      <c r="H174" s="367" t="s">
        <v>46</v>
      </c>
      <c r="I174" s="367" t="s">
        <v>47</v>
      </c>
      <c r="J174" s="367" t="s">
        <v>48</v>
      </c>
      <c r="K174" s="374" t="s">
        <v>49</v>
      </c>
      <c r="L174" s="374" t="s">
        <v>50</v>
      </c>
      <c r="M174" s="374" t="s">
        <v>51</v>
      </c>
    </row>
    <row r="175" ht="15.6" spans="2:13">
      <c r="B175" s="370" t="s">
        <v>61</v>
      </c>
      <c r="C175" s="371" t="e">
        <f>#REF!/100</f>
        <v>#REF!</v>
      </c>
      <c r="D175" s="371" t="e">
        <f>#REF!/100</f>
        <v>#REF!</v>
      </c>
      <c r="E175" s="371">
        <f t="shared" ref="E175:H175" si="4">E180</f>
        <v>0.00044479830620805</v>
      </c>
      <c r="F175" s="371">
        <f t="shared" si="4"/>
        <v>0.00298653516295026</v>
      </c>
      <c r="G175" s="371" t="e">
        <f>100/#REF!</f>
        <v>#REF!</v>
      </c>
      <c r="H175" s="371">
        <f t="shared" si="4"/>
        <v>0.000294860287891618</v>
      </c>
      <c r="I175" s="371" t="e">
        <f>100/#REF!</f>
        <v>#REF!</v>
      </c>
      <c r="J175" s="371" t="e">
        <f>#REF!/100</f>
        <v>#REF!</v>
      </c>
      <c r="K175" s="371" t="e">
        <f>100/#REF!</f>
        <v>#REF!</v>
      </c>
      <c r="L175" s="371" t="e">
        <f>#REF!/100</f>
        <v>#REF!</v>
      </c>
      <c r="M175" s="371" t="e">
        <f>100/#REF!</f>
        <v>#REF!</v>
      </c>
    </row>
    <row r="176" s="65" customFormat="1" ht="15.6" spans="2:13">
      <c r="B176" s="381" t="s">
        <v>62</v>
      </c>
      <c r="C176" s="379">
        <f>美元!BX1</f>
        <v>6.7604</v>
      </c>
      <c r="D176" s="379">
        <f>港币!BU1</f>
        <v>0.86267</v>
      </c>
      <c r="E176" s="379">
        <f>印尼盾!LA1</f>
        <v>0.000451239102575673</v>
      </c>
      <c r="F176" s="379">
        <f>坦桑!CV1</f>
        <v>0.00289897084048028</v>
      </c>
      <c r="G176" s="379">
        <f>墨西哥比索!DB1</f>
        <v>0.360165676211057</v>
      </c>
      <c r="H176" s="379">
        <f>越南盾!CD1</f>
        <v>0.000288013632974758</v>
      </c>
      <c r="I176" s="379">
        <f>俄罗斯卢布!CC1</f>
        <v>0.096504603269576</v>
      </c>
      <c r="J176" s="379">
        <f>英镑!DA1</f>
        <v>8.3483</v>
      </c>
      <c r="K176" s="379">
        <f>泰国泰铢!BO1</f>
        <v>0.206232341355771</v>
      </c>
      <c r="L176" s="379">
        <f>'欧元 '!CW1</f>
        <v>7.3354</v>
      </c>
      <c r="M176" s="379">
        <f>兹罗提!Y1</f>
        <v>1.55714730613516</v>
      </c>
    </row>
    <row r="177" ht="15.6" spans="2:13">
      <c r="B177" s="370" t="s">
        <v>63</v>
      </c>
      <c r="C177" s="383">
        <v>6.79758125</v>
      </c>
      <c r="D177" s="371">
        <v>0.8696425</v>
      </c>
      <c r="E177" s="371">
        <v>0.000453720854229812</v>
      </c>
      <c r="F177" s="371">
        <v>0.00291491477272728</v>
      </c>
      <c r="G177" s="371">
        <v>0.357318325963643</v>
      </c>
      <c r="H177" s="371">
        <v>0.000289597667483225</v>
      </c>
      <c r="I177" s="371">
        <v>0.0969877425678596</v>
      </c>
      <c r="J177" s="371">
        <v>8.2842125</v>
      </c>
      <c r="K177" s="371">
        <v>0.203592128619327</v>
      </c>
      <c r="L177" s="371">
        <v>7.302475</v>
      </c>
      <c r="M177" s="371">
        <v>1.55557737684931</v>
      </c>
    </row>
    <row r="178" ht="16.2" spans="1:13">
      <c r="A178" t="s">
        <v>67</v>
      </c>
      <c r="B178" s="366">
        <v>44896</v>
      </c>
      <c r="C178" s="367" t="s">
        <v>41</v>
      </c>
      <c r="D178" s="367" t="s">
        <v>42</v>
      </c>
      <c r="E178" s="367" t="s">
        <v>43</v>
      </c>
      <c r="F178" s="367" t="s">
        <v>44</v>
      </c>
      <c r="G178" s="367" t="s">
        <v>45</v>
      </c>
      <c r="H178" s="367" t="s">
        <v>46</v>
      </c>
      <c r="I178" s="367" t="s">
        <v>47</v>
      </c>
      <c r="J178" s="367" t="s">
        <v>48</v>
      </c>
      <c r="K178" s="374" t="s">
        <v>49</v>
      </c>
      <c r="L178" s="374" t="s">
        <v>50</v>
      </c>
      <c r="M178" s="374" t="s">
        <v>51</v>
      </c>
    </row>
    <row r="179" ht="15.6" spans="2:13">
      <c r="B179" s="370" t="s">
        <v>61</v>
      </c>
      <c r="C179" s="371" t="e">
        <f>#REF!/100</f>
        <v>#REF!</v>
      </c>
      <c r="D179" s="371" t="e">
        <f>#REF!/100</f>
        <v>#REF!</v>
      </c>
      <c r="E179" s="371">
        <f>E184</f>
        <v>0.000455412808940664</v>
      </c>
      <c r="F179" s="371">
        <f>F184</f>
        <v>0.00307757289879932</v>
      </c>
      <c r="G179" s="371" t="e">
        <f>100/#REF!</f>
        <v>#REF!</v>
      </c>
      <c r="H179" s="371">
        <f>H184</f>
        <v>0.000289858642972536</v>
      </c>
      <c r="I179" s="371" t="e">
        <f>100/#REF!</f>
        <v>#REF!</v>
      </c>
      <c r="J179" s="371" t="e">
        <f>#REF!/100</f>
        <v>#REF!</v>
      </c>
      <c r="K179" s="371" t="e">
        <f>100/#REF!</f>
        <v>#REF!</v>
      </c>
      <c r="L179" s="371" t="e">
        <f>#REF!/100</f>
        <v>#REF!</v>
      </c>
      <c r="M179" s="371">
        <f>M184</f>
        <v>1.58353127474268</v>
      </c>
    </row>
    <row r="180" ht="15.6" spans="2:13">
      <c r="B180" s="370" t="s">
        <v>62</v>
      </c>
      <c r="C180" s="371">
        <f>美元!BT1</f>
        <v>6.9646</v>
      </c>
      <c r="D180" s="371">
        <f>港币!BP1</f>
        <v>0.89327</v>
      </c>
      <c r="E180" s="371">
        <f>印尼盾!KU1</f>
        <v>0.00044479830620805</v>
      </c>
      <c r="F180" s="371">
        <f>坦桑!CP1</f>
        <v>0.00298653516295026</v>
      </c>
      <c r="G180" s="371">
        <f>墨西哥比索!CU1</f>
        <v>0.357679376207168</v>
      </c>
      <c r="H180" s="371">
        <f>越南盾!BX1</f>
        <v>0.000294860287891618</v>
      </c>
      <c r="I180" s="371">
        <f>俄罗斯卢布!BV1</f>
        <v>0.0941681655099677</v>
      </c>
      <c r="J180" s="371">
        <f>英镑!CT1</f>
        <v>8.3941</v>
      </c>
      <c r="K180" s="371">
        <f>泰国泰铢!BH1</f>
        <v>0.201422039599573</v>
      </c>
      <c r="L180" s="371">
        <f>'欧元 '!CP1</f>
        <v>7.4229</v>
      </c>
      <c r="M180" s="371">
        <f>兹罗提!R1</f>
        <v>1.58780565258812</v>
      </c>
    </row>
    <row r="181" ht="15.6" spans="2:13">
      <c r="B181" s="370" t="s">
        <v>63</v>
      </c>
      <c r="C181" s="383">
        <v>6.98325909090909</v>
      </c>
      <c r="D181" s="383">
        <v>0.896778636363636</v>
      </c>
      <c r="E181" s="371">
        <v>0.000445989980106299</v>
      </c>
      <c r="F181" s="371">
        <v>0.00299453648838298</v>
      </c>
      <c r="G181" s="371">
        <v>0.35653050442584</v>
      </c>
      <c r="H181" s="371">
        <v>0.000295650257870834</v>
      </c>
      <c r="I181" s="383">
        <v>0.106597049102962</v>
      </c>
      <c r="J181" s="383">
        <v>8.49852272727273</v>
      </c>
      <c r="K181" s="383">
        <v>0.200698064358396</v>
      </c>
      <c r="L181" s="383">
        <v>7.38719090909091</v>
      </c>
      <c r="M181" s="371">
        <v>1.57872226830816</v>
      </c>
    </row>
    <row r="182" ht="16.2" spans="1:13">
      <c r="A182" t="s">
        <v>67</v>
      </c>
      <c r="B182" s="366">
        <v>44895</v>
      </c>
      <c r="C182" s="367" t="s">
        <v>41</v>
      </c>
      <c r="D182" s="367" t="s">
        <v>42</v>
      </c>
      <c r="E182" s="367" t="s">
        <v>43</v>
      </c>
      <c r="F182" s="367" t="s">
        <v>44</v>
      </c>
      <c r="G182" s="367" t="s">
        <v>45</v>
      </c>
      <c r="H182" s="367" t="s">
        <v>46</v>
      </c>
      <c r="I182" s="367" t="s">
        <v>47</v>
      </c>
      <c r="J182" s="367" t="s">
        <v>48</v>
      </c>
      <c r="K182" s="374" t="s">
        <v>49</v>
      </c>
      <c r="L182" s="374" t="s">
        <v>50</v>
      </c>
      <c r="M182" s="374" t="s">
        <v>51</v>
      </c>
    </row>
    <row r="183" ht="15.6" spans="2:13">
      <c r="B183" s="370" t="s">
        <v>61</v>
      </c>
      <c r="C183" s="383" t="e">
        <f>#REF!/100</f>
        <v>#REF!</v>
      </c>
      <c r="D183" s="383" t="e">
        <f>#REF!/100</f>
        <v>#REF!</v>
      </c>
      <c r="E183" s="383">
        <f>E188</f>
        <v>0.000464882756568794</v>
      </c>
      <c r="F183" s="383">
        <f>F188</f>
        <v>0.00307753001715266</v>
      </c>
      <c r="G183" s="383" t="e">
        <f>100/#REF!</f>
        <v>#REF!</v>
      </c>
      <c r="H183" s="383">
        <f>H188</f>
        <v>0.0002890083559851</v>
      </c>
      <c r="I183" s="383" t="e">
        <f>100/#REF!</f>
        <v>#REF!</v>
      </c>
      <c r="J183" s="383" t="e">
        <f>#REF!/100</f>
        <v>#REF!</v>
      </c>
      <c r="K183" s="383" t="e">
        <f>100/#REF!</f>
        <v>#REF!</v>
      </c>
      <c r="L183" s="383" t="e">
        <f>#REF!/100</f>
        <v>#REF!</v>
      </c>
      <c r="M183" s="371">
        <v>1.51673719494623</v>
      </c>
    </row>
    <row r="184" ht="15.6" spans="2:13">
      <c r="B184" s="370" t="s">
        <v>62</v>
      </c>
      <c r="C184" s="383">
        <f>美元!BO1</f>
        <v>7.1769</v>
      </c>
      <c r="D184" s="383">
        <f>港币!BK1</f>
        <v>0.91869</v>
      </c>
      <c r="E184" s="383">
        <f>印尼盾!KO1</f>
        <v>0.000455412808940664</v>
      </c>
      <c r="F184" s="383">
        <f>坦桑!CJ1</f>
        <v>0.00307757289879932</v>
      </c>
      <c r="G184" s="383">
        <f>墨西哥比索!CN1</f>
        <v>0.373050809520257</v>
      </c>
      <c r="H184" s="383">
        <f>越南盾!BR1</f>
        <v>0.000289858642972536</v>
      </c>
      <c r="I184" s="383">
        <f>俄罗斯卢布!BO1</f>
        <v>0.117716303708064</v>
      </c>
      <c r="J184" s="383">
        <f>英镑!CM1</f>
        <v>8.5748</v>
      </c>
      <c r="K184" s="383">
        <f>泰国泰铢!BA1</f>
        <v>0.202466036322407</v>
      </c>
      <c r="L184" s="383">
        <f>'欧元 '!CI1</f>
        <v>7.4129</v>
      </c>
      <c r="M184" s="371">
        <f>兹罗提!K1</f>
        <v>1.58353127474268</v>
      </c>
    </row>
    <row r="185" ht="15.6" spans="2:13">
      <c r="B185" s="370" t="s">
        <v>63</v>
      </c>
      <c r="C185" s="383">
        <v>7.16278636363636</v>
      </c>
      <c r="D185" s="383">
        <v>0.914562272727273</v>
      </c>
      <c r="E185" s="383">
        <v>0.000454517222993984</v>
      </c>
      <c r="F185" s="383">
        <v>0.00307152073912366</v>
      </c>
      <c r="G185" s="383">
        <v>0.367499665909395</v>
      </c>
      <c r="H185" s="383">
        <v>0.000289288625348803</v>
      </c>
      <c r="I185" s="383">
        <v>0.11756689957382</v>
      </c>
      <c r="J185" s="383">
        <v>8.39972272727273</v>
      </c>
      <c r="K185" s="383">
        <v>0.196583732160026</v>
      </c>
      <c r="L185" s="383">
        <v>7.29477272727273</v>
      </c>
      <c r="M185" s="371">
        <v>1.55018112457185</v>
      </c>
    </row>
    <row r="186" ht="16.2" spans="1:13">
      <c r="A186" t="s">
        <v>67</v>
      </c>
      <c r="B186" s="366">
        <v>44865</v>
      </c>
      <c r="C186" s="367" t="s">
        <v>41</v>
      </c>
      <c r="D186" s="367" t="s">
        <v>42</v>
      </c>
      <c r="E186" s="367" t="s">
        <v>43</v>
      </c>
      <c r="F186" s="367" t="s">
        <v>44</v>
      </c>
      <c r="G186" s="367" t="s">
        <v>45</v>
      </c>
      <c r="H186" s="367" t="s">
        <v>46</v>
      </c>
      <c r="I186" s="367" t="s">
        <v>47</v>
      </c>
      <c r="J186" s="367" t="s">
        <v>48</v>
      </c>
      <c r="K186" s="374" t="s">
        <v>49</v>
      </c>
      <c r="L186" s="374" t="s">
        <v>50</v>
      </c>
      <c r="M186" s="374" t="s">
        <v>51</v>
      </c>
    </row>
    <row r="187" ht="15.6" spans="2:13">
      <c r="B187" s="370" t="s">
        <v>61</v>
      </c>
      <c r="C187" s="383" t="e">
        <f>#REF!/100</f>
        <v>#REF!</v>
      </c>
      <c r="D187" s="383" t="e">
        <f>#REF!/100</f>
        <v>#REF!</v>
      </c>
      <c r="E187" s="383">
        <f>E192</f>
        <v>0.000468278794463071</v>
      </c>
      <c r="F187" s="383">
        <f>F192</f>
        <v>0.00304451114922813</v>
      </c>
      <c r="G187" s="383" t="e">
        <f>1/#REF!*100</f>
        <v>#REF!</v>
      </c>
      <c r="H187" s="383">
        <f>H192</f>
        <v>0.000297872876022656</v>
      </c>
      <c r="I187" s="383" t="e">
        <f>1/#REF!*100</f>
        <v>#REF!</v>
      </c>
      <c r="J187" s="383" t="e">
        <f>#REF!/100</f>
        <v>#REF!</v>
      </c>
      <c r="K187" s="383" t="e">
        <f>1/#REF!*100</f>
        <v>#REF!</v>
      </c>
      <c r="L187" s="383" t="e">
        <f>#REF!/100</f>
        <v>#REF!</v>
      </c>
      <c r="M187" s="371"/>
    </row>
    <row r="188" ht="15.6" spans="2:13">
      <c r="B188" s="370" t="s">
        <v>62</v>
      </c>
      <c r="C188" s="383">
        <f>美元!BJ1</f>
        <v>7.1768</v>
      </c>
      <c r="D188" s="383">
        <f>港币!BF1</f>
        <v>0.91431</v>
      </c>
      <c r="E188" s="383">
        <f>印尼盾!KI1</f>
        <v>0.000464882756568794</v>
      </c>
      <c r="F188" s="383">
        <f>坦桑!CD1</f>
        <v>0.00307753001715266</v>
      </c>
      <c r="G188" s="383">
        <f>墨西哥比索!CG1</f>
        <v>0.362634174644619</v>
      </c>
      <c r="H188" s="383">
        <f>越南盾!BL1</f>
        <v>0.0002890083559851</v>
      </c>
      <c r="I188" s="383">
        <f>俄罗斯卢布!BH1</f>
        <v>0.117856427300263</v>
      </c>
      <c r="J188" s="383">
        <f>英镑!CF1</f>
        <v>8.3571</v>
      </c>
      <c r="K188" s="383">
        <f>泰国泰铢!AT1</f>
        <v>0.190255132132189</v>
      </c>
      <c r="L188" s="383">
        <f>'欧元 '!CB1</f>
        <v>7.1703</v>
      </c>
      <c r="M188" s="371">
        <v>1.51673719494623</v>
      </c>
    </row>
    <row r="189" ht="15.6" spans="2:13">
      <c r="B189" s="370" t="s">
        <v>63</v>
      </c>
      <c r="C189" s="383">
        <v>7.12869375</v>
      </c>
      <c r="D189" s="383">
        <v>0.9081525</v>
      </c>
      <c r="E189" s="383">
        <v>0.0004617666371133</v>
      </c>
      <c r="F189" s="383">
        <v>0.00305690126500858</v>
      </c>
      <c r="G189" s="383">
        <v>0.356987471970906</v>
      </c>
      <c r="H189" s="383">
        <v>0.000287071126547871</v>
      </c>
      <c r="I189" s="383">
        <v>0.115215088567999</v>
      </c>
      <c r="J189" s="383">
        <v>8.08574375</v>
      </c>
      <c r="K189" s="383">
        <v>0.188475433994136</v>
      </c>
      <c r="L189" s="383">
        <v>7.0284</v>
      </c>
      <c r="M189" s="371">
        <v>1.50657047179881</v>
      </c>
    </row>
    <row r="190" ht="16.2" outlineLevel="1" spans="1:12">
      <c r="A190" t="s">
        <v>67</v>
      </c>
      <c r="B190" s="366">
        <v>44834</v>
      </c>
      <c r="C190" s="367" t="s">
        <v>41</v>
      </c>
      <c r="D190" s="367" t="s">
        <v>42</v>
      </c>
      <c r="E190" s="367" t="s">
        <v>43</v>
      </c>
      <c r="F190" s="367" t="s">
        <v>44</v>
      </c>
      <c r="G190" s="367" t="s">
        <v>45</v>
      </c>
      <c r="H190" s="367" t="s">
        <v>46</v>
      </c>
      <c r="I190" s="367" t="s">
        <v>47</v>
      </c>
      <c r="J190" s="367" t="s">
        <v>48</v>
      </c>
      <c r="K190" s="374" t="s">
        <v>49</v>
      </c>
      <c r="L190" s="374" t="s">
        <v>50</v>
      </c>
    </row>
    <row r="191" ht="15.6" outlineLevel="1" spans="2:12">
      <c r="B191" s="370" t="s">
        <v>61</v>
      </c>
      <c r="C191" s="383" t="e">
        <f>#REF!/100</f>
        <v>#REF!</v>
      </c>
      <c r="D191" s="383" t="e">
        <f>#REF!/100</f>
        <v>#REF!</v>
      </c>
      <c r="E191" s="383">
        <f>E196</f>
        <v>0.000465419342827888</v>
      </c>
      <c r="F191" s="383">
        <f>F196</f>
        <v>0.00295480274442539</v>
      </c>
      <c r="G191" s="383" t="e">
        <f>100/#REF!</f>
        <v>#REF!</v>
      </c>
      <c r="H191" s="383">
        <f>H196</f>
        <v>0.000294218616567037</v>
      </c>
      <c r="I191" s="383" t="e">
        <f>100/#REF!</f>
        <v>#REF!</v>
      </c>
      <c r="J191" s="383" t="e">
        <f>#REF!/100</f>
        <v>#REF!</v>
      </c>
      <c r="K191" s="383" t="e">
        <f>100/#REF!</f>
        <v>#REF!</v>
      </c>
      <c r="L191" s="383" t="e">
        <f>#REF!/100</f>
        <v>#REF!</v>
      </c>
    </row>
    <row r="192" ht="15.6" outlineLevel="1" spans="2:13">
      <c r="B192" s="370" t="s">
        <v>62</v>
      </c>
      <c r="C192" s="383">
        <f>美元!BE1</f>
        <v>7.0998</v>
      </c>
      <c r="D192" s="383">
        <f>港币!BA1</f>
        <v>0.90444</v>
      </c>
      <c r="E192" s="383">
        <f>印尼盾!KC1</f>
        <v>0.000468278794463071</v>
      </c>
      <c r="F192" s="383">
        <f>坦桑!BX1</f>
        <v>0.00304451114922813</v>
      </c>
      <c r="G192" s="383">
        <f>墨西哥比索!BZ1</f>
        <v>0.35297024460838</v>
      </c>
      <c r="H192" s="383">
        <f>越南盾!BF1</f>
        <v>0.000297872876022656</v>
      </c>
      <c r="I192" s="383">
        <f>俄罗斯卢布!BA1</f>
        <v>0.123699607872243</v>
      </c>
      <c r="J192" s="383">
        <f>英镑!BY1</f>
        <v>7.9481</v>
      </c>
      <c r="K192" s="383">
        <f>泰国泰铢!AM1</f>
        <v>0.18768064261852</v>
      </c>
      <c r="L192" s="383">
        <f>'欧元 '!BU1</f>
        <v>6.9892</v>
      </c>
      <c r="M192" s="388"/>
    </row>
    <row r="193" ht="15.6" outlineLevel="1" spans="2:12">
      <c r="B193" s="370" t="s">
        <v>63</v>
      </c>
      <c r="C193" s="383">
        <v>6.96206190476191</v>
      </c>
      <c r="D193" s="383">
        <v>0.886968095238095</v>
      </c>
      <c r="E193" s="383">
        <v>0.000459194055570464</v>
      </c>
      <c r="F193" s="383">
        <v>0.00298544678591849</v>
      </c>
      <c r="G193" s="383">
        <v>0.348317048129123</v>
      </c>
      <c r="H193" s="383">
        <v>0.000292094059356489</v>
      </c>
      <c r="I193" s="383">
        <v>0.116110946774189</v>
      </c>
      <c r="J193" s="383">
        <v>7.9201619047619</v>
      </c>
      <c r="K193" s="383">
        <v>0.18905293482175</v>
      </c>
      <c r="L193" s="383">
        <v>6.916</v>
      </c>
    </row>
    <row r="194" ht="16.2" outlineLevel="1" spans="1:12">
      <c r="A194" t="s">
        <v>67</v>
      </c>
      <c r="B194" s="366">
        <v>44804</v>
      </c>
      <c r="C194" s="367" t="s">
        <v>41</v>
      </c>
      <c r="D194" s="367" t="s">
        <v>42</v>
      </c>
      <c r="E194" s="367" t="s">
        <v>43</v>
      </c>
      <c r="F194" s="367" t="s">
        <v>44</v>
      </c>
      <c r="G194" s="367" t="s">
        <v>45</v>
      </c>
      <c r="H194" s="367" t="s">
        <v>46</v>
      </c>
      <c r="I194" s="367" t="s">
        <v>47</v>
      </c>
      <c r="J194" s="367" t="s">
        <v>48</v>
      </c>
      <c r="K194" s="374" t="s">
        <v>49</v>
      </c>
      <c r="L194" s="374" t="s">
        <v>50</v>
      </c>
    </row>
    <row r="195" ht="15.6" outlineLevel="1" spans="2:12">
      <c r="B195" s="370" t="s">
        <v>61</v>
      </c>
      <c r="C195" s="383">
        <f>美元!AZ28</f>
        <v>6.7467</v>
      </c>
      <c r="D195" s="383">
        <f>港币!AV28</f>
        <v>0.85948</v>
      </c>
      <c r="E195" s="383"/>
      <c r="F195" s="383"/>
      <c r="G195" s="383"/>
      <c r="H195" s="383"/>
      <c r="I195" s="383"/>
      <c r="J195" s="383">
        <f>英镑!BR28</f>
        <v>8.2093</v>
      </c>
      <c r="K195" s="383"/>
      <c r="L195" s="383">
        <f>'欧元 '!BN28</f>
        <v>6.888</v>
      </c>
    </row>
    <row r="196" ht="15.6" outlineLevel="1" spans="2:13">
      <c r="B196" s="370" t="s">
        <v>62</v>
      </c>
      <c r="C196" s="383">
        <f>美元!AZ1</f>
        <v>6.8906</v>
      </c>
      <c r="D196" s="383">
        <f>港币!AV1</f>
        <v>0.87788</v>
      </c>
      <c r="E196" s="383">
        <f>印尼盾!JW1</f>
        <v>0.000465419342827888</v>
      </c>
      <c r="F196" s="383">
        <f>坦桑!BR1</f>
        <v>0.00295480274442539</v>
      </c>
      <c r="G196" s="383">
        <f>墨西哥比索!BS1</f>
        <v>0.343053173241852</v>
      </c>
      <c r="H196" s="383">
        <f>越南盾!AZ1</f>
        <v>0.000294218616567037</v>
      </c>
      <c r="I196" s="383">
        <f>俄罗斯卢布!AT1</f>
        <v>0.114398151325875</v>
      </c>
      <c r="J196" s="383">
        <f>英镑!BR1</f>
        <v>8.0557</v>
      </c>
      <c r="K196" s="383">
        <f>泰国泰铢!AF1</f>
        <v>0.189555492370391</v>
      </c>
      <c r="L196" s="383">
        <f>'欧元 '!BN1</f>
        <v>6.9224</v>
      </c>
      <c r="M196" s="388"/>
    </row>
    <row r="197" ht="15.6" outlineLevel="1" spans="2:12">
      <c r="B197" s="370" t="s">
        <v>63</v>
      </c>
      <c r="C197" s="383">
        <v>6.79486086956522</v>
      </c>
      <c r="D197" s="383">
        <v>0.866002173913044</v>
      </c>
      <c r="E197" s="383">
        <v>0.000458952729881284</v>
      </c>
      <c r="F197" s="383">
        <v>0.00291374822880155</v>
      </c>
      <c r="G197" s="383">
        <v>0.337379936748596</v>
      </c>
      <c r="H197" s="383">
        <v>0.000290130694686815</v>
      </c>
      <c r="I197" s="383">
        <v>0.111424553223876</v>
      </c>
      <c r="J197" s="383">
        <v>8.1517652173913</v>
      </c>
      <c r="K197" s="383">
        <v>0.189677893948615</v>
      </c>
      <c r="L197" s="383">
        <v>6.88308695652174</v>
      </c>
    </row>
    <row r="198" ht="16.2" outlineLevel="1" spans="1:12">
      <c r="A198" t="s">
        <v>67</v>
      </c>
      <c r="B198" s="366">
        <v>44771</v>
      </c>
      <c r="C198" s="367" t="s">
        <v>41</v>
      </c>
      <c r="D198" s="367" t="s">
        <v>42</v>
      </c>
      <c r="E198" s="367" t="s">
        <v>43</v>
      </c>
      <c r="F198" s="367" t="s">
        <v>44</v>
      </c>
      <c r="G198" s="367" t="s">
        <v>45</v>
      </c>
      <c r="H198" s="367" t="s">
        <v>46</v>
      </c>
      <c r="I198" s="367" t="s">
        <v>47</v>
      </c>
      <c r="J198" s="367" t="s">
        <v>48</v>
      </c>
      <c r="K198" s="374" t="s">
        <v>49</v>
      </c>
      <c r="L198" s="374" t="s">
        <v>50</v>
      </c>
    </row>
    <row r="199" ht="15.6" outlineLevel="1" spans="2:12">
      <c r="B199" s="370" t="s">
        <v>61</v>
      </c>
      <c r="C199" s="383">
        <v>6.6863</v>
      </c>
      <c r="D199" s="383">
        <v>0.85208</v>
      </c>
      <c r="E199" s="383"/>
      <c r="F199" s="383"/>
      <c r="G199" s="383"/>
      <c r="H199" s="383"/>
      <c r="I199" s="383"/>
      <c r="J199" s="383">
        <v>8.1321</v>
      </c>
      <c r="K199" s="383"/>
      <c r="L199" s="383">
        <v>7.0067</v>
      </c>
    </row>
    <row r="200" ht="15.6" outlineLevel="1" spans="2:12">
      <c r="B200" s="370" t="s">
        <v>62</v>
      </c>
      <c r="C200" s="383">
        <v>6.7437</v>
      </c>
      <c r="D200" s="383">
        <v>0.85908</v>
      </c>
      <c r="E200" s="383">
        <v>0.000451585516749307</v>
      </c>
      <c r="F200" s="383">
        <v>0.00289180960548885</v>
      </c>
      <c r="G200" s="383">
        <v>0.332358415315076</v>
      </c>
      <c r="H200" s="383">
        <v>0.000288648718058469</v>
      </c>
      <c r="I200" s="383">
        <v>0.108236822166901</v>
      </c>
      <c r="J200" s="383">
        <v>8.2083</v>
      </c>
      <c r="K200" s="383">
        <v>0.184760919370335</v>
      </c>
      <c r="L200" s="383">
        <v>6.8739</v>
      </c>
    </row>
    <row r="201" ht="15.6" outlineLevel="1" spans="2:12">
      <c r="B201" s="370" t="s">
        <v>63</v>
      </c>
      <c r="C201" s="383">
        <v>6.73244761904762</v>
      </c>
      <c r="D201" s="383">
        <v>0.857754285714286</v>
      </c>
      <c r="E201" s="383">
        <v>0.000450832011660551</v>
      </c>
      <c r="F201" s="383">
        <v>0.00288698439924855</v>
      </c>
      <c r="G201" s="383">
        <v>0.328134228775184</v>
      </c>
      <c r="H201" s="383">
        <v>0.000288167085521877</v>
      </c>
      <c r="I201" s="383">
        <v>0.113403726446451</v>
      </c>
      <c r="J201" s="383">
        <v>8.07816666666667</v>
      </c>
      <c r="K201" s="383">
        <v>0.185412945531857</v>
      </c>
      <c r="L201" s="383">
        <v>6.86284285714286</v>
      </c>
    </row>
    <row r="202" ht="16.2" outlineLevel="1" spans="1:12">
      <c r="A202" t="s">
        <v>67</v>
      </c>
      <c r="B202" s="366">
        <v>44742</v>
      </c>
      <c r="C202" s="367" t="s">
        <v>41</v>
      </c>
      <c r="D202" s="367" t="s">
        <v>42</v>
      </c>
      <c r="E202" s="367" t="s">
        <v>43</v>
      </c>
      <c r="F202" s="367" t="s">
        <v>44</v>
      </c>
      <c r="G202" s="367" t="s">
        <v>45</v>
      </c>
      <c r="H202" s="367" t="s">
        <v>46</v>
      </c>
      <c r="I202" s="367" t="s">
        <v>47</v>
      </c>
      <c r="J202" s="367" t="s">
        <v>48</v>
      </c>
      <c r="K202" s="374" t="s">
        <v>49</v>
      </c>
      <c r="L202" s="374" t="s">
        <v>50</v>
      </c>
    </row>
    <row r="203" ht="15.6" outlineLevel="1" spans="2:12">
      <c r="B203" s="370" t="s">
        <v>61</v>
      </c>
      <c r="C203" s="383">
        <v>6.6651</v>
      </c>
      <c r="D203" s="383">
        <v>0.84946</v>
      </c>
      <c r="E203" s="383"/>
      <c r="F203" s="383"/>
      <c r="G203" s="383"/>
      <c r="H203" s="383"/>
      <c r="I203" s="383"/>
      <c r="J203" s="383">
        <v>8.4031</v>
      </c>
      <c r="K203" s="383"/>
      <c r="L203" s="383">
        <v>7.1531</v>
      </c>
    </row>
    <row r="204" ht="15.6" outlineLevel="1" spans="2:12">
      <c r="B204" s="370" t="s">
        <v>62</v>
      </c>
      <c r="C204" s="383">
        <v>6.7114</v>
      </c>
      <c r="D204" s="383">
        <v>0.85519</v>
      </c>
      <c r="E204" s="383">
        <v>0.000451473383386682</v>
      </c>
      <c r="F204" s="383">
        <v>0.00287672524646378</v>
      </c>
      <c r="G204" s="383">
        <v>0.333244468141829</v>
      </c>
      <c r="H204" s="383">
        <v>0.000288414267296949</v>
      </c>
      <c r="I204" s="383">
        <v>0.128518185323223</v>
      </c>
      <c r="J204" s="383">
        <v>8.1365</v>
      </c>
      <c r="K204" s="383">
        <v>0.190603259315734</v>
      </c>
      <c r="L204" s="383">
        <v>7.0084</v>
      </c>
    </row>
    <row r="205" ht="15.6" outlineLevel="1" spans="2:12">
      <c r="B205" s="370" t="s">
        <v>63</v>
      </c>
      <c r="C205" s="383">
        <v>6.69912857142857</v>
      </c>
      <c r="D205" s="383">
        <v>0.853579523809524</v>
      </c>
      <c r="E205" s="383">
        <v>0.000450647888947947</v>
      </c>
      <c r="F205" s="383">
        <v>0.00287146531137101</v>
      </c>
      <c r="G205" s="383">
        <v>0.335045789591244</v>
      </c>
      <c r="H205" s="383">
        <v>0.000287886917551722</v>
      </c>
      <c r="I205" s="383">
        <v>0.116454073286212</v>
      </c>
      <c r="J205" s="383">
        <v>8.25565238095238</v>
      </c>
      <c r="K205" s="383">
        <v>0.191792557170165</v>
      </c>
      <c r="L205" s="383">
        <v>7.07914285714286</v>
      </c>
    </row>
    <row r="206" ht="16.2" outlineLevel="1" spans="1:12">
      <c r="A206" t="s">
        <v>67</v>
      </c>
      <c r="B206" s="366">
        <v>44712</v>
      </c>
      <c r="C206" s="367" t="s">
        <v>41</v>
      </c>
      <c r="D206" s="367" t="s">
        <v>42</v>
      </c>
      <c r="E206" s="367" t="s">
        <v>43</v>
      </c>
      <c r="F206" s="367" t="s">
        <v>44</v>
      </c>
      <c r="G206" s="367" t="s">
        <v>45</v>
      </c>
      <c r="H206" s="367" t="s">
        <v>46</v>
      </c>
      <c r="I206" s="367" t="s">
        <v>47</v>
      </c>
      <c r="J206" s="367" t="s">
        <v>48</v>
      </c>
      <c r="K206" s="374" t="s">
        <v>49</v>
      </c>
      <c r="L206" s="374" t="s">
        <v>50</v>
      </c>
    </row>
    <row r="207" ht="15.6" outlineLevel="1" spans="2:12">
      <c r="B207" s="370" t="s">
        <v>61</v>
      </c>
      <c r="C207" s="383">
        <v>6.5672</v>
      </c>
      <c r="D207" s="383">
        <v>0.83679</v>
      </c>
      <c r="E207" s="383"/>
      <c r="F207" s="383"/>
      <c r="G207" s="383"/>
      <c r="H207" s="383"/>
      <c r="I207" s="383"/>
      <c r="J207" s="383">
        <v>8.2842</v>
      </c>
      <c r="K207" s="383"/>
      <c r="L207" s="383">
        <v>6.9706</v>
      </c>
    </row>
    <row r="208" ht="15.6" outlineLevel="1" spans="2:12">
      <c r="B208" s="370" t="s">
        <v>62</v>
      </c>
      <c r="C208" s="383">
        <v>6.6607</v>
      </c>
      <c r="D208" s="383">
        <v>0.84865</v>
      </c>
      <c r="E208" s="383">
        <v>0.000457678471720047</v>
      </c>
      <c r="F208" s="383">
        <v>0.00286235496347228</v>
      </c>
      <c r="G208" s="383">
        <v>0.340703894245511</v>
      </c>
      <c r="H208" s="383">
        <v>0.000287346850733391</v>
      </c>
      <c r="I208" s="383">
        <v>0.104470283427879</v>
      </c>
      <c r="J208" s="383">
        <v>8.4202</v>
      </c>
      <c r="K208" s="383">
        <v>0.1953125</v>
      </c>
      <c r="L208" s="383">
        <v>7.1747</v>
      </c>
    </row>
    <row r="209" ht="15.6" outlineLevel="1" spans="2:12">
      <c r="B209" s="370" t="s">
        <v>63</v>
      </c>
      <c r="C209" s="383">
        <v>6.70712631578947</v>
      </c>
      <c r="D209" s="383">
        <v>0.854494736842105</v>
      </c>
      <c r="E209" s="383">
        <v>0.000460868575651784</v>
      </c>
      <c r="F209" s="383">
        <v>0.00288230610906295</v>
      </c>
      <c r="G209" s="383">
        <v>0.335376186172616</v>
      </c>
      <c r="H209" s="383">
        <v>0.00028934971163889</v>
      </c>
      <c r="I209" s="383">
        <v>0.104538799575462</v>
      </c>
      <c r="J209" s="383">
        <v>8.34541052631579</v>
      </c>
      <c r="K209" s="383">
        <v>0.195006799579196</v>
      </c>
      <c r="L209" s="383">
        <v>7.09766842105263</v>
      </c>
    </row>
    <row r="210" ht="16.2" outlineLevel="1" spans="1:12">
      <c r="A210" t="s">
        <v>67</v>
      </c>
      <c r="B210" s="366">
        <v>44680</v>
      </c>
      <c r="C210" s="367" t="s">
        <v>41</v>
      </c>
      <c r="D210" s="367" t="s">
        <v>42</v>
      </c>
      <c r="E210" s="367" t="s">
        <v>43</v>
      </c>
      <c r="F210" s="367" t="s">
        <v>44</v>
      </c>
      <c r="G210" s="367" t="s">
        <v>45</v>
      </c>
      <c r="H210" s="367" t="s">
        <v>46</v>
      </c>
      <c r="I210" s="367" t="s">
        <v>47</v>
      </c>
      <c r="J210" s="367" t="s">
        <v>48</v>
      </c>
      <c r="K210" s="374" t="s">
        <v>49</v>
      </c>
      <c r="L210" s="374" t="s">
        <v>50</v>
      </c>
    </row>
    <row r="211" ht="15.6" outlineLevel="1" spans="2:12">
      <c r="B211" s="370" t="s">
        <v>61</v>
      </c>
      <c r="C211" s="383">
        <v>6.3509</v>
      </c>
      <c r="D211" s="383">
        <v>0.81084</v>
      </c>
      <c r="E211" s="383"/>
      <c r="F211" s="383"/>
      <c r="G211" s="383"/>
      <c r="H211" s="383"/>
      <c r="I211" s="383"/>
      <c r="J211" s="383">
        <v>8.3464</v>
      </c>
      <c r="K211" s="383"/>
      <c r="L211" s="383">
        <v>7.0289</v>
      </c>
    </row>
    <row r="212" ht="15.6" outlineLevel="1" spans="2:12">
      <c r="B212" s="370" t="s">
        <v>62</v>
      </c>
      <c r="C212" s="383">
        <v>6.6177</v>
      </c>
      <c r="D212" s="383">
        <v>0.84338</v>
      </c>
      <c r="E212" s="383">
        <v>0.000456627259734152</v>
      </c>
      <c r="F212" s="383">
        <v>0.00284754733218589</v>
      </c>
      <c r="G212" s="383">
        <v>0.323928606135208</v>
      </c>
      <c r="H212" s="383">
        <v>0.000288258738974191</v>
      </c>
      <c r="I212" s="383">
        <v>0.0910481462597422</v>
      </c>
      <c r="J212" s="383">
        <v>8.2535</v>
      </c>
      <c r="K212" s="383">
        <v>0.192352081249519</v>
      </c>
      <c r="L212" s="383">
        <v>6.9531</v>
      </c>
    </row>
    <row r="213" ht="15.6" outlineLevel="1" spans="2:12">
      <c r="B213" s="370" t="s">
        <v>63</v>
      </c>
      <c r="C213" s="383">
        <v>6.42801578947368</v>
      </c>
      <c r="D213" s="383">
        <v>0.819699473684211</v>
      </c>
      <c r="E213" s="383">
        <v>0.000443538878383007</v>
      </c>
      <c r="F213" s="383">
        <v>0.00276592762025546</v>
      </c>
      <c r="G213" s="383">
        <v>0.320285897306227</v>
      </c>
      <c r="H213" s="383">
        <v>0.000279996331894748</v>
      </c>
      <c r="I213" s="383">
        <v>0.080058822166181</v>
      </c>
      <c r="J213" s="383">
        <v>8.31815263157895</v>
      </c>
      <c r="K213" s="383">
        <v>0.19029152661878</v>
      </c>
      <c r="L213" s="383">
        <v>6.94555263157895</v>
      </c>
    </row>
    <row r="214" ht="16.2" outlineLevel="1" spans="1:12">
      <c r="A214" t="s">
        <v>67</v>
      </c>
      <c r="B214" s="366">
        <v>44651</v>
      </c>
      <c r="C214" s="367" t="s">
        <v>41</v>
      </c>
      <c r="D214" s="367" t="s">
        <v>42</v>
      </c>
      <c r="E214" s="367" t="s">
        <v>43</v>
      </c>
      <c r="F214" s="367" t="s">
        <v>44</v>
      </c>
      <c r="G214" s="367" t="s">
        <v>45</v>
      </c>
      <c r="H214" s="367" t="s">
        <v>46</v>
      </c>
      <c r="I214" s="367" t="s">
        <v>47</v>
      </c>
      <c r="J214" s="367" t="s">
        <v>48</v>
      </c>
      <c r="K214" s="374" t="s">
        <v>49</v>
      </c>
      <c r="L214" s="374" t="s">
        <v>50</v>
      </c>
    </row>
    <row r="215" ht="15.6" outlineLevel="1" spans="2:12">
      <c r="B215" s="370" t="s">
        <v>61</v>
      </c>
      <c r="C215" s="383">
        <v>6.3014</v>
      </c>
      <c r="D215" s="383">
        <v>0.80647</v>
      </c>
      <c r="E215" s="383"/>
      <c r="F215" s="383"/>
      <c r="G215" s="383"/>
      <c r="H215" s="383"/>
      <c r="I215" s="383"/>
      <c r="J215" s="383"/>
      <c r="K215" s="383"/>
      <c r="L215" s="383"/>
    </row>
    <row r="216" ht="15.6" outlineLevel="1" spans="2:12">
      <c r="B216" s="370" t="s">
        <v>62</v>
      </c>
      <c r="C216" s="383">
        <v>6.3482</v>
      </c>
      <c r="D216" s="383">
        <v>0.81101</v>
      </c>
      <c r="E216" s="383">
        <v>0.000442726664984305</v>
      </c>
      <c r="F216" s="383">
        <v>0.00273629310344828</v>
      </c>
      <c r="G216" s="383">
        <v>0.319325584365819</v>
      </c>
      <c r="H216" s="383">
        <v>0.000277741561481417</v>
      </c>
      <c r="I216" s="383">
        <v>0.076057195010648</v>
      </c>
      <c r="J216" s="383">
        <v>8.3378</v>
      </c>
      <c r="K216" s="383"/>
      <c r="L216" s="383"/>
    </row>
    <row r="217" ht="15.6" outlineLevel="1" spans="2:12">
      <c r="B217" s="370" t="s">
        <v>63</v>
      </c>
      <c r="C217" s="383">
        <v>6.34572173913044</v>
      </c>
      <c r="D217" s="383">
        <v>0.81124347826087</v>
      </c>
      <c r="E217" s="383">
        <v>0.000442553829823198</v>
      </c>
      <c r="F217" s="383">
        <v>0.00273522488755622</v>
      </c>
      <c r="G217" s="383">
        <v>0.308398633391795</v>
      </c>
      <c r="H217" s="383">
        <v>0.000277633134518865</v>
      </c>
      <c r="I217" s="383">
        <v>0.0578667304039349</v>
      </c>
      <c r="J217" s="383">
        <v>8.35750869565217</v>
      </c>
      <c r="K217" s="383"/>
      <c r="L217" s="383"/>
    </row>
    <row r="218" ht="16.2" outlineLevel="1" spans="1:12">
      <c r="A218" t="s">
        <v>67</v>
      </c>
      <c r="B218" s="366">
        <v>44620</v>
      </c>
      <c r="C218" s="367" t="s">
        <v>41</v>
      </c>
      <c r="D218" s="367" t="s">
        <v>42</v>
      </c>
      <c r="E218" s="367" t="s">
        <v>43</v>
      </c>
      <c r="F218" s="367" t="s">
        <v>44</v>
      </c>
      <c r="G218" s="367" t="s">
        <v>45</v>
      </c>
      <c r="H218" s="367" t="s">
        <v>46</v>
      </c>
      <c r="I218" s="367" t="s">
        <v>47</v>
      </c>
      <c r="J218" s="367" t="s">
        <v>48</v>
      </c>
      <c r="K218" s="374" t="s">
        <v>49</v>
      </c>
      <c r="L218" s="374" t="s">
        <v>50</v>
      </c>
    </row>
    <row r="219" ht="15.6" outlineLevel="1" spans="2:12">
      <c r="B219" s="370" t="s">
        <v>61</v>
      </c>
      <c r="C219" s="383">
        <v>6.358</v>
      </c>
      <c r="D219" s="383">
        <v>0.81624</v>
      </c>
      <c r="E219" s="383"/>
      <c r="F219" s="383"/>
      <c r="G219" s="383"/>
      <c r="H219" s="383"/>
      <c r="I219" s="383"/>
      <c r="J219" s="383">
        <v>8.4466</v>
      </c>
      <c r="K219" s="383"/>
      <c r="L219" s="383"/>
    </row>
    <row r="220" ht="15.6" outlineLevel="1" spans="2:12">
      <c r="B220" s="370" t="s">
        <v>62</v>
      </c>
      <c r="C220" s="383">
        <v>6.3222</v>
      </c>
      <c r="D220" s="383">
        <v>0.80932</v>
      </c>
      <c r="E220" s="383">
        <v>0.000439715064638114</v>
      </c>
      <c r="F220" s="383">
        <v>0.00273097192224622</v>
      </c>
      <c r="G220" s="383">
        <v>0.307361303211926</v>
      </c>
      <c r="H220" s="383">
        <v>0.000276682713347921</v>
      </c>
      <c r="I220" s="383">
        <v>0.0752915665916261</v>
      </c>
      <c r="J220" s="383">
        <v>8.4432</v>
      </c>
      <c r="K220" s="383"/>
      <c r="L220" s="383"/>
    </row>
    <row r="221" ht="15.6" outlineLevel="1" spans="2:12">
      <c r="B221" s="370" t="s">
        <v>63</v>
      </c>
      <c r="C221" s="383">
        <v>6.34704375</v>
      </c>
      <c r="D221" s="383">
        <v>0.813709375</v>
      </c>
      <c r="E221" s="383">
        <v>0.000441442971242952</v>
      </c>
      <c r="F221" s="383">
        <v>0.0027417035637149</v>
      </c>
      <c r="G221" s="383">
        <v>0.310281367022133</v>
      </c>
      <c r="H221" s="383">
        <v>0.000277769967177243</v>
      </c>
      <c r="I221" s="383">
        <v>0.0816039251487996</v>
      </c>
      <c r="J221" s="383">
        <v>8.58898125</v>
      </c>
      <c r="K221" s="383"/>
      <c r="L221" s="383"/>
    </row>
    <row r="223" spans="9:9">
      <c r="I223" s="389"/>
    </row>
  </sheetData>
  <mergeCells count="1">
    <mergeCell ref="B2:M2"/>
  </mergeCell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IF33"/>
  <sheetViews>
    <sheetView topLeftCell="HR1" workbookViewId="0">
      <selection activeCell="IF2" sqref="IF2"/>
    </sheetView>
  </sheetViews>
  <sheetFormatPr defaultColWidth="9" defaultRowHeight="14.4"/>
  <cols>
    <col min="1" max="1" width="22.1111111111111" style="135" customWidth="1"/>
    <col min="2" max="2" width="8.44444444444444" style="135" customWidth="1"/>
    <col min="3" max="3" width="9.66666666666667" style="135" customWidth="1"/>
    <col min="4" max="4" width="19.4444444444444" customWidth="1"/>
    <col min="5" max="5" width="7.44444444444444" customWidth="1"/>
    <col min="6" max="6" width="22.1111111111111" style="135" customWidth="1"/>
    <col min="7" max="7" width="8.44444444444444" style="135" customWidth="1"/>
    <col min="8" max="8" width="9.66666666666667" style="135" customWidth="1"/>
    <col min="9" max="9" width="19.4444444444444" customWidth="1"/>
    <col min="10" max="10" width="14.8888888888889" style="135" customWidth="1"/>
    <col min="11" max="11" width="8.44444444444444" style="135" customWidth="1"/>
    <col min="12" max="12" width="9.66666666666667" style="135" customWidth="1"/>
    <col min="13" max="13" width="19.4444444444444" customWidth="1"/>
    <col min="14" max="14" width="10.4444444444444" customWidth="1"/>
    <col min="15" max="15" width="14.8888888888889" style="135" customWidth="1"/>
    <col min="16" max="16" width="8.44444444444444" style="135" customWidth="1"/>
    <col min="17" max="17" width="9.66666666666667" style="135" customWidth="1"/>
    <col min="18" max="19" width="19.4444444444444" customWidth="1"/>
    <col min="20" max="20" width="14.8888888888889" style="135" customWidth="1"/>
    <col min="21" max="21" width="8.44444444444444" style="135" customWidth="1"/>
    <col min="22" max="22" width="9.66666666666667" style="135" customWidth="1"/>
    <col min="23" max="23" width="19.4444444444444" customWidth="1"/>
    <col min="25" max="25" width="14.8888888888889" style="135" customWidth="1"/>
    <col min="26" max="26" width="8.44444444444444" style="135" customWidth="1"/>
    <col min="27" max="27" width="9.66666666666667" style="135" customWidth="1"/>
    <col min="28" max="28" width="19.4444444444444" customWidth="1"/>
    <col min="30" max="30" width="14.8888888888889" style="135" customWidth="1"/>
    <col min="31" max="31" width="9.44444444444444" style="135" customWidth="1"/>
    <col min="32" max="32" width="9.66666666666667" style="135" customWidth="1"/>
    <col min="33" max="33" width="19.4444444444444" customWidth="1"/>
    <col min="35" max="35" width="14.8888888888889" style="135" customWidth="1"/>
    <col min="36" max="36" width="9.44444444444444" style="135" customWidth="1"/>
    <col min="37" max="37" width="9.66666666666667" style="135" customWidth="1"/>
    <col min="38" max="38" width="19.4444444444444" customWidth="1"/>
    <col min="40" max="40" width="14.8888888888889" style="135" customWidth="1"/>
    <col min="41" max="41" width="9.44444444444444" style="135" customWidth="1"/>
    <col min="42" max="42" width="9.66666666666667" style="135" customWidth="1"/>
    <col min="43" max="43" width="19.4444444444444" customWidth="1"/>
    <col min="45" max="45" width="14.8888888888889" style="135" customWidth="1"/>
    <col min="46" max="46" width="9.44444444444444" style="135" customWidth="1"/>
    <col min="47" max="47" width="9.66666666666667" style="135" customWidth="1"/>
    <col min="48" max="48" width="19.4444444444444" customWidth="1"/>
    <col min="50" max="50" width="14.8888888888889" style="135" customWidth="1"/>
    <col min="51" max="51" width="9.44444444444444" style="135" customWidth="1"/>
    <col min="52" max="52" width="9.66666666666667" style="135" customWidth="1"/>
    <col min="53" max="53" width="19.4444444444444" customWidth="1"/>
    <col min="55" max="55" width="14.8888888888889" style="135" customWidth="1"/>
    <col min="56" max="56" width="9.44444444444444" style="135" customWidth="1"/>
    <col min="57" max="57" width="9.66666666666667" style="135" customWidth="1"/>
    <col min="58" max="58" width="19.4444444444444" customWidth="1"/>
    <col min="60" max="60" width="14.8888888888889" style="135" customWidth="1"/>
    <col min="61" max="61" width="9.44444444444444" style="135" customWidth="1"/>
    <col min="62" max="62" width="9.66666666666667" style="135" customWidth="1"/>
    <col min="65" max="65" width="14.8888888888889" style="135" customWidth="1"/>
    <col min="66" max="66" width="9.44444444444444" style="135" customWidth="1"/>
    <col min="67" max="67" width="9.66666666666667" style="135" customWidth="1"/>
    <col min="68" max="68" width="19.212962962963" customWidth="1"/>
    <col min="70" max="70" width="14.8888888888889" style="135" customWidth="1"/>
    <col min="71" max="71" width="9.44444444444444" style="135" customWidth="1"/>
    <col min="72" max="72" width="9.66666666666667" style="135" customWidth="1"/>
    <col min="73" max="73" width="19.212962962963" customWidth="1"/>
    <col min="74" max="74" width="14.8888888888889" style="135" customWidth="1"/>
    <col min="75" max="75" width="9.44444444444444" style="135" customWidth="1"/>
    <col min="76" max="76" width="9.66666666666667" style="135" customWidth="1"/>
    <col min="77" max="77" width="19.212962962963" customWidth="1"/>
    <col min="78" max="78" width="13.5555555555556" customWidth="1"/>
    <col min="79" max="79" width="12.3333333333333" customWidth="1"/>
    <col min="80" max="80" width="9.66666666666667" style="135" customWidth="1"/>
    <col min="82" max="82" width="12.4444444444444" customWidth="1"/>
    <col min="83" max="83" width="12.3333333333333" customWidth="1"/>
    <col min="84" max="84" width="9.66666666666667" style="135" customWidth="1"/>
    <col min="86" max="86" width="14.3333333333333" customWidth="1"/>
    <col min="87" max="87" width="12.3333333333333" customWidth="1"/>
    <col min="88" max="88" width="9.66666666666667" style="135" customWidth="1"/>
    <col min="90" max="90" width="14.3333333333333" customWidth="1"/>
    <col min="91" max="91" width="12.3333333333333" customWidth="1"/>
    <col min="92" max="92" width="9.66666666666667" style="135" customWidth="1"/>
    <col min="94" max="94" width="14.3333333333333" customWidth="1"/>
    <col min="95" max="95" width="12.3333333333333" customWidth="1"/>
    <col min="96" max="96" width="9.66666666666667" style="135" customWidth="1"/>
    <col min="98" max="98" width="14.3333333333333" customWidth="1"/>
    <col min="99" max="99" width="12.3333333333333" customWidth="1"/>
    <col min="100" max="100" width="9.66666666666667" style="135" customWidth="1"/>
    <col min="102" max="102" width="14.3333333333333" customWidth="1"/>
    <col min="103" max="103" width="12.3333333333333" customWidth="1"/>
    <col min="104" max="104" width="9.66666666666667" style="135" customWidth="1"/>
    <col min="106" max="106" width="14.3333333333333" customWidth="1"/>
    <col min="107" max="107" width="12.3333333333333" customWidth="1"/>
    <col min="108" max="108" width="9.66666666666667" style="135" customWidth="1"/>
    <col min="110" max="110" width="14.3333333333333" customWidth="1"/>
    <col min="111" max="111" width="12.3333333333333" customWidth="1"/>
    <col min="112" max="112" width="9.66666666666667" style="135" customWidth="1"/>
    <col min="114" max="114" width="14.3333333333333" customWidth="1"/>
    <col min="115" max="115" width="12.3333333333333" customWidth="1"/>
    <col min="116" max="116" width="9.66666666666667" style="135" customWidth="1"/>
    <col min="118" max="118" width="14.3333333333333" customWidth="1"/>
    <col min="119" max="119" width="12.3333333333333" customWidth="1"/>
    <col min="120" max="120" width="9.66666666666667" style="135" customWidth="1"/>
    <col min="122" max="122" width="14.3333333333333" customWidth="1"/>
    <col min="123" max="123" width="12.3333333333333" customWidth="1"/>
    <col min="124" max="124" width="9.66666666666667" style="135" customWidth="1"/>
    <col min="126" max="126" width="14.3333333333333" customWidth="1"/>
    <col min="127" max="127" width="12.3333333333333" customWidth="1"/>
    <col min="128" max="128" width="9.66666666666667" style="135" customWidth="1"/>
    <col min="130" max="130" width="14.3333333333333" customWidth="1"/>
    <col min="131" max="131" width="12.3333333333333" customWidth="1"/>
    <col min="132" max="132" width="9.66666666666667" style="135" customWidth="1"/>
    <col min="134" max="134" width="14.3333333333333" customWidth="1"/>
    <col min="135" max="135" width="12.3333333333333" customWidth="1"/>
    <col min="136" max="136" width="9.66666666666667" style="135" customWidth="1"/>
    <col min="138" max="138" width="14.3333333333333" customWidth="1"/>
    <col min="139" max="139" width="12.3333333333333" customWidth="1"/>
    <col min="140" max="140" width="9.66666666666667" style="135" customWidth="1"/>
    <col min="142" max="142" width="14.3333333333333" customWidth="1"/>
    <col min="143" max="143" width="12.3333333333333" customWidth="1"/>
    <col min="144" max="144" width="9.66666666666667" style="135" customWidth="1"/>
    <col min="146" max="146" width="14.3333333333333" customWidth="1"/>
    <col min="147" max="147" width="12.3333333333333" customWidth="1"/>
    <col min="148" max="148" width="9.66666666666667" style="135" customWidth="1"/>
    <col min="151" max="151" width="10.787037037037" customWidth="1"/>
    <col min="155" max="155" width="10.787037037037" customWidth="1"/>
    <col min="159" max="159" width="10.787037037037" customWidth="1"/>
    <col min="163" max="163" width="10.787037037037" customWidth="1"/>
    <col min="167" max="167" width="10.787037037037" customWidth="1"/>
    <col min="171" max="171" width="10.787037037037" customWidth="1"/>
    <col min="175" max="175" width="10.787037037037" customWidth="1"/>
    <col min="179" max="179" width="10.787037037037" customWidth="1"/>
    <col min="183" max="183" width="10.787037037037" customWidth="1"/>
    <col min="187" max="187" width="10.787037037037" customWidth="1"/>
    <col min="191" max="191" width="10.787037037037" customWidth="1"/>
    <col min="195" max="195" width="10.787037037037" customWidth="1"/>
    <col min="199" max="199" width="10.787037037037" customWidth="1"/>
    <col min="203" max="203" width="10.787037037037" customWidth="1"/>
    <col min="207" max="207" width="10.7222222222222" customWidth="1"/>
    <col min="211" max="211" width="10.7222222222222" customWidth="1"/>
    <col min="215" max="215" width="10.7222222222222" customWidth="1"/>
    <col min="219" max="219" width="10.7222222222222" customWidth="1"/>
    <col min="223" max="223" width="10.7222222222222" customWidth="1"/>
    <col min="227" max="227" width="10.7222222222222" customWidth="1"/>
    <col min="231" max="231" width="10.7222222222222" customWidth="1"/>
    <col min="235" max="235" width="10.7222222222222" customWidth="1"/>
    <col min="239" max="239" width="10.7222222222222" customWidth="1"/>
  </cols>
  <sheetData>
    <row r="1" s="65" customFormat="1" ht="27.6" spans="1:240">
      <c r="A1" s="350" t="s">
        <v>68</v>
      </c>
      <c r="B1" s="351"/>
      <c r="C1" s="329">
        <f>1/C6</f>
        <v>0.156477381194548</v>
      </c>
      <c r="D1" s="316">
        <f>ROUND(C1,12)</f>
        <v>0.156477381195</v>
      </c>
      <c r="E1" s="316"/>
      <c r="F1" s="350" t="s">
        <v>68</v>
      </c>
      <c r="G1" s="351"/>
      <c r="H1" s="329">
        <f>1/H6</f>
        <v>0.156754553719786</v>
      </c>
      <c r="I1" s="316">
        <f>ROUND(H1,12)</f>
        <v>0.15675455372</v>
      </c>
      <c r="J1" s="350" t="s">
        <v>69</v>
      </c>
      <c r="K1" s="352" t="s">
        <v>62</v>
      </c>
      <c r="L1" s="329">
        <f>L6</f>
        <v>6.3757</v>
      </c>
      <c r="M1" s="316"/>
      <c r="N1" s="316"/>
      <c r="O1" s="350" t="s">
        <v>69</v>
      </c>
      <c r="P1" s="352" t="s">
        <v>62</v>
      </c>
      <c r="Q1" s="329">
        <f>Q6</f>
        <v>6.3492</v>
      </c>
      <c r="R1" s="316"/>
      <c r="S1" s="316"/>
      <c r="T1" s="350" t="s">
        <v>69</v>
      </c>
      <c r="U1" s="352" t="s">
        <v>62</v>
      </c>
      <c r="V1" s="329">
        <f>V6</f>
        <v>6.3222</v>
      </c>
      <c r="W1" s="316"/>
      <c r="Y1" s="350" t="s">
        <v>69</v>
      </c>
      <c r="Z1" s="352" t="s">
        <v>62</v>
      </c>
      <c r="AA1" s="329">
        <f>AA6</f>
        <v>6.3482</v>
      </c>
      <c r="AB1" s="316"/>
      <c r="AD1" s="350" t="s">
        <v>69</v>
      </c>
      <c r="AE1" s="352" t="s">
        <v>62</v>
      </c>
      <c r="AF1" s="329">
        <f>AF6</f>
        <v>6.6177</v>
      </c>
      <c r="AG1" s="316"/>
      <c r="AI1" s="350" t="s">
        <v>69</v>
      </c>
      <c r="AJ1" s="352" t="s">
        <v>62</v>
      </c>
      <c r="AK1" s="329">
        <f>AK6</f>
        <v>6.6607</v>
      </c>
      <c r="AL1" s="316"/>
      <c r="AN1" s="350" t="s">
        <v>69</v>
      </c>
      <c r="AO1" s="352" t="s">
        <v>62</v>
      </c>
      <c r="AP1" s="329">
        <f>AP6</f>
        <v>6.7114</v>
      </c>
      <c r="AQ1" s="316"/>
      <c r="AS1" s="350" t="s">
        <v>69</v>
      </c>
      <c r="AT1" s="352" t="s">
        <v>62</v>
      </c>
      <c r="AU1" s="329">
        <f>AU6</f>
        <v>6.7437</v>
      </c>
      <c r="AV1" s="316"/>
      <c r="AX1" s="350" t="s">
        <v>69</v>
      </c>
      <c r="AY1" s="352" t="s">
        <v>62</v>
      </c>
      <c r="AZ1" s="329">
        <f>AZ6</f>
        <v>6.8906</v>
      </c>
      <c r="BA1" s="316"/>
      <c r="BC1" s="350" t="s">
        <v>69</v>
      </c>
      <c r="BD1" s="352" t="s">
        <v>62</v>
      </c>
      <c r="BE1" s="329">
        <f>BE6</f>
        <v>7.0998</v>
      </c>
      <c r="BF1" s="316"/>
      <c r="BH1" s="350" t="s">
        <v>69</v>
      </c>
      <c r="BI1" s="352" t="s">
        <v>62</v>
      </c>
      <c r="BJ1" s="329">
        <f>BJ6</f>
        <v>7.1768</v>
      </c>
      <c r="BM1" s="350" t="s">
        <v>69</v>
      </c>
      <c r="BN1" s="352" t="s">
        <v>62</v>
      </c>
      <c r="BO1" s="329">
        <f>BO6</f>
        <v>7.1769</v>
      </c>
      <c r="BR1" s="350" t="s">
        <v>69</v>
      </c>
      <c r="BS1" s="352" t="s">
        <v>62</v>
      </c>
      <c r="BT1" s="329">
        <f>BT6</f>
        <v>6.9646</v>
      </c>
      <c r="BV1" s="350" t="s">
        <v>69</v>
      </c>
      <c r="BW1" s="352" t="s">
        <v>62</v>
      </c>
      <c r="BX1" s="329">
        <f>BX6</f>
        <v>6.7604</v>
      </c>
      <c r="BZ1" s="350" t="s">
        <v>69</v>
      </c>
      <c r="CA1" s="352" t="s">
        <v>62</v>
      </c>
      <c r="CB1" s="329">
        <f>CB6</f>
        <v>6.9519</v>
      </c>
      <c r="CD1" s="350" t="s">
        <v>69</v>
      </c>
      <c r="CE1" s="352" t="s">
        <v>62</v>
      </c>
      <c r="CF1" s="329">
        <f>CF6</f>
        <v>6.8717</v>
      </c>
      <c r="CH1" s="350" t="s">
        <v>69</v>
      </c>
      <c r="CI1" s="352" t="s">
        <v>62</v>
      </c>
      <c r="CJ1" s="329">
        <f>CJ6</f>
        <v>6.924</v>
      </c>
      <c r="CL1" s="350" t="s">
        <v>69</v>
      </c>
      <c r="CM1" s="352" t="s">
        <v>62</v>
      </c>
      <c r="CN1" s="329">
        <f>CN6</f>
        <v>7.0821</v>
      </c>
      <c r="CP1" s="350" t="s">
        <v>69</v>
      </c>
      <c r="CQ1" s="352" t="s">
        <v>62</v>
      </c>
      <c r="CR1" s="329">
        <f>CR6</f>
        <v>7.2258</v>
      </c>
      <c r="CT1" s="350" t="s">
        <v>69</v>
      </c>
      <c r="CU1" s="352" t="s">
        <v>62</v>
      </c>
      <c r="CV1" s="329">
        <f>CV6</f>
        <v>7.1305</v>
      </c>
      <c r="CX1" s="350" t="s">
        <v>69</v>
      </c>
      <c r="CY1" s="352" t="s">
        <v>62</v>
      </c>
      <c r="CZ1" s="329">
        <f>CZ6</f>
        <v>7.1811</v>
      </c>
      <c r="DB1" s="350" t="s">
        <v>69</v>
      </c>
      <c r="DC1" s="352" t="s">
        <v>62</v>
      </c>
      <c r="DD1" s="329">
        <f>DD6</f>
        <v>7.1798</v>
      </c>
      <c r="DF1" s="350" t="s">
        <v>69</v>
      </c>
      <c r="DG1" s="352" t="s">
        <v>62</v>
      </c>
      <c r="DH1" s="329">
        <f>DH6</f>
        <v>7.1779</v>
      </c>
      <c r="DJ1" s="350" t="s">
        <v>69</v>
      </c>
      <c r="DK1" s="352" t="s">
        <v>62</v>
      </c>
      <c r="DL1" s="329">
        <f>DL6</f>
        <v>7.1018</v>
      </c>
      <c r="DN1" s="350" t="s">
        <v>69</v>
      </c>
      <c r="DO1" s="352" t="s">
        <v>62</v>
      </c>
      <c r="DP1" s="329">
        <f>DP6</f>
        <v>7.0827</v>
      </c>
      <c r="DR1" s="350" t="s">
        <v>69</v>
      </c>
      <c r="DS1" s="352" t="s">
        <v>62</v>
      </c>
      <c r="DT1" s="329">
        <f>DT6</f>
        <v>7.1055</v>
      </c>
      <c r="DV1" s="350" t="s">
        <v>69</v>
      </c>
      <c r="DW1" s="352" t="s">
        <v>62</v>
      </c>
      <c r="DX1" s="329">
        <f>DX6</f>
        <v>7.1036</v>
      </c>
      <c r="DZ1" s="350" t="s">
        <v>69</v>
      </c>
      <c r="EA1" s="352" t="s">
        <v>62</v>
      </c>
      <c r="EB1" s="329">
        <f>EB6</f>
        <v>7.095</v>
      </c>
      <c r="ED1" s="350" t="s">
        <v>69</v>
      </c>
      <c r="EE1" s="352" t="s">
        <v>62</v>
      </c>
      <c r="EF1" s="329">
        <f>EF6</f>
        <v>7.1063</v>
      </c>
      <c r="EH1" s="350" t="s">
        <v>69</v>
      </c>
      <c r="EI1" s="352" t="s">
        <v>62</v>
      </c>
      <c r="EJ1" s="329">
        <f>EJ6</f>
        <v>7.1088</v>
      </c>
      <c r="EL1" s="350" t="s">
        <v>69</v>
      </c>
      <c r="EM1" s="352" t="s">
        <v>62</v>
      </c>
      <c r="EN1" s="329">
        <f>EN6</f>
        <v>7.1268</v>
      </c>
      <c r="EP1" s="350" t="s">
        <v>69</v>
      </c>
      <c r="EQ1" s="352" t="s">
        <v>62</v>
      </c>
      <c r="ER1" s="329">
        <f>ER6</f>
        <v>7.1346</v>
      </c>
      <c r="ET1" s="350" t="s">
        <v>69</v>
      </c>
      <c r="EU1" s="352" t="s">
        <v>62</v>
      </c>
      <c r="EV1" s="329">
        <f>EV6</f>
        <v>7.1124</v>
      </c>
      <c r="EX1" s="350" t="s">
        <v>69</v>
      </c>
      <c r="EY1" s="352" t="s">
        <v>62</v>
      </c>
      <c r="EZ1" s="329">
        <f>EZ6</f>
        <v>7.0074</v>
      </c>
      <c r="FB1" s="350" t="s">
        <v>69</v>
      </c>
      <c r="FC1" s="352" t="s">
        <v>62</v>
      </c>
      <c r="FD1" s="329">
        <f>FD6</f>
        <v>7.125</v>
      </c>
      <c r="FF1" s="350" t="s">
        <v>69</v>
      </c>
      <c r="FG1" s="352" t="s">
        <v>62</v>
      </c>
      <c r="FH1" s="329">
        <f>FH6</f>
        <v>7.1877</v>
      </c>
      <c r="FJ1" s="350" t="s">
        <v>69</v>
      </c>
      <c r="FK1" s="352" t="s">
        <v>62</v>
      </c>
      <c r="FL1" s="329">
        <f>FL6</f>
        <v>7.1884</v>
      </c>
      <c r="FN1" s="350" t="s">
        <v>69</v>
      </c>
      <c r="FO1" s="352" t="s">
        <v>62</v>
      </c>
      <c r="FP1" s="329">
        <f>FP6</f>
        <v>7.1889</v>
      </c>
      <c r="FR1" s="350" t="s">
        <v>69</v>
      </c>
      <c r="FS1" s="352" t="s">
        <v>62</v>
      </c>
      <c r="FT1" s="329">
        <f>FT6</f>
        <v>7.1738</v>
      </c>
      <c r="FV1" s="350" t="s">
        <v>69</v>
      </c>
      <c r="FW1" s="352" t="s">
        <v>62</v>
      </c>
      <c r="FX1" s="329">
        <f>FX6</f>
        <v>7.1782</v>
      </c>
      <c r="FZ1" s="350" t="s">
        <v>69</v>
      </c>
      <c r="GA1" s="352" t="s">
        <v>62</v>
      </c>
      <c r="GB1" s="329">
        <f>GB6</f>
        <v>7.2014</v>
      </c>
      <c r="GD1" s="350" t="s">
        <v>69</v>
      </c>
      <c r="GE1" s="352" t="s">
        <v>62</v>
      </c>
      <c r="GF1" s="329">
        <f>GF6</f>
        <v>7.1848</v>
      </c>
      <c r="GH1" s="350" t="s">
        <v>69</v>
      </c>
      <c r="GI1" s="352" t="s">
        <v>62</v>
      </c>
      <c r="GJ1" s="329">
        <f>GJ6</f>
        <v>7.1586</v>
      </c>
      <c r="GL1" s="350" t="s">
        <v>69</v>
      </c>
      <c r="GM1" s="352" t="s">
        <v>62</v>
      </c>
      <c r="GN1" s="329">
        <f>GN6</f>
        <v>7.1494</v>
      </c>
      <c r="GP1" s="350" t="s">
        <v>69</v>
      </c>
      <c r="GQ1" s="352" t="s">
        <v>62</v>
      </c>
      <c r="GR1" s="329">
        <f>GR6</f>
        <v>7.103</v>
      </c>
      <c r="GT1" s="350" t="s">
        <v>69</v>
      </c>
      <c r="GU1" s="352" t="s">
        <v>62</v>
      </c>
      <c r="GV1" s="329">
        <f>GV6</f>
        <v>7.1055</v>
      </c>
      <c r="GX1" s="350" t="s">
        <v>69</v>
      </c>
      <c r="GY1" s="352" t="s">
        <v>62</v>
      </c>
      <c r="GZ1" s="329">
        <f>GZ6</f>
        <v>7.088</v>
      </c>
      <c r="HB1" s="350" t="s">
        <v>69</v>
      </c>
      <c r="HC1" s="352" t="s">
        <v>62</v>
      </c>
      <c r="HD1" s="329">
        <f>HD6</f>
        <v>7.0789</v>
      </c>
      <c r="HF1" s="350" t="s">
        <v>69</v>
      </c>
      <c r="HG1" s="352" t="s">
        <v>62</v>
      </c>
      <c r="HH1" s="329">
        <f>HH6</f>
        <v>7.0288</v>
      </c>
      <c r="HJ1" s="350" t="s">
        <v>69</v>
      </c>
      <c r="HK1" s="352" t="s">
        <v>62</v>
      </c>
      <c r="HL1" s="329">
        <f>HL6</f>
        <v>6.9678</v>
      </c>
      <c r="HN1" s="350" t="s">
        <v>69</v>
      </c>
      <c r="HO1" s="352" t="s">
        <v>62</v>
      </c>
      <c r="HP1" s="329">
        <f>HP6</f>
        <v>6.9228</v>
      </c>
      <c r="HR1" s="350" t="s">
        <v>69</v>
      </c>
      <c r="HS1" s="352" t="s">
        <v>62</v>
      </c>
      <c r="HT1" s="329">
        <f>HT6</f>
        <v>6.9194</v>
      </c>
      <c r="HV1" s="350" t="s">
        <v>69</v>
      </c>
      <c r="HW1" s="352" t="s">
        <v>62</v>
      </c>
      <c r="HX1" s="329">
        <f>HX6</f>
        <v>6.8628</v>
      </c>
      <c r="HZ1" s="350" t="s">
        <v>69</v>
      </c>
      <c r="IA1" s="352" t="s">
        <v>62</v>
      </c>
      <c r="IB1" s="329">
        <f>IB6</f>
        <v>6.8176</v>
      </c>
      <c r="ID1" s="350" t="s">
        <v>69</v>
      </c>
      <c r="IE1" s="352" t="s">
        <v>62</v>
      </c>
      <c r="IF1" s="329">
        <f>IF6</f>
        <v>6.8109</v>
      </c>
    </row>
    <row r="2" s="65" customFormat="1" spans="1:240">
      <c r="A2" s="304" t="s">
        <v>70</v>
      </c>
      <c r="B2" s="353"/>
      <c r="C2" s="330">
        <f>1/AVERAGE(C6:C31)</f>
        <v>0.155782348691526</v>
      </c>
      <c r="D2" s="316">
        <f>ROUND(C2,12)</f>
        <v>0.155782348692</v>
      </c>
      <c r="E2" s="316"/>
      <c r="F2" s="304" t="s">
        <v>70</v>
      </c>
      <c r="G2" s="353"/>
      <c r="H2" s="330">
        <f>1/AVERAGE(H6:H31)</f>
        <v>0.156364163608089</v>
      </c>
      <c r="I2" s="316">
        <f>ROUND(H2,12)</f>
        <v>0.156364163608</v>
      </c>
      <c r="J2" s="354"/>
      <c r="K2" s="355" t="s">
        <v>63</v>
      </c>
      <c r="L2" s="356">
        <f>AVERAGE(L6:L31)</f>
        <v>6.37001304347826</v>
      </c>
      <c r="M2" s="316"/>
      <c r="N2" s="316"/>
      <c r="O2" s="354"/>
      <c r="P2" s="355" t="s">
        <v>63</v>
      </c>
      <c r="Q2" s="356">
        <f>AVERAGE(Q6:Q31)</f>
        <v>6.36412857142857</v>
      </c>
      <c r="R2" s="316"/>
      <c r="S2" s="316"/>
      <c r="T2" s="354"/>
      <c r="U2" s="355" t="s">
        <v>63</v>
      </c>
      <c r="V2" s="356">
        <f>AVERAGE(V6:V31)</f>
        <v>6.34704375</v>
      </c>
      <c r="W2" s="316"/>
      <c r="Y2" s="354"/>
      <c r="Z2" s="355" t="s">
        <v>63</v>
      </c>
      <c r="AA2" s="356">
        <f>AVERAGE(AA6:AA31)</f>
        <v>6.34572173913044</v>
      </c>
      <c r="AB2" s="316"/>
      <c r="AD2" s="354"/>
      <c r="AE2" s="355" t="s">
        <v>63</v>
      </c>
      <c r="AF2" s="356">
        <f>AVERAGE(AF6:AF31)</f>
        <v>6.42801578947368</v>
      </c>
      <c r="AG2" s="316"/>
      <c r="AI2" s="354"/>
      <c r="AJ2" s="355" t="s">
        <v>63</v>
      </c>
      <c r="AK2" s="356">
        <f>AVERAGE(AK6:AK31)</f>
        <v>6.70712631578947</v>
      </c>
      <c r="AL2" s="316"/>
      <c r="AN2" s="354"/>
      <c r="AO2" s="355" t="s">
        <v>63</v>
      </c>
      <c r="AP2" s="356">
        <f>AVERAGE(AP6:AP31)</f>
        <v>6.69912857142857</v>
      </c>
      <c r="AQ2" s="316"/>
      <c r="AS2" s="354"/>
      <c r="AT2" s="355" t="s">
        <v>63</v>
      </c>
      <c r="AU2" s="356">
        <f>AVERAGE(AU6:AU31)</f>
        <v>6.73244761904762</v>
      </c>
      <c r="AV2" s="316"/>
      <c r="AX2" s="354"/>
      <c r="AY2" s="355" t="s">
        <v>63</v>
      </c>
      <c r="AZ2" s="356">
        <f>AVERAGE(AZ6:AZ31)</f>
        <v>6.79486086956522</v>
      </c>
      <c r="BA2" s="316"/>
      <c r="BC2" s="354"/>
      <c r="BD2" s="355" t="s">
        <v>63</v>
      </c>
      <c r="BE2" s="356">
        <f>AVERAGE(BE6:BE31)</f>
        <v>6.96206190476191</v>
      </c>
      <c r="BF2" s="316"/>
      <c r="BH2" s="354"/>
      <c r="BI2" s="355" t="s">
        <v>63</v>
      </c>
      <c r="BJ2" s="356">
        <f>AVERAGE(BJ6:BJ31)</f>
        <v>7.12869375</v>
      </c>
      <c r="BM2" s="354"/>
      <c r="BN2" s="355" t="s">
        <v>63</v>
      </c>
      <c r="BO2" s="356">
        <f>AVERAGE(BO6:BO31)</f>
        <v>7.16278636363636</v>
      </c>
      <c r="BR2" s="354"/>
      <c r="BS2" s="355" t="s">
        <v>63</v>
      </c>
      <c r="BT2" s="356">
        <f>AVERAGE(BT6:BT31)</f>
        <v>6.98325909090909</v>
      </c>
      <c r="BV2" s="354"/>
      <c r="BW2" s="355" t="s">
        <v>63</v>
      </c>
      <c r="BX2" s="356">
        <f>AVERAGE(BX6:BX31)</f>
        <v>6.79758125</v>
      </c>
      <c r="BZ2" s="354"/>
      <c r="CA2" s="355" t="s">
        <v>63</v>
      </c>
      <c r="CB2" s="356">
        <f>AVERAGE(CB6:CB31)</f>
        <v>6.829585</v>
      </c>
      <c r="CD2" s="354"/>
      <c r="CE2" s="355" t="s">
        <v>63</v>
      </c>
      <c r="CF2" s="356">
        <f>AVERAGE(CF6:CF31)</f>
        <v>6.89815217391304</v>
      </c>
      <c r="CH2" s="354"/>
      <c r="CI2" s="355" t="s">
        <v>63</v>
      </c>
      <c r="CJ2" s="356">
        <f>AVERAGE(CJ6:CJ31)</f>
        <v>6.88516842105263</v>
      </c>
      <c r="CL2" s="354"/>
      <c r="CM2" s="355" t="s">
        <v>63</v>
      </c>
      <c r="CN2" s="356">
        <f>AVERAGE(CN6:CN31)</f>
        <v>6.991195</v>
      </c>
      <c r="CP2" s="354"/>
      <c r="CQ2" s="355" t="s">
        <v>63</v>
      </c>
      <c r="CR2" s="356">
        <f>AVERAGE(CR6:CR31)</f>
        <v>7.149205</v>
      </c>
      <c r="CT2" s="354"/>
      <c r="CU2" s="355" t="s">
        <v>63</v>
      </c>
      <c r="CV2" s="356">
        <f>AVERAGE(CV6:CV31)</f>
        <v>7.16186666666667</v>
      </c>
      <c r="CX2" s="354"/>
      <c r="CY2" s="355" t="s">
        <v>63</v>
      </c>
      <c r="CZ2" s="356">
        <f>AVERAGE(CZ6:CZ31)</f>
        <v>7.17326956521739</v>
      </c>
      <c r="DB2" s="354"/>
      <c r="DC2" s="355" t="s">
        <v>63</v>
      </c>
      <c r="DD2" s="356">
        <f>AVERAGE(DD6:DD31)</f>
        <v>7.183895</v>
      </c>
      <c r="DF2" s="354"/>
      <c r="DG2" s="355" t="s">
        <v>63</v>
      </c>
      <c r="DH2" s="356">
        <f>AVERAGE(DH6:DH31)</f>
        <v>7.17862352941176</v>
      </c>
      <c r="DJ2" s="354"/>
      <c r="DK2" s="355" t="s">
        <v>63</v>
      </c>
      <c r="DL2" s="356">
        <f>AVERAGE(DL6:DL31)</f>
        <v>7.15435909090909</v>
      </c>
      <c r="DN2" s="354"/>
      <c r="DO2" s="355" t="s">
        <v>63</v>
      </c>
      <c r="DP2" s="356">
        <f>AVERAGE(DP6:DP31)</f>
        <v>7.10388095238095</v>
      </c>
      <c r="DR2" s="354"/>
      <c r="DS2" s="355" t="s">
        <v>63</v>
      </c>
      <c r="DT2" s="356">
        <f>AVERAGE(DT6:DT31)</f>
        <v>7.10608571428572</v>
      </c>
      <c r="DV2" s="354"/>
      <c r="DW2" s="355" t="s">
        <v>63</v>
      </c>
      <c r="DX2" s="356">
        <f>AVERAGE(DX6:DX31)</f>
        <v>7.10509375</v>
      </c>
      <c r="DZ2" s="354"/>
      <c r="EA2" s="355" t="s">
        <v>63</v>
      </c>
      <c r="EB2" s="356">
        <f>AVERAGE(EB6:EB31)</f>
        <v>7.0978</v>
      </c>
      <c r="ED2" s="354"/>
      <c r="EE2" s="355" t="s">
        <v>63</v>
      </c>
      <c r="EF2" s="356">
        <f>AVERAGE(EF6:EF31)</f>
        <v>7.10066</v>
      </c>
      <c r="EH2" s="354"/>
      <c r="EI2" s="355" t="s">
        <v>63</v>
      </c>
      <c r="EJ2" s="356">
        <f>AVERAGE(EJ6:EJ31)</f>
        <v>7.105665</v>
      </c>
      <c r="EL2" s="354"/>
      <c r="EM2" s="355" t="s">
        <v>63</v>
      </c>
      <c r="EN2" s="356">
        <f>AVERAGE(EN6:EN31)</f>
        <v>7.11619473684211</v>
      </c>
      <c r="EP2" s="354"/>
      <c r="EQ2" s="355" t="s">
        <v>63</v>
      </c>
      <c r="ER2" s="356">
        <f>AVERAGE(ER6:ER31)</f>
        <v>7.13155217391304</v>
      </c>
      <c r="ET2" s="354"/>
      <c r="EU2" s="355" t="s">
        <v>63</v>
      </c>
      <c r="EV2" s="356">
        <f>AVERAGE(EV6:EV31)</f>
        <v>7.13423636363636</v>
      </c>
      <c r="EX2" s="354"/>
      <c r="EY2" s="355" t="s">
        <v>63</v>
      </c>
      <c r="EZ2" s="356">
        <f>AVERAGE(EZ6:EZ31)</f>
        <v>7.07905789473684</v>
      </c>
      <c r="FB2" s="354"/>
      <c r="FC2" s="355" t="s">
        <v>63</v>
      </c>
      <c r="FD2" s="356">
        <f>AVERAGE(FD6:FD31)</f>
        <v>7.1058</v>
      </c>
      <c r="FF2" s="354"/>
      <c r="FG2" s="355" t="s">
        <v>63</v>
      </c>
      <c r="FH2" s="356">
        <f>AVERAGE(FH6:FH31)</f>
        <v>7.17290952380952</v>
      </c>
      <c r="FJ2" s="354"/>
      <c r="FK2" s="355" t="s">
        <v>63</v>
      </c>
      <c r="FL2" s="356">
        <f>AVERAGE(FL6:FL31)</f>
        <v>7.18865</v>
      </c>
      <c r="FN2" s="354"/>
      <c r="FO2" s="355" t="s">
        <v>63</v>
      </c>
      <c r="FP2" s="356">
        <f>AVERAGE(FP6:FP31)</f>
        <v>7.18826666666667</v>
      </c>
      <c r="FR2" s="354"/>
      <c r="FS2" s="355" t="s">
        <v>63</v>
      </c>
      <c r="FT2" s="356">
        <f>AVERAGE(FT6:FT31)</f>
        <v>7.17114444444444</v>
      </c>
      <c r="FV2" s="354"/>
      <c r="FW2" s="355" t="s">
        <v>63</v>
      </c>
      <c r="FX2" s="356">
        <f>AVERAGE(FX6:FX31)</f>
        <v>7.17372380952381</v>
      </c>
      <c r="FZ2" s="354"/>
      <c r="GA2" s="355" t="s">
        <v>63</v>
      </c>
      <c r="GB2" s="356">
        <f>AVERAGE(GB6:GB31)</f>
        <v>7.20337142857143</v>
      </c>
      <c r="GD2" s="354"/>
      <c r="GE2" s="355" t="s">
        <v>63</v>
      </c>
      <c r="GF2" s="356">
        <f>AVERAGE(GF6:GF31)</f>
        <v>7.19504736842105</v>
      </c>
      <c r="GH2" s="354"/>
      <c r="GI2" s="355" t="s">
        <v>63</v>
      </c>
      <c r="GJ2" s="356">
        <f>AVERAGE(GJ6:GJ31)</f>
        <v>7.175685</v>
      </c>
      <c r="GL2" s="354"/>
      <c r="GM2" s="355" t="s">
        <v>63</v>
      </c>
      <c r="GN2" s="356">
        <f>AVERAGE(GN6:GN31)</f>
        <v>7.14909130434783</v>
      </c>
      <c r="GP2" s="354"/>
      <c r="GQ2" s="355" t="s">
        <v>63</v>
      </c>
      <c r="GR2" s="356">
        <f>AVERAGE(GR6:GR31)</f>
        <v>7.1309380952381</v>
      </c>
      <c r="GT2" s="354"/>
      <c r="GU2" s="355" t="s">
        <v>63</v>
      </c>
      <c r="GV2" s="356">
        <f>AVERAGE(GV6:GV31)</f>
        <v>7.10681818181818</v>
      </c>
      <c r="GX2" s="354"/>
      <c r="GY2" s="355" t="s">
        <v>63</v>
      </c>
      <c r="GZ2" s="356">
        <f>AVERAGE(GZ6:GZ31)</f>
        <v>7.09480588235294</v>
      </c>
      <c r="HB2" s="354"/>
      <c r="HC2" s="355" t="s">
        <v>63</v>
      </c>
      <c r="HD2" s="356">
        <f>AVERAGE(HD6:HD31)</f>
        <v>7.0848</v>
      </c>
      <c r="HF2" s="354"/>
      <c r="HG2" s="355" t="s">
        <v>63</v>
      </c>
      <c r="HH2" s="356">
        <f>AVERAGE(HH6:HH31)</f>
        <v>7.05934782608696</v>
      </c>
      <c r="HJ2" s="354"/>
      <c r="HK2" s="355" t="s">
        <v>63</v>
      </c>
      <c r="HL2" s="356">
        <f>AVERAGE(HL6:HL31)</f>
        <v>7.00156</v>
      </c>
      <c r="HN2" s="354"/>
      <c r="HO2" s="355" t="s">
        <v>63</v>
      </c>
      <c r="HP2" s="356">
        <f>AVERAGE(HP6:HP31)</f>
        <v>6.94615</v>
      </c>
      <c r="HR2" s="354"/>
      <c r="HS2" s="355" t="s">
        <v>63</v>
      </c>
      <c r="HT2" s="356">
        <f>AVERAGE(HT6:HT31)</f>
        <v>6.90369090909091</v>
      </c>
      <c r="HV2" s="354"/>
      <c r="HW2" s="355" t="s">
        <v>63</v>
      </c>
      <c r="HX2" s="356">
        <f>AVERAGE(HX6:HX31)</f>
        <v>6.86831428571429</v>
      </c>
      <c r="HZ2" s="354"/>
      <c r="IA2" s="355" t="s">
        <v>63</v>
      </c>
      <c r="IB2" s="356">
        <f>AVERAGE(IB6:IB31)</f>
        <v>6.83851666666667</v>
      </c>
      <c r="ID2" s="354"/>
      <c r="IE2" s="355" t="s">
        <v>63</v>
      </c>
      <c r="IF2" s="356">
        <f>AVERAGE(IF6:IF31)</f>
        <v>6.81537619047619</v>
      </c>
    </row>
    <row r="3" ht="27.6" spans="10:240">
      <c r="J3" s="154" t="s">
        <v>71</v>
      </c>
      <c r="K3" s="357" t="s">
        <v>62</v>
      </c>
      <c r="L3" s="155">
        <f>1/L8</f>
        <v>0.156899662665725</v>
      </c>
      <c r="M3" s="318">
        <f>ROUND(L3,12)</f>
        <v>0.156899662666</v>
      </c>
      <c r="N3" s="318"/>
      <c r="O3" s="154" t="s">
        <v>71</v>
      </c>
      <c r="P3" s="357" t="s">
        <v>62</v>
      </c>
      <c r="Q3" s="155">
        <f>1/Q6</f>
        <v>0.157500157500158</v>
      </c>
      <c r="R3" s="318">
        <f>ROUND(Q3,12)</f>
        <v>0.1575001575</v>
      </c>
      <c r="S3" s="318"/>
      <c r="T3" s="154" t="s">
        <v>71</v>
      </c>
      <c r="U3" s="357" t="s">
        <v>62</v>
      </c>
      <c r="V3" s="155">
        <f>1/V6</f>
        <v>0.15817278795356</v>
      </c>
      <c r="W3" s="318">
        <f>ROUND(V3,12)</f>
        <v>0.158172787954</v>
      </c>
      <c r="Y3" s="154" t="s">
        <v>71</v>
      </c>
      <c r="Z3" s="357" t="s">
        <v>62</v>
      </c>
      <c r="AA3" s="155">
        <f>1/AA6</f>
        <v>0.157524967707382</v>
      </c>
      <c r="AB3" s="318">
        <f>ROUND(AA3,12)</f>
        <v>0.157524967707</v>
      </c>
      <c r="AD3" s="154" t="s">
        <v>71</v>
      </c>
      <c r="AE3" s="357" t="s">
        <v>62</v>
      </c>
      <c r="AF3" s="155">
        <f>1/AF6</f>
        <v>0.151109902231893</v>
      </c>
      <c r="AG3" s="318">
        <f>ROUND(AF3,12)</f>
        <v>0.151109902232</v>
      </c>
      <c r="AI3" s="154" t="s">
        <v>71</v>
      </c>
      <c r="AJ3" s="357" t="s">
        <v>62</v>
      </c>
      <c r="AK3" s="155">
        <f>1/AK6</f>
        <v>0.150134370261384</v>
      </c>
      <c r="AL3" s="318">
        <f>ROUND(AK3,12)</f>
        <v>0.150134370261</v>
      </c>
      <c r="AN3" s="154" t="s">
        <v>71</v>
      </c>
      <c r="AO3" s="357" t="s">
        <v>62</v>
      </c>
      <c r="AP3" s="155">
        <f>1/AP6</f>
        <v>0.149000208600292</v>
      </c>
      <c r="AQ3" s="318">
        <f>ROUND(AP3,12)</f>
        <v>0.1490002086</v>
      </c>
      <c r="AS3" s="154" t="s">
        <v>71</v>
      </c>
      <c r="AT3" s="357" t="s">
        <v>62</v>
      </c>
      <c r="AU3" s="155">
        <f>1/AU6</f>
        <v>0.148286548927147</v>
      </c>
      <c r="AV3" s="318">
        <f>ROUND(AU3,12)</f>
        <v>0.148286548927</v>
      </c>
      <c r="AX3" s="154" t="s">
        <v>71</v>
      </c>
      <c r="AY3" s="357" t="s">
        <v>62</v>
      </c>
      <c r="AZ3" s="155">
        <f>1/AZ6</f>
        <v>0.145125243084782</v>
      </c>
      <c r="BA3" s="318">
        <f>ROUND(AZ3,12)</f>
        <v>0.145125243085</v>
      </c>
      <c r="BC3" s="154" t="s">
        <v>71</v>
      </c>
      <c r="BD3" s="357" t="s">
        <v>62</v>
      </c>
      <c r="BE3" s="155">
        <f>1/BE6</f>
        <v>0.14084903800107</v>
      </c>
      <c r="BF3" s="318">
        <f>ROUND(BE3,12)</f>
        <v>0.140849038001</v>
      </c>
      <c r="BH3" s="154" t="s">
        <v>71</v>
      </c>
      <c r="BI3" s="357" t="s">
        <v>62</v>
      </c>
      <c r="BJ3" s="155">
        <f>1/BJ6</f>
        <v>0.139337866458589</v>
      </c>
      <c r="BM3" s="154" t="s">
        <v>71</v>
      </c>
      <c r="BN3" s="357" t="s">
        <v>62</v>
      </c>
      <c r="BO3" s="155">
        <f>1/BO6</f>
        <v>0.139335924981538</v>
      </c>
      <c r="BP3" s="318">
        <f>ROUND(BO3,12)</f>
        <v>0.139335924982</v>
      </c>
      <c r="BR3" s="154" t="s">
        <v>71</v>
      </c>
      <c r="BS3" s="357" t="s">
        <v>62</v>
      </c>
      <c r="BT3" s="155">
        <f>1/BT6</f>
        <v>0.143583263934756</v>
      </c>
      <c r="BU3" s="318">
        <f>ROUND(BT3,12)</f>
        <v>0.143583263935</v>
      </c>
      <c r="BV3" s="154" t="s">
        <v>71</v>
      </c>
      <c r="BW3" s="357" t="s">
        <v>62</v>
      </c>
      <c r="BX3" s="155">
        <f>1/BX6</f>
        <v>0.147920241405834</v>
      </c>
      <c r="BY3" s="318">
        <f>ROUND(BX3,12)</f>
        <v>0.147920241406</v>
      </c>
      <c r="BZ3" s="154" t="s">
        <v>71</v>
      </c>
      <c r="CA3" s="357" t="s">
        <v>62</v>
      </c>
      <c r="CB3" s="155">
        <f>1/CB6</f>
        <v>0.143845567398841</v>
      </c>
      <c r="CD3" s="154" t="s">
        <v>71</v>
      </c>
      <c r="CE3" s="357" t="s">
        <v>62</v>
      </c>
      <c r="CF3" s="155">
        <f>1/CF6</f>
        <v>0.145524397165185</v>
      </c>
      <c r="CH3" s="154" t="s">
        <v>71</v>
      </c>
      <c r="CI3" s="357" t="s">
        <v>62</v>
      </c>
      <c r="CJ3" s="155">
        <f>1/CJ6</f>
        <v>0.144425187752744</v>
      </c>
      <c r="CL3" s="154" t="s">
        <v>71</v>
      </c>
      <c r="CM3" s="357" t="s">
        <v>62</v>
      </c>
      <c r="CN3" s="155">
        <f>1/CN6</f>
        <v>0.1412010561839</v>
      </c>
      <c r="CP3" s="154" t="s">
        <v>71</v>
      </c>
      <c r="CQ3" s="357" t="s">
        <v>62</v>
      </c>
      <c r="CR3" s="155">
        <f>1/CR6</f>
        <v>0.138392980708019</v>
      </c>
      <c r="CT3" s="154" t="s">
        <v>71</v>
      </c>
      <c r="CU3" s="357" t="s">
        <v>62</v>
      </c>
      <c r="CV3" s="155">
        <f>1/CV6</f>
        <v>0.140242619732137</v>
      </c>
      <c r="CX3" s="154" t="s">
        <v>71</v>
      </c>
      <c r="CY3" s="357" t="s">
        <v>62</v>
      </c>
      <c r="CZ3" s="155">
        <f>1/CZ6</f>
        <v>0.139254431772291</v>
      </c>
      <c r="DB3" s="154" t="s">
        <v>71</v>
      </c>
      <c r="DC3" s="357" t="s">
        <v>62</v>
      </c>
      <c r="DD3" s="155">
        <f>1/DD6</f>
        <v>0.139279645672581</v>
      </c>
      <c r="DF3" s="154" t="s">
        <v>71</v>
      </c>
      <c r="DG3" s="357" t="s">
        <v>62</v>
      </c>
      <c r="DH3" s="155">
        <f>1/DH6</f>
        <v>0.139316513186308</v>
      </c>
      <c r="DJ3" s="154" t="s">
        <v>71</v>
      </c>
      <c r="DK3" s="357" t="s">
        <v>62</v>
      </c>
      <c r="DL3" s="155">
        <f>1/DL6</f>
        <v>0.140809372271818</v>
      </c>
      <c r="DN3" s="154" t="s">
        <v>71</v>
      </c>
      <c r="DO3" s="357" t="s">
        <v>62</v>
      </c>
      <c r="DP3" s="155">
        <f>1/DP6</f>
        <v>0.141189094554337</v>
      </c>
      <c r="DR3" s="154" t="s">
        <v>71</v>
      </c>
      <c r="DS3" s="357" t="s">
        <v>62</v>
      </c>
      <c r="DT3" s="155">
        <f>1/DT6</f>
        <v>0.140736049539089</v>
      </c>
      <c r="DV3" s="154" t="s">
        <v>71</v>
      </c>
      <c r="DW3" s="357" t="s">
        <v>62</v>
      </c>
      <c r="DX3" s="155">
        <f>1/DX6</f>
        <v>0.140773692212399</v>
      </c>
      <c r="DZ3" s="154" t="s">
        <v>71</v>
      </c>
      <c r="EA3" s="357" t="s">
        <v>62</v>
      </c>
      <c r="EB3" s="155">
        <f>1/EB6</f>
        <v>0.140944326990839</v>
      </c>
      <c r="ED3" s="154" t="s">
        <v>71</v>
      </c>
      <c r="EE3" s="357" t="s">
        <v>62</v>
      </c>
      <c r="EF3" s="155">
        <f>1/EF6</f>
        <v>0.140720206014382</v>
      </c>
      <c r="EH3" s="154" t="s">
        <v>71</v>
      </c>
      <c r="EI3" s="357" t="s">
        <v>62</v>
      </c>
      <c r="EJ3" s="155">
        <f>1/EJ6</f>
        <v>0.140670717983345</v>
      </c>
      <c r="EL3" s="154" t="s">
        <v>71</v>
      </c>
      <c r="EM3" s="357" t="s">
        <v>62</v>
      </c>
      <c r="EN3" s="155">
        <f>1/EN6</f>
        <v>0.140315429084582</v>
      </c>
      <c r="EP3" s="154" t="s">
        <v>71</v>
      </c>
      <c r="EQ3" s="357" t="s">
        <v>62</v>
      </c>
      <c r="ER3" s="155">
        <f>1/ER6</f>
        <v>0.140162027303563</v>
      </c>
      <c r="ET3" s="154" t="s">
        <v>71</v>
      </c>
      <c r="EU3" s="357" t="s">
        <v>62</v>
      </c>
      <c r="EV3" s="155">
        <f>1/EV6</f>
        <v>0.140599516337664</v>
      </c>
      <c r="EX3" s="154" t="s">
        <v>71</v>
      </c>
      <c r="EY3" s="357" t="s">
        <v>62</v>
      </c>
      <c r="EZ3" s="155">
        <f>1/EZ6</f>
        <v>0.142706281930531</v>
      </c>
      <c r="FB3" s="154" t="s">
        <v>71</v>
      </c>
      <c r="FC3" s="357" t="s">
        <v>62</v>
      </c>
      <c r="FD3" s="155">
        <f>1/FD6</f>
        <v>0.140350877192982</v>
      </c>
      <c r="FF3" s="154" t="s">
        <v>71</v>
      </c>
      <c r="FG3" s="357" t="s">
        <v>62</v>
      </c>
      <c r="FH3" s="155">
        <f>1/FH6</f>
        <v>0.139126563434757</v>
      </c>
      <c r="FJ3" s="154" t="s">
        <v>71</v>
      </c>
      <c r="FK3" s="357" t="s">
        <v>62</v>
      </c>
      <c r="FL3" s="155">
        <f>1/FL6</f>
        <v>0.139113015413722</v>
      </c>
      <c r="FN3" s="154" t="s">
        <v>71</v>
      </c>
      <c r="FO3" s="357" t="s">
        <v>62</v>
      </c>
      <c r="FP3" s="155">
        <f>1/FP6</f>
        <v>0.13910333987119</v>
      </c>
      <c r="FR3" s="154" t="s">
        <v>71</v>
      </c>
      <c r="FS3" s="357" t="s">
        <v>62</v>
      </c>
      <c r="FT3" s="155">
        <f>1/FT6</f>
        <v>0.139396135939112</v>
      </c>
      <c r="FV3" s="154" t="s">
        <v>71</v>
      </c>
      <c r="FW3" s="357" t="s">
        <v>62</v>
      </c>
      <c r="FX3" s="155">
        <f>1/FX6</f>
        <v>0.139310690702404</v>
      </c>
      <c r="FZ3" s="154" t="s">
        <v>71</v>
      </c>
      <c r="GA3" s="357" t="s">
        <v>62</v>
      </c>
      <c r="GB3" s="155">
        <f>1/GB6</f>
        <v>0.138861887966229</v>
      </c>
      <c r="GD3" s="154" t="s">
        <v>71</v>
      </c>
      <c r="GE3" s="357" t="s">
        <v>62</v>
      </c>
      <c r="GF3" s="155">
        <f>1/GF6</f>
        <v>0.1391827190736</v>
      </c>
      <c r="GH3" s="154" t="s">
        <v>71</v>
      </c>
      <c r="GI3" s="357" t="s">
        <v>62</v>
      </c>
      <c r="GJ3" s="155">
        <f>1/GJ6</f>
        <v>0.13969211857067</v>
      </c>
      <c r="GL3" s="154" t="s">
        <v>71</v>
      </c>
      <c r="GM3" s="357" t="s">
        <v>62</v>
      </c>
      <c r="GN3" s="155">
        <f>1/GN6</f>
        <v>0.139871877360338</v>
      </c>
      <c r="GP3" s="154" t="s">
        <v>71</v>
      </c>
      <c r="GQ3" s="357" t="s">
        <v>62</v>
      </c>
      <c r="GR3" s="155">
        <f>1/GR6</f>
        <v>0.140785583556244</v>
      </c>
      <c r="GT3" s="154" t="s">
        <v>71</v>
      </c>
      <c r="GU3" s="357" t="s">
        <v>62</v>
      </c>
      <c r="GV3" s="155">
        <f>1/GV6</f>
        <v>0.140736049539089</v>
      </c>
      <c r="GX3" s="154" t="s">
        <v>71</v>
      </c>
      <c r="GY3" s="357" t="s">
        <v>62</v>
      </c>
      <c r="GZ3" s="155">
        <f>1/GZ6</f>
        <v>0.141083521444695</v>
      </c>
      <c r="HB3" s="154" t="s">
        <v>71</v>
      </c>
      <c r="HC3" s="357" t="s">
        <v>62</v>
      </c>
      <c r="HD3" s="155">
        <f>1/HD6</f>
        <v>0.14126488578734</v>
      </c>
      <c r="HF3" s="154" t="s">
        <v>71</v>
      </c>
      <c r="HG3" s="357" t="s">
        <v>62</v>
      </c>
      <c r="HH3" s="155">
        <f>1/HH6</f>
        <v>0.142271796039153</v>
      </c>
      <c r="HJ3" s="154" t="s">
        <v>71</v>
      </c>
      <c r="HK3" s="357" t="s">
        <v>62</v>
      </c>
      <c r="HL3" s="155">
        <f>1/HL6</f>
        <v>0.143517322540831</v>
      </c>
      <c r="HN3" s="154" t="s">
        <v>71</v>
      </c>
      <c r="HO3" s="357" t="s">
        <v>62</v>
      </c>
      <c r="HP3" s="155">
        <f>1/HP6</f>
        <v>0.144450222453343</v>
      </c>
      <c r="HR3" s="154" t="s">
        <v>71</v>
      </c>
      <c r="HS3" s="357" t="s">
        <v>62</v>
      </c>
      <c r="HT3" s="155">
        <f>1/HT6</f>
        <v>0.144521201260225</v>
      </c>
      <c r="HV3" s="154" t="s">
        <v>71</v>
      </c>
      <c r="HW3" s="357" t="s">
        <v>62</v>
      </c>
      <c r="HX3" s="155">
        <f>1/HX6</f>
        <v>0.145713120009326</v>
      </c>
      <c r="HZ3" s="154" t="s">
        <v>71</v>
      </c>
      <c r="IA3" s="357" t="s">
        <v>62</v>
      </c>
      <c r="IB3" s="155">
        <f>1/IB6</f>
        <v>0.146679183290307</v>
      </c>
      <c r="ID3" s="154" t="s">
        <v>71</v>
      </c>
      <c r="IE3" s="357" t="s">
        <v>62</v>
      </c>
      <c r="IF3" s="155">
        <f>1/IF6</f>
        <v>0.146823474137045</v>
      </c>
    </row>
    <row r="4" spans="10:240">
      <c r="J4" s="136"/>
      <c r="K4" s="358" t="s">
        <v>63</v>
      </c>
      <c r="L4" s="159">
        <f>1/AVERAGE(L8:L31)</f>
        <v>0.156989157282204</v>
      </c>
      <c r="M4" s="318">
        <f>ROUND(L4,12)</f>
        <v>0.156989157282</v>
      </c>
      <c r="N4" s="318"/>
      <c r="O4" s="136"/>
      <c r="P4" s="358" t="s">
        <v>63</v>
      </c>
      <c r="Q4" s="159">
        <f>1/AVERAGE(Q6:Q31)</f>
        <v>0.157130703563949</v>
      </c>
      <c r="R4" s="318">
        <f>ROUND(Q4,12)</f>
        <v>0.157130703564</v>
      </c>
      <c r="S4" s="318"/>
      <c r="T4" s="136"/>
      <c r="U4" s="358" t="s">
        <v>63</v>
      </c>
      <c r="V4" s="159">
        <f>1/AVERAGE(V6:V31)</f>
        <v>0.157553664255111</v>
      </c>
      <c r="W4" s="318">
        <f>ROUND(V4,12)</f>
        <v>0.157553664255</v>
      </c>
      <c r="Y4" s="136"/>
      <c r="Z4" s="358" t="s">
        <v>63</v>
      </c>
      <c r="AA4" s="159">
        <f>1/AVERAGE(AA6:AA31)</f>
        <v>0.157586487575333</v>
      </c>
      <c r="AB4" s="318">
        <f>ROUND(AA4,12)</f>
        <v>0.157586487575</v>
      </c>
      <c r="AD4" s="136"/>
      <c r="AE4" s="358" t="s">
        <v>63</v>
      </c>
      <c r="AF4" s="159">
        <f>1/AVERAGE(AF6:AF31)</f>
        <v>0.155569001811969</v>
      </c>
      <c r="AG4" s="318">
        <f>ROUND(AF4,12)</f>
        <v>0.155569001812</v>
      </c>
      <c r="AI4" s="136"/>
      <c r="AJ4" s="358" t="s">
        <v>63</v>
      </c>
      <c r="AK4" s="159">
        <f>1/AVERAGE(AK6:AK31)</f>
        <v>0.149095149385493</v>
      </c>
      <c r="AL4" s="318">
        <f>ROUND(AK4,12)</f>
        <v>0.149095149385</v>
      </c>
      <c r="AN4" s="136"/>
      <c r="AO4" s="358" t="s">
        <v>63</v>
      </c>
      <c r="AP4" s="159">
        <f>1/AVERAGE(AP6:AP31)</f>
        <v>0.149273146400705</v>
      </c>
      <c r="AQ4" s="318">
        <f>ROUND(AP4,12)</f>
        <v>0.149273146401</v>
      </c>
      <c r="AS4" s="136"/>
      <c r="AT4" s="358" t="s">
        <v>63</v>
      </c>
      <c r="AU4" s="159">
        <f>1/AVERAGE(AU6:AU31)</f>
        <v>0.148534389955114</v>
      </c>
      <c r="AV4" s="318">
        <f>ROUND(AU4,12)</f>
        <v>0.148534389955</v>
      </c>
      <c r="AX4" s="136"/>
      <c r="AY4" s="358" t="s">
        <v>63</v>
      </c>
      <c r="AZ4" s="159">
        <f>1/AVERAGE(AZ6:AZ31)</f>
        <v>0.147170047951841</v>
      </c>
      <c r="BA4" s="318">
        <f>ROUND(AZ4,12)</f>
        <v>0.147170047952</v>
      </c>
      <c r="BC4" s="136"/>
      <c r="BD4" s="358" t="s">
        <v>63</v>
      </c>
      <c r="BE4" s="159">
        <f>1/AVERAGE(BE6:BE31)</f>
        <v>0.143635608772169</v>
      </c>
      <c r="BF4" s="318">
        <f>ROUND(BE4,12)</f>
        <v>0.143635608772</v>
      </c>
      <c r="BH4" s="136"/>
      <c r="BI4" s="358" t="s">
        <v>63</v>
      </c>
      <c r="BJ4" s="159">
        <f>1/AVERAGE(BJ6:BJ31)</f>
        <v>0.140278154044701</v>
      </c>
      <c r="BM4" s="136"/>
      <c r="BN4" s="358" t="s">
        <v>63</v>
      </c>
      <c r="BO4" s="159">
        <f>1/AVERAGE(BO6:BO31)</f>
        <v>0.13961047408544</v>
      </c>
      <c r="BP4" s="318">
        <f>ROUND(BO4,12)</f>
        <v>0.139610474085</v>
      </c>
      <c r="BR4" s="136"/>
      <c r="BS4" s="358" t="s">
        <v>63</v>
      </c>
      <c r="BT4" s="159">
        <f>1/AVERAGE(BT6:BT31)</f>
        <v>0.143199613100682</v>
      </c>
      <c r="BU4" s="318">
        <f>ROUND(BT4,12)</f>
        <v>0.143199613101</v>
      </c>
      <c r="BV4" s="136"/>
      <c r="BW4" s="358" t="s">
        <v>63</v>
      </c>
      <c r="BX4" s="159">
        <f>1/AVERAGE(BX6:BX31)</f>
        <v>0.147111150749393</v>
      </c>
      <c r="BY4" s="318">
        <f>ROUND(BX4,12)</f>
        <v>0.147111150749</v>
      </c>
      <c r="BZ4" s="136"/>
      <c r="CA4" s="358" t="s">
        <v>63</v>
      </c>
      <c r="CB4" s="159">
        <f>1/AVERAGE(CB6:CB31)</f>
        <v>0.146421781118472</v>
      </c>
      <c r="CD4" s="136"/>
      <c r="CE4" s="358" t="s">
        <v>63</v>
      </c>
      <c r="CF4" s="159">
        <f>1/AVERAGE(CF6:CF31)</f>
        <v>0.144966358350535</v>
      </c>
      <c r="CH4" s="136"/>
      <c r="CI4" s="358" t="s">
        <v>63</v>
      </c>
      <c r="CJ4" s="159">
        <f>1/AVERAGE(CJ6:CJ31)</f>
        <v>0.145239729640065</v>
      </c>
      <c r="CL4" s="136"/>
      <c r="CM4" s="358" t="s">
        <v>63</v>
      </c>
      <c r="CN4" s="159">
        <f>1/AVERAGE(CN6:CN31)</f>
        <v>0.143037063048592</v>
      </c>
      <c r="CP4" s="136"/>
      <c r="CQ4" s="358" t="s">
        <v>63</v>
      </c>
      <c r="CR4" s="159">
        <f>1/AVERAGE(CR6:CR31)</f>
        <v>0.1398756924721</v>
      </c>
      <c r="CT4" s="136"/>
      <c r="CU4" s="358" t="s">
        <v>63</v>
      </c>
      <c r="CV4" s="159">
        <f>1/AVERAGE(CV6:CV31)</f>
        <v>0.139628402278736</v>
      </c>
      <c r="CX4" s="136"/>
      <c r="CY4" s="358" t="s">
        <v>63</v>
      </c>
      <c r="CZ4" s="159">
        <f>1/AVERAGE(CZ6:CZ31)</f>
        <v>0.139406443729498</v>
      </c>
      <c r="DB4" s="136"/>
      <c r="DC4" s="358" t="s">
        <v>63</v>
      </c>
      <c r="DD4" s="159">
        <f>1/AVERAGE(DD6:DD31)</f>
        <v>0.139200252787659</v>
      </c>
      <c r="DF4" s="136"/>
      <c r="DG4" s="358" t="s">
        <v>63</v>
      </c>
      <c r="DH4" s="159">
        <f>1/AVERAGE(DH6:DH31)</f>
        <v>0.139302471553616</v>
      </c>
      <c r="DJ4" s="136"/>
      <c r="DK4" s="358" t="s">
        <v>63</v>
      </c>
      <c r="DL4" s="159">
        <f>1/AVERAGE(DL6:DL31)</f>
        <v>0.139774924251521</v>
      </c>
      <c r="DN4" s="136"/>
      <c r="DO4" s="358" t="s">
        <v>63</v>
      </c>
      <c r="DP4" s="159">
        <f>1/AVERAGE(DP6:DP31)</f>
        <v>0.140768124733965</v>
      </c>
      <c r="DR4" s="136"/>
      <c r="DS4" s="358" t="s">
        <v>63</v>
      </c>
      <c r="DT4" s="159">
        <f>1/AVERAGE(DT6:DT31)</f>
        <v>0.14072444946585</v>
      </c>
      <c r="DV4" s="136"/>
      <c r="DW4" s="358" t="s">
        <v>63</v>
      </c>
      <c r="DX4" s="159">
        <f>1/AVERAGE(DX6:DX31)</f>
        <v>0.140744096444892</v>
      </c>
      <c r="DZ4" s="136"/>
      <c r="EA4" s="358" t="s">
        <v>63</v>
      </c>
      <c r="EB4" s="159">
        <f>1/AVERAGE(EB6:EB31)</f>
        <v>0.140888726084139</v>
      </c>
      <c r="ED4" s="136"/>
      <c r="EE4" s="358" t="s">
        <v>63</v>
      </c>
      <c r="EF4" s="159">
        <f>1/AVERAGE(EF6:EF31)</f>
        <v>0.140831978999135</v>
      </c>
      <c r="EH4" s="136"/>
      <c r="EI4" s="358" t="s">
        <v>63</v>
      </c>
      <c r="EJ4" s="159">
        <f>1/AVERAGE(EJ6:EJ31)</f>
        <v>0.140732781520097</v>
      </c>
      <c r="EL4" s="136"/>
      <c r="EM4" s="358" t="s">
        <v>63</v>
      </c>
      <c r="EN4" s="159">
        <f>1/AVERAGE(EN6:EN31)</f>
        <v>0.140524541131903</v>
      </c>
      <c r="EP4" s="136"/>
      <c r="EQ4" s="358" t="s">
        <v>63</v>
      </c>
      <c r="ER4" s="159">
        <f>1/AVERAGE(ER6:ER31)</f>
        <v>0.140221928636793</v>
      </c>
      <c r="ET4" s="136"/>
      <c r="EU4" s="358" t="s">
        <v>63</v>
      </c>
      <c r="EV4" s="159">
        <f>1/AVERAGE(EV6:EV31)</f>
        <v>0.140169171447285</v>
      </c>
      <c r="EX4" s="136"/>
      <c r="EY4" s="358" t="s">
        <v>63</v>
      </c>
      <c r="EZ4" s="159">
        <f>1/AVERAGE(EZ6:EZ31)</f>
        <v>0.141261734946889</v>
      </c>
      <c r="FB4" s="136"/>
      <c r="FC4" s="358" t="s">
        <v>63</v>
      </c>
      <c r="FD4" s="159">
        <f>1/AVERAGE(FD6:FD31)</f>
        <v>0.140730107799263</v>
      </c>
      <c r="FF4" s="136"/>
      <c r="FG4" s="358" t="s">
        <v>63</v>
      </c>
      <c r="FH4" s="159">
        <f>1/AVERAGE(FH6:FH31)</f>
        <v>0.139413441181801</v>
      </c>
      <c r="FJ4" s="136"/>
      <c r="FK4" s="358" t="s">
        <v>63</v>
      </c>
      <c r="FL4" s="159">
        <f>1/AVERAGE(FL6:FL31)</f>
        <v>0.139108177474213</v>
      </c>
      <c r="FN4" s="136"/>
      <c r="FO4" s="358" t="s">
        <v>63</v>
      </c>
      <c r="FP4" s="159">
        <f>1/AVERAGE(FP6:FP31)</f>
        <v>0.139115595785725</v>
      </c>
      <c r="FR4" s="136"/>
      <c r="FS4" s="358" t="s">
        <v>63</v>
      </c>
      <c r="FT4" s="159">
        <f>1/AVERAGE(FT6:FT31)</f>
        <v>0.139447755898253</v>
      </c>
      <c r="FV4" s="136"/>
      <c r="FW4" s="358" t="s">
        <v>63</v>
      </c>
      <c r="FX4" s="159">
        <f>1/AVERAGE(FX6:FX31)</f>
        <v>0.139397616433519</v>
      </c>
      <c r="FZ4" s="136"/>
      <c r="GA4" s="358" t="s">
        <v>63</v>
      </c>
      <c r="GB4" s="159">
        <f>1/AVERAGE(GB6:GB31)</f>
        <v>0.138823884054292</v>
      </c>
      <c r="GD4" s="136"/>
      <c r="GE4" s="358" t="s">
        <v>63</v>
      </c>
      <c r="GF4" s="159">
        <f>1/AVERAGE(GF6:GF31)</f>
        <v>0.138984491525238</v>
      </c>
      <c r="GH4" s="136"/>
      <c r="GI4" s="358" t="s">
        <v>63</v>
      </c>
      <c r="GJ4" s="159">
        <f>1/AVERAGE(GJ6:GJ31)</f>
        <v>0.139359517593094</v>
      </c>
      <c r="GL4" s="136"/>
      <c r="GM4" s="358" t="s">
        <v>63</v>
      </c>
      <c r="GN4" s="159">
        <f>1/AVERAGE(GN6:GN31)</f>
        <v>0.139877916986713</v>
      </c>
      <c r="GP4" s="136"/>
      <c r="GQ4" s="358" t="s">
        <v>63</v>
      </c>
      <c r="GR4" s="159">
        <f>1/AVERAGE(GR6:GR31)</f>
        <v>0.140234003807687</v>
      </c>
      <c r="GT4" s="136"/>
      <c r="GU4" s="358" t="s">
        <v>63</v>
      </c>
      <c r="GV4" s="159">
        <f>1/AVERAGE(GV6:GV31)</f>
        <v>0.140709945634794</v>
      </c>
      <c r="GX4" s="136"/>
      <c r="GY4" s="358" t="s">
        <v>63</v>
      </c>
      <c r="GZ4" s="159">
        <f>1/AVERAGE(GZ6:GZ31)</f>
        <v>0.140948183302283</v>
      </c>
      <c r="HB4" s="136"/>
      <c r="HC4" s="358" t="s">
        <v>63</v>
      </c>
      <c r="HD4" s="159">
        <f>1/AVERAGE(HD6:HD31)</f>
        <v>0.141147244805781</v>
      </c>
      <c r="HF4" s="136"/>
      <c r="HG4" s="358" t="s">
        <v>63</v>
      </c>
      <c r="HH4" s="159">
        <f>1/AVERAGE(HH6:HH31)</f>
        <v>0.141656145105164</v>
      </c>
      <c r="HJ4" s="136"/>
      <c r="HK4" s="358" t="s">
        <v>63</v>
      </c>
      <c r="HL4" s="159">
        <f>1/AVERAGE(HL6:HL31)</f>
        <v>0.142825313215912</v>
      </c>
      <c r="HN4" s="136"/>
      <c r="HO4" s="358" t="s">
        <v>63</v>
      </c>
      <c r="HP4" s="159">
        <f>1/AVERAGE(HP6:HP31)</f>
        <v>0.143964642283855</v>
      </c>
      <c r="HR4" s="136"/>
      <c r="HS4" s="358" t="s">
        <v>63</v>
      </c>
      <c r="HT4" s="159">
        <f>1/AVERAGE(HT6:HT31)</f>
        <v>0.144850053857884</v>
      </c>
      <c r="HV4" s="136"/>
      <c r="HW4" s="358" t="s">
        <v>63</v>
      </c>
      <c r="HX4" s="159">
        <f>1/AVERAGE(HX6:HX31)</f>
        <v>0.145596132966708</v>
      </c>
      <c r="HZ4" s="136"/>
      <c r="IA4" s="358" t="s">
        <v>63</v>
      </c>
      <c r="IB4" s="159">
        <f>1/AVERAGE(IB6:IB31)</f>
        <v>0.146230542198479</v>
      </c>
      <c r="ID4" s="136"/>
      <c r="IE4" s="358" t="s">
        <v>63</v>
      </c>
      <c r="IF4" s="159">
        <f>1/AVERAGE(IF6:IF31)</f>
        <v>0.146727043680641</v>
      </c>
    </row>
    <row r="5" s="171" customFormat="1" spans="1:240">
      <c r="A5" s="143" t="s">
        <v>72</v>
      </c>
      <c r="B5" s="144" t="s">
        <v>26</v>
      </c>
      <c r="C5" s="145"/>
      <c r="F5" s="143" t="s">
        <v>72</v>
      </c>
      <c r="G5" s="144" t="s">
        <v>26</v>
      </c>
      <c r="H5" s="145"/>
      <c r="J5" s="143" t="s">
        <v>72</v>
      </c>
      <c r="K5" s="144" t="s">
        <v>26</v>
      </c>
      <c r="L5" s="145"/>
      <c r="O5" s="143" t="s">
        <v>72</v>
      </c>
      <c r="P5" s="144" t="s">
        <v>26</v>
      </c>
      <c r="Q5" s="145"/>
      <c r="T5" s="143" t="s">
        <v>72</v>
      </c>
      <c r="U5" s="144" t="s">
        <v>26</v>
      </c>
      <c r="V5" s="145"/>
      <c r="Y5" s="143" t="s">
        <v>72</v>
      </c>
      <c r="Z5" s="144" t="s">
        <v>26</v>
      </c>
      <c r="AA5" s="145"/>
      <c r="AD5" s="143" t="s">
        <v>72</v>
      </c>
      <c r="AE5" s="144" t="s">
        <v>26</v>
      </c>
      <c r="AF5" s="145"/>
      <c r="AI5" s="143" t="s">
        <v>72</v>
      </c>
      <c r="AJ5" s="144" t="s">
        <v>26</v>
      </c>
      <c r="AK5" s="145"/>
      <c r="AN5" s="143" t="s">
        <v>72</v>
      </c>
      <c r="AO5" s="144" t="s">
        <v>26</v>
      </c>
      <c r="AP5" s="145"/>
      <c r="AS5" s="143" t="s">
        <v>72</v>
      </c>
      <c r="AT5" s="144" t="s">
        <v>26</v>
      </c>
      <c r="AU5" s="145"/>
      <c r="AX5" s="143" t="s">
        <v>72</v>
      </c>
      <c r="AY5" s="144" t="s">
        <v>26</v>
      </c>
      <c r="AZ5" s="145"/>
      <c r="BC5" s="143" t="s">
        <v>72</v>
      </c>
      <c r="BD5" s="144" t="s">
        <v>26</v>
      </c>
      <c r="BE5" s="145"/>
      <c r="BH5" s="143" t="s">
        <v>72</v>
      </c>
      <c r="BI5" s="144" t="s">
        <v>26</v>
      </c>
      <c r="BJ5" s="145"/>
      <c r="BM5" s="143" t="s">
        <v>72</v>
      </c>
      <c r="BN5" s="144" t="s">
        <v>26</v>
      </c>
      <c r="BO5" s="145"/>
      <c r="BR5" s="143" t="s">
        <v>72</v>
      </c>
      <c r="BS5" s="144" t="s">
        <v>26</v>
      </c>
      <c r="BT5" s="145"/>
      <c r="BV5" s="143" t="s">
        <v>72</v>
      </c>
      <c r="BW5" s="144" t="s">
        <v>26</v>
      </c>
      <c r="BX5" s="145"/>
      <c r="CA5" s="143" t="s">
        <v>72</v>
      </c>
      <c r="CB5" s="145" t="s">
        <v>26</v>
      </c>
      <c r="CE5" s="143" t="s">
        <v>72</v>
      </c>
      <c r="CF5" s="145" t="s">
        <v>26</v>
      </c>
      <c r="CI5" s="143" t="s">
        <v>72</v>
      </c>
      <c r="CJ5" s="145" t="s">
        <v>26</v>
      </c>
      <c r="CM5" s="143" t="s">
        <v>72</v>
      </c>
      <c r="CN5" s="145" t="s">
        <v>26</v>
      </c>
      <c r="CQ5" s="143" t="s">
        <v>72</v>
      </c>
      <c r="CR5" s="145" t="s">
        <v>26</v>
      </c>
      <c r="CU5" s="143" t="s">
        <v>72</v>
      </c>
      <c r="CV5" s="145" t="s">
        <v>26</v>
      </c>
      <c r="CY5" s="143" t="s">
        <v>72</v>
      </c>
      <c r="CZ5" s="145" t="s">
        <v>26</v>
      </c>
      <c r="DC5" s="143" t="s">
        <v>72</v>
      </c>
      <c r="DD5" s="145" t="s">
        <v>26</v>
      </c>
      <c r="DG5" s="143" t="s">
        <v>72</v>
      </c>
      <c r="DH5" s="145" t="s">
        <v>26</v>
      </c>
      <c r="DK5" s="143" t="s">
        <v>72</v>
      </c>
      <c r="DL5" s="145" t="s">
        <v>26</v>
      </c>
      <c r="DO5" s="143" t="s">
        <v>72</v>
      </c>
      <c r="DP5" s="145" t="s">
        <v>26</v>
      </c>
      <c r="DS5" s="143" t="s">
        <v>72</v>
      </c>
      <c r="DT5" s="145" t="s">
        <v>26</v>
      </c>
      <c r="DW5" s="143" t="s">
        <v>72</v>
      </c>
      <c r="DX5" s="145" t="s">
        <v>26</v>
      </c>
      <c r="EA5" s="143" t="s">
        <v>72</v>
      </c>
      <c r="EB5" s="145" t="s">
        <v>26</v>
      </c>
      <c r="EE5" s="143" t="s">
        <v>72</v>
      </c>
      <c r="EF5" s="145" t="s">
        <v>26</v>
      </c>
      <c r="EI5" s="143" t="s">
        <v>72</v>
      </c>
      <c r="EJ5" s="145" t="s">
        <v>26</v>
      </c>
      <c r="EM5" s="143" t="s">
        <v>72</v>
      </c>
      <c r="EN5" s="145" t="s">
        <v>26</v>
      </c>
      <c r="EQ5" s="143" t="s">
        <v>72</v>
      </c>
      <c r="ER5" s="145" t="s">
        <v>26</v>
      </c>
      <c r="EU5" s="143" t="s">
        <v>72</v>
      </c>
      <c r="EV5" s="145" t="s">
        <v>26</v>
      </c>
      <c r="EY5" s="143" t="s">
        <v>72</v>
      </c>
      <c r="EZ5" s="145" t="s">
        <v>26</v>
      </c>
      <c r="FC5" s="143" t="s">
        <v>72</v>
      </c>
      <c r="FD5" s="145" t="s">
        <v>26</v>
      </c>
      <c r="FG5" s="143" t="s">
        <v>72</v>
      </c>
      <c r="FH5" s="145" t="s">
        <v>26</v>
      </c>
      <c r="FK5" s="143" t="s">
        <v>72</v>
      </c>
      <c r="FL5" s="145" t="s">
        <v>26</v>
      </c>
      <c r="FO5" s="143" t="s">
        <v>72</v>
      </c>
      <c r="FP5" s="145" t="s">
        <v>26</v>
      </c>
      <c r="FS5" s="143" t="s">
        <v>72</v>
      </c>
      <c r="FT5" s="145" t="s">
        <v>26</v>
      </c>
      <c r="FW5" s="143" t="s">
        <v>72</v>
      </c>
      <c r="FX5" s="145" t="s">
        <v>26</v>
      </c>
      <c r="GA5" s="143" t="s">
        <v>72</v>
      </c>
      <c r="GB5" s="145" t="s">
        <v>26</v>
      </c>
      <c r="GE5" s="143" t="s">
        <v>72</v>
      </c>
      <c r="GF5" s="145" t="s">
        <v>26</v>
      </c>
      <c r="GI5" s="143" t="s">
        <v>72</v>
      </c>
      <c r="GJ5" s="145" t="s">
        <v>26</v>
      </c>
      <c r="GM5" s="143" t="s">
        <v>72</v>
      </c>
      <c r="GN5" s="145" t="s">
        <v>26</v>
      </c>
      <c r="GQ5" s="143" t="s">
        <v>72</v>
      </c>
      <c r="GR5" s="145" t="s">
        <v>26</v>
      </c>
      <c r="GU5" s="143" t="s">
        <v>72</v>
      </c>
      <c r="GV5" s="145" t="s">
        <v>26</v>
      </c>
      <c r="GY5" s="143" t="s">
        <v>72</v>
      </c>
      <c r="GZ5" s="145" t="s">
        <v>26</v>
      </c>
      <c r="HC5" s="143" t="s">
        <v>72</v>
      </c>
      <c r="HD5" s="145" t="s">
        <v>26</v>
      </c>
      <c r="HG5" s="143" t="s">
        <v>72</v>
      </c>
      <c r="HH5" s="145" t="s">
        <v>26</v>
      </c>
      <c r="HK5" s="143" t="s">
        <v>72</v>
      </c>
      <c r="HL5" s="145" t="s">
        <v>26</v>
      </c>
      <c r="HO5" s="143" t="s">
        <v>72</v>
      </c>
      <c r="HP5" s="145" t="s">
        <v>26</v>
      </c>
      <c r="HS5" s="143" t="s">
        <v>72</v>
      </c>
      <c r="HT5" s="145" t="s">
        <v>26</v>
      </c>
      <c r="HW5" s="143" t="s">
        <v>72</v>
      </c>
      <c r="HX5" s="145" t="s">
        <v>26</v>
      </c>
      <c r="IA5" s="143" t="s">
        <v>72</v>
      </c>
      <c r="IB5" s="145" t="s">
        <v>26</v>
      </c>
      <c r="IE5" s="143" t="s">
        <v>72</v>
      </c>
      <c r="IF5" s="145" t="s">
        <v>26</v>
      </c>
    </row>
    <row r="6" spans="1:240">
      <c r="A6" s="168" t="str">
        <f>'欧元 '!A6</f>
        <v>2021-10-29</v>
      </c>
      <c r="B6" s="168" t="s">
        <v>73</v>
      </c>
      <c r="C6" s="149">
        <f>B6/100</f>
        <v>6.3907</v>
      </c>
      <c r="F6" s="168" t="s">
        <v>74</v>
      </c>
      <c r="G6" s="168" t="s">
        <v>75</v>
      </c>
      <c r="H6" s="149">
        <f>G6/100</f>
        <v>6.3794</v>
      </c>
      <c r="J6" s="168" t="s">
        <v>76</v>
      </c>
      <c r="K6" s="168" t="s">
        <v>77</v>
      </c>
      <c r="L6" s="149">
        <f>K6/100</f>
        <v>6.3757</v>
      </c>
      <c r="O6" s="168" t="s">
        <v>78</v>
      </c>
      <c r="P6" s="168" t="s">
        <v>79</v>
      </c>
      <c r="Q6" s="149">
        <f>P6/100</f>
        <v>6.3492</v>
      </c>
      <c r="T6" s="168" t="s">
        <v>80</v>
      </c>
      <c r="U6" s="168" t="s">
        <v>81</v>
      </c>
      <c r="V6" s="149">
        <f>U6/100</f>
        <v>6.3222</v>
      </c>
      <c r="Y6" s="168" t="s">
        <v>82</v>
      </c>
      <c r="Z6" s="168" t="s">
        <v>83</v>
      </c>
      <c r="AA6" s="149">
        <f>Z6/100</f>
        <v>6.3482</v>
      </c>
      <c r="AD6" s="168" t="s">
        <v>84</v>
      </c>
      <c r="AE6" s="168" t="s">
        <v>85</v>
      </c>
      <c r="AF6" s="149">
        <f>AE6/100</f>
        <v>6.6177</v>
      </c>
      <c r="AI6" s="168" t="s">
        <v>86</v>
      </c>
      <c r="AJ6" s="168" t="s">
        <v>87</v>
      </c>
      <c r="AK6" s="149">
        <f>AJ6/100</f>
        <v>6.6607</v>
      </c>
      <c r="AN6" s="168" t="s">
        <v>88</v>
      </c>
      <c r="AO6" s="168" t="s">
        <v>89</v>
      </c>
      <c r="AP6" s="149">
        <f>AO6/100</f>
        <v>6.7114</v>
      </c>
      <c r="AS6" s="168" t="s">
        <v>90</v>
      </c>
      <c r="AT6" s="168" t="s">
        <v>91</v>
      </c>
      <c r="AU6" s="149">
        <f>AT6/100</f>
        <v>6.7437</v>
      </c>
      <c r="AX6" s="168" t="s">
        <v>92</v>
      </c>
      <c r="AY6" s="168" t="s">
        <v>93</v>
      </c>
      <c r="AZ6" s="149">
        <f>AY6/100</f>
        <v>6.8906</v>
      </c>
      <c r="BC6" s="168" t="s">
        <v>94</v>
      </c>
      <c r="BD6" s="168" t="s">
        <v>95</v>
      </c>
      <c r="BE6" s="149">
        <f>BD6/100</f>
        <v>7.0998</v>
      </c>
      <c r="BH6" s="168" t="s">
        <v>96</v>
      </c>
      <c r="BI6" s="168" t="s">
        <v>97</v>
      </c>
      <c r="BJ6" s="149">
        <f>BI6/100</f>
        <v>7.1768</v>
      </c>
      <c r="BM6" s="265" t="s">
        <v>98</v>
      </c>
      <c r="BN6" s="265" t="s">
        <v>99</v>
      </c>
      <c r="BO6" s="149">
        <f>BN6/100</f>
        <v>7.1769</v>
      </c>
      <c r="BR6" s="265" t="s">
        <v>100</v>
      </c>
      <c r="BS6" s="265" t="s">
        <v>101</v>
      </c>
      <c r="BT6" s="149">
        <f t="shared" ref="BT6:BT27" si="0">BS6/100</f>
        <v>6.9646</v>
      </c>
      <c r="BV6" s="265" t="s">
        <v>102</v>
      </c>
      <c r="BW6" s="265" t="s">
        <v>103</v>
      </c>
      <c r="BX6" s="149">
        <f>BW6/100</f>
        <v>6.7604</v>
      </c>
      <c r="CA6" s="173">
        <v>44985</v>
      </c>
      <c r="CB6" s="149">
        <v>6.9519</v>
      </c>
      <c r="CE6" s="173">
        <v>45016</v>
      </c>
      <c r="CF6" s="149">
        <v>6.8717</v>
      </c>
      <c r="CI6" s="173">
        <v>45044</v>
      </c>
      <c r="CJ6" s="149">
        <v>6.924</v>
      </c>
      <c r="CM6" s="173">
        <v>45077</v>
      </c>
      <c r="CN6" s="149">
        <v>7.0821</v>
      </c>
      <c r="CQ6" s="173">
        <v>45107</v>
      </c>
      <c r="CR6" s="149">
        <v>7.2258</v>
      </c>
      <c r="CU6" s="173">
        <v>45138</v>
      </c>
      <c r="CV6" s="149">
        <v>7.1305</v>
      </c>
      <c r="CY6" s="173">
        <v>45169</v>
      </c>
      <c r="CZ6" s="149">
        <v>7.1811</v>
      </c>
      <c r="DC6" s="173">
        <v>45197</v>
      </c>
      <c r="DD6" s="149">
        <v>7.1798</v>
      </c>
      <c r="DG6" s="173">
        <v>45230</v>
      </c>
      <c r="DH6" s="149">
        <v>7.1779</v>
      </c>
      <c r="DK6" s="173">
        <v>45260</v>
      </c>
      <c r="DL6" s="149">
        <v>7.1018</v>
      </c>
      <c r="DO6" s="173">
        <v>45289</v>
      </c>
      <c r="DP6" s="149">
        <v>7.0827</v>
      </c>
      <c r="DS6" s="173">
        <v>45321</v>
      </c>
      <c r="DT6" s="149">
        <v>7.1055</v>
      </c>
      <c r="DW6" s="173">
        <v>45351</v>
      </c>
      <c r="DX6" s="149">
        <v>7.1036</v>
      </c>
      <c r="EA6" s="173">
        <v>45380</v>
      </c>
      <c r="EB6" s="149">
        <v>7.095</v>
      </c>
      <c r="EE6" s="173">
        <v>45412</v>
      </c>
      <c r="EF6" s="149">
        <v>7.1063</v>
      </c>
      <c r="EI6" s="173">
        <v>45443</v>
      </c>
      <c r="EJ6" s="149">
        <v>7.1088</v>
      </c>
      <c r="EM6" s="173">
        <v>45471</v>
      </c>
      <c r="EN6" s="149">
        <v>7.1268</v>
      </c>
      <c r="EQ6" s="173">
        <v>45504</v>
      </c>
      <c r="ER6" s="149">
        <v>7.1346</v>
      </c>
      <c r="EU6" s="173">
        <v>45534</v>
      </c>
      <c r="EV6" s="149">
        <v>7.1124</v>
      </c>
      <c r="EY6" s="147">
        <v>45565</v>
      </c>
      <c r="EZ6" s="152">
        <v>7.0074</v>
      </c>
      <c r="FC6" s="147">
        <v>45596</v>
      </c>
      <c r="FD6" s="152">
        <v>7.125</v>
      </c>
      <c r="FG6" s="147">
        <v>45625</v>
      </c>
      <c r="FH6" s="152">
        <v>7.1877</v>
      </c>
      <c r="FK6" s="147">
        <v>45657</v>
      </c>
      <c r="FL6" s="152">
        <v>7.1884</v>
      </c>
      <c r="FO6" s="147">
        <v>45674</v>
      </c>
      <c r="FP6" s="152">
        <v>7.1889</v>
      </c>
      <c r="FS6" s="147">
        <v>45716</v>
      </c>
      <c r="FT6" s="152">
        <v>7.1738</v>
      </c>
      <c r="FW6" s="169">
        <v>45747</v>
      </c>
      <c r="FX6" s="152">
        <v>7.1782</v>
      </c>
      <c r="GA6" s="169">
        <v>45777</v>
      </c>
      <c r="GB6" s="152">
        <v>7.2014</v>
      </c>
      <c r="GE6" s="169">
        <v>45807</v>
      </c>
      <c r="GF6">
        <v>7.1848</v>
      </c>
      <c r="GI6" s="147">
        <v>45838</v>
      </c>
      <c r="GJ6" s="152">
        <v>7.1586</v>
      </c>
      <c r="GM6" s="147">
        <v>45869</v>
      </c>
      <c r="GN6">
        <v>7.1494</v>
      </c>
      <c r="GQ6" s="147">
        <v>45898</v>
      </c>
      <c r="GR6" s="152">
        <v>7.103</v>
      </c>
      <c r="GU6" s="147">
        <v>45930</v>
      </c>
      <c r="GV6" s="152">
        <v>7.1055</v>
      </c>
      <c r="GY6" s="147">
        <v>45961</v>
      </c>
      <c r="GZ6" s="152">
        <v>7.088</v>
      </c>
      <c r="HC6" s="147">
        <v>45989</v>
      </c>
      <c r="HD6" s="152">
        <v>7.0789</v>
      </c>
      <c r="HG6" s="147">
        <v>46022</v>
      </c>
      <c r="HH6" s="152">
        <v>7.0288</v>
      </c>
      <c r="HK6" s="147">
        <v>46052</v>
      </c>
      <c r="HL6" s="152">
        <v>6.9678</v>
      </c>
      <c r="HO6" s="147">
        <v>46080</v>
      </c>
      <c r="HP6" s="152">
        <v>6.9228</v>
      </c>
      <c r="HS6" s="147">
        <v>46112</v>
      </c>
      <c r="HT6" s="152">
        <v>6.9194</v>
      </c>
      <c r="HW6" s="147">
        <v>46142</v>
      </c>
      <c r="HX6" s="152">
        <v>6.8628</v>
      </c>
      <c r="IA6" s="147">
        <v>46171</v>
      </c>
      <c r="IB6" s="152">
        <v>6.8176</v>
      </c>
      <c r="IE6" s="147">
        <v>46203</v>
      </c>
      <c r="IF6" s="152">
        <v>6.8109</v>
      </c>
    </row>
    <row r="7" spans="1:240">
      <c r="A7" s="168" t="str">
        <f>'欧元 '!A7</f>
        <v>2021-10-28</v>
      </c>
      <c r="B7" s="168" t="s">
        <v>104</v>
      </c>
      <c r="C7" s="149">
        <f t="shared" ref="C7:C21" si="1">B7/100</f>
        <v>6.3957</v>
      </c>
      <c r="F7" s="168" t="s">
        <v>105</v>
      </c>
      <c r="G7" s="168" t="s">
        <v>106</v>
      </c>
      <c r="H7" s="149">
        <f t="shared" ref="H7:H27" si="2">G7/100</f>
        <v>6.3872</v>
      </c>
      <c r="J7" s="168" t="s">
        <v>107</v>
      </c>
      <c r="K7" s="168" t="s">
        <v>108</v>
      </c>
      <c r="L7" s="149">
        <f t="shared" ref="L7:L28" si="3">K7/100</f>
        <v>6.3674</v>
      </c>
      <c r="O7" s="168" t="s">
        <v>109</v>
      </c>
      <c r="P7" s="168" t="s">
        <v>110</v>
      </c>
      <c r="Q7" s="149">
        <f t="shared" ref="Q7:Q19" si="4">P7/100</f>
        <v>6.3485</v>
      </c>
      <c r="T7" s="168" t="s">
        <v>111</v>
      </c>
      <c r="U7" s="168" t="s">
        <v>112</v>
      </c>
      <c r="V7" s="149">
        <f t="shared" ref="V7:V21" si="5">U7/100</f>
        <v>6.3346</v>
      </c>
      <c r="Y7" s="168" t="s">
        <v>113</v>
      </c>
      <c r="Z7" s="168" t="s">
        <v>114</v>
      </c>
      <c r="AA7" s="149">
        <f t="shared" ref="AA7:AA28" si="6">Z7/100</f>
        <v>6.3566</v>
      </c>
      <c r="AD7" s="168" t="s">
        <v>115</v>
      </c>
      <c r="AE7" s="168" t="s">
        <v>116</v>
      </c>
      <c r="AF7" s="149">
        <f t="shared" ref="AF7:AF24" si="7">AE7/100</f>
        <v>6.5628</v>
      </c>
      <c r="AI7" s="168" t="s">
        <v>117</v>
      </c>
      <c r="AJ7" s="168" t="s">
        <v>118</v>
      </c>
      <c r="AK7" s="149">
        <f t="shared" ref="AK7:AK24" si="8">AJ7/100</f>
        <v>6.7048</v>
      </c>
      <c r="AN7" s="168" t="s">
        <v>119</v>
      </c>
      <c r="AO7" s="168" t="s">
        <v>120</v>
      </c>
      <c r="AP7" s="149">
        <f t="shared" ref="AP7:AP26" si="9">AO7/100</f>
        <v>6.7035</v>
      </c>
      <c r="AS7" s="168" t="s">
        <v>121</v>
      </c>
      <c r="AT7" s="168" t="s">
        <v>122</v>
      </c>
      <c r="AU7" s="149">
        <f t="shared" ref="AU7:AU26" si="10">AT7/100</f>
        <v>6.7411</v>
      </c>
      <c r="AX7" s="168" t="s">
        <v>123</v>
      </c>
      <c r="AY7" s="168" t="s">
        <v>124</v>
      </c>
      <c r="AZ7" s="149">
        <f t="shared" ref="AZ7:AZ28" si="11">AY7/100</f>
        <v>6.8802</v>
      </c>
      <c r="BC7" s="168" t="s">
        <v>125</v>
      </c>
      <c r="BD7" s="168" t="s">
        <v>126</v>
      </c>
      <c r="BE7" s="149">
        <f t="shared" ref="BE7:BE26" si="12">BD7/100</f>
        <v>7.1102</v>
      </c>
      <c r="BH7" s="168" t="s">
        <v>127</v>
      </c>
      <c r="BI7" s="168" t="s">
        <v>128</v>
      </c>
      <c r="BJ7" s="149">
        <f t="shared" ref="BJ7:BJ21" si="13">BI7/100</f>
        <v>7.1698</v>
      </c>
      <c r="BM7" s="265" t="s">
        <v>129</v>
      </c>
      <c r="BN7" s="265" t="s">
        <v>130</v>
      </c>
      <c r="BO7" s="149">
        <f t="shared" ref="BO7:BO27" si="14">BN7/100</f>
        <v>7.1989</v>
      </c>
      <c r="BR7" s="265" t="s">
        <v>131</v>
      </c>
      <c r="BS7" s="265" t="s">
        <v>132</v>
      </c>
      <c r="BT7" s="149">
        <f t="shared" si="0"/>
        <v>6.9793</v>
      </c>
      <c r="BV7" s="265" t="s">
        <v>133</v>
      </c>
      <c r="BW7" s="265" t="s">
        <v>134</v>
      </c>
      <c r="BX7" s="149">
        <f t="shared" ref="BX7:BX21" si="15">BW7/100</f>
        <v>6.7626</v>
      </c>
      <c r="CA7" s="173">
        <v>44984</v>
      </c>
      <c r="CB7" s="149">
        <v>6.9572</v>
      </c>
      <c r="CE7" s="173">
        <v>45015</v>
      </c>
      <c r="CF7" s="149">
        <v>6.8886</v>
      </c>
      <c r="CI7" s="173">
        <v>45043</v>
      </c>
      <c r="CJ7" s="149">
        <v>6.9207</v>
      </c>
      <c r="CM7" s="173">
        <v>45076</v>
      </c>
      <c r="CN7" s="149">
        <v>7.0818</v>
      </c>
      <c r="CQ7" s="173">
        <v>45106</v>
      </c>
      <c r="CR7" s="149">
        <v>7.2208</v>
      </c>
      <c r="CU7" s="173">
        <v>45135</v>
      </c>
      <c r="CV7" s="149">
        <v>7.1338</v>
      </c>
      <c r="CY7" s="173">
        <v>45168</v>
      </c>
      <c r="CZ7" s="149">
        <v>7.1816</v>
      </c>
      <c r="DC7" s="173">
        <v>45196</v>
      </c>
      <c r="DD7" s="149">
        <v>7.1717</v>
      </c>
      <c r="DG7" s="173">
        <v>45229</v>
      </c>
      <c r="DH7" s="149">
        <v>7.1781</v>
      </c>
      <c r="DK7" s="173">
        <v>45259</v>
      </c>
      <c r="DL7" s="149">
        <v>7.1031</v>
      </c>
      <c r="DO7" s="173">
        <v>45288</v>
      </c>
      <c r="DP7" s="149">
        <v>7.0974</v>
      </c>
      <c r="DS7" s="173">
        <v>45320</v>
      </c>
      <c r="DT7" s="149">
        <v>7.1097</v>
      </c>
      <c r="DW7" s="173">
        <v>45350</v>
      </c>
      <c r="DX7" s="149">
        <v>7.1075</v>
      </c>
      <c r="EA7" s="173">
        <v>45379</v>
      </c>
      <c r="EB7" s="149">
        <v>7.0948</v>
      </c>
      <c r="EE7" s="173">
        <v>45411</v>
      </c>
      <c r="EF7" s="149">
        <v>7.1066</v>
      </c>
      <c r="EI7" s="173">
        <v>45442</v>
      </c>
      <c r="EJ7" s="149">
        <v>7.1111</v>
      </c>
      <c r="EM7" s="173">
        <v>45470</v>
      </c>
      <c r="EN7" s="149">
        <v>7.127</v>
      </c>
      <c r="EQ7" s="173">
        <v>45503</v>
      </c>
      <c r="ER7" s="149">
        <v>7.1364</v>
      </c>
      <c r="EU7" s="173">
        <v>45533</v>
      </c>
      <c r="EV7" s="149">
        <v>7.1299</v>
      </c>
      <c r="EY7" s="147">
        <v>45562</v>
      </c>
      <c r="EZ7" s="152">
        <v>7.0101</v>
      </c>
      <c r="FC7" s="147">
        <v>45595</v>
      </c>
      <c r="FD7" s="152">
        <v>7.139</v>
      </c>
      <c r="FG7" s="147">
        <v>45624</v>
      </c>
      <c r="FH7" s="152">
        <v>7.1894</v>
      </c>
      <c r="FK7" s="147">
        <v>45656</v>
      </c>
      <c r="FL7" s="152">
        <v>7.1889</v>
      </c>
      <c r="FO7" s="147">
        <v>45673</v>
      </c>
      <c r="FP7" s="152">
        <v>7.1881</v>
      </c>
      <c r="FS7" s="147">
        <v>45715</v>
      </c>
      <c r="FT7" s="152">
        <v>7.174</v>
      </c>
      <c r="FW7" s="170">
        <v>45744</v>
      </c>
      <c r="FX7" s="152">
        <v>7.1752</v>
      </c>
      <c r="GA7" s="170">
        <v>45776</v>
      </c>
      <c r="GB7" s="152">
        <v>7.2029</v>
      </c>
      <c r="GE7" s="170">
        <v>45806</v>
      </c>
      <c r="GF7">
        <v>7.1907</v>
      </c>
      <c r="GI7" s="147">
        <v>45835</v>
      </c>
      <c r="GJ7" s="152">
        <v>7.1627</v>
      </c>
      <c r="GM7" s="147">
        <v>45868</v>
      </c>
      <c r="GN7">
        <v>7.1441</v>
      </c>
      <c r="GQ7" s="147">
        <v>45897</v>
      </c>
      <c r="GR7" s="152">
        <v>7.1063</v>
      </c>
      <c r="GU7" s="147">
        <v>45929</v>
      </c>
      <c r="GV7" s="152">
        <v>7.1089</v>
      </c>
      <c r="GY7" s="147">
        <v>45960</v>
      </c>
      <c r="GZ7" s="152">
        <v>7.0864</v>
      </c>
      <c r="HC7" s="147">
        <v>45988</v>
      </c>
      <c r="HD7" s="152">
        <v>7.0779</v>
      </c>
      <c r="HG7" s="147">
        <v>46021</v>
      </c>
      <c r="HH7" s="152">
        <v>7.0348</v>
      </c>
      <c r="HK7" s="147">
        <v>46051</v>
      </c>
      <c r="HL7" s="152">
        <v>6.9771</v>
      </c>
      <c r="HO7" s="147">
        <v>46079</v>
      </c>
      <c r="HP7" s="152">
        <v>6.9228</v>
      </c>
      <c r="HS7" s="147">
        <v>46111</v>
      </c>
      <c r="HT7" s="152">
        <v>6.9223</v>
      </c>
      <c r="HW7" s="147">
        <v>46141</v>
      </c>
      <c r="HX7" s="152">
        <v>6.8608</v>
      </c>
      <c r="IA7" s="147">
        <v>46170</v>
      </c>
      <c r="IB7" s="152">
        <v>6.824</v>
      </c>
      <c r="IE7" s="147">
        <v>46202</v>
      </c>
      <c r="IF7" s="152">
        <v>6.8175</v>
      </c>
    </row>
    <row r="8" spans="1:240">
      <c r="A8" s="168" t="str">
        <f>'欧元 '!A8</f>
        <v>2021-10-27</v>
      </c>
      <c r="B8" s="168" t="s">
        <v>135</v>
      </c>
      <c r="C8" s="149">
        <f t="shared" si="1"/>
        <v>6.3856</v>
      </c>
      <c r="F8" s="168" t="s">
        <v>136</v>
      </c>
      <c r="G8" s="168" t="s">
        <v>137</v>
      </c>
      <c r="H8" s="149">
        <f t="shared" si="2"/>
        <v>6.3936</v>
      </c>
      <c r="J8" s="168" t="s">
        <v>138</v>
      </c>
      <c r="K8" s="168" t="s">
        <v>139</v>
      </c>
      <c r="L8" s="149">
        <f t="shared" si="3"/>
        <v>6.3735</v>
      </c>
      <c r="O8" s="168" t="s">
        <v>140</v>
      </c>
      <c r="P8" s="168" t="s">
        <v>141</v>
      </c>
      <c r="Q8" s="149">
        <f t="shared" si="4"/>
        <v>6.3624</v>
      </c>
      <c r="T8" s="168" t="s">
        <v>142</v>
      </c>
      <c r="U8" s="168" t="s">
        <v>143</v>
      </c>
      <c r="V8" s="149">
        <f t="shared" si="5"/>
        <v>6.328</v>
      </c>
      <c r="Y8" s="168" t="s">
        <v>144</v>
      </c>
      <c r="Z8" s="168" t="s">
        <v>145</v>
      </c>
      <c r="AA8" s="149">
        <f t="shared" si="6"/>
        <v>6.364</v>
      </c>
      <c r="AD8" s="168" t="s">
        <v>146</v>
      </c>
      <c r="AE8" s="168" t="s">
        <v>147</v>
      </c>
      <c r="AF8" s="149">
        <f t="shared" si="7"/>
        <v>6.5598</v>
      </c>
      <c r="AI8" s="168" t="s">
        <v>148</v>
      </c>
      <c r="AJ8" s="168" t="s">
        <v>149</v>
      </c>
      <c r="AK8" s="149">
        <f t="shared" si="8"/>
        <v>6.7387</v>
      </c>
      <c r="AN8" s="168" t="s">
        <v>150</v>
      </c>
      <c r="AO8" s="168" t="s">
        <v>151</v>
      </c>
      <c r="AP8" s="149">
        <f t="shared" si="9"/>
        <v>6.693</v>
      </c>
      <c r="AS8" s="168" t="s">
        <v>152</v>
      </c>
      <c r="AT8" s="168" t="s">
        <v>153</v>
      </c>
      <c r="AU8" s="149">
        <f t="shared" si="10"/>
        <v>6.7731</v>
      </c>
      <c r="AX8" s="168" t="s">
        <v>154</v>
      </c>
      <c r="AY8" s="168" t="s">
        <v>155</v>
      </c>
      <c r="AZ8" s="149">
        <f t="shared" si="11"/>
        <v>6.8698</v>
      </c>
      <c r="BC8" s="168" t="s">
        <v>156</v>
      </c>
      <c r="BD8" s="168" t="s">
        <v>157</v>
      </c>
      <c r="BE8" s="149">
        <f t="shared" si="12"/>
        <v>7.1107</v>
      </c>
      <c r="BH8" s="168" t="s">
        <v>158</v>
      </c>
      <c r="BI8" s="168" t="s">
        <v>159</v>
      </c>
      <c r="BJ8" s="149">
        <f t="shared" si="13"/>
        <v>7.157</v>
      </c>
      <c r="BM8" s="265" t="s">
        <v>160</v>
      </c>
      <c r="BN8" s="265" t="s">
        <v>161</v>
      </c>
      <c r="BO8" s="149">
        <f t="shared" si="14"/>
        <v>7.1617</v>
      </c>
      <c r="BR8" s="265" t="s">
        <v>162</v>
      </c>
      <c r="BS8" s="265" t="s">
        <v>163</v>
      </c>
      <c r="BT8" s="149">
        <f t="shared" si="0"/>
        <v>6.9681</v>
      </c>
      <c r="BV8" s="265" t="s">
        <v>164</v>
      </c>
      <c r="BW8" s="265" t="s">
        <v>165</v>
      </c>
      <c r="BX8" s="149">
        <f t="shared" si="15"/>
        <v>6.7702</v>
      </c>
      <c r="CA8" s="173">
        <v>44981</v>
      </c>
      <c r="CB8" s="149">
        <v>6.8942</v>
      </c>
      <c r="CE8" s="173">
        <v>45014</v>
      </c>
      <c r="CF8" s="149">
        <v>6.8771</v>
      </c>
      <c r="CI8" s="173">
        <v>45042</v>
      </c>
      <c r="CJ8" s="149">
        <v>6.9237</v>
      </c>
      <c r="CM8" s="173">
        <v>45075</v>
      </c>
      <c r="CN8" s="149">
        <v>7.0575</v>
      </c>
      <c r="CQ8" s="173">
        <v>45105</v>
      </c>
      <c r="CR8" s="149">
        <v>7.2101</v>
      </c>
      <c r="CU8" s="173">
        <v>45134</v>
      </c>
      <c r="CV8" s="149">
        <v>7.1265</v>
      </c>
      <c r="CY8" s="173">
        <v>45167</v>
      </c>
      <c r="CZ8" s="149">
        <v>7.1851</v>
      </c>
      <c r="DC8" s="173">
        <v>45195</v>
      </c>
      <c r="DD8" s="149">
        <v>7.1727</v>
      </c>
      <c r="DG8" s="173">
        <v>45226</v>
      </c>
      <c r="DH8" s="149">
        <v>7.1782</v>
      </c>
      <c r="DK8" s="173">
        <v>45258</v>
      </c>
      <c r="DL8" s="149">
        <v>7.1132</v>
      </c>
      <c r="DO8" s="173">
        <v>45287</v>
      </c>
      <c r="DP8" s="149">
        <v>7.1002</v>
      </c>
      <c r="DS8" s="173">
        <v>45317</v>
      </c>
      <c r="DT8" s="149">
        <v>7.1074</v>
      </c>
      <c r="DW8" s="173">
        <v>45349</v>
      </c>
      <c r="DX8" s="149">
        <v>7.1057</v>
      </c>
      <c r="EA8" s="173">
        <v>45378</v>
      </c>
      <c r="EB8" s="149">
        <v>7.0946</v>
      </c>
      <c r="EE8" s="173">
        <v>45408</v>
      </c>
      <c r="EF8" s="149">
        <v>7.1056</v>
      </c>
      <c r="EI8" s="173">
        <v>45441</v>
      </c>
      <c r="EJ8" s="149">
        <v>7.1106</v>
      </c>
      <c r="EM8" s="173">
        <v>45469</v>
      </c>
      <c r="EN8" s="149">
        <v>7.1248</v>
      </c>
      <c r="EQ8" s="173">
        <v>45502</v>
      </c>
      <c r="ER8" s="149">
        <v>7.1316</v>
      </c>
      <c r="EU8" s="173">
        <v>45532</v>
      </c>
      <c r="EV8" s="149">
        <v>7.1216</v>
      </c>
      <c r="EY8" s="147">
        <v>45561</v>
      </c>
      <c r="EZ8" s="152">
        <v>7.0354</v>
      </c>
      <c r="FC8" s="147">
        <v>45594</v>
      </c>
      <c r="FD8" s="152">
        <v>7.1283</v>
      </c>
      <c r="FG8" s="147">
        <v>45623</v>
      </c>
      <c r="FH8" s="152">
        <v>7.1982</v>
      </c>
      <c r="FK8" s="147">
        <v>45653</v>
      </c>
      <c r="FL8" s="152">
        <v>7.1893</v>
      </c>
      <c r="FO8" s="147">
        <v>45672</v>
      </c>
      <c r="FP8" s="152">
        <v>7.1883</v>
      </c>
      <c r="FS8" s="147">
        <v>45714</v>
      </c>
      <c r="FT8" s="152">
        <v>7.1732</v>
      </c>
      <c r="FW8" s="170">
        <v>45743</v>
      </c>
      <c r="FX8" s="152">
        <v>7.1763</v>
      </c>
      <c r="GA8" s="170">
        <v>45775</v>
      </c>
      <c r="GB8" s="152">
        <v>7.2043</v>
      </c>
      <c r="GE8" s="170">
        <v>45805</v>
      </c>
      <c r="GF8">
        <v>7.1894</v>
      </c>
      <c r="GI8" s="147">
        <v>45834</v>
      </c>
      <c r="GJ8" s="152">
        <v>7.162</v>
      </c>
      <c r="GM8" s="147">
        <v>45867</v>
      </c>
      <c r="GN8">
        <v>7.1511</v>
      </c>
      <c r="GQ8" s="147">
        <v>45896</v>
      </c>
      <c r="GR8" s="152">
        <v>7.1108</v>
      </c>
      <c r="GU8" s="147">
        <v>45926</v>
      </c>
      <c r="GV8" s="152">
        <v>7.1152</v>
      </c>
      <c r="GY8" s="147">
        <v>45959</v>
      </c>
      <c r="GZ8" s="152">
        <v>7.0843</v>
      </c>
      <c r="HC8" s="147">
        <v>45987</v>
      </c>
      <c r="HD8" s="152">
        <v>7.0796</v>
      </c>
      <c r="HG8" s="147">
        <v>46020</v>
      </c>
      <c r="HH8" s="152">
        <v>7.0331</v>
      </c>
      <c r="HK8" s="147">
        <v>46050</v>
      </c>
      <c r="HL8" s="152">
        <v>6.9755</v>
      </c>
      <c r="HO8" s="147">
        <v>46078</v>
      </c>
      <c r="HP8" s="152">
        <v>6.9321</v>
      </c>
      <c r="HS8" s="147">
        <v>46108</v>
      </c>
      <c r="HT8" s="152">
        <v>6.9141</v>
      </c>
      <c r="HW8" s="147">
        <v>46140</v>
      </c>
      <c r="HX8" s="152">
        <v>6.8589</v>
      </c>
      <c r="IA8" s="147">
        <v>46169</v>
      </c>
      <c r="IB8" s="152">
        <v>6.8291</v>
      </c>
      <c r="IE8" s="147">
        <v>46199</v>
      </c>
      <c r="IF8" s="152">
        <v>6.8166</v>
      </c>
    </row>
    <row r="9" spans="1:240">
      <c r="A9" s="168" t="str">
        <f>'欧元 '!A9</f>
        <v>2021-10-26</v>
      </c>
      <c r="B9" s="168" t="s">
        <v>166</v>
      </c>
      <c r="C9" s="149">
        <f t="shared" si="1"/>
        <v>6.389</v>
      </c>
      <c r="F9" s="168" t="s">
        <v>167</v>
      </c>
      <c r="G9" s="168" t="s">
        <v>168</v>
      </c>
      <c r="H9" s="149">
        <f t="shared" si="2"/>
        <v>6.398</v>
      </c>
      <c r="J9" s="168" t="s">
        <v>169</v>
      </c>
      <c r="K9" s="168" t="s">
        <v>170</v>
      </c>
      <c r="L9" s="149">
        <f t="shared" si="3"/>
        <v>6.3728</v>
      </c>
      <c r="O9" s="168" t="s">
        <v>171</v>
      </c>
      <c r="P9" s="168" t="s">
        <v>172</v>
      </c>
      <c r="Q9" s="149">
        <f t="shared" si="4"/>
        <v>6.3521</v>
      </c>
      <c r="T9" s="168" t="s">
        <v>173</v>
      </c>
      <c r="U9" s="168" t="s">
        <v>174</v>
      </c>
      <c r="V9" s="149">
        <f t="shared" si="5"/>
        <v>6.3313</v>
      </c>
      <c r="Y9" s="168" t="s">
        <v>175</v>
      </c>
      <c r="Z9" s="168" t="s">
        <v>176</v>
      </c>
      <c r="AA9" s="149">
        <f t="shared" si="6"/>
        <v>6.3732</v>
      </c>
      <c r="AD9" s="168" t="s">
        <v>177</v>
      </c>
      <c r="AE9" s="168" t="s">
        <v>178</v>
      </c>
      <c r="AF9" s="149">
        <f t="shared" si="7"/>
        <v>6.559</v>
      </c>
      <c r="AI9" s="168" t="s">
        <v>179</v>
      </c>
      <c r="AJ9" s="168" t="s">
        <v>180</v>
      </c>
      <c r="AK9" s="149">
        <f t="shared" si="8"/>
        <v>6.6766</v>
      </c>
      <c r="AN9" s="168" t="s">
        <v>181</v>
      </c>
      <c r="AO9" s="168" t="s">
        <v>182</v>
      </c>
      <c r="AP9" s="149">
        <f t="shared" si="9"/>
        <v>6.685</v>
      </c>
      <c r="AS9" s="168" t="s">
        <v>183</v>
      </c>
      <c r="AT9" s="168" t="s">
        <v>184</v>
      </c>
      <c r="AU9" s="149">
        <f t="shared" si="10"/>
        <v>6.7483</v>
      </c>
      <c r="AX9" s="168" t="s">
        <v>185</v>
      </c>
      <c r="AY9" s="168" t="s">
        <v>186</v>
      </c>
      <c r="AZ9" s="149">
        <f t="shared" si="11"/>
        <v>6.8486</v>
      </c>
      <c r="BC9" s="168" t="s">
        <v>187</v>
      </c>
      <c r="BD9" s="168" t="s">
        <v>188</v>
      </c>
      <c r="BE9" s="149">
        <f t="shared" si="12"/>
        <v>7.0722</v>
      </c>
      <c r="BH9" s="168" t="s">
        <v>189</v>
      </c>
      <c r="BI9" s="168" t="s">
        <v>190</v>
      </c>
      <c r="BJ9" s="149">
        <f t="shared" si="13"/>
        <v>7.1638</v>
      </c>
      <c r="BM9" s="265" t="s">
        <v>191</v>
      </c>
      <c r="BN9" s="265" t="s">
        <v>192</v>
      </c>
      <c r="BO9" s="149">
        <f t="shared" si="14"/>
        <v>7.1339</v>
      </c>
      <c r="BR9" s="265" t="s">
        <v>193</v>
      </c>
      <c r="BS9" s="265" t="s">
        <v>194</v>
      </c>
      <c r="BT9" s="149">
        <f t="shared" si="0"/>
        <v>6.9546</v>
      </c>
      <c r="BV9" s="265" t="s">
        <v>195</v>
      </c>
      <c r="BW9" s="265" t="s">
        <v>196</v>
      </c>
      <c r="BX9" s="149">
        <f t="shared" si="15"/>
        <v>6.7674</v>
      </c>
      <c r="CA9" s="173">
        <v>44980</v>
      </c>
      <c r="CB9" s="149">
        <v>6.9028</v>
      </c>
      <c r="CE9" s="173">
        <v>45013</v>
      </c>
      <c r="CF9" s="149">
        <v>6.8749</v>
      </c>
      <c r="CI9" s="173">
        <v>45041</v>
      </c>
      <c r="CJ9" s="149">
        <v>6.8847</v>
      </c>
      <c r="CM9" s="173">
        <v>45072</v>
      </c>
      <c r="CN9" s="149">
        <v>7.076</v>
      </c>
      <c r="CQ9" s="173">
        <v>45104</v>
      </c>
      <c r="CR9" s="149">
        <v>7.2098</v>
      </c>
      <c r="CU9" s="173">
        <v>45133</v>
      </c>
      <c r="CV9" s="149">
        <v>7.1295</v>
      </c>
      <c r="CY9" s="173">
        <v>45166</v>
      </c>
      <c r="CZ9" s="149">
        <v>7.1856</v>
      </c>
      <c r="DC9" s="173">
        <v>45194</v>
      </c>
      <c r="DD9" s="149">
        <v>7.1727</v>
      </c>
      <c r="DG9" s="173">
        <v>45225</v>
      </c>
      <c r="DH9" s="149">
        <v>7.1784</v>
      </c>
      <c r="DK9" s="173">
        <v>45257</v>
      </c>
      <c r="DL9" s="149">
        <v>7.1159</v>
      </c>
      <c r="DO9" s="173">
        <v>45286</v>
      </c>
      <c r="DP9" s="149">
        <v>7.0965</v>
      </c>
      <c r="DS9" s="173">
        <v>45316</v>
      </c>
      <c r="DT9" s="149">
        <v>7.1044</v>
      </c>
      <c r="DW9" s="173">
        <v>45348</v>
      </c>
      <c r="DX9" s="149">
        <v>7.108</v>
      </c>
      <c r="EA9" s="173">
        <v>45377</v>
      </c>
      <c r="EB9" s="149">
        <v>7.0943</v>
      </c>
      <c r="EE9" s="173">
        <v>45407</v>
      </c>
      <c r="EF9" s="149">
        <v>7.1058</v>
      </c>
      <c r="EI9" s="173">
        <v>45440</v>
      </c>
      <c r="EJ9" s="149">
        <v>7.1101</v>
      </c>
      <c r="EM9" s="173">
        <v>45468</v>
      </c>
      <c r="EN9" s="149">
        <v>7.1225</v>
      </c>
      <c r="EQ9" s="173">
        <v>45499</v>
      </c>
      <c r="ER9" s="149">
        <v>7.127</v>
      </c>
      <c r="EU9" s="173">
        <v>45531</v>
      </c>
      <c r="EV9" s="149">
        <v>7.1249</v>
      </c>
      <c r="EY9" s="147">
        <v>45560</v>
      </c>
      <c r="EZ9" s="152">
        <v>7.0202</v>
      </c>
      <c r="FC9" s="147">
        <v>45593</v>
      </c>
      <c r="FD9" s="152">
        <v>7.1307</v>
      </c>
      <c r="FG9" s="147">
        <v>45622</v>
      </c>
      <c r="FH9" s="152">
        <v>7.191</v>
      </c>
      <c r="FK9" s="147">
        <v>45652</v>
      </c>
      <c r="FL9" s="152">
        <v>7.1897</v>
      </c>
      <c r="FO9" s="147">
        <v>45671</v>
      </c>
      <c r="FP9" s="152">
        <v>7.1878</v>
      </c>
      <c r="FS9" s="147">
        <v>45713</v>
      </c>
      <c r="FT9" s="152">
        <v>7.1726</v>
      </c>
      <c r="FW9" s="170">
        <v>45742</v>
      </c>
      <c r="FX9" s="152">
        <v>7.1754</v>
      </c>
      <c r="GA9" s="170">
        <v>45772</v>
      </c>
      <c r="GB9" s="152">
        <v>7.2066</v>
      </c>
      <c r="GE9" s="170">
        <v>45804</v>
      </c>
      <c r="GF9">
        <v>7.1876</v>
      </c>
      <c r="GI9" s="147">
        <v>45833</v>
      </c>
      <c r="GJ9" s="152">
        <v>7.1668</v>
      </c>
      <c r="GM9" s="147">
        <v>45866</v>
      </c>
      <c r="GN9">
        <v>7.1467</v>
      </c>
      <c r="GQ9" s="147">
        <v>45895</v>
      </c>
      <c r="GR9" s="152">
        <v>7.1188</v>
      </c>
      <c r="GU9" s="147">
        <v>45925</v>
      </c>
      <c r="GV9" s="152">
        <v>7.1118</v>
      </c>
      <c r="GY9" s="147">
        <v>45958</v>
      </c>
      <c r="GZ9" s="152">
        <v>7.0856</v>
      </c>
      <c r="HC9" s="147">
        <v>45986</v>
      </c>
      <c r="HD9" s="152">
        <v>7.0826</v>
      </c>
      <c r="HG9" s="147">
        <v>46017</v>
      </c>
      <c r="HH9" s="152">
        <v>7.0358</v>
      </c>
      <c r="HK9" s="147">
        <v>46049</v>
      </c>
      <c r="HL9" s="152">
        <v>6.9858</v>
      </c>
      <c r="HO9" s="147">
        <v>46077</v>
      </c>
      <c r="HP9" s="152">
        <v>6.9414</v>
      </c>
      <c r="HS9" s="147">
        <v>46107</v>
      </c>
      <c r="HT9" s="152">
        <v>6.9056</v>
      </c>
      <c r="HW9" s="147">
        <v>46139</v>
      </c>
      <c r="HX9" s="152">
        <v>6.8579</v>
      </c>
      <c r="IA9" s="147">
        <v>46168</v>
      </c>
      <c r="IB9" s="152">
        <v>6.8288</v>
      </c>
      <c r="IE9" s="147">
        <v>46198</v>
      </c>
      <c r="IF9" s="152">
        <v>6.8209</v>
      </c>
    </row>
    <row r="10" spans="1:240">
      <c r="A10" s="168" t="str">
        <f>'欧元 '!A10</f>
        <v>2021-10-25</v>
      </c>
      <c r="B10" s="168" t="s">
        <v>197</v>
      </c>
      <c r="C10" s="149">
        <f t="shared" si="1"/>
        <v>6.3924</v>
      </c>
      <c r="F10" s="168" t="s">
        <v>198</v>
      </c>
      <c r="G10" s="168" t="s">
        <v>199</v>
      </c>
      <c r="H10" s="149">
        <f t="shared" si="2"/>
        <v>6.3903</v>
      </c>
      <c r="J10" s="168" t="s">
        <v>200</v>
      </c>
      <c r="K10" s="168" t="s">
        <v>201</v>
      </c>
      <c r="L10" s="149">
        <f t="shared" si="3"/>
        <v>6.3686</v>
      </c>
      <c r="O10" s="168" t="s">
        <v>202</v>
      </c>
      <c r="P10" s="168" t="s">
        <v>203</v>
      </c>
      <c r="Q10" s="149">
        <f t="shared" si="4"/>
        <v>6.3599</v>
      </c>
      <c r="T10" s="168" t="s">
        <v>204</v>
      </c>
      <c r="U10" s="168" t="s">
        <v>205</v>
      </c>
      <c r="V10" s="149">
        <f t="shared" si="5"/>
        <v>6.3487</v>
      </c>
      <c r="Y10" s="168" t="s">
        <v>206</v>
      </c>
      <c r="Z10" s="168" t="s">
        <v>207</v>
      </c>
      <c r="AA10" s="149">
        <f t="shared" si="6"/>
        <v>6.3739</v>
      </c>
      <c r="AD10" s="168" t="s">
        <v>208</v>
      </c>
      <c r="AE10" s="168" t="s">
        <v>209</v>
      </c>
      <c r="AF10" s="149">
        <f t="shared" si="7"/>
        <v>6.4909</v>
      </c>
      <c r="AI10" s="168" t="s">
        <v>210</v>
      </c>
      <c r="AJ10" s="168" t="s">
        <v>211</v>
      </c>
      <c r="AK10" s="149">
        <f t="shared" si="8"/>
        <v>6.655</v>
      </c>
      <c r="AN10" s="168" t="s">
        <v>212</v>
      </c>
      <c r="AO10" s="168" t="s">
        <v>213</v>
      </c>
      <c r="AP10" s="149">
        <f t="shared" si="9"/>
        <v>6.7</v>
      </c>
      <c r="AS10" s="168" t="s">
        <v>214</v>
      </c>
      <c r="AT10" s="168" t="s">
        <v>215</v>
      </c>
      <c r="AU10" s="149">
        <f t="shared" si="10"/>
        <v>6.7543</v>
      </c>
      <c r="AX10" s="168" t="s">
        <v>216</v>
      </c>
      <c r="AY10" s="168" t="s">
        <v>217</v>
      </c>
      <c r="AZ10" s="149">
        <f t="shared" si="11"/>
        <v>6.8536</v>
      </c>
      <c r="BC10" s="168" t="s">
        <v>218</v>
      </c>
      <c r="BD10" s="168" t="s">
        <v>219</v>
      </c>
      <c r="BE10" s="149">
        <f t="shared" si="12"/>
        <v>7.0298</v>
      </c>
      <c r="BH10" s="168" t="s">
        <v>220</v>
      </c>
      <c r="BI10" s="168" t="s">
        <v>221</v>
      </c>
      <c r="BJ10" s="149">
        <f t="shared" si="13"/>
        <v>7.1668</v>
      </c>
      <c r="BM10" s="265" t="s">
        <v>222</v>
      </c>
      <c r="BN10" s="265" t="s">
        <v>223</v>
      </c>
      <c r="BO10" s="149">
        <f t="shared" si="14"/>
        <v>7.1201</v>
      </c>
      <c r="BR10" s="265" t="s">
        <v>224</v>
      </c>
      <c r="BS10" s="265" t="s">
        <v>225</v>
      </c>
      <c r="BT10" s="149">
        <f t="shared" si="0"/>
        <v>6.9825</v>
      </c>
      <c r="BV10" s="265" t="s">
        <v>226</v>
      </c>
      <c r="BW10" s="265" t="s">
        <v>227</v>
      </c>
      <c r="BX10" s="149">
        <f t="shared" si="15"/>
        <v>6.7602</v>
      </c>
      <c r="CA10" s="173">
        <v>44979</v>
      </c>
      <c r="CB10" s="149">
        <v>6.8759</v>
      </c>
      <c r="CE10" s="173">
        <v>45012</v>
      </c>
      <c r="CF10" s="149">
        <v>6.8714</v>
      </c>
      <c r="CI10" s="173">
        <v>45040</v>
      </c>
      <c r="CJ10" s="149">
        <v>6.8835</v>
      </c>
      <c r="CM10" s="173">
        <v>45071</v>
      </c>
      <c r="CN10" s="149">
        <v>7.0529</v>
      </c>
      <c r="CQ10" s="173">
        <v>45103</v>
      </c>
      <c r="CR10" s="149">
        <v>7.2056</v>
      </c>
      <c r="CU10" s="173">
        <v>45132</v>
      </c>
      <c r="CV10" s="149">
        <v>7.1406</v>
      </c>
      <c r="CY10" s="173">
        <v>45163</v>
      </c>
      <c r="CZ10" s="149">
        <v>7.1883</v>
      </c>
      <c r="DC10" s="173">
        <v>45191</v>
      </c>
      <c r="DD10" s="149">
        <v>7.1729</v>
      </c>
      <c r="DG10" s="173">
        <v>45224</v>
      </c>
      <c r="DH10" s="149">
        <v>7.1785</v>
      </c>
      <c r="DK10" s="173">
        <v>45254</v>
      </c>
      <c r="DL10" s="149">
        <v>7.1151</v>
      </c>
      <c r="DO10" s="173">
        <v>45285</v>
      </c>
      <c r="DP10" s="149">
        <v>7.101</v>
      </c>
      <c r="DS10" s="173">
        <v>45315</v>
      </c>
      <c r="DT10" s="149">
        <v>7.1053</v>
      </c>
      <c r="DW10" s="173">
        <v>45345</v>
      </c>
      <c r="DX10" s="149">
        <v>7.1064</v>
      </c>
      <c r="EA10" s="173">
        <v>45376</v>
      </c>
      <c r="EB10" s="149">
        <v>7.0996</v>
      </c>
      <c r="EE10" s="173">
        <v>45406</v>
      </c>
      <c r="EF10" s="149">
        <v>7.1048</v>
      </c>
      <c r="EI10" s="173">
        <v>45439</v>
      </c>
      <c r="EJ10" s="149">
        <v>7.1091</v>
      </c>
      <c r="EM10" s="173">
        <v>45467</v>
      </c>
      <c r="EN10" s="149">
        <v>7.1201</v>
      </c>
      <c r="EQ10" s="173">
        <v>45498</v>
      </c>
      <c r="ER10" s="149">
        <v>7.1321</v>
      </c>
      <c r="EU10" s="173">
        <v>45530</v>
      </c>
      <c r="EV10" s="149">
        <v>7.1139</v>
      </c>
      <c r="EY10" s="147">
        <v>45559</v>
      </c>
      <c r="EZ10" s="152">
        <v>7.051</v>
      </c>
      <c r="FC10" s="147">
        <v>45590</v>
      </c>
      <c r="FD10" s="152">
        <v>7.109</v>
      </c>
      <c r="FG10" s="147">
        <v>45621</v>
      </c>
      <c r="FH10" s="152">
        <v>7.1918</v>
      </c>
      <c r="FK10" s="147">
        <v>45651</v>
      </c>
      <c r="FL10" s="152">
        <v>7.1868</v>
      </c>
      <c r="FO10" s="147">
        <v>45670</v>
      </c>
      <c r="FP10" s="152">
        <v>7.1885</v>
      </c>
      <c r="FS10" s="147">
        <v>45712</v>
      </c>
      <c r="FT10" s="152">
        <v>7.1717</v>
      </c>
      <c r="FW10" s="170">
        <v>45741</v>
      </c>
      <c r="FX10" s="152">
        <v>7.1788</v>
      </c>
      <c r="GA10" s="170">
        <v>45771</v>
      </c>
      <c r="GB10" s="152">
        <v>7.2098</v>
      </c>
      <c r="GE10" s="170">
        <v>45803</v>
      </c>
      <c r="GF10">
        <v>7.1833</v>
      </c>
      <c r="GI10" s="147">
        <v>45832</v>
      </c>
      <c r="GJ10" s="152">
        <v>7.1656</v>
      </c>
      <c r="GM10" s="147">
        <v>45863</v>
      </c>
      <c r="GN10">
        <v>7.1419</v>
      </c>
      <c r="GQ10" s="147">
        <v>45894</v>
      </c>
      <c r="GR10" s="152">
        <v>7.1161</v>
      </c>
      <c r="GU10" s="147">
        <v>45924</v>
      </c>
      <c r="GV10" s="152">
        <v>7.1077</v>
      </c>
      <c r="GY10" s="147">
        <v>45957</v>
      </c>
      <c r="GZ10" s="152">
        <v>7.0881</v>
      </c>
      <c r="HC10" s="147">
        <v>45985</v>
      </c>
      <c r="HD10" s="152">
        <v>7.0847</v>
      </c>
      <c r="HG10" s="147">
        <v>46016</v>
      </c>
      <c r="HH10" s="152">
        <v>7.0392</v>
      </c>
      <c r="HK10" s="147">
        <v>46048</v>
      </c>
      <c r="HL10" s="152">
        <v>6.9843</v>
      </c>
      <c r="HO10" s="147">
        <v>46066</v>
      </c>
      <c r="HP10" s="152">
        <v>6.9398</v>
      </c>
      <c r="HS10" s="147">
        <v>46106</v>
      </c>
      <c r="HT10" s="152">
        <v>6.8911</v>
      </c>
      <c r="HW10" s="147">
        <v>46136</v>
      </c>
      <c r="HX10" s="152">
        <v>6.8674</v>
      </c>
      <c r="IA10" s="147">
        <v>46167</v>
      </c>
      <c r="IB10" s="152">
        <v>6.8318</v>
      </c>
      <c r="IE10" s="147">
        <v>46197</v>
      </c>
      <c r="IF10" s="152">
        <v>6.8195</v>
      </c>
    </row>
    <row r="11" spans="1:240">
      <c r="A11" s="168" t="str">
        <f>'欧元 '!A11</f>
        <v>2021-10-22</v>
      </c>
      <c r="B11" s="168" t="s">
        <v>228</v>
      </c>
      <c r="C11" s="149">
        <f t="shared" si="1"/>
        <v>6.4032</v>
      </c>
      <c r="F11" s="168" t="s">
        <v>229</v>
      </c>
      <c r="G11" s="168" t="s">
        <v>230</v>
      </c>
      <c r="H11" s="149">
        <f t="shared" si="2"/>
        <v>6.3929</v>
      </c>
      <c r="J11" s="168" t="s">
        <v>231</v>
      </c>
      <c r="K11" s="168" t="s">
        <v>232</v>
      </c>
      <c r="L11" s="149">
        <f t="shared" si="3"/>
        <v>6.3692</v>
      </c>
      <c r="O11" s="168" t="s">
        <v>233</v>
      </c>
      <c r="P11" s="168" t="s">
        <v>234</v>
      </c>
      <c r="Q11" s="149">
        <f t="shared" si="4"/>
        <v>6.3677</v>
      </c>
      <c r="T11" s="168" t="s">
        <v>235</v>
      </c>
      <c r="U11" s="168" t="s">
        <v>236</v>
      </c>
      <c r="V11" s="149">
        <f t="shared" si="5"/>
        <v>6.3401</v>
      </c>
      <c r="Y11" s="168" t="s">
        <v>237</v>
      </c>
      <c r="Z11" s="168" t="s">
        <v>145</v>
      </c>
      <c r="AA11" s="149">
        <f t="shared" si="6"/>
        <v>6.364</v>
      </c>
      <c r="AD11" s="168" t="s">
        <v>238</v>
      </c>
      <c r="AE11" s="168" t="s">
        <v>239</v>
      </c>
      <c r="AF11" s="149">
        <f t="shared" si="7"/>
        <v>6.4596</v>
      </c>
      <c r="AI11" s="168" t="s">
        <v>240</v>
      </c>
      <c r="AJ11" s="168" t="s">
        <v>241</v>
      </c>
      <c r="AK11" s="149">
        <f t="shared" si="8"/>
        <v>6.6566</v>
      </c>
      <c r="AN11" s="168" t="s">
        <v>242</v>
      </c>
      <c r="AO11" s="168" t="s">
        <v>243</v>
      </c>
      <c r="AP11" s="149">
        <f t="shared" si="9"/>
        <v>6.7079</v>
      </c>
      <c r="AS11" s="168" t="s">
        <v>244</v>
      </c>
      <c r="AT11" s="168" t="s">
        <v>245</v>
      </c>
      <c r="AU11" s="149">
        <f t="shared" si="10"/>
        <v>6.7522</v>
      </c>
      <c r="AX11" s="168" t="s">
        <v>246</v>
      </c>
      <c r="AY11" s="168" t="s">
        <v>247</v>
      </c>
      <c r="AZ11" s="149">
        <f t="shared" si="11"/>
        <v>6.8388</v>
      </c>
      <c r="BC11" s="168" t="s">
        <v>248</v>
      </c>
      <c r="BD11" s="168" t="s">
        <v>249</v>
      </c>
      <c r="BE11" s="149">
        <f t="shared" si="12"/>
        <v>6.992</v>
      </c>
      <c r="BH11" s="168" t="s">
        <v>250</v>
      </c>
      <c r="BI11" s="168" t="s">
        <v>251</v>
      </c>
      <c r="BJ11" s="149">
        <f t="shared" si="13"/>
        <v>7.123</v>
      </c>
      <c r="BM11" s="265" t="s">
        <v>252</v>
      </c>
      <c r="BN11" s="265" t="s">
        <v>253</v>
      </c>
      <c r="BO11" s="149">
        <f t="shared" si="14"/>
        <v>7.1281</v>
      </c>
      <c r="BR11" s="265" t="s">
        <v>254</v>
      </c>
      <c r="BS11" s="265" t="s">
        <v>255</v>
      </c>
      <c r="BT11" s="149">
        <f t="shared" si="0"/>
        <v>6.981</v>
      </c>
      <c r="BV11" s="265" t="s">
        <v>256</v>
      </c>
      <c r="BW11" s="265" t="s">
        <v>257</v>
      </c>
      <c r="BX11" s="149">
        <f t="shared" si="15"/>
        <v>6.7222</v>
      </c>
      <c r="CA11" s="173">
        <v>44978</v>
      </c>
      <c r="CB11" s="149">
        <v>6.8557</v>
      </c>
      <c r="CE11" s="173">
        <v>45009</v>
      </c>
      <c r="CF11" s="149">
        <v>6.8374</v>
      </c>
      <c r="CI11" s="173">
        <v>45037</v>
      </c>
      <c r="CJ11" s="149">
        <v>6.8752</v>
      </c>
      <c r="CM11" s="173">
        <v>45070</v>
      </c>
      <c r="CN11" s="149">
        <v>7.056</v>
      </c>
      <c r="CQ11" s="173">
        <v>45098</v>
      </c>
      <c r="CR11" s="149">
        <v>7.1795</v>
      </c>
      <c r="CU11" s="173">
        <v>45131</v>
      </c>
      <c r="CV11" s="149">
        <v>7.1451</v>
      </c>
      <c r="CY11" s="173">
        <v>45162</v>
      </c>
      <c r="CZ11" s="149">
        <v>7.1886</v>
      </c>
      <c r="DC11" s="173">
        <v>45190</v>
      </c>
      <c r="DD11" s="149">
        <v>7.173</v>
      </c>
      <c r="DG11" s="173">
        <v>45223</v>
      </c>
      <c r="DH11" s="149">
        <v>7.1786</v>
      </c>
      <c r="DK11" s="173">
        <v>45253</v>
      </c>
      <c r="DL11" s="149">
        <v>7.1212</v>
      </c>
      <c r="DO11" s="173">
        <v>45282</v>
      </c>
      <c r="DP11" s="149">
        <v>7.0953</v>
      </c>
      <c r="DS11" s="173">
        <v>45314</v>
      </c>
      <c r="DT11" s="149">
        <v>7.1117</v>
      </c>
      <c r="DW11" s="173">
        <v>45344</v>
      </c>
      <c r="DX11" s="149">
        <v>7.1018</v>
      </c>
      <c r="EA11" s="173">
        <v>45373</v>
      </c>
      <c r="EB11" s="149">
        <v>7.1004</v>
      </c>
      <c r="EE11" s="173">
        <v>45405</v>
      </c>
      <c r="EF11" s="149">
        <v>7.1059</v>
      </c>
      <c r="EI11" s="173">
        <v>45436</v>
      </c>
      <c r="EJ11" s="149">
        <v>7.1102</v>
      </c>
      <c r="EM11" s="173">
        <v>45464</v>
      </c>
      <c r="EN11" s="149">
        <v>7.1196</v>
      </c>
      <c r="EQ11" s="173">
        <v>45497</v>
      </c>
      <c r="ER11" s="149">
        <v>7.1358</v>
      </c>
      <c r="EU11" s="173">
        <v>45527</v>
      </c>
      <c r="EV11" s="149">
        <v>7.1358</v>
      </c>
      <c r="EY11" s="147">
        <v>45558</v>
      </c>
      <c r="EZ11" s="152">
        <v>7.0531</v>
      </c>
      <c r="FC11" s="147">
        <v>45589</v>
      </c>
      <c r="FD11" s="152">
        <v>7.1286</v>
      </c>
      <c r="FG11" s="147">
        <v>45618</v>
      </c>
      <c r="FH11" s="152">
        <v>7.1942</v>
      </c>
      <c r="FK11" s="147">
        <v>45650</v>
      </c>
      <c r="FL11" s="152">
        <v>7.1876</v>
      </c>
      <c r="FO11" s="147">
        <v>45667</v>
      </c>
      <c r="FP11" s="152">
        <v>7.1891</v>
      </c>
      <c r="FS11" s="147">
        <v>45709</v>
      </c>
      <c r="FT11" s="152">
        <v>7.1696</v>
      </c>
      <c r="FW11" s="170">
        <v>45740</v>
      </c>
      <c r="FX11" s="152">
        <v>7.178</v>
      </c>
      <c r="GA11" s="170">
        <v>45770</v>
      </c>
      <c r="GB11" s="152">
        <v>7.2116</v>
      </c>
      <c r="GE11" s="170">
        <v>45800</v>
      </c>
      <c r="GF11">
        <v>7.1919</v>
      </c>
      <c r="GI11" s="147">
        <v>45831</v>
      </c>
      <c r="GJ11" s="152">
        <v>7.171</v>
      </c>
      <c r="GM11" s="147">
        <v>45862</v>
      </c>
      <c r="GN11">
        <v>7.1385</v>
      </c>
      <c r="GQ11" s="147">
        <v>45891</v>
      </c>
      <c r="GR11" s="152">
        <v>7.1321</v>
      </c>
      <c r="GU11" s="147">
        <v>45923</v>
      </c>
      <c r="GV11" s="152">
        <v>7.1057</v>
      </c>
      <c r="GY11" s="147">
        <v>45954</v>
      </c>
      <c r="GZ11" s="152">
        <v>7.0928</v>
      </c>
      <c r="HC11" s="147">
        <v>45982</v>
      </c>
      <c r="HD11" s="152">
        <v>7.0875</v>
      </c>
      <c r="HG11" s="147">
        <v>46015</v>
      </c>
      <c r="HH11" s="152">
        <v>7.0471</v>
      </c>
      <c r="HK11" s="147">
        <v>46045</v>
      </c>
      <c r="HL11" s="152">
        <v>6.9929</v>
      </c>
      <c r="HO11" s="147">
        <v>46065</v>
      </c>
      <c r="HP11" s="152">
        <v>6.9457</v>
      </c>
      <c r="HS11" s="147">
        <v>46105</v>
      </c>
      <c r="HT11" s="152">
        <v>6.8943</v>
      </c>
      <c r="HW11" s="147">
        <v>46135</v>
      </c>
      <c r="HX11" s="152">
        <v>6.865</v>
      </c>
      <c r="IA11" s="147">
        <v>46164</v>
      </c>
      <c r="IB11" s="152">
        <v>6.8373</v>
      </c>
      <c r="IE11" s="147">
        <v>46196</v>
      </c>
      <c r="IF11" s="152">
        <v>6.8171</v>
      </c>
    </row>
    <row r="12" spans="1:240">
      <c r="A12" s="168" t="str">
        <f>'欧元 '!A12</f>
        <v>2021-10-21</v>
      </c>
      <c r="B12" s="168" t="s">
        <v>166</v>
      </c>
      <c r="C12" s="149">
        <f t="shared" si="1"/>
        <v>6.389</v>
      </c>
      <c r="F12" s="168" t="s">
        <v>258</v>
      </c>
      <c r="G12" s="168" t="s">
        <v>259</v>
      </c>
      <c r="H12" s="149">
        <f t="shared" si="2"/>
        <v>6.3952</v>
      </c>
      <c r="J12" s="168" t="s">
        <v>260</v>
      </c>
      <c r="K12" s="168" t="s">
        <v>261</v>
      </c>
      <c r="L12" s="149">
        <f t="shared" si="3"/>
        <v>6.3651</v>
      </c>
      <c r="O12" s="168" t="s">
        <v>262</v>
      </c>
      <c r="P12" s="168" t="s">
        <v>263</v>
      </c>
      <c r="Q12" s="149">
        <f t="shared" si="4"/>
        <v>6.3542</v>
      </c>
      <c r="T12" s="168" t="s">
        <v>264</v>
      </c>
      <c r="U12" s="168" t="s">
        <v>265</v>
      </c>
      <c r="V12" s="149">
        <f t="shared" si="5"/>
        <v>6.3343</v>
      </c>
      <c r="Y12" s="168" t="s">
        <v>266</v>
      </c>
      <c r="Z12" s="168" t="s">
        <v>267</v>
      </c>
      <c r="AA12" s="149">
        <f t="shared" si="6"/>
        <v>6.3558</v>
      </c>
      <c r="AD12" s="168" t="s">
        <v>268</v>
      </c>
      <c r="AE12" s="168" t="s">
        <v>269</v>
      </c>
      <c r="AF12" s="149">
        <f t="shared" si="7"/>
        <v>6.4098</v>
      </c>
      <c r="AI12" s="168" t="s">
        <v>270</v>
      </c>
      <c r="AJ12" s="168" t="s">
        <v>271</v>
      </c>
      <c r="AK12" s="149">
        <f t="shared" si="8"/>
        <v>6.6756</v>
      </c>
      <c r="AN12" s="168" t="s">
        <v>272</v>
      </c>
      <c r="AO12" s="168" t="s">
        <v>273</v>
      </c>
      <c r="AP12" s="149">
        <f t="shared" si="9"/>
        <v>6.7109</v>
      </c>
      <c r="AS12" s="168" t="s">
        <v>274</v>
      </c>
      <c r="AT12" s="168" t="s">
        <v>275</v>
      </c>
      <c r="AU12" s="149">
        <f t="shared" si="10"/>
        <v>6.762</v>
      </c>
      <c r="AX12" s="168" t="s">
        <v>276</v>
      </c>
      <c r="AY12" s="168" t="s">
        <v>277</v>
      </c>
      <c r="AZ12" s="149">
        <f t="shared" si="11"/>
        <v>6.8523</v>
      </c>
      <c r="BC12" s="168" t="s">
        <v>278</v>
      </c>
      <c r="BD12" s="168" t="s">
        <v>279</v>
      </c>
      <c r="BE12" s="149">
        <f t="shared" si="12"/>
        <v>6.9798</v>
      </c>
      <c r="BH12" s="168" t="s">
        <v>280</v>
      </c>
      <c r="BI12" s="168" t="s">
        <v>281</v>
      </c>
      <c r="BJ12" s="149">
        <f t="shared" si="13"/>
        <v>7.1186</v>
      </c>
      <c r="BM12" s="265" t="s">
        <v>282</v>
      </c>
      <c r="BN12" s="265" t="s">
        <v>283</v>
      </c>
      <c r="BO12" s="149">
        <f t="shared" si="14"/>
        <v>7.1667</v>
      </c>
      <c r="BR12" s="265" t="s">
        <v>284</v>
      </c>
      <c r="BS12" s="265" t="s">
        <v>285</v>
      </c>
      <c r="BT12" s="149">
        <f t="shared" si="0"/>
        <v>6.9713</v>
      </c>
      <c r="BV12" s="265" t="s">
        <v>286</v>
      </c>
      <c r="BW12" s="265" t="s">
        <v>287</v>
      </c>
      <c r="BX12" s="149">
        <f t="shared" si="15"/>
        <v>6.7135</v>
      </c>
      <c r="CA12" s="173">
        <v>44977</v>
      </c>
      <c r="CB12" s="149">
        <v>6.8643</v>
      </c>
      <c r="CE12" s="173">
        <v>45008</v>
      </c>
      <c r="CF12" s="149">
        <v>6.8709</v>
      </c>
      <c r="CI12" s="173">
        <v>45036</v>
      </c>
      <c r="CJ12" s="149">
        <v>6.8987</v>
      </c>
      <c r="CM12" s="173">
        <v>45069</v>
      </c>
      <c r="CN12" s="149">
        <v>7.0326</v>
      </c>
      <c r="CQ12" s="173">
        <v>45097</v>
      </c>
      <c r="CR12" s="149">
        <v>7.1596</v>
      </c>
      <c r="CU12" s="173">
        <v>45128</v>
      </c>
      <c r="CV12" s="149">
        <v>7.1456</v>
      </c>
      <c r="CY12" s="173">
        <v>45161</v>
      </c>
      <c r="CZ12" s="149">
        <v>7.1988</v>
      </c>
      <c r="DC12" s="173">
        <v>45189</v>
      </c>
      <c r="DD12" s="149">
        <v>7.1732</v>
      </c>
      <c r="DG12" s="173">
        <v>45222</v>
      </c>
      <c r="DH12" s="149">
        <v>7.1792</v>
      </c>
      <c r="DK12" s="173">
        <v>45252</v>
      </c>
      <c r="DL12" s="149">
        <v>7.1254</v>
      </c>
      <c r="DO12" s="173">
        <v>45281</v>
      </c>
      <c r="DP12" s="149">
        <v>7.1012</v>
      </c>
      <c r="DS12" s="173">
        <v>45313</v>
      </c>
      <c r="DT12" s="149">
        <v>7.1105</v>
      </c>
      <c r="DW12" s="173">
        <v>45343</v>
      </c>
      <c r="DX12" s="149">
        <v>7.103</v>
      </c>
      <c r="EA12" s="173">
        <v>45372</v>
      </c>
      <c r="EB12" s="149">
        <v>7.0942</v>
      </c>
      <c r="EE12" s="173">
        <v>45404</v>
      </c>
      <c r="EF12" s="149">
        <v>7.1043</v>
      </c>
      <c r="EI12" s="173">
        <v>45435</v>
      </c>
      <c r="EJ12" s="149">
        <v>7.1098</v>
      </c>
      <c r="EM12" s="173">
        <v>45463</v>
      </c>
      <c r="EN12" s="149">
        <v>7.1192</v>
      </c>
      <c r="EQ12" s="173">
        <v>45496</v>
      </c>
      <c r="ER12" s="149">
        <v>7.1334</v>
      </c>
      <c r="EU12" s="173">
        <v>45526</v>
      </c>
      <c r="EV12" s="149">
        <v>7.1228</v>
      </c>
      <c r="EY12" s="147">
        <v>45555</v>
      </c>
      <c r="EZ12" s="152">
        <v>7.0644</v>
      </c>
      <c r="FC12" s="147">
        <v>45588</v>
      </c>
      <c r="FD12" s="152">
        <v>7.1245</v>
      </c>
      <c r="FG12" s="147">
        <v>45617</v>
      </c>
      <c r="FH12" s="152">
        <v>7.1934</v>
      </c>
      <c r="FK12" s="147">
        <v>45649</v>
      </c>
      <c r="FL12" s="152">
        <v>7.187</v>
      </c>
      <c r="FO12" s="147">
        <v>45666</v>
      </c>
      <c r="FP12" s="152">
        <v>7.1886</v>
      </c>
      <c r="FS12" s="147">
        <v>45708</v>
      </c>
      <c r="FT12" s="152">
        <v>7.1712</v>
      </c>
      <c r="FW12" s="170">
        <v>45737</v>
      </c>
      <c r="FX12" s="152">
        <v>7.176</v>
      </c>
      <c r="GA12" s="170">
        <v>45769</v>
      </c>
      <c r="GB12" s="152">
        <v>7.2074</v>
      </c>
      <c r="GE12" s="170">
        <v>45799</v>
      </c>
      <c r="GF12">
        <v>7.1903</v>
      </c>
      <c r="GI12" s="147">
        <v>45828</v>
      </c>
      <c r="GJ12" s="152">
        <v>7.1695</v>
      </c>
      <c r="GM12" s="147">
        <v>45861</v>
      </c>
      <c r="GN12">
        <v>7.1414</v>
      </c>
      <c r="GQ12" s="147">
        <v>45890</v>
      </c>
      <c r="GR12" s="152">
        <v>7.1287</v>
      </c>
      <c r="GU12" s="147">
        <v>45922</v>
      </c>
      <c r="GV12" s="152">
        <v>7.1106</v>
      </c>
      <c r="GY12" s="147">
        <v>45953</v>
      </c>
      <c r="GZ12" s="152">
        <v>7.0918</v>
      </c>
      <c r="HC12" s="147">
        <v>45981</v>
      </c>
      <c r="HD12" s="152">
        <v>7.0905</v>
      </c>
      <c r="HG12" s="147">
        <v>46014</v>
      </c>
      <c r="HH12" s="152">
        <v>7.0523</v>
      </c>
      <c r="HK12" s="147">
        <v>46044</v>
      </c>
      <c r="HL12" s="152">
        <v>7.0019</v>
      </c>
      <c r="HO12" s="147">
        <v>46064</v>
      </c>
      <c r="HP12" s="152">
        <v>6.9438</v>
      </c>
      <c r="HS12" s="147">
        <v>46104</v>
      </c>
      <c r="HT12" s="152">
        <v>6.9041</v>
      </c>
      <c r="HW12" s="147">
        <v>46134</v>
      </c>
      <c r="HX12" s="152">
        <v>6.8635</v>
      </c>
      <c r="IA12" s="147">
        <v>46163</v>
      </c>
      <c r="IB12" s="152">
        <v>6.8349</v>
      </c>
      <c r="IE12" s="147">
        <v>46195</v>
      </c>
      <c r="IF12" s="152">
        <v>6.815</v>
      </c>
    </row>
    <row r="13" spans="1:240">
      <c r="A13" s="168" t="str">
        <f>'欧元 '!A13</f>
        <v>2021-10-20</v>
      </c>
      <c r="B13" s="168" t="s">
        <v>288</v>
      </c>
      <c r="C13" s="149">
        <f t="shared" si="1"/>
        <v>6.4069</v>
      </c>
      <c r="F13" s="168" t="s">
        <v>289</v>
      </c>
      <c r="G13" s="168" t="s">
        <v>290</v>
      </c>
      <c r="H13" s="149">
        <f t="shared" si="2"/>
        <v>6.3825</v>
      </c>
      <c r="J13" s="168" t="s">
        <v>291</v>
      </c>
      <c r="K13" s="168" t="s">
        <v>292</v>
      </c>
      <c r="L13" s="149">
        <f t="shared" si="3"/>
        <v>6.3703</v>
      </c>
      <c r="O13" s="168" t="s">
        <v>293</v>
      </c>
      <c r="P13" s="168" t="s">
        <v>294</v>
      </c>
      <c r="Q13" s="149">
        <f t="shared" si="4"/>
        <v>6.3658</v>
      </c>
      <c r="T13" s="168" t="s">
        <v>295</v>
      </c>
      <c r="U13" s="168" t="s">
        <v>296</v>
      </c>
      <c r="V13" s="149">
        <f t="shared" si="5"/>
        <v>6.3321</v>
      </c>
      <c r="Y13" s="168" t="s">
        <v>297</v>
      </c>
      <c r="Z13" s="168" t="s">
        <v>298</v>
      </c>
      <c r="AA13" s="149">
        <f t="shared" si="6"/>
        <v>6.3664</v>
      </c>
      <c r="AD13" s="168" t="s">
        <v>299</v>
      </c>
      <c r="AE13" s="168" t="s">
        <v>300</v>
      </c>
      <c r="AF13" s="149">
        <f t="shared" si="7"/>
        <v>6.3996</v>
      </c>
      <c r="AI13" s="168" t="s">
        <v>301</v>
      </c>
      <c r="AJ13" s="168" t="s">
        <v>302</v>
      </c>
      <c r="AK13" s="149">
        <f t="shared" si="8"/>
        <v>6.7487</v>
      </c>
      <c r="AN13" s="168" t="s">
        <v>303</v>
      </c>
      <c r="AO13" s="168" t="s">
        <v>304</v>
      </c>
      <c r="AP13" s="149">
        <f t="shared" si="9"/>
        <v>6.6851</v>
      </c>
      <c r="AS13" s="168" t="s">
        <v>305</v>
      </c>
      <c r="AT13" s="168" t="s">
        <v>306</v>
      </c>
      <c r="AU13" s="149">
        <f t="shared" si="10"/>
        <v>6.7465</v>
      </c>
      <c r="AX13" s="168" t="s">
        <v>307</v>
      </c>
      <c r="AY13" s="168" t="s">
        <v>308</v>
      </c>
      <c r="AZ13" s="149">
        <f t="shared" si="11"/>
        <v>6.8198</v>
      </c>
      <c r="BC13" s="168" t="s">
        <v>309</v>
      </c>
      <c r="BD13" s="168" t="s">
        <v>310</v>
      </c>
      <c r="BE13" s="149">
        <f t="shared" si="12"/>
        <v>6.9536</v>
      </c>
      <c r="BH13" s="168" t="s">
        <v>311</v>
      </c>
      <c r="BI13" s="168" t="s">
        <v>312</v>
      </c>
      <c r="BJ13" s="149">
        <f t="shared" si="13"/>
        <v>7.1188</v>
      </c>
      <c r="BM13" s="265" t="s">
        <v>313</v>
      </c>
      <c r="BN13" s="265" t="s">
        <v>314</v>
      </c>
      <c r="BO13" s="149">
        <f t="shared" si="14"/>
        <v>7.1256</v>
      </c>
      <c r="BR13" s="265" t="s">
        <v>315</v>
      </c>
      <c r="BS13" s="265" t="s">
        <v>316</v>
      </c>
      <c r="BT13" s="149">
        <f t="shared" si="0"/>
        <v>6.965</v>
      </c>
      <c r="BV13" s="265" t="s">
        <v>317</v>
      </c>
      <c r="BW13" s="265" t="s">
        <v>318</v>
      </c>
      <c r="BX13" s="149">
        <f t="shared" si="15"/>
        <v>6.7292</v>
      </c>
      <c r="CA13" s="173">
        <v>44974</v>
      </c>
      <c r="CB13" s="149">
        <v>6.8659</v>
      </c>
      <c r="CE13" s="173">
        <v>45007</v>
      </c>
      <c r="CF13" s="149">
        <v>6.8715</v>
      </c>
      <c r="CI13" s="173">
        <v>45035</v>
      </c>
      <c r="CJ13" s="149">
        <v>6.8731</v>
      </c>
      <c r="CM13" s="173">
        <v>45068</v>
      </c>
      <c r="CN13" s="149">
        <v>7.0157</v>
      </c>
      <c r="CQ13" s="173">
        <v>45096</v>
      </c>
      <c r="CR13" s="149">
        <v>7.1201</v>
      </c>
      <c r="CU13" s="173">
        <v>45127</v>
      </c>
      <c r="CV13" s="149">
        <v>7.1466</v>
      </c>
      <c r="CY13" s="173">
        <v>45160</v>
      </c>
      <c r="CZ13" s="149">
        <v>7.1992</v>
      </c>
      <c r="DC13" s="173">
        <v>45188</v>
      </c>
      <c r="DD13" s="149">
        <v>7.1733</v>
      </c>
      <c r="DG13" s="173">
        <v>45219</v>
      </c>
      <c r="DH13" s="149">
        <v>7.1793</v>
      </c>
      <c r="DK13" s="173">
        <v>45251</v>
      </c>
      <c r="DL13" s="149">
        <v>7.1406</v>
      </c>
      <c r="DO13" s="173">
        <v>45280</v>
      </c>
      <c r="DP13" s="149">
        <v>7.0966</v>
      </c>
      <c r="DS13" s="173">
        <v>45310</v>
      </c>
      <c r="DT13" s="149">
        <v>7.1167</v>
      </c>
      <c r="DW13" s="173">
        <v>45342</v>
      </c>
      <c r="DX13" s="149">
        <v>7.1068</v>
      </c>
      <c r="EA13" s="173">
        <v>45371</v>
      </c>
      <c r="EB13" s="149">
        <v>7.0968</v>
      </c>
      <c r="EE13" s="173">
        <v>45401</v>
      </c>
      <c r="EF13" s="149">
        <v>7.1046</v>
      </c>
      <c r="EI13" s="173">
        <v>45434</v>
      </c>
      <c r="EJ13" s="149">
        <v>7.1077</v>
      </c>
      <c r="EM13" s="173">
        <v>45462</v>
      </c>
      <c r="EN13" s="149">
        <v>7.1159</v>
      </c>
      <c r="EQ13" s="173">
        <v>45495</v>
      </c>
      <c r="ER13" s="149">
        <v>7.1335</v>
      </c>
      <c r="EU13" s="173">
        <v>45525</v>
      </c>
      <c r="EV13" s="149">
        <v>7.1307</v>
      </c>
      <c r="EY13" s="147">
        <v>45554</v>
      </c>
      <c r="EZ13" s="152">
        <v>7.0983</v>
      </c>
      <c r="FC13" s="147">
        <v>45587</v>
      </c>
      <c r="FD13" s="152">
        <v>7.1223</v>
      </c>
      <c r="FG13" s="147">
        <v>45616</v>
      </c>
      <c r="FH13" s="152">
        <v>7.1935</v>
      </c>
      <c r="FK13" s="147">
        <v>45646</v>
      </c>
      <c r="FL13" s="152">
        <v>7.1901</v>
      </c>
      <c r="FO13" s="147">
        <v>45665</v>
      </c>
      <c r="FP13" s="152">
        <v>7.1887</v>
      </c>
      <c r="FS13" s="147">
        <v>45707</v>
      </c>
      <c r="FT13" s="152">
        <v>7.1705</v>
      </c>
      <c r="FW13" s="170">
        <v>45736</v>
      </c>
      <c r="FX13" s="152">
        <v>7.1754</v>
      </c>
      <c r="GA13" s="170">
        <v>45768</v>
      </c>
      <c r="GB13" s="152">
        <v>7.2055</v>
      </c>
      <c r="GE13" s="170">
        <v>45798</v>
      </c>
      <c r="GF13">
        <v>7.1937</v>
      </c>
      <c r="GI13" s="147">
        <v>45827</v>
      </c>
      <c r="GJ13" s="152">
        <v>7.1729</v>
      </c>
      <c r="GM13" s="147">
        <v>45860</v>
      </c>
      <c r="GN13">
        <v>7.146</v>
      </c>
      <c r="GQ13" s="147">
        <v>45889</v>
      </c>
      <c r="GR13" s="152">
        <v>7.1384</v>
      </c>
      <c r="GU13" s="147">
        <v>45919</v>
      </c>
      <c r="GV13" s="152">
        <v>7.1128</v>
      </c>
      <c r="GY13" s="147">
        <v>45952</v>
      </c>
      <c r="GZ13" s="152">
        <v>7.0954</v>
      </c>
      <c r="HC13" s="147">
        <v>45980</v>
      </c>
      <c r="HD13" s="152">
        <v>7.0872</v>
      </c>
      <c r="HG13" s="147">
        <v>46013</v>
      </c>
      <c r="HH13" s="152">
        <v>7.0572</v>
      </c>
      <c r="HK13" s="147">
        <v>46043</v>
      </c>
      <c r="HL13" s="152">
        <v>7.0014</v>
      </c>
      <c r="HO13" s="147">
        <v>46063</v>
      </c>
      <c r="HP13" s="152">
        <v>6.9458</v>
      </c>
      <c r="HS13" s="147">
        <v>46101</v>
      </c>
      <c r="HT13" s="152">
        <v>6.8898</v>
      </c>
      <c r="HW13" s="147">
        <v>46133</v>
      </c>
      <c r="HX13" s="152">
        <v>6.8594</v>
      </c>
      <c r="IA13" s="147">
        <v>46162</v>
      </c>
      <c r="IB13" s="152">
        <v>6.8397</v>
      </c>
      <c r="IE13" s="147">
        <v>46191</v>
      </c>
      <c r="IF13" s="152">
        <v>6.813</v>
      </c>
    </row>
    <row r="14" spans="1:240">
      <c r="A14" s="168" t="str">
        <f>'欧元 '!A14</f>
        <v>2021-10-19</v>
      </c>
      <c r="B14" s="168" t="s">
        <v>319</v>
      </c>
      <c r="C14" s="149">
        <f t="shared" si="1"/>
        <v>6.4307</v>
      </c>
      <c r="F14" s="168" t="s">
        <v>320</v>
      </c>
      <c r="G14" s="168" t="s">
        <v>321</v>
      </c>
      <c r="H14" s="149">
        <f t="shared" si="2"/>
        <v>6.3803</v>
      </c>
      <c r="J14" s="168" t="s">
        <v>322</v>
      </c>
      <c r="K14" s="168" t="s">
        <v>323</v>
      </c>
      <c r="L14" s="149">
        <f t="shared" si="3"/>
        <v>6.3729</v>
      </c>
      <c r="O14" s="168" t="s">
        <v>324</v>
      </c>
      <c r="P14" s="168" t="s">
        <v>325</v>
      </c>
      <c r="Q14" s="149">
        <f t="shared" si="4"/>
        <v>6.3684</v>
      </c>
      <c r="T14" s="168" t="s">
        <v>326</v>
      </c>
      <c r="U14" s="168" t="s">
        <v>327</v>
      </c>
      <c r="V14" s="149">
        <f t="shared" si="5"/>
        <v>6.3463</v>
      </c>
      <c r="Y14" s="168" t="s">
        <v>328</v>
      </c>
      <c r="Z14" s="168" t="s">
        <v>234</v>
      </c>
      <c r="AA14" s="149">
        <f t="shared" si="6"/>
        <v>6.3677</v>
      </c>
      <c r="AD14" s="168" t="s">
        <v>329</v>
      </c>
      <c r="AE14" s="168" t="s">
        <v>330</v>
      </c>
      <c r="AF14" s="149">
        <f t="shared" si="7"/>
        <v>6.372</v>
      </c>
      <c r="AI14" s="168" t="s">
        <v>331</v>
      </c>
      <c r="AJ14" s="168" t="s">
        <v>332</v>
      </c>
      <c r="AK14" s="149">
        <f t="shared" si="8"/>
        <v>6.7524</v>
      </c>
      <c r="AN14" s="168" t="s">
        <v>333</v>
      </c>
      <c r="AO14" s="168" t="s">
        <v>334</v>
      </c>
      <c r="AP14" s="149">
        <f t="shared" si="9"/>
        <v>6.712</v>
      </c>
      <c r="AS14" s="168" t="s">
        <v>335</v>
      </c>
      <c r="AT14" s="168" t="s">
        <v>336</v>
      </c>
      <c r="AU14" s="149">
        <f t="shared" si="10"/>
        <v>6.7451</v>
      </c>
      <c r="AX14" s="168" t="s">
        <v>337</v>
      </c>
      <c r="AY14" s="168" t="s">
        <v>338</v>
      </c>
      <c r="AZ14" s="149">
        <f t="shared" si="11"/>
        <v>6.8065</v>
      </c>
      <c r="BC14" s="168" t="s">
        <v>339</v>
      </c>
      <c r="BD14" s="168" t="s">
        <v>340</v>
      </c>
      <c r="BE14" s="149">
        <f t="shared" si="12"/>
        <v>6.9468</v>
      </c>
      <c r="BH14" s="168" t="s">
        <v>341</v>
      </c>
      <c r="BI14" s="168" t="s">
        <v>342</v>
      </c>
      <c r="BJ14" s="149">
        <f t="shared" si="13"/>
        <v>7.1105</v>
      </c>
      <c r="BM14" s="265" t="s">
        <v>343</v>
      </c>
      <c r="BN14" s="265" t="s">
        <v>344</v>
      </c>
      <c r="BO14" s="149">
        <f t="shared" si="14"/>
        <v>7.1091</v>
      </c>
      <c r="BR14" s="265" t="s">
        <v>345</v>
      </c>
      <c r="BS14" s="265" t="s">
        <v>346</v>
      </c>
      <c r="BT14" s="149">
        <f t="shared" si="0"/>
        <v>6.9861</v>
      </c>
      <c r="BV14" s="265" t="s">
        <v>347</v>
      </c>
      <c r="BW14" s="265" t="s">
        <v>348</v>
      </c>
      <c r="BX14" s="149">
        <f t="shared" si="15"/>
        <v>6.768</v>
      </c>
      <c r="CA14" s="173">
        <v>44973</v>
      </c>
      <c r="CB14" s="149">
        <v>6.8519</v>
      </c>
      <c r="CE14" s="173">
        <v>45006</v>
      </c>
      <c r="CF14" s="149">
        <v>6.8763</v>
      </c>
      <c r="CI14" s="173">
        <v>45034</v>
      </c>
      <c r="CJ14" s="149">
        <v>6.8814</v>
      </c>
      <c r="CM14" s="173">
        <v>45065</v>
      </c>
      <c r="CN14" s="149">
        <v>7.0356</v>
      </c>
      <c r="CQ14" s="173">
        <v>45093</v>
      </c>
      <c r="CR14" s="149">
        <v>7.1289</v>
      </c>
      <c r="CU14" s="173">
        <v>45126</v>
      </c>
      <c r="CV14" s="149">
        <v>7.1486</v>
      </c>
      <c r="CY14" s="173">
        <v>45159</v>
      </c>
      <c r="CZ14" s="149">
        <v>7.1987</v>
      </c>
      <c r="DC14" s="173">
        <v>45187</v>
      </c>
      <c r="DD14" s="149">
        <v>7.1736</v>
      </c>
      <c r="DG14" s="173">
        <v>45218</v>
      </c>
      <c r="DH14" s="149">
        <v>7.1795</v>
      </c>
      <c r="DK14" s="173">
        <v>45250</v>
      </c>
      <c r="DL14" s="149">
        <v>7.1612</v>
      </c>
      <c r="DO14" s="173">
        <v>45279</v>
      </c>
      <c r="DP14" s="149">
        <v>7.0982</v>
      </c>
      <c r="DS14" s="173">
        <v>45309</v>
      </c>
      <c r="DT14" s="149">
        <v>7.1174</v>
      </c>
      <c r="DW14" s="173">
        <v>45341</v>
      </c>
      <c r="DX14" s="149">
        <v>7.1032</v>
      </c>
      <c r="EA14" s="173">
        <v>45370</v>
      </c>
      <c r="EB14" s="149">
        <v>7.0985</v>
      </c>
      <c r="EE14" s="173">
        <v>45400</v>
      </c>
      <c r="EF14" s="149">
        <v>7.102</v>
      </c>
      <c r="EI14" s="173">
        <v>45433</v>
      </c>
      <c r="EJ14" s="149">
        <v>7.1069</v>
      </c>
      <c r="EM14" s="173">
        <v>45461</v>
      </c>
      <c r="EN14" s="149">
        <v>7.1148</v>
      </c>
      <c r="EQ14" s="173">
        <v>45492</v>
      </c>
      <c r="ER14" s="149">
        <v>7.1315</v>
      </c>
      <c r="EU14" s="173">
        <v>45524</v>
      </c>
      <c r="EV14" s="149">
        <v>7.1325</v>
      </c>
      <c r="EY14" s="147">
        <v>45553</v>
      </c>
      <c r="EZ14" s="152">
        <v>7.087</v>
      </c>
      <c r="FC14" s="147">
        <v>45586</v>
      </c>
      <c r="FD14" s="152">
        <v>7.0982</v>
      </c>
      <c r="FG14" s="147">
        <v>45615</v>
      </c>
      <c r="FH14" s="152">
        <v>7.1911</v>
      </c>
      <c r="FK14" s="147">
        <v>45645</v>
      </c>
      <c r="FL14" s="152">
        <v>7.1911</v>
      </c>
      <c r="FO14" s="147">
        <v>45664</v>
      </c>
      <c r="FP14" s="152">
        <v>7.1879</v>
      </c>
      <c r="FS14" s="147">
        <v>45706</v>
      </c>
      <c r="FT14" s="152">
        <v>7.1697</v>
      </c>
      <c r="FW14" s="170">
        <v>45735</v>
      </c>
      <c r="FX14" s="152">
        <v>7.1697</v>
      </c>
      <c r="GA14" s="170">
        <v>45765</v>
      </c>
      <c r="GB14" s="152">
        <v>7.2069</v>
      </c>
      <c r="GE14" s="170">
        <v>45797</v>
      </c>
      <c r="GF14">
        <v>7.1931</v>
      </c>
      <c r="GI14" s="147">
        <v>45826</v>
      </c>
      <c r="GJ14" s="152">
        <v>7.1761</v>
      </c>
      <c r="GM14" s="147">
        <v>45859</v>
      </c>
      <c r="GN14">
        <v>7.1522</v>
      </c>
      <c r="GQ14" s="147">
        <v>45888</v>
      </c>
      <c r="GR14" s="152">
        <v>7.1359</v>
      </c>
      <c r="GU14" s="147">
        <v>45918</v>
      </c>
      <c r="GV14" s="152">
        <v>7.1085</v>
      </c>
      <c r="GY14" s="147">
        <v>45951</v>
      </c>
      <c r="GZ14" s="152">
        <v>7.093</v>
      </c>
      <c r="HC14" s="147">
        <v>45979</v>
      </c>
      <c r="HD14" s="152">
        <v>7.0856</v>
      </c>
      <c r="HG14" s="147">
        <v>46010</v>
      </c>
      <c r="HH14" s="152">
        <v>7.055</v>
      </c>
      <c r="HK14" s="147">
        <v>46042</v>
      </c>
      <c r="HL14" s="152">
        <v>7.0006</v>
      </c>
      <c r="HO14" s="147">
        <v>46062</v>
      </c>
      <c r="HP14" s="152">
        <v>6.9523</v>
      </c>
      <c r="HS14" s="147">
        <v>46100</v>
      </c>
      <c r="HT14" s="152">
        <v>6.8975</v>
      </c>
      <c r="HW14" s="147">
        <v>46132</v>
      </c>
      <c r="HX14" s="152">
        <v>6.8648</v>
      </c>
      <c r="IA14" s="147">
        <v>46161</v>
      </c>
      <c r="IB14" s="152">
        <v>6.8375</v>
      </c>
      <c r="IE14" s="147">
        <v>46190</v>
      </c>
      <c r="IF14" s="152">
        <v>6.8096</v>
      </c>
    </row>
    <row r="15" spans="1:240">
      <c r="A15" s="168" t="str">
        <f>'欧元 '!A15</f>
        <v>2021-10-18</v>
      </c>
      <c r="B15" s="168" t="s">
        <v>349</v>
      </c>
      <c r="C15" s="149">
        <f t="shared" si="1"/>
        <v>6.43</v>
      </c>
      <c r="F15" s="168" t="s">
        <v>350</v>
      </c>
      <c r="G15" s="168" t="s">
        <v>351</v>
      </c>
      <c r="H15" s="149">
        <f t="shared" si="2"/>
        <v>6.3935</v>
      </c>
      <c r="J15" s="168" t="s">
        <v>352</v>
      </c>
      <c r="K15" s="168" t="s">
        <v>353</v>
      </c>
      <c r="L15" s="149">
        <f t="shared" si="3"/>
        <v>6.3933</v>
      </c>
      <c r="O15" s="168" t="s">
        <v>354</v>
      </c>
      <c r="P15" s="168" t="s">
        <v>355</v>
      </c>
      <c r="Q15" s="149">
        <f t="shared" si="4"/>
        <v>6.3653</v>
      </c>
      <c r="T15" s="168" t="s">
        <v>356</v>
      </c>
      <c r="U15" s="168" t="s">
        <v>357</v>
      </c>
      <c r="V15" s="149">
        <f t="shared" si="5"/>
        <v>6.3605</v>
      </c>
      <c r="Y15" s="168" t="s">
        <v>358</v>
      </c>
      <c r="Z15" s="168" t="s">
        <v>359</v>
      </c>
      <c r="AA15" s="149">
        <f t="shared" si="6"/>
        <v>6.3425</v>
      </c>
      <c r="AD15" s="168" t="s">
        <v>360</v>
      </c>
      <c r="AE15" s="168" t="s">
        <v>361</v>
      </c>
      <c r="AF15" s="149">
        <f t="shared" si="7"/>
        <v>6.3763</v>
      </c>
      <c r="AI15" s="168" t="s">
        <v>362</v>
      </c>
      <c r="AJ15" s="168" t="s">
        <v>363</v>
      </c>
      <c r="AK15" s="149">
        <f t="shared" si="8"/>
        <v>6.7421</v>
      </c>
      <c r="AN15" s="168" t="s">
        <v>364</v>
      </c>
      <c r="AO15" s="168" t="s">
        <v>365</v>
      </c>
      <c r="AP15" s="149">
        <f t="shared" si="9"/>
        <v>6.6923</v>
      </c>
      <c r="AS15" s="168" t="s">
        <v>366</v>
      </c>
      <c r="AT15" s="168" t="s">
        <v>367</v>
      </c>
      <c r="AU15" s="149">
        <f t="shared" si="10"/>
        <v>6.7447</v>
      </c>
      <c r="AX15" s="168" t="s">
        <v>368</v>
      </c>
      <c r="AY15" s="168" t="s">
        <v>369</v>
      </c>
      <c r="AZ15" s="149">
        <f t="shared" si="11"/>
        <v>6.7802</v>
      </c>
      <c r="BC15" s="168" t="s">
        <v>370</v>
      </c>
      <c r="BD15" s="168" t="s">
        <v>371</v>
      </c>
      <c r="BE15" s="149">
        <f t="shared" si="12"/>
        <v>6.9396</v>
      </c>
      <c r="BH15" s="168" t="s">
        <v>372</v>
      </c>
      <c r="BI15" s="168" t="s">
        <v>373</v>
      </c>
      <c r="BJ15" s="149">
        <f t="shared" si="13"/>
        <v>7.1086</v>
      </c>
      <c r="BM15" s="265" t="s">
        <v>374</v>
      </c>
      <c r="BN15" s="265" t="s">
        <v>375</v>
      </c>
      <c r="BO15" s="149">
        <f t="shared" si="14"/>
        <v>7.0655</v>
      </c>
      <c r="BR15" s="265" t="s">
        <v>376</v>
      </c>
      <c r="BS15" s="265" t="s">
        <v>377</v>
      </c>
      <c r="BT15" s="149">
        <f t="shared" si="0"/>
        <v>6.9746</v>
      </c>
      <c r="BV15" s="265" t="s">
        <v>378</v>
      </c>
      <c r="BW15" s="265" t="s">
        <v>379</v>
      </c>
      <c r="BX15" s="149">
        <f t="shared" si="15"/>
        <v>6.7756</v>
      </c>
      <c r="CA15" s="173">
        <v>44972</v>
      </c>
      <c r="CB15" s="149">
        <v>6.8183</v>
      </c>
      <c r="CE15" s="173">
        <v>45005</v>
      </c>
      <c r="CF15" s="149">
        <v>6.8694</v>
      </c>
      <c r="CI15" s="173">
        <v>45033</v>
      </c>
      <c r="CJ15" s="149">
        <v>6.8679</v>
      </c>
      <c r="CM15" s="173">
        <v>45064</v>
      </c>
      <c r="CN15" s="149">
        <v>6.9967</v>
      </c>
      <c r="CQ15" s="173">
        <v>45092</v>
      </c>
      <c r="CR15" s="149">
        <v>7.1489</v>
      </c>
      <c r="CU15" s="173">
        <v>45125</v>
      </c>
      <c r="CV15" s="149">
        <v>7.1453</v>
      </c>
      <c r="CY15" s="173">
        <v>45156</v>
      </c>
      <c r="CZ15" s="149">
        <v>7.2006</v>
      </c>
      <c r="DC15" s="173">
        <v>45184</v>
      </c>
      <c r="DD15" s="149">
        <v>7.1786</v>
      </c>
      <c r="DG15" s="173">
        <v>45217</v>
      </c>
      <c r="DH15" s="149">
        <v>7.1795</v>
      </c>
      <c r="DK15" s="173">
        <v>45247</v>
      </c>
      <c r="DL15" s="149">
        <v>7.1728</v>
      </c>
      <c r="DO15" s="173">
        <v>45278</v>
      </c>
      <c r="DP15" s="149">
        <v>7.0933</v>
      </c>
      <c r="DS15" s="173">
        <v>45308</v>
      </c>
      <c r="DT15" s="149">
        <v>7.1168</v>
      </c>
      <c r="DW15" s="173">
        <v>45331</v>
      </c>
      <c r="DX15" s="149">
        <v>7.1036</v>
      </c>
      <c r="EA15" s="173">
        <v>45369</v>
      </c>
      <c r="EB15" s="149">
        <v>7.0943</v>
      </c>
      <c r="EE15" s="173">
        <v>45399</v>
      </c>
      <c r="EF15" s="149">
        <v>7.1025</v>
      </c>
      <c r="EI15" s="173">
        <v>45432</v>
      </c>
      <c r="EJ15" s="149">
        <v>7.1042</v>
      </c>
      <c r="EM15" s="173">
        <v>45460</v>
      </c>
      <c r="EN15" s="149">
        <v>7.1149</v>
      </c>
      <c r="EQ15" s="173">
        <v>45491</v>
      </c>
      <c r="ER15" s="149">
        <v>7.1285</v>
      </c>
      <c r="EU15" s="173">
        <v>45523</v>
      </c>
      <c r="EV15" s="149">
        <v>7.1415</v>
      </c>
      <c r="EY15" s="147">
        <v>45548</v>
      </c>
      <c r="EZ15" s="152">
        <v>7.103</v>
      </c>
      <c r="FC15" s="147">
        <v>45583</v>
      </c>
      <c r="FD15" s="152">
        <v>7.1274</v>
      </c>
      <c r="FG15" s="147">
        <v>45614</v>
      </c>
      <c r="FH15" s="152">
        <v>7.1907</v>
      </c>
      <c r="FK15" s="147">
        <v>45644</v>
      </c>
      <c r="FL15" s="152">
        <v>7.188</v>
      </c>
      <c r="FO15" s="147">
        <v>45663</v>
      </c>
      <c r="FP15" s="152">
        <v>7.1876</v>
      </c>
      <c r="FS15" s="147">
        <v>45705</v>
      </c>
      <c r="FT15" s="152">
        <v>7.1702</v>
      </c>
      <c r="FW15" s="170">
        <v>45734</v>
      </c>
      <c r="FX15" s="152">
        <v>7.1733</v>
      </c>
      <c r="GA15" s="170">
        <v>45764</v>
      </c>
      <c r="GB15" s="152">
        <v>7.2085</v>
      </c>
      <c r="GE15" s="170">
        <v>45796</v>
      </c>
      <c r="GF15">
        <v>7.1916</v>
      </c>
      <c r="GI15" s="147">
        <v>45825</v>
      </c>
      <c r="GJ15" s="152">
        <v>7.1746</v>
      </c>
      <c r="GM15" s="147">
        <v>45856</v>
      </c>
      <c r="GN15">
        <v>7.1498</v>
      </c>
      <c r="GQ15" s="147">
        <v>45887</v>
      </c>
      <c r="GR15" s="152">
        <v>7.1322</v>
      </c>
      <c r="GU15" s="147">
        <v>45917</v>
      </c>
      <c r="GV15" s="152">
        <v>7.1013</v>
      </c>
      <c r="GY15" s="147">
        <v>45950</v>
      </c>
      <c r="GZ15" s="152">
        <v>7.0973</v>
      </c>
      <c r="HC15" s="147">
        <v>45978</v>
      </c>
      <c r="HD15" s="152">
        <v>7.0816</v>
      </c>
      <c r="HG15" s="147">
        <v>46009</v>
      </c>
      <c r="HH15" s="152">
        <v>7.0583</v>
      </c>
      <c r="HK15" s="147">
        <v>46041</v>
      </c>
      <c r="HL15" s="152">
        <v>7.0051</v>
      </c>
      <c r="HO15" s="147">
        <v>46059</v>
      </c>
      <c r="HP15" s="152">
        <v>6.959</v>
      </c>
      <c r="HS15" s="147">
        <v>46099</v>
      </c>
      <c r="HT15" s="152">
        <v>6.8909</v>
      </c>
      <c r="HW15" s="147">
        <v>46129</v>
      </c>
      <c r="HX15" s="152">
        <v>6.8622</v>
      </c>
      <c r="IA15" s="147">
        <v>46160</v>
      </c>
      <c r="IB15" s="152">
        <v>6.8435</v>
      </c>
      <c r="IE15" s="147">
        <v>46189</v>
      </c>
      <c r="IF15" s="152">
        <v>6.8108</v>
      </c>
    </row>
    <row r="16" spans="1:240">
      <c r="A16" s="168" t="str">
        <f>'欧元 '!A16</f>
        <v>2021-10-15</v>
      </c>
      <c r="B16" s="168" t="s">
        <v>380</v>
      </c>
      <c r="C16" s="149">
        <f t="shared" si="1"/>
        <v>6.4386</v>
      </c>
      <c r="F16" s="168" t="s">
        <v>381</v>
      </c>
      <c r="G16" s="168" t="s">
        <v>197</v>
      </c>
      <c r="H16" s="149">
        <f t="shared" si="2"/>
        <v>6.3924</v>
      </c>
      <c r="J16" s="168" t="s">
        <v>382</v>
      </c>
      <c r="K16" s="168" t="s">
        <v>261</v>
      </c>
      <c r="L16" s="149">
        <f t="shared" si="3"/>
        <v>6.3651</v>
      </c>
      <c r="O16" s="168" t="s">
        <v>383</v>
      </c>
      <c r="P16" s="168" t="s">
        <v>384</v>
      </c>
      <c r="Q16" s="149">
        <f t="shared" si="4"/>
        <v>6.3742</v>
      </c>
      <c r="T16" s="168" t="s">
        <v>385</v>
      </c>
      <c r="U16" s="168" t="s">
        <v>298</v>
      </c>
      <c r="V16" s="149">
        <f t="shared" si="5"/>
        <v>6.3664</v>
      </c>
      <c r="Y16" s="168" t="s">
        <v>386</v>
      </c>
      <c r="Z16" s="168" t="s">
        <v>387</v>
      </c>
      <c r="AA16" s="149">
        <f t="shared" si="6"/>
        <v>6.3406</v>
      </c>
      <c r="AD16" s="168" t="s">
        <v>388</v>
      </c>
      <c r="AE16" s="168" t="s">
        <v>389</v>
      </c>
      <c r="AF16" s="149">
        <f t="shared" si="7"/>
        <v>6.3896</v>
      </c>
      <c r="AI16" s="168" t="s">
        <v>390</v>
      </c>
      <c r="AJ16" s="168" t="s">
        <v>391</v>
      </c>
      <c r="AK16" s="149">
        <f t="shared" si="8"/>
        <v>6.7854</v>
      </c>
      <c r="AN16" s="168" t="s">
        <v>392</v>
      </c>
      <c r="AO16" s="168" t="s">
        <v>393</v>
      </c>
      <c r="AP16" s="149">
        <f t="shared" si="9"/>
        <v>6.7099</v>
      </c>
      <c r="AS16" s="168" t="s">
        <v>394</v>
      </c>
      <c r="AT16" s="168" t="s">
        <v>395</v>
      </c>
      <c r="AU16" s="149">
        <f t="shared" si="10"/>
        <v>6.7503</v>
      </c>
      <c r="AX16" s="168" t="s">
        <v>396</v>
      </c>
      <c r="AY16" s="168" t="s">
        <v>397</v>
      </c>
      <c r="AZ16" s="149">
        <f t="shared" si="11"/>
        <v>6.7863</v>
      </c>
      <c r="BC16" s="168" t="s">
        <v>398</v>
      </c>
      <c r="BD16" s="168" t="s">
        <v>399</v>
      </c>
      <c r="BE16" s="149">
        <f t="shared" si="12"/>
        <v>6.9305</v>
      </c>
      <c r="BH16" s="168" t="s">
        <v>400</v>
      </c>
      <c r="BI16" s="168" t="s">
        <v>401</v>
      </c>
      <c r="BJ16" s="149">
        <f t="shared" si="13"/>
        <v>7.1095</v>
      </c>
      <c r="BM16" s="265" t="s">
        <v>402</v>
      </c>
      <c r="BN16" s="265" t="s">
        <v>403</v>
      </c>
      <c r="BO16" s="149">
        <f t="shared" si="14"/>
        <v>7.0363</v>
      </c>
      <c r="BR16" s="265" t="s">
        <v>404</v>
      </c>
      <c r="BS16" s="265" t="s">
        <v>405</v>
      </c>
      <c r="BT16" s="149">
        <f t="shared" si="0"/>
        <v>6.9791</v>
      </c>
      <c r="BV16" s="265" t="s">
        <v>406</v>
      </c>
      <c r="BW16" s="265" t="s">
        <v>407</v>
      </c>
      <c r="BX16" s="149">
        <f t="shared" si="15"/>
        <v>6.7611</v>
      </c>
      <c r="CA16" s="173">
        <v>44971</v>
      </c>
      <c r="CB16" s="149">
        <v>6.8136</v>
      </c>
      <c r="CE16" s="173">
        <v>45002</v>
      </c>
      <c r="CF16" s="149">
        <v>6.9052</v>
      </c>
      <c r="CI16" s="173">
        <v>45030</v>
      </c>
      <c r="CJ16" s="149">
        <v>6.8606</v>
      </c>
      <c r="CM16" s="173">
        <v>45063</v>
      </c>
      <c r="CN16" s="149">
        <v>6.9748</v>
      </c>
      <c r="CQ16" s="173">
        <v>45091</v>
      </c>
      <c r="CR16" s="149">
        <v>7.1566</v>
      </c>
      <c r="CU16" s="173">
        <v>45124</v>
      </c>
      <c r="CV16" s="149">
        <v>7.1326</v>
      </c>
      <c r="CY16" s="173">
        <v>45155</v>
      </c>
      <c r="CZ16" s="149">
        <v>7.2076</v>
      </c>
      <c r="DC16" s="173">
        <v>45183</v>
      </c>
      <c r="DD16" s="149">
        <v>7.1874</v>
      </c>
      <c r="DG16" s="173">
        <v>45216</v>
      </c>
      <c r="DH16" s="149">
        <v>7.1796</v>
      </c>
      <c r="DK16" s="173">
        <v>45246</v>
      </c>
      <c r="DL16" s="149">
        <v>7.1724</v>
      </c>
      <c r="DO16" s="173">
        <v>45275</v>
      </c>
      <c r="DP16" s="149">
        <v>7.0957</v>
      </c>
      <c r="DS16" s="173">
        <v>45307</v>
      </c>
      <c r="DT16" s="149">
        <v>7.1134</v>
      </c>
      <c r="DW16" s="173">
        <v>45330</v>
      </c>
      <c r="DX16" s="149">
        <v>7.1063</v>
      </c>
      <c r="EA16" s="173">
        <v>45366</v>
      </c>
      <c r="EB16" s="149">
        <v>7.0975</v>
      </c>
      <c r="EE16" s="173">
        <v>45398</v>
      </c>
      <c r="EF16" s="149">
        <v>7.1028</v>
      </c>
      <c r="EI16" s="173">
        <v>45429</v>
      </c>
      <c r="EJ16" s="149">
        <v>7.1045</v>
      </c>
      <c r="EM16" s="173">
        <v>45457</v>
      </c>
      <c r="EN16" s="149">
        <v>7.1151</v>
      </c>
      <c r="EQ16" s="173">
        <v>45490</v>
      </c>
      <c r="ER16" s="149">
        <v>7.1318</v>
      </c>
      <c r="EU16" s="173">
        <v>45520</v>
      </c>
      <c r="EV16" s="149">
        <v>7.1464</v>
      </c>
      <c r="EY16" s="147">
        <v>45547</v>
      </c>
      <c r="EZ16" s="152">
        <v>7.1214</v>
      </c>
      <c r="FC16" s="147">
        <v>45582</v>
      </c>
      <c r="FD16" s="152">
        <v>7.122</v>
      </c>
      <c r="FG16" s="147">
        <v>45611</v>
      </c>
      <c r="FH16" s="152">
        <v>7.1992</v>
      </c>
      <c r="FK16" s="147">
        <v>45643</v>
      </c>
      <c r="FL16" s="152">
        <v>7.1891</v>
      </c>
      <c r="FO16" s="147">
        <v>45660</v>
      </c>
      <c r="FP16" s="152">
        <v>7.1878</v>
      </c>
      <c r="FS16" s="147">
        <v>45702</v>
      </c>
      <c r="FT16" s="152">
        <v>7.1706</v>
      </c>
      <c r="FW16" s="170">
        <v>45733</v>
      </c>
      <c r="FX16" s="152">
        <v>7.1688</v>
      </c>
      <c r="GA16" s="170">
        <v>45763</v>
      </c>
      <c r="GB16" s="152">
        <v>7.2133</v>
      </c>
      <c r="GE16" s="170">
        <v>45793</v>
      </c>
      <c r="GF16">
        <v>7.1938</v>
      </c>
      <c r="GI16" s="147">
        <v>45824</v>
      </c>
      <c r="GJ16" s="152">
        <v>7.1789</v>
      </c>
      <c r="GM16" s="147">
        <v>45855</v>
      </c>
      <c r="GN16">
        <v>7.1461</v>
      </c>
      <c r="GQ16" s="147">
        <v>45884</v>
      </c>
      <c r="GR16" s="152">
        <v>7.1371</v>
      </c>
      <c r="GU16" s="147">
        <v>45916</v>
      </c>
      <c r="GV16" s="152">
        <v>7.1027</v>
      </c>
      <c r="GY16" s="147">
        <v>45947</v>
      </c>
      <c r="GZ16" s="152">
        <v>7.0949</v>
      </c>
      <c r="HC16" s="147">
        <v>45975</v>
      </c>
      <c r="HD16" s="152">
        <v>7.0825</v>
      </c>
      <c r="HG16" s="147">
        <v>46008</v>
      </c>
      <c r="HH16" s="152">
        <v>7.0573</v>
      </c>
      <c r="HK16" s="147">
        <v>46038</v>
      </c>
      <c r="HL16" s="152">
        <v>7.0078</v>
      </c>
      <c r="HO16" s="147">
        <v>46058</v>
      </c>
      <c r="HP16" s="152">
        <v>6.957</v>
      </c>
      <c r="HS16" s="147">
        <v>46098</v>
      </c>
      <c r="HT16" s="152">
        <v>6.8961</v>
      </c>
      <c r="HW16" s="147">
        <v>46128</v>
      </c>
      <c r="HX16" s="152">
        <v>6.8616</v>
      </c>
      <c r="IA16" s="147">
        <v>46157</v>
      </c>
      <c r="IB16" s="152">
        <v>6.8415</v>
      </c>
      <c r="IE16" s="147">
        <v>46188</v>
      </c>
      <c r="IF16" s="152">
        <v>6.8088</v>
      </c>
    </row>
    <row r="17" spans="1:240">
      <c r="A17" s="168" t="str">
        <f>'欧元 '!A17</f>
        <v>2021-10-14</v>
      </c>
      <c r="B17" s="168" t="s">
        <v>408</v>
      </c>
      <c r="C17" s="149">
        <f t="shared" si="1"/>
        <v>6.4414</v>
      </c>
      <c r="F17" s="168" t="s">
        <v>409</v>
      </c>
      <c r="G17" s="168" t="s">
        <v>389</v>
      </c>
      <c r="H17" s="149">
        <f t="shared" si="2"/>
        <v>6.3896</v>
      </c>
      <c r="J17" s="168" t="s">
        <v>410</v>
      </c>
      <c r="K17" s="168" t="s">
        <v>411</v>
      </c>
      <c r="L17" s="149">
        <f t="shared" si="3"/>
        <v>6.3637</v>
      </c>
      <c r="O17" s="168" t="s">
        <v>412</v>
      </c>
      <c r="P17" s="168" t="s">
        <v>170</v>
      </c>
      <c r="Q17" s="149">
        <f t="shared" si="4"/>
        <v>6.3728</v>
      </c>
      <c r="T17" s="168" t="s">
        <v>413</v>
      </c>
      <c r="U17" s="168" t="s">
        <v>414</v>
      </c>
      <c r="V17" s="149">
        <f t="shared" si="5"/>
        <v>6.3681</v>
      </c>
      <c r="Y17" s="168" t="s">
        <v>415</v>
      </c>
      <c r="Z17" s="168" t="s">
        <v>416</v>
      </c>
      <c r="AA17" s="149">
        <f t="shared" si="6"/>
        <v>6.38</v>
      </c>
      <c r="AD17" s="168" t="s">
        <v>417</v>
      </c>
      <c r="AE17" s="168" t="s">
        <v>418</v>
      </c>
      <c r="AF17" s="149">
        <f t="shared" si="7"/>
        <v>6.354</v>
      </c>
      <c r="AI17" s="168" t="s">
        <v>419</v>
      </c>
      <c r="AJ17" s="168" t="s">
        <v>420</v>
      </c>
      <c r="AK17" s="149">
        <f t="shared" si="8"/>
        <v>6.7871</v>
      </c>
      <c r="AN17" s="168" t="s">
        <v>421</v>
      </c>
      <c r="AO17" s="168" t="s">
        <v>422</v>
      </c>
      <c r="AP17" s="149">
        <f t="shared" si="9"/>
        <v>6.7518</v>
      </c>
      <c r="AS17" s="168" t="s">
        <v>423</v>
      </c>
      <c r="AT17" s="168" t="s">
        <v>424</v>
      </c>
      <c r="AU17" s="149">
        <f t="shared" si="10"/>
        <v>6.7265</v>
      </c>
      <c r="AX17" s="168" t="s">
        <v>425</v>
      </c>
      <c r="AY17" s="168" t="s">
        <v>426</v>
      </c>
      <c r="AZ17" s="149">
        <f t="shared" si="11"/>
        <v>6.773</v>
      </c>
      <c r="BC17" s="168" t="s">
        <v>427</v>
      </c>
      <c r="BD17" s="168" t="s">
        <v>428</v>
      </c>
      <c r="BE17" s="149">
        <f t="shared" si="12"/>
        <v>6.9101</v>
      </c>
      <c r="BH17" s="168" t="s">
        <v>429</v>
      </c>
      <c r="BI17" s="168" t="s">
        <v>430</v>
      </c>
      <c r="BJ17" s="149">
        <f t="shared" si="13"/>
        <v>7.1088</v>
      </c>
      <c r="BM17" s="265" t="s">
        <v>431</v>
      </c>
      <c r="BN17" s="265" t="s">
        <v>432</v>
      </c>
      <c r="BO17" s="149">
        <f t="shared" si="14"/>
        <v>7.0421</v>
      </c>
      <c r="BR17" s="265" t="s">
        <v>433</v>
      </c>
      <c r="BS17" s="265" t="s">
        <v>434</v>
      </c>
      <c r="BT17" s="149">
        <f t="shared" si="0"/>
        <v>6.9343</v>
      </c>
      <c r="BV17" s="265" t="s">
        <v>435</v>
      </c>
      <c r="BW17" s="265" t="s">
        <v>436</v>
      </c>
      <c r="BX17" s="149">
        <f t="shared" si="15"/>
        <v>6.8265</v>
      </c>
      <c r="CA17" s="173">
        <v>44970</v>
      </c>
      <c r="CB17" s="149">
        <v>6.8151</v>
      </c>
      <c r="CE17" s="173">
        <v>45001</v>
      </c>
      <c r="CF17" s="149">
        <v>6.9149</v>
      </c>
      <c r="CI17" s="173">
        <v>45029</v>
      </c>
      <c r="CJ17" s="149">
        <v>6.8658</v>
      </c>
      <c r="CM17" s="173">
        <v>45062</v>
      </c>
      <c r="CN17" s="149">
        <v>6.9506</v>
      </c>
      <c r="CQ17" s="173">
        <v>45090</v>
      </c>
      <c r="CR17" s="149">
        <v>7.1498</v>
      </c>
      <c r="CU17" s="173">
        <v>45121</v>
      </c>
      <c r="CV17" s="149">
        <v>7.1318</v>
      </c>
      <c r="CY17" s="173">
        <v>45154</v>
      </c>
      <c r="CZ17" s="149">
        <v>7.1986</v>
      </c>
      <c r="DC17" s="173">
        <v>45182</v>
      </c>
      <c r="DD17" s="149">
        <v>7.1894</v>
      </c>
      <c r="DG17" s="173">
        <v>45215</v>
      </c>
      <c r="DH17" s="149">
        <v>7.1798</v>
      </c>
      <c r="DK17" s="173">
        <v>45245</v>
      </c>
      <c r="DL17" s="149">
        <v>7.1752</v>
      </c>
      <c r="DO17" s="173">
        <v>45274</v>
      </c>
      <c r="DP17" s="149">
        <v>7.109</v>
      </c>
      <c r="DS17" s="173">
        <v>45306</v>
      </c>
      <c r="DT17" s="149">
        <v>7.1084</v>
      </c>
      <c r="DW17" s="173">
        <v>45329</v>
      </c>
      <c r="DX17" s="149">
        <v>7.1049</v>
      </c>
      <c r="EA17" s="173">
        <v>45365</v>
      </c>
      <c r="EB17" s="149">
        <v>7.0974</v>
      </c>
      <c r="EE17" s="173">
        <v>45397</v>
      </c>
      <c r="EF17" s="149">
        <v>7.0979</v>
      </c>
      <c r="EI17" s="173">
        <v>45428</v>
      </c>
      <c r="EJ17" s="149">
        <v>7.102</v>
      </c>
      <c r="EM17" s="173">
        <v>45456</v>
      </c>
      <c r="EN17" s="149">
        <v>7.1122</v>
      </c>
      <c r="EQ17" s="173">
        <v>45489</v>
      </c>
      <c r="ER17" s="149">
        <v>7.1328</v>
      </c>
      <c r="EU17" s="173">
        <v>45519</v>
      </c>
      <c r="EV17" s="149">
        <v>7.1399</v>
      </c>
      <c r="EY17" s="147">
        <v>45546</v>
      </c>
      <c r="EZ17" s="152">
        <v>7.1182</v>
      </c>
      <c r="FC17" s="147">
        <v>45581</v>
      </c>
      <c r="FD17" s="152">
        <v>7.1191</v>
      </c>
      <c r="FG17" s="147">
        <v>45610</v>
      </c>
      <c r="FH17" s="152">
        <v>7.1966</v>
      </c>
      <c r="FK17" s="147">
        <v>45642</v>
      </c>
      <c r="FL17" s="152">
        <v>7.1882</v>
      </c>
      <c r="FO17" s="147">
        <v>45659</v>
      </c>
      <c r="FP17" s="152">
        <v>7.1879</v>
      </c>
      <c r="FS17" s="147">
        <v>45701</v>
      </c>
      <c r="FT17" s="152">
        <v>7.1719</v>
      </c>
      <c r="FW17" s="170">
        <v>45730</v>
      </c>
      <c r="FX17" s="152">
        <v>7.1738</v>
      </c>
      <c r="GA17" s="170">
        <v>45762</v>
      </c>
      <c r="GB17" s="152">
        <v>7.2096</v>
      </c>
      <c r="GE17" s="170">
        <v>45792</v>
      </c>
      <c r="GF17">
        <v>7.1963</v>
      </c>
      <c r="GI17" s="147">
        <v>45821</v>
      </c>
      <c r="GJ17" s="152">
        <v>7.1772</v>
      </c>
      <c r="GM17" s="147">
        <v>45854</v>
      </c>
      <c r="GN17">
        <v>7.1526</v>
      </c>
      <c r="GQ17" s="147">
        <v>45883</v>
      </c>
      <c r="GR17" s="152">
        <v>7.1337</v>
      </c>
      <c r="GU17" s="147">
        <v>45915</v>
      </c>
      <c r="GV17" s="152">
        <v>7.1056</v>
      </c>
      <c r="GY17" s="147">
        <v>45946</v>
      </c>
      <c r="GZ17" s="152">
        <v>7.0968</v>
      </c>
      <c r="HC17" s="147">
        <v>45974</v>
      </c>
      <c r="HD17" s="152">
        <v>7.0865</v>
      </c>
      <c r="HG17" s="147">
        <v>46007</v>
      </c>
      <c r="HH17" s="152">
        <v>7.0602</v>
      </c>
      <c r="HK17" s="147">
        <v>46037</v>
      </c>
      <c r="HL17" s="152">
        <v>7.0064</v>
      </c>
      <c r="HO17" s="147">
        <v>46057</v>
      </c>
      <c r="HP17" s="152">
        <v>6.9533</v>
      </c>
      <c r="HS17" s="147">
        <v>46097</v>
      </c>
      <c r="HT17" s="152">
        <v>6.9057</v>
      </c>
      <c r="HW17" s="147">
        <v>46127</v>
      </c>
      <c r="HX17" s="152">
        <v>6.8582</v>
      </c>
      <c r="IA17" s="147">
        <v>46156</v>
      </c>
      <c r="IB17" s="152">
        <v>6.8401</v>
      </c>
      <c r="IE17" s="147">
        <v>46185</v>
      </c>
      <c r="IF17" s="152">
        <v>6.8109</v>
      </c>
    </row>
    <row r="18" spans="1:240">
      <c r="A18" s="168" t="str">
        <f>'欧元 '!A18</f>
        <v>2021-10-13</v>
      </c>
      <c r="B18" s="168" t="s">
        <v>437</v>
      </c>
      <c r="C18" s="149">
        <f t="shared" si="1"/>
        <v>6.4612</v>
      </c>
      <c r="F18" s="168" t="s">
        <v>438</v>
      </c>
      <c r="G18" s="168" t="s">
        <v>439</v>
      </c>
      <c r="H18" s="149">
        <f t="shared" si="2"/>
        <v>6.4065</v>
      </c>
      <c r="J18" s="168" t="s">
        <v>440</v>
      </c>
      <c r="K18" s="168" t="s">
        <v>441</v>
      </c>
      <c r="L18" s="149">
        <f t="shared" si="3"/>
        <v>6.3716</v>
      </c>
      <c r="O18" s="168" t="s">
        <v>442</v>
      </c>
      <c r="P18" s="168" t="s">
        <v>443</v>
      </c>
      <c r="Q18" s="149">
        <f t="shared" si="4"/>
        <v>6.3779</v>
      </c>
      <c r="T18" s="168" t="s">
        <v>444</v>
      </c>
      <c r="U18" s="168" t="s">
        <v>203</v>
      </c>
      <c r="V18" s="149">
        <f t="shared" si="5"/>
        <v>6.3599</v>
      </c>
      <c r="Y18" s="168" t="s">
        <v>445</v>
      </c>
      <c r="Z18" s="168" t="s">
        <v>446</v>
      </c>
      <c r="AA18" s="149">
        <f t="shared" si="6"/>
        <v>6.376</v>
      </c>
      <c r="AD18" s="168" t="s">
        <v>447</v>
      </c>
      <c r="AE18" s="168" t="s">
        <v>448</v>
      </c>
      <c r="AF18" s="149">
        <f t="shared" si="7"/>
        <v>6.3752</v>
      </c>
      <c r="AI18" s="168" t="s">
        <v>449</v>
      </c>
      <c r="AJ18" s="168" t="s">
        <v>450</v>
      </c>
      <c r="AK18" s="149">
        <f t="shared" si="8"/>
        <v>6.7898</v>
      </c>
      <c r="AN18" s="168" t="s">
        <v>451</v>
      </c>
      <c r="AO18" s="168" t="s">
        <v>452</v>
      </c>
      <c r="AP18" s="149">
        <f t="shared" si="9"/>
        <v>6.7482</v>
      </c>
      <c r="AS18" s="168" t="s">
        <v>453</v>
      </c>
      <c r="AT18" s="168" t="s">
        <v>454</v>
      </c>
      <c r="AU18" s="149">
        <f t="shared" si="10"/>
        <v>6.7282</v>
      </c>
      <c r="AX18" s="168" t="s">
        <v>455</v>
      </c>
      <c r="AY18" s="168" t="s">
        <v>456</v>
      </c>
      <c r="AZ18" s="149">
        <f t="shared" si="11"/>
        <v>6.741</v>
      </c>
      <c r="BC18" s="168" t="s">
        <v>457</v>
      </c>
      <c r="BD18" s="168" t="s">
        <v>458</v>
      </c>
      <c r="BE18" s="149">
        <f t="shared" si="12"/>
        <v>6.9116</v>
      </c>
      <c r="BH18" s="168" t="s">
        <v>459</v>
      </c>
      <c r="BI18" s="168" t="s">
        <v>460</v>
      </c>
      <c r="BJ18" s="149">
        <f t="shared" si="13"/>
        <v>7.1101</v>
      </c>
      <c r="BM18" s="265" t="s">
        <v>461</v>
      </c>
      <c r="BN18" s="265" t="s">
        <v>462</v>
      </c>
      <c r="BO18" s="149">
        <f t="shared" si="14"/>
        <v>7.0899</v>
      </c>
      <c r="BR18" s="265" t="s">
        <v>463</v>
      </c>
      <c r="BS18" s="265" t="s">
        <v>464</v>
      </c>
      <c r="BT18" s="149">
        <f t="shared" si="0"/>
        <v>6.9535</v>
      </c>
      <c r="BV18" s="265" t="s">
        <v>465</v>
      </c>
      <c r="BW18" s="265" t="s">
        <v>466</v>
      </c>
      <c r="BX18" s="149">
        <f t="shared" si="15"/>
        <v>6.8912</v>
      </c>
      <c r="CA18" s="173">
        <v>44967</v>
      </c>
      <c r="CB18" s="149">
        <v>6.7884</v>
      </c>
      <c r="CE18" s="173">
        <v>45000</v>
      </c>
      <c r="CF18" s="149">
        <v>6.868</v>
      </c>
      <c r="CI18" s="173">
        <v>45028</v>
      </c>
      <c r="CJ18" s="149">
        <v>6.8854</v>
      </c>
      <c r="CM18" s="173">
        <v>45061</v>
      </c>
      <c r="CN18" s="149">
        <v>6.9654</v>
      </c>
      <c r="CQ18" s="173">
        <v>45089</v>
      </c>
      <c r="CR18" s="149">
        <v>7.1212</v>
      </c>
      <c r="CU18" s="173">
        <v>45120</v>
      </c>
      <c r="CV18" s="149">
        <v>7.1527</v>
      </c>
      <c r="CY18" s="173">
        <v>45153</v>
      </c>
      <c r="CZ18" s="149">
        <v>7.1768</v>
      </c>
      <c r="DC18" s="173">
        <v>45181</v>
      </c>
      <c r="DD18" s="149">
        <v>7.1986</v>
      </c>
      <c r="DG18" s="173">
        <v>45212</v>
      </c>
      <c r="DH18" s="149">
        <v>7.1775</v>
      </c>
      <c r="DK18" s="173">
        <v>45244</v>
      </c>
      <c r="DL18" s="149">
        <v>7.1768</v>
      </c>
      <c r="DO18" s="173">
        <v>45273</v>
      </c>
      <c r="DP18" s="149">
        <v>7.1126</v>
      </c>
      <c r="DS18" s="173">
        <v>45303</v>
      </c>
      <c r="DT18" s="149">
        <v>7.105</v>
      </c>
      <c r="DW18" s="173">
        <v>45328</v>
      </c>
      <c r="DX18" s="149">
        <v>7.1082</v>
      </c>
      <c r="EA18" s="173">
        <v>45364</v>
      </c>
      <c r="EB18" s="149">
        <v>7.093</v>
      </c>
      <c r="EE18" s="173">
        <v>45394</v>
      </c>
      <c r="EF18" s="149">
        <v>7.0967</v>
      </c>
      <c r="EI18" s="173">
        <v>45427</v>
      </c>
      <c r="EJ18" s="149">
        <v>7.1049</v>
      </c>
      <c r="EM18" s="173">
        <v>45455</v>
      </c>
      <c r="EN18" s="149">
        <v>7.1133</v>
      </c>
      <c r="EQ18" s="173">
        <v>45488</v>
      </c>
      <c r="ER18" s="149">
        <v>7.1313</v>
      </c>
      <c r="EU18" s="173">
        <v>45518</v>
      </c>
      <c r="EV18" s="149">
        <v>7.1415</v>
      </c>
      <c r="EY18" s="147">
        <v>45545</v>
      </c>
      <c r="EZ18" s="152">
        <v>7.1136</v>
      </c>
      <c r="FC18" s="147">
        <v>45580</v>
      </c>
      <c r="FD18" s="152">
        <v>7.083</v>
      </c>
      <c r="FG18" s="147">
        <v>45609</v>
      </c>
      <c r="FH18" s="152">
        <v>7.1991</v>
      </c>
      <c r="FK18" s="147">
        <v>45639</v>
      </c>
      <c r="FL18" s="152">
        <v>7.1876</v>
      </c>
      <c r="FO18" s="147"/>
      <c r="FP18" s="152"/>
      <c r="FS18" s="147">
        <v>45700</v>
      </c>
      <c r="FT18" s="152">
        <v>7.171</v>
      </c>
      <c r="FW18" s="170">
        <v>45729</v>
      </c>
      <c r="FX18" s="152">
        <v>7.1728</v>
      </c>
      <c r="GA18" s="170">
        <v>45761</v>
      </c>
      <c r="GB18" s="152">
        <v>7.211</v>
      </c>
      <c r="GE18" s="170">
        <v>45791</v>
      </c>
      <c r="GF18">
        <v>7.1956</v>
      </c>
      <c r="GI18" s="147">
        <v>45820</v>
      </c>
      <c r="GJ18" s="152">
        <v>7.1803</v>
      </c>
      <c r="GM18" s="147">
        <v>45853</v>
      </c>
      <c r="GN18">
        <v>7.1498</v>
      </c>
      <c r="GQ18" s="147">
        <v>45882</v>
      </c>
      <c r="GR18" s="152">
        <v>7.135</v>
      </c>
      <c r="GU18" s="147">
        <v>45912</v>
      </c>
      <c r="GV18" s="152">
        <v>7.1019</v>
      </c>
      <c r="GY18" s="147">
        <v>45945</v>
      </c>
      <c r="GZ18" s="152">
        <v>7.0995</v>
      </c>
      <c r="HC18" s="147">
        <v>45973</v>
      </c>
      <c r="HD18" s="152">
        <v>7.0833</v>
      </c>
      <c r="HG18" s="147">
        <v>46006</v>
      </c>
      <c r="HH18" s="152">
        <v>7.0656</v>
      </c>
      <c r="HK18" s="147">
        <v>46036</v>
      </c>
      <c r="HL18" s="152">
        <v>7.012</v>
      </c>
      <c r="HO18" s="147">
        <v>46056</v>
      </c>
      <c r="HP18" s="152">
        <v>6.9608</v>
      </c>
      <c r="HS18" s="147">
        <v>46094</v>
      </c>
      <c r="HT18" s="152">
        <v>6.9007</v>
      </c>
      <c r="HW18" s="147">
        <v>46126</v>
      </c>
      <c r="HX18" s="152">
        <v>6.8593</v>
      </c>
      <c r="IA18" s="147">
        <v>46155</v>
      </c>
      <c r="IB18" s="152">
        <v>6.8431</v>
      </c>
      <c r="IE18" s="147">
        <v>46184</v>
      </c>
      <c r="IF18" s="152">
        <v>6.815</v>
      </c>
    </row>
    <row r="19" spans="1:240">
      <c r="A19" s="168" t="str">
        <f>'欧元 '!A19</f>
        <v>2021-10-12</v>
      </c>
      <c r="B19" s="168" t="s">
        <v>467</v>
      </c>
      <c r="C19" s="149">
        <f t="shared" si="1"/>
        <v>6.4447</v>
      </c>
      <c r="F19" s="168" t="s">
        <v>468</v>
      </c>
      <c r="G19" s="168" t="s">
        <v>469</v>
      </c>
      <c r="H19" s="149">
        <f t="shared" si="2"/>
        <v>6.4145</v>
      </c>
      <c r="J19" s="168" t="s">
        <v>470</v>
      </c>
      <c r="K19" s="168" t="s">
        <v>471</v>
      </c>
      <c r="L19" s="149">
        <f t="shared" si="3"/>
        <v>6.3675</v>
      </c>
      <c r="O19" s="168" t="s">
        <v>472</v>
      </c>
      <c r="P19" s="168" t="s">
        <v>75</v>
      </c>
      <c r="Q19" s="149">
        <f t="shared" si="4"/>
        <v>6.3794</v>
      </c>
      <c r="T19" s="168" t="s">
        <v>473</v>
      </c>
      <c r="U19" s="168" t="s">
        <v>355</v>
      </c>
      <c r="V19" s="149">
        <f t="shared" si="5"/>
        <v>6.3653</v>
      </c>
      <c r="Y19" s="168" t="s">
        <v>474</v>
      </c>
      <c r="Z19" s="168" t="s">
        <v>475</v>
      </c>
      <c r="AA19" s="149">
        <f t="shared" si="6"/>
        <v>6.3506</v>
      </c>
      <c r="AD19" s="168" t="s">
        <v>476</v>
      </c>
      <c r="AE19" s="168" t="s">
        <v>477</v>
      </c>
      <c r="AF19" s="149">
        <f t="shared" si="7"/>
        <v>6.3795</v>
      </c>
      <c r="AI19" s="168" t="s">
        <v>478</v>
      </c>
      <c r="AJ19" s="168" t="s">
        <v>318</v>
      </c>
      <c r="AK19" s="149">
        <f t="shared" si="8"/>
        <v>6.7292</v>
      </c>
      <c r="AN19" s="168" t="s">
        <v>479</v>
      </c>
      <c r="AO19" s="168" t="s">
        <v>480</v>
      </c>
      <c r="AP19" s="149">
        <f t="shared" si="9"/>
        <v>6.7182</v>
      </c>
      <c r="AS19" s="168" t="s">
        <v>481</v>
      </c>
      <c r="AT19" s="168" t="s">
        <v>482</v>
      </c>
      <c r="AU19" s="149">
        <f t="shared" si="10"/>
        <v>6.7287</v>
      </c>
      <c r="AX19" s="168" t="s">
        <v>483</v>
      </c>
      <c r="AY19" s="168" t="s">
        <v>484</v>
      </c>
      <c r="AZ19" s="149">
        <f t="shared" si="11"/>
        <v>6.7413</v>
      </c>
      <c r="BC19" s="168" t="s">
        <v>485</v>
      </c>
      <c r="BD19" s="168" t="s">
        <v>486</v>
      </c>
      <c r="BE19" s="149">
        <f t="shared" si="12"/>
        <v>6.8928</v>
      </c>
      <c r="BH19" s="168" t="s">
        <v>487</v>
      </c>
      <c r="BI19" s="168" t="s">
        <v>488</v>
      </c>
      <c r="BJ19" s="149">
        <f t="shared" si="13"/>
        <v>7.1103</v>
      </c>
      <c r="BM19" s="265" t="s">
        <v>489</v>
      </c>
      <c r="BN19" s="265" t="s">
        <v>490</v>
      </c>
      <c r="BO19" s="149">
        <f t="shared" si="14"/>
        <v>7.1907</v>
      </c>
      <c r="BR19" s="265" t="s">
        <v>491</v>
      </c>
      <c r="BS19" s="265" t="s">
        <v>377</v>
      </c>
      <c r="BT19" s="149">
        <f t="shared" si="0"/>
        <v>6.9746</v>
      </c>
      <c r="BV19" s="265" t="s">
        <v>492</v>
      </c>
      <c r="BW19" s="265" t="s">
        <v>493</v>
      </c>
      <c r="BX19" s="149">
        <f t="shared" si="15"/>
        <v>6.8926</v>
      </c>
      <c r="CA19" s="173">
        <v>44966</v>
      </c>
      <c r="CB19" s="149">
        <v>6.7905</v>
      </c>
      <c r="CE19" s="173">
        <v>44999</v>
      </c>
      <c r="CF19" s="149">
        <v>6.8949</v>
      </c>
      <c r="CI19" s="173">
        <v>45027</v>
      </c>
      <c r="CJ19" s="149">
        <v>6.8882</v>
      </c>
      <c r="CM19" s="173">
        <v>45058</v>
      </c>
      <c r="CN19" s="149">
        <v>6.9481</v>
      </c>
      <c r="CQ19" s="173">
        <v>45086</v>
      </c>
      <c r="CR19" s="149">
        <v>7.1115</v>
      </c>
      <c r="CU19" s="173">
        <v>45119</v>
      </c>
      <c r="CV19" s="149">
        <v>7.1765</v>
      </c>
      <c r="CY19" s="173">
        <v>45152</v>
      </c>
      <c r="CZ19" s="149">
        <v>7.1686</v>
      </c>
      <c r="DC19" s="173">
        <v>45180</v>
      </c>
      <c r="DD19" s="149">
        <v>7.2148</v>
      </c>
      <c r="DG19" s="173">
        <v>45211</v>
      </c>
      <c r="DH19" s="149">
        <v>7.1776</v>
      </c>
      <c r="DK19" s="173">
        <v>45243</v>
      </c>
      <c r="DL19" s="149">
        <v>7.1769</v>
      </c>
      <c r="DO19" s="173">
        <v>45272</v>
      </c>
      <c r="DP19" s="149">
        <v>7.1174</v>
      </c>
      <c r="DS19" s="173">
        <v>45302</v>
      </c>
      <c r="DT19" s="149">
        <v>7.1087</v>
      </c>
      <c r="DW19" s="173">
        <v>45327</v>
      </c>
      <c r="DX19" s="149">
        <v>7.107</v>
      </c>
      <c r="EA19" s="173">
        <v>45363</v>
      </c>
      <c r="EB19" s="149">
        <v>7.0963</v>
      </c>
      <c r="EE19" s="173">
        <v>45393</v>
      </c>
      <c r="EF19" s="149">
        <v>7.0968</v>
      </c>
      <c r="EI19" s="173">
        <v>45426</v>
      </c>
      <c r="EJ19" s="149">
        <v>7.1053</v>
      </c>
      <c r="EM19" s="173">
        <v>45454</v>
      </c>
      <c r="EN19" s="149">
        <v>7.1135</v>
      </c>
      <c r="EQ19" s="173">
        <v>45485</v>
      </c>
      <c r="ER19" s="149">
        <v>7.1315</v>
      </c>
      <c r="EU19" s="173">
        <v>45517</v>
      </c>
      <c r="EV19" s="149">
        <v>7.1479</v>
      </c>
      <c r="EY19" s="147">
        <v>45544</v>
      </c>
      <c r="EZ19" s="152">
        <v>7.0989</v>
      </c>
      <c r="FC19" s="147">
        <v>45579</v>
      </c>
      <c r="FD19" s="152">
        <v>7.0723</v>
      </c>
      <c r="FG19" s="147">
        <v>45608</v>
      </c>
      <c r="FH19" s="152">
        <v>7.1927</v>
      </c>
      <c r="FK19" s="147">
        <v>45638</v>
      </c>
      <c r="FL19" s="152">
        <v>7.1854</v>
      </c>
      <c r="FO19" s="147"/>
      <c r="FP19" s="152"/>
      <c r="FS19" s="147">
        <v>45699</v>
      </c>
      <c r="FT19" s="152">
        <v>7.1716</v>
      </c>
      <c r="FW19" s="170">
        <v>45728</v>
      </c>
      <c r="FX19" s="152">
        <v>7.1696</v>
      </c>
      <c r="GA19" s="170">
        <v>45758</v>
      </c>
      <c r="GB19" s="152">
        <v>7.2087</v>
      </c>
      <c r="GE19" s="170">
        <v>45790</v>
      </c>
      <c r="GF19">
        <v>7.1991</v>
      </c>
      <c r="GI19" s="147">
        <v>45819</v>
      </c>
      <c r="GJ19" s="152">
        <v>7.1815</v>
      </c>
      <c r="GM19" s="147">
        <v>45852</v>
      </c>
      <c r="GN19">
        <v>7.1491</v>
      </c>
      <c r="GQ19" s="147">
        <v>45881</v>
      </c>
      <c r="GR19" s="152">
        <v>7.1418</v>
      </c>
      <c r="GU19" s="147">
        <v>45911</v>
      </c>
      <c r="GV19" s="152">
        <v>7.1034</v>
      </c>
      <c r="GY19" s="147">
        <v>45944</v>
      </c>
      <c r="GZ19" s="152">
        <v>7.1021</v>
      </c>
      <c r="HC19" s="147">
        <v>45972</v>
      </c>
      <c r="HD19" s="152">
        <v>7.0866</v>
      </c>
      <c r="HG19" s="147">
        <v>46003</v>
      </c>
      <c r="HH19" s="152">
        <v>7.0638</v>
      </c>
      <c r="HK19" s="147">
        <v>46035</v>
      </c>
      <c r="HL19" s="152">
        <v>7.0103</v>
      </c>
      <c r="HO19" s="147">
        <v>46055</v>
      </c>
      <c r="HP19" s="152">
        <v>6.9695</v>
      </c>
      <c r="HS19" s="147">
        <v>46093</v>
      </c>
      <c r="HT19" s="152">
        <v>6.8959</v>
      </c>
      <c r="HW19" s="147">
        <v>46125</v>
      </c>
      <c r="HX19" s="152">
        <v>6.8657</v>
      </c>
      <c r="IA19" s="147">
        <v>46154</v>
      </c>
      <c r="IB19" s="152">
        <v>6.8426</v>
      </c>
      <c r="IE19" s="147">
        <v>46183</v>
      </c>
      <c r="IF19" s="152">
        <v>6.813</v>
      </c>
    </row>
    <row r="20" spans="1:240">
      <c r="A20" s="168" t="str">
        <f>'欧元 '!A20</f>
        <v>2021-10-11</v>
      </c>
      <c r="B20" s="168" t="s">
        <v>494</v>
      </c>
      <c r="C20" s="149">
        <f t="shared" si="1"/>
        <v>6.4479</v>
      </c>
      <c r="F20" s="168" t="s">
        <v>495</v>
      </c>
      <c r="G20" s="168" t="s">
        <v>496</v>
      </c>
      <c r="H20" s="149">
        <f t="shared" si="2"/>
        <v>6.3948</v>
      </c>
      <c r="J20" s="168" t="s">
        <v>497</v>
      </c>
      <c r="K20" s="168" t="s">
        <v>498</v>
      </c>
      <c r="L20" s="149">
        <f t="shared" si="3"/>
        <v>6.3669</v>
      </c>
      <c r="O20" s="168"/>
      <c r="P20" s="168"/>
      <c r="Q20" s="149"/>
      <c r="T20" s="168" t="s">
        <v>499</v>
      </c>
      <c r="U20" s="168" t="s">
        <v>500</v>
      </c>
      <c r="V20" s="149">
        <f t="shared" si="5"/>
        <v>6.3569</v>
      </c>
      <c r="Y20" s="168" t="s">
        <v>501</v>
      </c>
      <c r="Z20" s="168" t="s">
        <v>502</v>
      </c>
      <c r="AA20" s="149">
        <f t="shared" si="6"/>
        <v>6.3306</v>
      </c>
      <c r="AD20" s="168" t="s">
        <v>503</v>
      </c>
      <c r="AE20" s="168" t="s">
        <v>504</v>
      </c>
      <c r="AF20" s="149">
        <f t="shared" si="7"/>
        <v>6.3645</v>
      </c>
      <c r="AI20" s="168" t="s">
        <v>505</v>
      </c>
      <c r="AJ20" s="168" t="s">
        <v>506</v>
      </c>
      <c r="AK20" s="149">
        <f t="shared" si="8"/>
        <v>6.729</v>
      </c>
      <c r="AN20" s="168" t="s">
        <v>507</v>
      </c>
      <c r="AO20" s="168" t="s">
        <v>508</v>
      </c>
      <c r="AP20" s="149">
        <f t="shared" si="9"/>
        <v>6.6994</v>
      </c>
      <c r="AS20" s="168" t="s">
        <v>509</v>
      </c>
      <c r="AT20" s="168" t="s">
        <v>510</v>
      </c>
      <c r="AU20" s="149">
        <f t="shared" si="10"/>
        <v>6.696</v>
      </c>
      <c r="AX20" s="168" t="s">
        <v>511</v>
      </c>
      <c r="AY20" s="168" t="s">
        <v>512</v>
      </c>
      <c r="AZ20" s="149">
        <f t="shared" si="11"/>
        <v>6.7324</v>
      </c>
      <c r="BC20" s="168" t="s">
        <v>513</v>
      </c>
      <c r="BD20" s="168" t="s">
        <v>514</v>
      </c>
      <c r="BE20" s="149">
        <f t="shared" si="12"/>
        <v>6.9098</v>
      </c>
      <c r="BH20" s="168" t="s">
        <v>515</v>
      </c>
      <c r="BI20" s="168" t="s">
        <v>516</v>
      </c>
      <c r="BJ20" s="149">
        <f t="shared" si="13"/>
        <v>7.1075</v>
      </c>
      <c r="BM20" s="265" t="s">
        <v>517</v>
      </c>
      <c r="BN20" s="265" t="s">
        <v>518</v>
      </c>
      <c r="BO20" s="149">
        <f t="shared" si="14"/>
        <v>7.2422</v>
      </c>
      <c r="BR20" s="265" t="s">
        <v>519</v>
      </c>
      <c r="BS20" s="265" t="s">
        <v>520</v>
      </c>
      <c r="BT20" s="149">
        <f t="shared" si="0"/>
        <v>6.9565</v>
      </c>
      <c r="BV20" s="265" t="s">
        <v>521</v>
      </c>
      <c r="BW20" s="265" t="s">
        <v>522</v>
      </c>
      <c r="BX20" s="149">
        <f t="shared" si="15"/>
        <v>6.9131</v>
      </c>
      <c r="CA20" s="173">
        <v>44965</v>
      </c>
      <c r="CB20" s="149">
        <v>6.7752</v>
      </c>
      <c r="CE20" s="173">
        <v>44998</v>
      </c>
      <c r="CF20" s="149">
        <v>6.9375</v>
      </c>
      <c r="CI20" s="173">
        <v>45026</v>
      </c>
      <c r="CJ20" s="149">
        <v>6.8764</v>
      </c>
      <c r="CM20" s="173">
        <v>45057</v>
      </c>
      <c r="CN20" s="149">
        <v>6.9101</v>
      </c>
      <c r="CQ20" s="173">
        <v>45085</v>
      </c>
      <c r="CR20" s="149">
        <v>7.128</v>
      </c>
      <c r="CU20" s="173">
        <v>45118</v>
      </c>
      <c r="CV20" s="149">
        <v>7.1886</v>
      </c>
      <c r="CY20" s="173">
        <v>45149</v>
      </c>
      <c r="CZ20" s="149">
        <v>7.1587</v>
      </c>
      <c r="DC20" s="173">
        <v>45177</v>
      </c>
      <c r="DD20" s="149">
        <v>7.215</v>
      </c>
      <c r="DG20" s="173">
        <v>45210</v>
      </c>
      <c r="DH20" s="149">
        <v>7.1779</v>
      </c>
      <c r="DK20" s="173">
        <v>45240</v>
      </c>
      <c r="DL20" s="149">
        <v>7.1771</v>
      </c>
      <c r="DO20" s="173">
        <v>45271</v>
      </c>
      <c r="DP20" s="149">
        <v>7.1163</v>
      </c>
      <c r="DS20" s="173">
        <v>45301</v>
      </c>
      <c r="DT20" s="149">
        <v>7.1055</v>
      </c>
      <c r="DW20" s="173">
        <v>45324</v>
      </c>
      <c r="DX20" s="149">
        <v>7.1006</v>
      </c>
      <c r="EA20" s="173">
        <v>45362</v>
      </c>
      <c r="EB20" s="149">
        <v>7.0969</v>
      </c>
      <c r="EE20" s="173">
        <v>45392</v>
      </c>
      <c r="EF20" s="149">
        <v>7.0959</v>
      </c>
      <c r="EI20" s="173">
        <v>45425</v>
      </c>
      <c r="EJ20" s="149">
        <v>7.103</v>
      </c>
      <c r="EM20" s="173">
        <v>45450</v>
      </c>
      <c r="EN20" s="149">
        <v>7.1106</v>
      </c>
      <c r="EQ20" s="173">
        <v>45484</v>
      </c>
      <c r="ER20" s="149">
        <v>7.1339</v>
      </c>
      <c r="EU20" s="173">
        <v>45516</v>
      </c>
      <c r="EV20" s="149">
        <v>7.1458</v>
      </c>
      <c r="EY20" s="147">
        <v>45541</v>
      </c>
      <c r="EZ20" s="152">
        <v>7.0925</v>
      </c>
      <c r="FC20" s="147">
        <v>45576</v>
      </c>
      <c r="FD20" s="152">
        <v>7.0731</v>
      </c>
      <c r="FG20" s="147">
        <v>45607</v>
      </c>
      <c r="FH20" s="152">
        <v>7.1786</v>
      </c>
      <c r="FK20" s="147">
        <v>45637</v>
      </c>
      <c r="FL20" s="152">
        <v>7.1843</v>
      </c>
      <c r="FO20" s="147"/>
      <c r="FP20" s="152"/>
      <c r="FS20" s="147">
        <v>45698</v>
      </c>
      <c r="FT20" s="152">
        <v>7.1707</v>
      </c>
      <c r="FW20" s="170">
        <v>45727</v>
      </c>
      <c r="FX20" s="152">
        <v>7.1741</v>
      </c>
      <c r="GA20" s="170">
        <v>45757</v>
      </c>
      <c r="GB20" s="152">
        <v>7.2092</v>
      </c>
      <c r="GE20" s="170">
        <v>45789</v>
      </c>
      <c r="GF20">
        <v>7.2066</v>
      </c>
      <c r="GI20" s="147">
        <v>45818</v>
      </c>
      <c r="GJ20" s="152">
        <v>7.184</v>
      </c>
      <c r="GM20" s="147">
        <v>45849</v>
      </c>
      <c r="GN20">
        <v>7.1475</v>
      </c>
      <c r="GQ20" s="147">
        <v>45880</v>
      </c>
      <c r="GR20" s="152">
        <v>7.1405</v>
      </c>
      <c r="GU20" s="147">
        <v>45910</v>
      </c>
      <c r="GV20" s="152">
        <v>7.1062</v>
      </c>
      <c r="GY20" s="147">
        <v>45943</v>
      </c>
      <c r="GZ20" s="152">
        <v>7.1007</v>
      </c>
      <c r="HC20" s="147">
        <v>45971</v>
      </c>
      <c r="HD20" s="152">
        <v>7.0856</v>
      </c>
      <c r="HG20" s="147">
        <v>46002</v>
      </c>
      <c r="HH20" s="152">
        <v>7.0686</v>
      </c>
      <c r="HK20" s="147">
        <v>46034</v>
      </c>
      <c r="HL20" s="152">
        <v>7.0108</v>
      </c>
      <c r="HO20" s="165"/>
      <c r="HP20" s="314"/>
      <c r="HS20" s="165">
        <v>46092</v>
      </c>
      <c r="HT20" s="314">
        <v>6.8917</v>
      </c>
      <c r="HW20" s="165">
        <v>46122</v>
      </c>
      <c r="HX20" s="314">
        <v>6.8654</v>
      </c>
      <c r="IA20" s="165">
        <v>46153</v>
      </c>
      <c r="IB20" s="314">
        <v>6.8467</v>
      </c>
      <c r="IE20" s="165">
        <v>46182</v>
      </c>
      <c r="IF20" s="314">
        <v>6.8147</v>
      </c>
    </row>
    <row r="21" spans="1:240">
      <c r="A21" s="168" t="str">
        <f>'欧元 '!A21</f>
        <v>2021-10-08</v>
      </c>
      <c r="B21" s="168" t="s">
        <v>523</v>
      </c>
      <c r="C21" s="149">
        <f t="shared" si="1"/>
        <v>6.4604</v>
      </c>
      <c r="F21" s="168" t="s">
        <v>524</v>
      </c>
      <c r="G21" s="168" t="s">
        <v>199</v>
      </c>
      <c r="H21" s="149">
        <f t="shared" si="2"/>
        <v>6.3903</v>
      </c>
      <c r="J21" s="168" t="s">
        <v>525</v>
      </c>
      <c r="K21" s="168" t="s">
        <v>526</v>
      </c>
      <c r="L21" s="149">
        <f t="shared" si="3"/>
        <v>6.3702</v>
      </c>
      <c r="O21" s="168"/>
      <c r="P21" s="168"/>
      <c r="Q21" s="149"/>
      <c r="T21" s="168" t="s">
        <v>527</v>
      </c>
      <c r="U21" s="168" t="s">
        <v>528</v>
      </c>
      <c r="V21" s="149">
        <f t="shared" si="5"/>
        <v>6.358</v>
      </c>
      <c r="Y21" s="168" t="s">
        <v>529</v>
      </c>
      <c r="Z21" s="168" t="s">
        <v>530</v>
      </c>
      <c r="AA21" s="149">
        <f t="shared" si="6"/>
        <v>6.3105</v>
      </c>
      <c r="AD21" s="168" t="s">
        <v>531</v>
      </c>
      <c r="AE21" s="168" t="s">
        <v>355</v>
      </c>
      <c r="AF21" s="149">
        <f t="shared" si="7"/>
        <v>6.3653</v>
      </c>
      <c r="AI21" s="168" t="s">
        <v>532</v>
      </c>
      <c r="AJ21" s="168" t="s">
        <v>533</v>
      </c>
      <c r="AK21" s="149">
        <f t="shared" si="8"/>
        <v>6.7134</v>
      </c>
      <c r="AN21" s="168" t="s">
        <v>534</v>
      </c>
      <c r="AO21" s="168" t="s">
        <v>535</v>
      </c>
      <c r="AP21" s="149">
        <f t="shared" si="9"/>
        <v>6.6811</v>
      </c>
      <c r="AS21" s="168" t="s">
        <v>536</v>
      </c>
      <c r="AT21" s="168" t="s">
        <v>537</v>
      </c>
      <c r="AU21" s="149">
        <f t="shared" si="10"/>
        <v>6.7098</v>
      </c>
      <c r="AX21" s="168" t="s">
        <v>538</v>
      </c>
      <c r="AY21" s="168" t="s">
        <v>539</v>
      </c>
      <c r="AZ21" s="149">
        <f t="shared" si="11"/>
        <v>6.7612</v>
      </c>
      <c r="BC21" s="168" t="s">
        <v>540</v>
      </c>
      <c r="BD21" s="168" t="s">
        <v>541</v>
      </c>
      <c r="BE21" s="149">
        <f t="shared" si="12"/>
        <v>6.9148</v>
      </c>
      <c r="BH21" s="168" t="s">
        <v>542</v>
      </c>
      <c r="BI21" s="168" t="s">
        <v>543</v>
      </c>
      <c r="BJ21" s="149">
        <f t="shared" si="13"/>
        <v>7.0992</v>
      </c>
      <c r="BM21" s="265" t="s">
        <v>544</v>
      </c>
      <c r="BN21" s="265" t="s">
        <v>545</v>
      </c>
      <c r="BO21" s="149">
        <f t="shared" si="14"/>
        <v>7.2189</v>
      </c>
      <c r="BR21" s="265" t="s">
        <v>546</v>
      </c>
      <c r="BS21" s="265" t="s">
        <v>547</v>
      </c>
      <c r="BT21" s="149">
        <f t="shared" si="0"/>
        <v>6.9588</v>
      </c>
      <c r="BV21" s="265" t="s">
        <v>548</v>
      </c>
      <c r="BW21" s="265" t="s">
        <v>549</v>
      </c>
      <c r="BX21" s="149">
        <f t="shared" si="15"/>
        <v>6.9475</v>
      </c>
      <c r="CA21" s="173">
        <v>44964</v>
      </c>
      <c r="CB21" s="149">
        <v>6.7967</v>
      </c>
      <c r="CE21" s="173">
        <v>44995</v>
      </c>
      <c r="CF21" s="149">
        <v>6.9655</v>
      </c>
      <c r="CI21" s="173">
        <v>45023</v>
      </c>
      <c r="CJ21" s="149">
        <v>6.8838</v>
      </c>
      <c r="CM21" s="173">
        <v>45056</v>
      </c>
      <c r="CN21" s="149">
        <v>6.9299</v>
      </c>
      <c r="CQ21" s="173">
        <v>45084</v>
      </c>
      <c r="CR21" s="149">
        <v>7.1196</v>
      </c>
      <c r="CU21" s="173">
        <v>45117</v>
      </c>
      <c r="CV21" s="149">
        <v>7.1926</v>
      </c>
      <c r="CY21" s="173">
        <v>45148</v>
      </c>
      <c r="CZ21" s="149">
        <v>7.1576</v>
      </c>
      <c r="DC21" s="173">
        <v>45176</v>
      </c>
      <c r="DD21" s="149">
        <v>7.1986</v>
      </c>
      <c r="DG21" s="173">
        <v>45209</v>
      </c>
      <c r="DH21" s="149">
        <v>7.1781</v>
      </c>
      <c r="DK21" s="173">
        <v>45239</v>
      </c>
      <c r="DL21" s="149">
        <v>7.1772</v>
      </c>
      <c r="DO21" s="173">
        <v>45268</v>
      </c>
      <c r="DP21" s="149">
        <v>7.1123</v>
      </c>
      <c r="DS21" s="173">
        <v>45300</v>
      </c>
      <c r="DT21" s="149">
        <v>7.101</v>
      </c>
      <c r="DW21" s="173">
        <v>45323</v>
      </c>
      <c r="DX21" s="149">
        <v>7.1049</v>
      </c>
      <c r="EA21" s="173">
        <v>45359</v>
      </c>
      <c r="EB21" s="149">
        <v>7.0978</v>
      </c>
      <c r="EE21" s="173">
        <v>45391</v>
      </c>
      <c r="EF21" s="149">
        <v>7.0956</v>
      </c>
      <c r="EI21" s="173">
        <v>45422</v>
      </c>
      <c r="EJ21" s="149">
        <v>7.1011</v>
      </c>
      <c r="EM21" s="173">
        <v>45449</v>
      </c>
      <c r="EN21" s="149">
        <v>7.1108</v>
      </c>
      <c r="EQ21" s="173">
        <v>45483</v>
      </c>
      <c r="ER21" s="149">
        <v>7.1342</v>
      </c>
      <c r="EU21" s="173">
        <v>45513</v>
      </c>
      <c r="EV21" s="149">
        <v>7.1449</v>
      </c>
      <c r="EY21" s="147">
        <v>45540</v>
      </c>
      <c r="EZ21" s="152">
        <v>7.0989</v>
      </c>
      <c r="FC21" s="147">
        <v>45575</v>
      </c>
      <c r="FD21" s="152">
        <v>7.0742</v>
      </c>
      <c r="FG21" s="147">
        <v>45604</v>
      </c>
      <c r="FH21" s="152">
        <v>7.1433</v>
      </c>
      <c r="FK21" s="147">
        <v>45636</v>
      </c>
      <c r="FL21" s="152">
        <v>7.1896</v>
      </c>
      <c r="FO21" s="147"/>
      <c r="FP21" s="152"/>
      <c r="FS21" s="147">
        <v>45695</v>
      </c>
      <c r="FT21" s="152">
        <v>7.1699</v>
      </c>
      <c r="FW21" s="170">
        <v>45726</v>
      </c>
      <c r="FX21" s="152">
        <v>7.1733</v>
      </c>
      <c r="GA21" s="170">
        <v>45756</v>
      </c>
      <c r="GB21" s="152">
        <v>7.2066</v>
      </c>
      <c r="GE21" s="170">
        <v>45786</v>
      </c>
      <c r="GF21">
        <v>7.2095</v>
      </c>
      <c r="GI21" s="147">
        <v>45817</v>
      </c>
      <c r="GJ21" s="152">
        <v>7.1855</v>
      </c>
      <c r="GM21" s="147">
        <v>45848</v>
      </c>
      <c r="GN21">
        <v>7.151</v>
      </c>
      <c r="GQ21" s="147">
        <v>45877</v>
      </c>
      <c r="GR21" s="152">
        <v>7.1382</v>
      </c>
      <c r="GU21" s="147">
        <v>45909</v>
      </c>
      <c r="GV21" s="152">
        <v>7.1008</v>
      </c>
      <c r="GY21" s="147">
        <v>45940</v>
      </c>
      <c r="GZ21" s="152">
        <v>7.1048</v>
      </c>
      <c r="HC21" s="147">
        <v>45968</v>
      </c>
      <c r="HD21" s="152">
        <v>7.0836</v>
      </c>
      <c r="HG21" s="147">
        <v>46001</v>
      </c>
      <c r="HH21" s="152">
        <v>7.0753</v>
      </c>
      <c r="HK21" s="147">
        <v>46031</v>
      </c>
      <c r="HL21" s="152">
        <v>7.0128</v>
      </c>
      <c r="HO21" s="147"/>
      <c r="HP21" s="152"/>
      <c r="HS21" s="147">
        <v>46091</v>
      </c>
      <c r="HT21" s="152">
        <v>6.8982</v>
      </c>
      <c r="HW21" s="147">
        <v>46121</v>
      </c>
      <c r="HX21" s="152">
        <v>6.8649</v>
      </c>
      <c r="IA21" s="147">
        <v>46150</v>
      </c>
      <c r="IB21" s="152">
        <v>6.8502</v>
      </c>
      <c r="IE21" s="147">
        <v>46181</v>
      </c>
      <c r="IF21" s="152">
        <v>6.8198</v>
      </c>
    </row>
    <row r="22" spans="1:240">
      <c r="A22" s="168"/>
      <c r="B22" s="168"/>
      <c r="C22" s="149"/>
      <c r="F22" s="168" t="s">
        <v>550</v>
      </c>
      <c r="G22" s="168" t="s">
        <v>551</v>
      </c>
      <c r="H22" s="149">
        <f t="shared" si="2"/>
        <v>6.3959</v>
      </c>
      <c r="J22" s="168" t="s">
        <v>552</v>
      </c>
      <c r="K22" s="168" t="s">
        <v>553</v>
      </c>
      <c r="L22" s="149">
        <f t="shared" si="3"/>
        <v>6.3498</v>
      </c>
      <c r="O22" s="168"/>
      <c r="P22" s="168"/>
      <c r="Q22" s="149"/>
      <c r="T22" s="168"/>
      <c r="U22" s="168"/>
      <c r="V22" s="149"/>
      <c r="Y22" s="168" t="s">
        <v>554</v>
      </c>
      <c r="Z22" s="168" t="s">
        <v>555</v>
      </c>
      <c r="AA22" s="149">
        <f t="shared" si="6"/>
        <v>6.3178</v>
      </c>
      <c r="AD22" s="168" t="s">
        <v>556</v>
      </c>
      <c r="AE22" s="168" t="s">
        <v>557</v>
      </c>
      <c r="AF22" s="149">
        <f t="shared" si="7"/>
        <v>6.3659</v>
      </c>
      <c r="AI22" s="168" t="s">
        <v>558</v>
      </c>
      <c r="AJ22" s="168" t="s">
        <v>559</v>
      </c>
      <c r="AK22" s="149">
        <f t="shared" si="8"/>
        <v>6.6899</v>
      </c>
      <c r="AN22" s="168" t="s">
        <v>560</v>
      </c>
      <c r="AO22" s="168" t="s">
        <v>561</v>
      </c>
      <c r="AP22" s="149">
        <f t="shared" si="9"/>
        <v>6.6634</v>
      </c>
      <c r="AS22" s="168" t="s">
        <v>562</v>
      </c>
      <c r="AT22" s="168" t="s">
        <v>563</v>
      </c>
      <c r="AU22" s="149">
        <f t="shared" si="10"/>
        <v>6.7143</v>
      </c>
      <c r="AX22" s="168" t="s">
        <v>564</v>
      </c>
      <c r="AY22" s="168" t="s">
        <v>565</v>
      </c>
      <c r="AZ22" s="149">
        <f t="shared" si="11"/>
        <v>6.7584</v>
      </c>
      <c r="BC22" s="168" t="s">
        <v>566</v>
      </c>
      <c r="BD22" s="168" t="s">
        <v>567</v>
      </c>
      <c r="BE22" s="149">
        <f t="shared" si="12"/>
        <v>6.916</v>
      </c>
      <c r="BH22" s="168"/>
      <c r="BI22" s="168"/>
      <c r="BJ22" s="149"/>
      <c r="BM22" s="265" t="s">
        <v>568</v>
      </c>
      <c r="BN22" s="265" t="s">
        <v>569</v>
      </c>
      <c r="BO22" s="149">
        <f t="shared" si="14"/>
        <v>7.215</v>
      </c>
      <c r="BR22" s="265" t="s">
        <v>570</v>
      </c>
      <c r="BS22" s="265" t="s">
        <v>571</v>
      </c>
      <c r="BT22" s="149">
        <f t="shared" si="0"/>
        <v>6.9606</v>
      </c>
      <c r="BV22" s="265"/>
      <c r="BW22" s="265"/>
      <c r="BX22" s="149"/>
      <c r="CA22" s="360">
        <v>44963</v>
      </c>
      <c r="CB22" s="149">
        <v>6.7737</v>
      </c>
      <c r="CE22" s="173">
        <v>44994</v>
      </c>
      <c r="CF22" s="149">
        <v>6.9666</v>
      </c>
      <c r="CI22" s="173">
        <v>45022</v>
      </c>
      <c r="CJ22" s="149">
        <v>6.8747</v>
      </c>
      <c r="CM22" s="173">
        <v>45055</v>
      </c>
      <c r="CN22" s="149">
        <v>6.9255</v>
      </c>
      <c r="CQ22" s="173">
        <v>45083</v>
      </c>
      <c r="CR22" s="149">
        <v>7.1075</v>
      </c>
      <c r="CU22" s="173">
        <v>45114</v>
      </c>
      <c r="CV22" s="149">
        <v>7.2054</v>
      </c>
      <c r="CY22" s="173">
        <v>45147</v>
      </c>
      <c r="CZ22" s="149">
        <v>7.1588</v>
      </c>
      <c r="DC22" s="173">
        <v>45175</v>
      </c>
      <c r="DD22" s="149">
        <v>7.1969</v>
      </c>
      <c r="DG22" s="173">
        <v>45208</v>
      </c>
      <c r="DH22" s="149">
        <v>7.1789</v>
      </c>
      <c r="DK22" s="173">
        <v>45238</v>
      </c>
      <c r="DL22" s="149">
        <v>7.1773</v>
      </c>
      <c r="DO22" s="173">
        <v>45267</v>
      </c>
      <c r="DP22" s="149">
        <v>7.1176</v>
      </c>
      <c r="DS22" s="173">
        <v>45299</v>
      </c>
      <c r="DT22" s="149">
        <v>7.1006</v>
      </c>
      <c r="DW22" s="173"/>
      <c r="DX22" s="149"/>
      <c r="EA22" s="173">
        <v>45358</v>
      </c>
      <c r="EB22" s="149">
        <v>7.1002</v>
      </c>
      <c r="EE22" s="173">
        <v>45390</v>
      </c>
      <c r="EF22" s="149">
        <v>7.0947</v>
      </c>
      <c r="EI22" s="173">
        <v>45421</v>
      </c>
      <c r="EJ22" s="149">
        <v>7.1028</v>
      </c>
      <c r="EM22" s="173">
        <v>45448</v>
      </c>
      <c r="EN22" s="149">
        <v>7.1097</v>
      </c>
      <c r="EQ22" s="173">
        <v>45482</v>
      </c>
      <c r="ER22" s="149">
        <v>7.131</v>
      </c>
      <c r="EU22" s="173">
        <v>45512</v>
      </c>
      <c r="EV22" s="149">
        <v>7.146</v>
      </c>
      <c r="EY22" s="147">
        <v>45539</v>
      </c>
      <c r="EZ22" s="152">
        <v>7.1148</v>
      </c>
      <c r="FC22" s="147">
        <v>45574</v>
      </c>
      <c r="FD22" s="152">
        <v>7.0568</v>
      </c>
      <c r="FG22" s="147">
        <v>45603</v>
      </c>
      <c r="FH22" s="152">
        <v>7.1659</v>
      </c>
      <c r="FK22" s="147">
        <v>45635</v>
      </c>
      <c r="FL22" s="152">
        <v>7.187</v>
      </c>
      <c r="FO22" s="147"/>
      <c r="FP22" s="152"/>
      <c r="FS22" s="147">
        <v>45694</v>
      </c>
      <c r="FT22" s="152">
        <v>7.1691</v>
      </c>
      <c r="FW22" s="170">
        <v>45723</v>
      </c>
      <c r="FX22" s="152">
        <v>7.1705</v>
      </c>
      <c r="GA22" s="170">
        <v>45755</v>
      </c>
      <c r="GB22" s="152">
        <v>7.2038</v>
      </c>
      <c r="GE22" s="170">
        <v>45785</v>
      </c>
      <c r="GF22">
        <v>7.2073</v>
      </c>
      <c r="GI22" s="147">
        <v>45814</v>
      </c>
      <c r="GJ22" s="152">
        <v>7.1845</v>
      </c>
      <c r="GM22" s="147">
        <v>45847</v>
      </c>
      <c r="GN22">
        <v>7.1541</v>
      </c>
      <c r="GQ22" s="147">
        <v>45876</v>
      </c>
      <c r="GR22" s="152">
        <v>7.1345</v>
      </c>
      <c r="GU22" s="147">
        <v>45908</v>
      </c>
      <c r="GV22" s="152">
        <v>7.1029</v>
      </c>
      <c r="GY22" s="147">
        <v>45939</v>
      </c>
      <c r="GZ22" s="152">
        <v>7.1102</v>
      </c>
      <c r="HC22" s="147">
        <v>45967</v>
      </c>
      <c r="HD22" s="152">
        <v>7.0865</v>
      </c>
      <c r="HG22" s="147">
        <v>46000</v>
      </c>
      <c r="HH22" s="152">
        <v>7.0773</v>
      </c>
      <c r="HK22" s="147">
        <v>46030</v>
      </c>
      <c r="HL22" s="152">
        <v>7.0197</v>
      </c>
      <c r="HO22" s="147"/>
      <c r="HP22" s="152"/>
      <c r="HS22" s="147">
        <v>46090</v>
      </c>
      <c r="HT22" s="152">
        <v>6.9158</v>
      </c>
      <c r="HW22" s="147">
        <v>46120</v>
      </c>
      <c r="HX22" s="152">
        <v>6.868</v>
      </c>
      <c r="IA22" s="147">
        <v>46149</v>
      </c>
      <c r="IB22" s="152">
        <v>6.8487</v>
      </c>
      <c r="IE22" s="147">
        <v>46178</v>
      </c>
      <c r="IF22" s="152">
        <v>6.8157</v>
      </c>
    </row>
    <row r="23" spans="1:240">
      <c r="A23" s="168"/>
      <c r="B23" s="168"/>
      <c r="C23" s="149"/>
      <c r="F23" s="168" t="s">
        <v>572</v>
      </c>
      <c r="G23" s="168" t="s">
        <v>168</v>
      </c>
      <c r="H23" s="149">
        <f t="shared" si="2"/>
        <v>6.398</v>
      </c>
      <c r="J23" s="168" t="s">
        <v>573</v>
      </c>
      <c r="K23" s="168" t="s">
        <v>234</v>
      </c>
      <c r="L23" s="149">
        <f t="shared" si="3"/>
        <v>6.3677</v>
      </c>
      <c r="O23" s="168"/>
      <c r="P23" s="168"/>
      <c r="Q23" s="149"/>
      <c r="T23" s="168"/>
      <c r="U23" s="168"/>
      <c r="V23" s="149"/>
      <c r="Y23" s="168" t="s">
        <v>574</v>
      </c>
      <c r="Z23" s="168" t="s">
        <v>575</v>
      </c>
      <c r="AA23" s="149">
        <f t="shared" si="6"/>
        <v>6.3185</v>
      </c>
      <c r="AD23" s="168" t="s">
        <v>576</v>
      </c>
      <c r="AE23" s="168" t="s">
        <v>577</v>
      </c>
      <c r="AF23" s="149">
        <f t="shared" si="7"/>
        <v>6.3799</v>
      </c>
      <c r="AI23" s="168" t="s">
        <v>578</v>
      </c>
      <c r="AJ23" s="168" t="s">
        <v>579</v>
      </c>
      <c r="AK23" s="149">
        <f t="shared" si="8"/>
        <v>6.6332</v>
      </c>
      <c r="AN23" s="168" t="s">
        <v>580</v>
      </c>
      <c r="AO23" s="168" t="s">
        <v>581</v>
      </c>
      <c r="AP23" s="149">
        <f t="shared" si="9"/>
        <v>6.6649</v>
      </c>
      <c r="AS23" s="168" t="s">
        <v>582</v>
      </c>
      <c r="AT23" s="168" t="s">
        <v>583</v>
      </c>
      <c r="AU23" s="149">
        <f t="shared" si="10"/>
        <v>6.7246</v>
      </c>
      <c r="AX23" s="168" t="s">
        <v>584</v>
      </c>
      <c r="AY23" s="168" t="s">
        <v>585</v>
      </c>
      <c r="AZ23" s="149">
        <f t="shared" si="11"/>
        <v>6.7695</v>
      </c>
      <c r="BC23" s="168" t="s">
        <v>586</v>
      </c>
      <c r="BD23" s="168" t="s">
        <v>587</v>
      </c>
      <c r="BE23" s="149">
        <f t="shared" si="12"/>
        <v>6.9096</v>
      </c>
      <c r="BH23" s="168"/>
      <c r="BI23" s="168"/>
      <c r="BJ23" s="149"/>
      <c r="BM23" s="265" t="s">
        <v>588</v>
      </c>
      <c r="BN23" s="265" t="s">
        <v>589</v>
      </c>
      <c r="BO23" s="149">
        <f t="shared" si="14"/>
        <v>7.2292</v>
      </c>
      <c r="BR23" s="265" t="s">
        <v>590</v>
      </c>
      <c r="BS23" s="265" t="s">
        <v>591</v>
      </c>
      <c r="BT23" s="149">
        <f t="shared" si="0"/>
        <v>6.9975</v>
      </c>
      <c r="BV23" s="265"/>
      <c r="BW23" s="265"/>
      <c r="BX23" s="149"/>
      <c r="CA23" s="360">
        <v>44960</v>
      </c>
      <c r="CB23" s="149">
        <v>6.7382</v>
      </c>
      <c r="CE23" s="173">
        <v>44993</v>
      </c>
      <c r="CF23" s="149">
        <v>6.9525</v>
      </c>
      <c r="CI23" s="173">
        <v>45020</v>
      </c>
      <c r="CJ23" s="149">
        <v>6.8699</v>
      </c>
      <c r="CM23" s="173">
        <v>45054</v>
      </c>
      <c r="CN23" s="149">
        <v>6.9158</v>
      </c>
      <c r="CQ23" s="173">
        <v>45082</v>
      </c>
      <c r="CR23" s="149">
        <v>7.0904</v>
      </c>
      <c r="CU23" s="173">
        <v>45113</v>
      </c>
      <c r="CV23" s="149">
        <v>7.2098</v>
      </c>
      <c r="CY23" s="173">
        <v>45146</v>
      </c>
      <c r="CZ23" s="149">
        <v>7.1565</v>
      </c>
      <c r="DC23" s="173">
        <v>45174</v>
      </c>
      <c r="DD23" s="149">
        <v>7.1783</v>
      </c>
      <c r="DG23" s="173"/>
      <c r="DH23" s="149"/>
      <c r="DK23" s="173">
        <v>45237</v>
      </c>
      <c r="DL23" s="149">
        <v>7.1776</v>
      </c>
      <c r="DO23" s="173">
        <v>45266</v>
      </c>
      <c r="DP23" s="149">
        <v>7.114</v>
      </c>
      <c r="DS23" s="173">
        <v>45296</v>
      </c>
      <c r="DT23" s="149">
        <v>7.1029</v>
      </c>
      <c r="DW23" s="173"/>
      <c r="DX23" s="149"/>
      <c r="EA23" s="173">
        <v>45357</v>
      </c>
      <c r="EB23" s="149">
        <v>7.1016</v>
      </c>
      <c r="EE23" s="173">
        <v>45385</v>
      </c>
      <c r="EF23" s="149">
        <v>7.0949</v>
      </c>
      <c r="EI23" s="173">
        <v>45420</v>
      </c>
      <c r="EJ23" s="149">
        <v>7.1016</v>
      </c>
      <c r="EM23" s="173">
        <v>45447</v>
      </c>
      <c r="EN23" s="149">
        <v>7.1083</v>
      </c>
      <c r="EQ23" s="173">
        <v>45481</v>
      </c>
      <c r="ER23" s="149">
        <v>7.1286</v>
      </c>
      <c r="EU23" s="173">
        <v>45511</v>
      </c>
      <c r="EV23" s="149">
        <v>7.1386</v>
      </c>
      <c r="EY23" s="147">
        <v>45538</v>
      </c>
      <c r="EZ23" s="152">
        <v>7.1112</v>
      </c>
      <c r="FC23" s="147">
        <v>45573</v>
      </c>
      <c r="FD23" s="152">
        <v>7.0709</v>
      </c>
      <c r="FG23" s="147">
        <v>45602</v>
      </c>
      <c r="FH23" s="152">
        <v>7.0993</v>
      </c>
      <c r="FK23" s="147">
        <v>45632</v>
      </c>
      <c r="FL23" s="152">
        <v>7.1848</v>
      </c>
      <c r="FO23" s="147"/>
      <c r="FP23" s="152"/>
      <c r="FS23" s="147">
        <v>45693</v>
      </c>
      <c r="FT23" s="152">
        <v>7.1693</v>
      </c>
      <c r="FW23" s="170">
        <v>45722</v>
      </c>
      <c r="FX23" s="152">
        <v>7.1692</v>
      </c>
      <c r="GA23" s="170">
        <v>45754</v>
      </c>
      <c r="GB23" s="152">
        <v>7.198</v>
      </c>
      <c r="GE23" s="170">
        <v>45784</v>
      </c>
      <c r="GF23">
        <v>7.2005</v>
      </c>
      <c r="GI23" s="147">
        <v>45813</v>
      </c>
      <c r="GJ23" s="152">
        <v>7.1865</v>
      </c>
      <c r="GM23" s="147">
        <v>45846</v>
      </c>
      <c r="GN23">
        <v>7.1534</v>
      </c>
      <c r="GQ23" s="147">
        <v>45875</v>
      </c>
      <c r="GR23" s="152">
        <v>7.1409</v>
      </c>
      <c r="GU23" s="147">
        <v>45905</v>
      </c>
      <c r="GV23" s="152">
        <v>7.1064</v>
      </c>
      <c r="GY23" s="147"/>
      <c r="GZ23" s="152"/>
      <c r="HC23" s="147">
        <v>45966</v>
      </c>
      <c r="HD23" s="152">
        <v>7.0901</v>
      </c>
      <c r="HG23" s="147">
        <v>45999</v>
      </c>
      <c r="HH23" s="152">
        <v>7.0764</v>
      </c>
      <c r="HK23" s="147">
        <v>46029</v>
      </c>
      <c r="HL23" s="152">
        <v>7.0187</v>
      </c>
      <c r="HO23" s="147"/>
      <c r="HP23" s="152"/>
      <c r="HS23" s="147">
        <v>46087</v>
      </c>
      <c r="HT23" s="152">
        <v>6.9025</v>
      </c>
      <c r="HW23" s="147">
        <v>46119</v>
      </c>
      <c r="HX23" s="152">
        <v>6.8854</v>
      </c>
      <c r="IA23" s="147">
        <v>46148</v>
      </c>
      <c r="IB23" s="152">
        <v>6.8562</v>
      </c>
      <c r="IE23" s="147">
        <v>46177</v>
      </c>
      <c r="IF23" s="152">
        <v>6.8203</v>
      </c>
    </row>
    <row r="24" spans="1:240">
      <c r="A24" s="168"/>
      <c r="B24" s="168"/>
      <c r="C24" s="149"/>
      <c r="F24" s="168" t="s">
        <v>592</v>
      </c>
      <c r="G24" s="168" t="s">
        <v>593</v>
      </c>
      <c r="H24" s="149">
        <f t="shared" si="2"/>
        <v>6.3943</v>
      </c>
      <c r="J24" s="168" t="s">
        <v>594</v>
      </c>
      <c r="K24" s="168" t="s">
        <v>595</v>
      </c>
      <c r="L24" s="149">
        <f t="shared" si="3"/>
        <v>6.3738</v>
      </c>
      <c r="O24" s="168"/>
      <c r="P24" s="168"/>
      <c r="Q24" s="149"/>
      <c r="T24" s="168"/>
      <c r="U24" s="168"/>
      <c r="V24" s="149"/>
      <c r="Y24" s="168" t="s">
        <v>596</v>
      </c>
      <c r="Z24" s="168" t="s">
        <v>597</v>
      </c>
      <c r="AA24" s="149">
        <f t="shared" si="6"/>
        <v>6.3478</v>
      </c>
      <c r="AD24" s="168" t="s">
        <v>598</v>
      </c>
      <c r="AE24" s="168" t="s">
        <v>599</v>
      </c>
      <c r="AF24" s="149">
        <f t="shared" si="7"/>
        <v>6.3509</v>
      </c>
      <c r="AI24" s="168" t="s">
        <v>600</v>
      </c>
      <c r="AJ24" s="168" t="s">
        <v>601</v>
      </c>
      <c r="AK24" s="149">
        <f t="shared" si="8"/>
        <v>6.5672</v>
      </c>
      <c r="AN24" s="168" t="s">
        <v>602</v>
      </c>
      <c r="AO24" s="168" t="s">
        <v>603</v>
      </c>
      <c r="AP24" s="149">
        <f t="shared" si="9"/>
        <v>6.6691</v>
      </c>
      <c r="AS24" s="168" t="s">
        <v>604</v>
      </c>
      <c r="AT24" s="168" t="s">
        <v>605</v>
      </c>
      <c r="AU24" s="149">
        <f t="shared" si="10"/>
        <v>6.6986</v>
      </c>
      <c r="AX24" s="168" t="s">
        <v>606</v>
      </c>
      <c r="AY24" s="168" t="s">
        <v>607</v>
      </c>
      <c r="AZ24" s="149">
        <f t="shared" si="11"/>
        <v>6.7405</v>
      </c>
      <c r="BC24" s="168" t="s">
        <v>608</v>
      </c>
      <c r="BD24" s="168" t="s">
        <v>609</v>
      </c>
      <c r="BE24" s="149">
        <f t="shared" si="12"/>
        <v>6.8998</v>
      </c>
      <c r="BH24" s="168"/>
      <c r="BI24" s="168"/>
      <c r="BJ24" s="149"/>
      <c r="BM24" s="265" t="s">
        <v>610</v>
      </c>
      <c r="BN24" s="265" t="s">
        <v>611</v>
      </c>
      <c r="BO24" s="149">
        <f t="shared" si="14"/>
        <v>7.2555</v>
      </c>
      <c r="BR24" s="265" t="s">
        <v>612</v>
      </c>
      <c r="BS24" s="265" t="s">
        <v>377</v>
      </c>
      <c r="BT24" s="149">
        <f t="shared" si="0"/>
        <v>6.9746</v>
      </c>
      <c r="BV24" s="265"/>
      <c r="BW24" s="265"/>
      <c r="BX24" s="149"/>
      <c r="CA24" s="360">
        <v>44959</v>
      </c>
      <c r="CB24" s="149">
        <v>6.713</v>
      </c>
      <c r="CE24" s="173">
        <v>44992</v>
      </c>
      <c r="CF24" s="149">
        <v>6.9156</v>
      </c>
      <c r="CI24" s="173">
        <v>45019</v>
      </c>
      <c r="CJ24" s="149">
        <v>6.8805</v>
      </c>
      <c r="CM24" s="173">
        <v>45051</v>
      </c>
      <c r="CN24" s="149">
        <v>6.9114</v>
      </c>
      <c r="CQ24" s="173">
        <v>45079</v>
      </c>
      <c r="CR24" s="149">
        <v>7.0939</v>
      </c>
      <c r="CU24" s="173">
        <v>45112</v>
      </c>
      <c r="CV24" s="149">
        <v>7.1968</v>
      </c>
      <c r="CY24" s="173">
        <v>45145</v>
      </c>
      <c r="CZ24" s="149">
        <v>7.138</v>
      </c>
      <c r="DC24" s="173">
        <v>45173</v>
      </c>
      <c r="DD24" s="149">
        <v>7.1786</v>
      </c>
      <c r="DG24" s="173"/>
      <c r="DH24" s="149"/>
      <c r="DK24" s="173">
        <v>45236</v>
      </c>
      <c r="DL24" s="149">
        <v>7.178</v>
      </c>
      <c r="DO24" s="173">
        <v>45265</v>
      </c>
      <c r="DP24" s="149">
        <v>7.1127</v>
      </c>
      <c r="DS24" s="173">
        <v>45295</v>
      </c>
      <c r="DT24" s="149">
        <v>7.0997</v>
      </c>
      <c r="DW24" s="173"/>
      <c r="DX24" s="149"/>
      <c r="EA24" s="173">
        <v>45356</v>
      </c>
      <c r="EB24" s="149">
        <v>7.1027</v>
      </c>
      <c r="EE24" s="173">
        <v>45384</v>
      </c>
      <c r="EF24" s="149">
        <v>7.0957</v>
      </c>
      <c r="EI24" s="173">
        <v>45419</v>
      </c>
      <c r="EJ24" s="149">
        <v>7.1002</v>
      </c>
      <c r="EM24" s="173">
        <v>45446</v>
      </c>
      <c r="EN24" s="149">
        <v>7.1086</v>
      </c>
      <c r="EQ24" s="173">
        <v>45478</v>
      </c>
      <c r="ER24" s="149">
        <v>7.1289</v>
      </c>
      <c r="EU24" s="173">
        <v>45510</v>
      </c>
      <c r="EV24" s="149">
        <v>7.1318</v>
      </c>
      <c r="EY24" s="147">
        <v>45537</v>
      </c>
      <c r="EZ24" s="152">
        <v>7.1027</v>
      </c>
      <c r="FC24" s="147"/>
      <c r="FD24" s="152"/>
      <c r="FG24" s="147">
        <v>45601</v>
      </c>
      <c r="FH24" s="152">
        <v>7.1016</v>
      </c>
      <c r="FK24" s="147">
        <v>45631</v>
      </c>
      <c r="FL24" s="152">
        <v>7.1879</v>
      </c>
      <c r="FO24" s="147"/>
      <c r="FP24" s="152"/>
      <c r="FS24" s="147"/>
      <c r="FT24" s="152"/>
      <c r="FW24" s="170">
        <v>45721</v>
      </c>
      <c r="FX24" s="152">
        <v>7.1714</v>
      </c>
      <c r="GA24" s="170">
        <v>45750</v>
      </c>
      <c r="GB24" s="152">
        <v>7.1889</v>
      </c>
      <c r="GE24" s="170">
        <v>45783</v>
      </c>
      <c r="GF24">
        <v>7.2008</v>
      </c>
      <c r="GI24" s="147">
        <v>45812</v>
      </c>
      <c r="GJ24" s="152">
        <v>7.1886</v>
      </c>
      <c r="GM24" s="147">
        <v>45845</v>
      </c>
      <c r="GN24">
        <v>7.1506</v>
      </c>
      <c r="GQ24" s="147">
        <v>45874</v>
      </c>
      <c r="GR24" s="152">
        <v>7.1366</v>
      </c>
      <c r="GU24" s="147">
        <v>45904</v>
      </c>
      <c r="GV24" s="152">
        <v>7.1052</v>
      </c>
      <c r="GY24" s="147"/>
      <c r="GZ24" s="152"/>
      <c r="HC24" s="147">
        <v>45965</v>
      </c>
      <c r="HD24" s="152">
        <v>7.0885</v>
      </c>
      <c r="HG24" s="147">
        <v>45996</v>
      </c>
      <c r="HH24" s="152">
        <v>7.0749</v>
      </c>
      <c r="HK24" s="147">
        <v>46028</v>
      </c>
      <c r="HL24" s="152">
        <v>7.0173</v>
      </c>
      <c r="HO24" s="147"/>
      <c r="HP24" s="152"/>
      <c r="HS24" s="147">
        <v>46086</v>
      </c>
      <c r="HT24" s="152">
        <v>6.9007</v>
      </c>
      <c r="HW24" s="147">
        <v>46115</v>
      </c>
      <c r="HX24" s="152">
        <v>6.8929</v>
      </c>
      <c r="IA24" s="147"/>
      <c r="IB24" s="152"/>
      <c r="IE24" s="147">
        <v>46176</v>
      </c>
      <c r="IF24" s="152">
        <v>6.8184</v>
      </c>
    </row>
    <row r="25" spans="1:240">
      <c r="A25" s="168"/>
      <c r="B25" s="168"/>
      <c r="C25" s="149"/>
      <c r="F25" s="168" t="s">
        <v>613</v>
      </c>
      <c r="G25" s="168" t="s">
        <v>614</v>
      </c>
      <c r="H25" s="149">
        <f t="shared" si="2"/>
        <v>6.4079</v>
      </c>
      <c r="J25" s="168" t="s">
        <v>615</v>
      </c>
      <c r="K25" s="168" t="s">
        <v>526</v>
      </c>
      <c r="L25" s="149">
        <f t="shared" si="3"/>
        <v>6.3702</v>
      </c>
      <c r="O25" s="168"/>
      <c r="P25" s="168"/>
      <c r="Q25" s="149"/>
      <c r="T25" s="168"/>
      <c r="U25" s="168"/>
      <c r="V25" s="149"/>
      <c r="Y25" s="168" t="s">
        <v>616</v>
      </c>
      <c r="Z25" s="168" t="s">
        <v>617</v>
      </c>
      <c r="AA25" s="149">
        <f t="shared" si="6"/>
        <v>6.3288</v>
      </c>
      <c r="AD25" s="168"/>
      <c r="AE25" s="168"/>
      <c r="AF25" s="149"/>
      <c r="AI25" s="168"/>
      <c r="AJ25" s="168"/>
      <c r="AK25" s="149"/>
      <c r="AN25" s="168" t="s">
        <v>618</v>
      </c>
      <c r="AO25" s="168" t="s">
        <v>619</v>
      </c>
      <c r="AP25" s="149">
        <f t="shared" si="9"/>
        <v>6.7095</v>
      </c>
      <c r="AS25" s="168" t="s">
        <v>620</v>
      </c>
      <c r="AT25" s="168" t="s">
        <v>621</v>
      </c>
      <c r="AU25" s="149">
        <f t="shared" si="10"/>
        <v>6.7071</v>
      </c>
      <c r="AX25" s="168" t="s">
        <v>622</v>
      </c>
      <c r="AY25" s="168" t="s">
        <v>623</v>
      </c>
      <c r="AZ25" s="149">
        <f t="shared" si="11"/>
        <v>6.7636</v>
      </c>
      <c r="BC25" s="168" t="s">
        <v>624</v>
      </c>
      <c r="BD25" s="168" t="s">
        <v>625</v>
      </c>
      <c r="BE25" s="149">
        <f t="shared" si="12"/>
        <v>6.8917</v>
      </c>
      <c r="BH25" s="168"/>
      <c r="BI25" s="168"/>
      <c r="BJ25" s="149"/>
      <c r="BM25" s="265" t="s">
        <v>626</v>
      </c>
      <c r="BN25" s="265" t="s">
        <v>627</v>
      </c>
      <c r="BO25" s="149">
        <f t="shared" si="14"/>
        <v>7.2472</v>
      </c>
      <c r="BR25" s="265" t="s">
        <v>628</v>
      </c>
      <c r="BS25" s="265" t="s">
        <v>629</v>
      </c>
      <c r="BT25" s="149">
        <f t="shared" si="0"/>
        <v>7.0384</v>
      </c>
      <c r="BV25" s="265"/>
      <c r="BW25" s="265"/>
      <c r="BX25" s="149"/>
      <c r="CA25" s="360">
        <v>44958</v>
      </c>
      <c r="CB25" s="149">
        <v>6.7492</v>
      </c>
      <c r="CE25" s="173">
        <v>44991</v>
      </c>
      <c r="CF25" s="149">
        <v>6.8951</v>
      </c>
      <c r="CI25" s="173"/>
      <c r="CJ25" s="149"/>
      <c r="CM25" s="173">
        <v>45050</v>
      </c>
      <c r="CN25" s="149">
        <v>6.9054</v>
      </c>
      <c r="CQ25" s="173">
        <v>45078</v>
      </c>
      <c r="CR25" s="149">
        <v>7.0965</v>
      </c>
      <c r="CU25" s="173">
        <v>45111</v>
      </c>
      <c r="CV25" s="149">
        <v>7.2046</v>
      </c>
      <c r="CY25" s="173">
        <v>45142</v>
      </c>
      <c r="CZ25" s="149">
        <v>7.1418</v>
      </c>
      <c r="DC25" s="173">
        <v>45170</v>
      </c>
      <c r="DD25" s="149">
        <v>7.1788</v>
      </c>
      <c r="DG25" s="173"/>
      <c r="DH25" s="149"/>
      <c r="DK25" s="173">
        <v>45233</v>
      </c>
      <c r="DL25" s="149">
        <v>7.1796</v>
      </c>
      <c r="DO25" s="173">
        <v>45264</v>
      </c>
      <c r="DP25" s="149">
        <v>7.1011</v>
      </c>
      <c r="DS25" s="173">
        <v>45294</v>
      </c>
      <c r="DT25" s="149">
        <v>7.1002</v>
      </c>
      <c r="DW25" s="173"/>
      <c r="DX25" s="149"/>
      <c r="EA25" s="173">
        <v>45355</v>
      </c>
      <c r="EB25" s="149">
        <v>7.102</v>
      </c>
      <c r="EE25" s="173">
        <v>45383</v>
      </c>
      <c r="EF25" s="149">
        <v>7.0938</v>
      </c>
      <c r="EI25" s="173">
        <v>45418</v>
      </c>
      <c r="EJ25" s="149">
        <v>7.0994</v>
      </c>
      <c r="EM25" s="173"/>
      <c r="EN25" s="149"/>
      <c r="EQ25" s="173">
        <v>45477</v>
      </c>
      <c r="ER25" s="149">
        <v>7.1305</v>
      </c>
      <c r="EU25" s="173">
        <v>45509</v>
      </c>
      <c r="EV25" s="149">
        <v>7.1345</v>
      </c>
      <c r="EY25" s="173"/>
      <c r="EZ25" s="149"/>
      <c r="FC25" s="173"/>
      <c r="FD25" s="149"/>
      <c r="FG25" s="147">
        <v>45600</v>
      </c>
      <c r="FH25" s="152">
        <v>7.1203</v>
      </c>
      <c r="FK25" s="147">
        <v>45630</v>
      </c>
      <c r="FL25" s="152">
        <v>7.1934</v>
      </c>
      <c r="FO25" s="147"/>
      <c r="FP25" s="152"/>
      <c r="FS25" s="147"/>
      <c r="FT25" s="152"/>
      <c r="FW25" s="170">
        <v>45720</v>
      </c>
      <c r="FX25" s="152">
        <v>7.1739</v>
      </c>
      <c r="GA25" s="170">
        <v>45749</v>
      </c>
      <c r="GB25" s="152">
        <v>7.1793</v>
      </c>
      <c r="GE25" s="170"/>
      <c r="GF25" s="152"/>
      <c r="GI25" s="147">
        <v>45811</v>
      </c>
      <c r="GJ25" s="152">
        <v>7.1869</v>
      </c>
      <c r="GM25" s="147">
        <v>45842</v>
      </c>
      <c r="GN25">
        <v>7.1535</v>
      </c>
      <c r="GQ25" s="147">
        <v>45873</v>
      </c>
      <c r="GR25" s="152">
        <v>7.1395</v>
      </c>
      <c r="GU25" s="147">
        <v>45903</v>
      </c>
      <c r="GV25" s="152">
        <v>7.1108</v>
      </c>
      <c r="GY25" s="147"/>
      <c r="GZ25" s="152"/>
      <c r="HC25" s="147">
        <v>45964</v>
      </c>
      <c r="HD25" s="152">
        <v>7.0867</v>
      </c>
      <c r="HG25" s="147">
        <v>45995</v>
      </c>
      <c r="HH25" s="152">
        <v>7.0733</v>
      </c>
      <c r="HK25" s="147">
        <v>46027</v>
      </c>
      <c r="HL25" s="152">
        <v>7.023</v>
      </c>
      <c r="HO25" s="147"/>
      <c r="HP25" s="152"/>
      <c r="HS25" s="147">
        <v>46085</v>
      </c>
      <c r="HT25" s="152">
        <v>6.9124</v>
      </c>
      <c r="HW25" s="147">
        <v>46114</v>
      </c>
      <c r="HX25" s="152">
        <v>6.888</v>
      </c>
      <c r="IA25" s="147"/>
      <c r="IB25" s="152"/>
      <c r="IE25" s="147">
        <v>46175</v>
      </c>
      <c r="IF25" s="152">
        <v>6.8187</v>
      </c>
    </row>
    <row r="26" spans="1:240">
      <c r="A26" s="168"/>
      <c r="B26" s="168"/>
      <c r="C26" s="149"/>
      <c r="F26" s="168" t="s">
        <v>630</v>
      </c>
      <c r="G26" s="168" t="s">
        <v>631</v>
      </c>
      <c r="H26" s="149">
        <f t="shared" si="2"/>
        <v>6.4009</v>
      </c>
      <c r="J26" s="168" t="s">
        <v>632</v>
      </c>
      <c r="K26" s="168" t="s">
        <v>595</v>
      </c>
      <c r="L26" s="149">
        <f t="shared" si="3"/>
        <v>6.3738</v>
      </c>
      <c r="O26" s="168"/>
      <c r="P26" s="168"/>
      <c r="Q26" s="149"/>
      <c r="T26" s="168"/>
      <c r="U26" s="168"/>
      <c r="V26" s="149"/>
      <c r="Y26" s="168" t="s">
        <v>633</v>
      </c>
      <c r="Z26" s="168" t="s">
        <v>634</v>
      </c>
      <c r="AA26" s="149">
        <f t="shared" si="6"/>
        <v>6.3016</v>
      </c>
      <c r="AD26" s="168"/>
      <c r="AE26" s="168"/>
      <c r="AF26" s="149"/>
      <c r="AI26" s="168"/>
      <c r="AJ26" s="168"/>
      <c r="AK26" s="149"/>
      <c r="AN26" s="168" t="s">
        <v>635</v>
      </c>
      <c r="AO26" s="168" t="s">
        <v>636</v>
      </c>
      <c r="AP26" s="149">
        <f t="shared" si="9"/>
        <v>6.6651</v>
      </c>
      <c r="AS26" s="168" t="s">
        <v>637</v>
      </c>
      <c r="AT26" s="168" t="s">
        <v>638</v>
      </c>
      <c r="AU26" s="149">
        <f t="shared" si="10"/>
        <v>6.6863</v>
      </c>
      <c r="AX26" s="168" t="s">
        <v>639</v>
      </c>
      <c r="AY26" s="168" t="s">
        <v>640</v>
      </c>
      <c r="AZ26" s="149">
        <f t="shared" si="11"/>
        <v>6.7813</v>
      </c>
      <c r="BC26" s="168" t="s">
        <v>641</v>
      </c>
      <c r="BD26" s="168" t="s">
        <v>642</v>
      </c>
      <c r="BE26" s="149">
        <f t="shared" si="12"/>
        <v>6.8821</v>
      </c>
      <c r="BH26" s="168"/>
      <c r="BI26" s="168"/>
      <c r="BJ26" s="149"/>
      <c r="BM26" s="265" t="s">
        <v>643</v>
      </c>
      <c r="BN26" s="265" t="s">
        <v>644</v>
      </c>
      <c r="BO26" s="149">
        <f t="shared" si="14"/>
        <v>7.2197</v>
      </c>
      <c r="BR26" s="265" t="s">
        <v>645</v>
      </c>
      <c r="BS26" s="265" t="s">
        <v>646</v>
      </c>
      <c r="BT26" s="149">
        <f t="shared" si="0"/>
        <v>7.0542</v>
      </c>
      <c r="BV26" s="265"/>
      <c r="BW26" s="265"/>
      <c r="BX26" s="149"/>
      <c r="CB26" s="149"/>
      <c r="CE26" s="173">
        <v>44988</v>
      </c>
      <c r="CF26" s="149">
        <v>6.9117</v>
      </c>
      <c r="CI26" s="173"/>
      <c r="CJ26" s="149"/>
      <c r="CM26" s="173"/>
      <c r="CN26" s="149"/>
      <c r="CQ26" s="173"/>
      <c r="CR26" s="149"/>
      <c r="CU26" s="173">
        <v>45110</v>
      </c>
      <c r="CV26" s="149">
        <v>7.2157</v>
      </c>
      <c r="CY26" s="173">
        <v>45141</v>
      </c>
      <c r="CZ26" s="149">
        <v>7.1495</v>
      </c>
      <c r="DC26" s="173"/>
      <c r="DD26" s="149"/>
      <c r="DG26" s="173"/>
      <c r="DH26" s="149"/>
      <c r="DK26" s="173">
        <v>45232</v>
      </c>
      <c r="DL26" s="149">
        <v>7.1797</v>
      </c>
      <c r="DO26" s="173">
        <v>45261</v>
      </c>
      <c r="DP26" s="149">
        <v>7.1104</v>
      </c>
      <c r="DS26" s="173">
        <v>45293</v>
      </c>
      <c r="DT26" s="149">
        <v>7.077</v>
      </c>
      <c r="DW26" s="173"/>
      <c r="DX26" s="149"/>
      <c r="EA26" s="173">
        <v>45352</v>
      </c>
      <c r="EB26" s="149">
        <v>7.1059</v>
      </c>
      <c r="EE26" s="173"/>
      <c r="EF26" s="149"/>
      <c r="EI26" s="173"/>
      <c r="EJ26" s="149"/>
      <c r="EM26" s="173"/>
      <c r="EN26" s="149"/>
      <c r="EQ26" s="173">
        <v>45476</v>
      </c>
      <c r="ER26" s="149">
        <v>7.1312</v>
      </c>
      <c r="EU26" s="173">
        <v>45506</v>
      </c>
      <c r="EV26" s="149">
        <v>7.1376</v>
      </c>
      <c r="EY26" s="173"/>
      <c r="EZ26" s="149"/>
      <c r="FC26" s="173"/>
      <c r="FD26" s="149"/>
      <c r="FG26" s="147">
        <v>45597</v>
      </c>
      <c r="FH26" s="152">
        <v>7.1135</v>
      </c>
      <c r="FK26" s="147">
        <v>45629</v>
      </c>
      <c r="FL26" s="152">
        <v>7.1996</v>
      </c>
      <c r="FO26" s="147"/>
      <c r="FP26" s="152"/>
      <c r="FS26" s="147"/>
      <c r="FT26" s="152"/>
      <c r="FW26" s="170">
        <v>45719</v>
      </c>
      <c r="FX26" s="152">
        <v>7.1745</v>
      </c>
      <c r="GA26" s="170">
        <v>45748</v>
      </c>
      <c r="GB26" s="152">
        <v>7.1775</v>
      </c>
      <c r="GE26" s="170"/>
      <c r="GF26" s="152"/>
      <c r="GI26" s="170"/>
      <c r="GJ26" s="152"/>
      <c r="GM26" s="147">
        <v>45841</v>
      </c>
      <c r="GN26">
        <v>7.1523</v>
      </c>
      <c r="GQ26" s="147">
        <v>45870</v>
      </c>
      <c r="GR26" s="152">
        <v>7.1496</v>
      </c>
      <c r="GU26" s="147">
        <v>45902</v>
      </c>
      <c r="GV26" s="152">
        <v>7.1089</v>
      </c>
      <c r="GY26" s="147"/>
      <c r="GZ26" s="152"/>
      <c r="HC26" s="147"/>
      <c r="HD26" s="152"/>
      <c r="HG26" s="147">
        <v>45994</v>
      </c>
      <c r="HH26" s="152">
        <v>7.0754</v>
      </c>
      <c r="HK26" s="147"/>
      <c r="HL26" s="152"/>
      <c r="HO26" s="147"/>
      <c r="HP26" s="152"/>
      <c r="HS26" s="147">
        <v>46084</v>
      </c>
      <c r="HT26" s="152">
        <v>6.9088</v>
      </c>
      <c r="HW26" s="147">
        <v>46113</v>
      </c>
      <c r="HX26" s="152">
        <v>6.9025</v>
      </c>
      <c r="IA26" s="147"/>
      <c r="IB26" s="152"/>
      <c r="IE26" s="147">
        <v>46174</v>
      </c>
      <c r="IF26" s="152">
        <v>6.8167</v>
      </c>
    </row>
    <row r="27" spans="1:240">
      <c r="A27" s="168"/>
      <c r="B27" s="168"/>
      <c r="C27" s="149"/>
      <c r="F27" s="168" t="s">
        <v>647</v>
      </c>
      <c r="G27" s="168" t="s">
        <v>648</v>
      </c>
      <c r="H27" s="149">
        <f t="shared" si="2"/>
        <v>6.4192</v>
      </c>
      <c r="J27" s="168" t="s">
        <v>649</v>
      </c>
      <c r="K27" s="168" t="s">
        <v>650</v>
      </c>
      <c r="L27" s="149">
        <f t="shared" si="3"/>
        <v>6.3719</v>
      </c>
      <c r="O27" s="168"/>
      <c r="P27" s="168"/>
      <c r="Q27" s="149"/>
      <c r="T27" s="168"/>
      <c r="U27" s="168"/>
      <c r="V27" s="149"/>
      <c r="Y27" s="168" t="s">
        <v>651</v>
      </c>
      <c r="Z27" s="168" t="s">
        <v>652</v>
      </c>
      <c r="AA27" s="149">
        <f t="shared" si="6"/>
        <v>6.3351</v>
      </c>
      <c r="AD27" s="168"/>
      <c r="AE27" s="168"/>
      <c r="AF27" s="149"/>
      <c r="AI27" s="168"/>
      <c r="AJ27" s="168"/>
      <c r="AK27" s="149"/>
      <c r="AN27" s="168"/>
      <c r="AO27" s="168"/>
      <c r="AP27" s="149"/>
      <c r="AS27" s="168"/>
      <c r="AT27" s="168"/>
      <c r="AU27" s="149"/>
      <c r="AX27" s="168" t="s">
        <v>653</v>
      </c>
      <c r="AY27" s="168" t="s">
        <v>654</v>
      </c>
      <c r="AZ27" s="149">
        <f t="shared" si="11"/>
        <v>6.7462</v>
      </c>
      <c r="BC27" s="168"/>
      <c r="BD27" s="168"/>
      <c r="BE27" s="149"/>
      <c r="BH27" s="168"/>
      <c r="BI27" s="168"/>
      <c r="BJ27" s="149"/>
      <c r="BM27" s="265" t="s">
        <v>655</v>
      </c>
      <c r="BN27" s="265" t="s">
        <v>656</v>
      </c>
      <c r="BO27" s="149">
        <f t="shared" si="14"/>
        <v>7.2081</v>
      </c>
      <c r="BR27" s="265" t="s">
        <v>657</v>
      </c>
      <c r="BS27" s="265" t="s">
        <v>658</v>
      </c>
      <c r="BT27" s="149">
        <f t="shared" si="0"/>
        <v>7.1225</v>
      </c>
      <c r="BV27" s="265"/>
      <c r="BW27" s="265"/>
      <c r="BX27" s="149"/>
      <c r="CB27" s="149"/>
      <c r="CE27" s="173">
        <v>44987</v>
      </c>
      <c r="CF27" s="149">
        <v>6.8808</v>
      </c>
      <c r="CI27" s="173"/>
      <c r="CJ27" s="149"/>
      <c r="CM27" s="173"/>
      <c r="CN27" s="149"/>
      <c r="CQ27" s="173"/>
      <c r="CR27" s="149"/>
      <c r="CU27" s="173"/>
      <c r="CV27" s="149"/>
      <c r="CY27" s="173">
        <v>45140</v>
      </c>
      <c r="CZ27" s="149">
        <v>7.1368</v>
      </c>
      <c r="DC27" s="173"/>
      <c r="DD27" s="149"/>
      <c r="DG27" s="173"/>
      <c r="DH27" s="149"/>
      <c r="DK27" s="173">
        <v>45231</v>
      </c>
      <c r="DL27" s="149">
        <v>7.1778</v>
      </c>
      <c r="DO27" s="173"/>
      <c r="DP27" s="149"/>
      <c r="DS27" s="173"/>
      <c r="DT27" s="149"/>
      <c r="DW27" s="173"/>
      <c r="DX27" s="149"/>
      <c r="EA27" s="173"/>
      <c r="EB27" s="149"/>
      <c r="EE27" s="173"/>
      <c r="EF27" s="149"/>
      <c r="EI27" s="173"/>
      <c r="EJ27" s="149"/>
      <c r="EM27" s="173"/>
      <c r="EN27" s="149"/>
      <c r="EQ27" s="173">
        <v>45475</v>
      </c>
      <c r="ER27" s="149">
        <v>7.1291</v>
      </c>
      <c r="EU27" s="173">
        <v>45505</v>
      </c>
      <c r="EV27" s="149">
        <v>7.1323</v>
      </c>
      <c r="EY27" s="173"/>
      <c r="EZ27" s="149"/>
      <c r="FC27" s="173"/>
      <c r="FD27" s="149"/>
      <c r="FG27" s="173"/>
      <c r="FH27" s="149"/>
      <c r="FK27" s="147">
        <v>45628</v>
      </c>
      <c r="FL27" s="152">
        <v>7.1865</v>
      </c>
      <c r="FO27" s="147"/>
      <c r="FP27" s="152"/>
      <c r="FS27" s="147"/>
      <c r="FT27" s="152"/>
      <c r="FW27" s="147"/>
      <c r="FX27" s="152"/>
      <c r="GA27" s="147"/>
      <c r="GB27" s="152"/>
      <c r="GE27" s="147"/>
      <c r="GF27" s="152"/>
      <c r="GI27" s="147"/>
      <c r="GJ27" s="152"/>
      <c r="GM27" s="147">
        <v>45840</v>
      </c>
      <c r="GN27">
        <v>7.1546</v>
      </c>
      <c r="GQ27" s="147"/>
      <c r="GU27" s="147">
        <v>45901</v>
      </c>
      <c r="GV27" s="152">
        <v>7.1072</v>
      </c>
      <c r="GY27" s="147"/>
      <c r="GZ27" s="152"/>
      <c r="HC27" s="147"/>
      <c r="HD27" s="152"/>
      <c r="HG27" s="147">
        <v>45993</v>
      </c>
      <c r="HH27" s="152">
        <v>7.0794</v>
      </c>
      <c r="HK27" s="147"/>
      <c r="HL27" s="152"/>
      <c r="HO27" s="147"/>
      <c r="HP27" s="152"/>
      <c r="HS27" s="147">
        <v>46083</v>
      </c>
      <c r="HT27" s="152">
        <v>6.9236</v>
      </c>
      <c r="HW27" s="147"/>
      <c r="HX27" s="152"/>
      <c r="IA27" s="147"/>
      <c r="IB27" s="152"/>
      <c r="IE27" s="147"/>
      <c r="IF27" s="152"/>
    </row>
    <row r="28" spans="1:240">
      <c r="A28" s="168"/>
      <c r="B28" s="168"/>
      <c r="C28" s="149"/>
      <c r="F28" s="168"/>
      <c r="G28" s="168"/>
      <c r="H28" s="149"/>
      <c r="J28" s="168" t="s">
        <v>659</v>
      </c>
      <c r="K28" s="168" t="s">
        <v>660</v>
      </c>
      <c r="L28" s="149">
        <f t="shared" si="3"/>
        <v>6.3693</v>
      </c>
      <c r="O28" s="168"/>
      <c r="P28" s="168"/>
      <c r="Q28" s="149"/>
      <c r="T28" s="168"/>
      <c r="U28" s="168"/>
      <c r="V28" s="149"/>
      <c r="Y28" s="168" t="s">
        <v>661</v>
      </c>
      <c r="Z28" s="168" t="s">
        <v>662</v>
      </c>
      <c r="AA28" s="149">
        <f t="shared" si="6"/>
        <v>6.3014</v>
      </c>
      <c r="AD28" s="168"/>
      <c r="AE28" s="168"/>
      <c r="AF28" s="149"/>
      <c r="AI28" s="168"/>
      <c r="AJ28" s="168"/>
      <c r="AK28" s="149"/>
      <c r="AN28" s="168"/>
      <c r="AO28" s="168"/>
      <c r="AP28" s="149"/>
      <c r="AS28" s="168"/>
      <c r="AT28" s="168"/>
      <c r="AU28" s="149"/>
      <c r="AX28" s="168" t="s">
        <v>663</v>
      </c>
      <c r="AY28" s="168" t="s">
        <v>664</v>
      </c>
      <c r="AZ28" s="149">
        <f t="shared" si="11"/>
        <v>6.7467</v>
      </c>
      <c r="BC28" s="168"/>
      <c r="BD28" s="168"/>
      <c r="BE28" s="149"/>
      <c r="BH28" s="168"/>
      <c r="BI28" s="168"/>
      <c r="BJ28" s="149"/>
      <c r="BM28" s="168"/>
      <c r="BN28" s="168"/>
      <c r="BO28" s="149"/>
      <c r="BR28" s="168"/>
      <c r="BS28" s="168"/>
      <c r="BT28" s="149"/>
      <c r="BV28" s="168"/>
      <c r="BW28" s="168"/>
      <c r="BX28" s="149"/>
      <c r="CB28" s="149"/>
      <c r="CE28" s="173">
        <v>44986</v>
      </c>
      <c r="CF28" s="149">
        <v>6.94</v>
      </c>
      <c r="CI28" s="173"/>
      <c r="CJ28" s="149"/>
      <c r="CM28" s="173"/>
      <c r="CN28" s="149"/>
      <c r="CQ28" s="173"/>
      <c r="CR28" s="149"/>
      <c r="CU28" s="173"/>
      <c r="CV28" s="149"/>
      <c r="CY28" s="173">
        <v>45139</v>
      </c>
      <c r="CZ28" s="149">
        <v>7.1283</v>
      </c>
      <c r="DC28" s="173"/>
      <c r="DD28" s="149"/>
      <c r="DG28" s="173"/>
      <c r="DH28" s="149"/>
      <c r="DK28" s="173"/>
      <c r="DL28" s="149"/>
      <c r="DO28" s="173"/>
      <c r="DP28" s="149"/>
      <c r="DS28" s="173"/>
      <c r="DT28" s="149"/>
      <c r="DW28" s="173"/>
      <c r="DX28" s="149"/>
      <c r="EA28" s="173"/>
      <c r="EB28" s="149"/>
      <c r="EE28" s="173"/>
      <c r="EF28" s="149"/>
      <c r="EI28" s="173"/>
      <c r="EJ28" s="149"/>
      <c r="EM28" s="173"/>
      <c r="EN28" s="149"/>
      <c r="EQ28" s="173">
        <v>45474</v>
      </c>
      <c r="ER28" s="149">
        <v>7.1265</v>
      </c>
      <c r="EU28" s="173"/>
      <c r="EV28" s="149"/>
      <c r="EY28" s="173"/>
      <c r="EZ28" s="149"/>
      <c r="FC28" s="173"/>
      <c r="FD28" s="149"/>
      <c r="FG28" s="173"/>
      <c r="FH28" s="149"/>
      <c r="FK28" s="173"/>
      <c r="FL28" s="149"/>
      <c r="FO28" s="173"/>
      <c r="FP28" s="149"/>
      <c r="FS28" s="173"/>
      <c r="FT28" s="149"/>
      <c r="FW28" s="173"/>
      <c r="FX28" s="149"/>
      <c r="GA28" s="173"/>
      <c r="GB28" s="149"/>
      <c r="GE28" s="173"/>
      <c r="GF28" s="149"/>
      <c r="GI28" s="173"/>
      <c r="GJ28" s="149"/>
      <c r="GM28" s="147">
        <v>45839</v>
      </c>
      <c r="GN28">
        <v>7.1534</v>
      </c>
      <c r="GQ28" s="147"/>
      <c r="GU28" s="147"/>
      <c r="GY28" s="147"/>
      <c r="HC28" s="147"/>
      <c r="HG28" s="147">
        <v>45992</v>
      </c>
      <c r="HH28" s="152">
        <v>7.0759</v>
      </c>
      <c r="HK28" s="147"/>
      <c r="HL28" s="152"/>
      <c r="HO28" s="147"/>
      <c r="HP28" s="152"/>
      <c r="HS28" s="147"/>
      <c r="HT28" s="152"/>
      <c r="HW28" s="147"/>
      <c r="HX28" s="152"/>
      <c r="IA28" s="147"/>
      <c r="IB28" s="152"/>
      <c r="IE28" s="147"/>
      <c r="IF28" s="152"/>
    </row>
    <row r="29" spans="3:240">
      <c r="C29" s="149"/>
      <c r="H29" s="149"/>
      <c r="L29" s="149"/>
      <c r="Q29" s="149"/>
      <c r="V29" s="149"/>
      <c r="AA29" s="149"/>
      <c r="AF29" s="149"/>
      <c r="AK29" s="149"/>
      <c r="AP29" s="149"/>
      <c r="AU29" s="149"/>
      <c r="AZ29" s="149"/>
      <c r="BE29" s="149"/>
      <c r="BJ29" s="149"/>
      <c r="BO29" s="149"/>
      <c r="BT29" s="149"/>
      <c r="BX29" s="149"/>
      <c r="CB29" s="149"/>
      <c r="CE29" s="173"/>
      <c r="CF29" s="149"/>
      <c r="CI29" s="173"/>
      <c r="CJ29" s="149"/>
      <c r="CM29" s="173"/>
      <c r="CN29" s="149"/>
      <c r="CQ29" s="173"/>
      <c r="CR29" s="149"/>
      <c r="CU29" s="173"/>
      <c r="CV29" s="149"/>
      <c r="CY29" s="173"/>
      <c r="CZ29" s="149"/>
      <c r="DC29" s="173"/>
      <c r="DD29" s="149"/>
      <c r="DG29" s="173"/>
      <c r="DH29" s="149"/>
      <c r="DK29" s="173"/>
      <c r="DL29" s="149"/>
      <c r="DO29" s="173"/>
      <c r="DP29" s="149"/>
      <c r="DS29" s="173"/>
      <c r="DT29" s="149"/>
      <c r="DW29" s="173"/>
      <c r="DX29" s="149"/>
      <c r="EA29" s="173"/>
      <c r="EB29" s="149"/>
      <c r="EE29" s="173"/>
      <c r="EF29" s="149"/>
      <c r="EI29" s="173"/>
      <c r="EJ29" s="149"/>
      <c r="EM29" s="173"/>
      <c r="EN29" s="149"/>
      <c r="EQ29" s="173"/>
      <c r="ER29" s="149"/>
      <c r="EU29" s="173"/>
      <c r="EV29" s="149"/>
      <c r="EY29" s="173"/>
      <c r="EZ29" s="149"/>
      <c r="FC29" s="173"/>
      <c r="FD29" s="149"/>
      <c r="FG29" s="173"/>
      <c r="FH29" s="149"/>
      <c r="FK29" s="173"/>
      <c r="FL29" s="149"/>
      <c r="FO29" s="173"/>
      <c r="FP29" s="149"/>
      <c r="FS29" s="173"/>
      <c r="FT29" s="149"/>
      <c r="FW29" s="173"/>
      <c r="FX29" s="149"/>
      <c r="GA29" s="173"/>
      <c r="GB29" s="149"/>
      <c r="GE29" s="173"/>
      <c r="GF29" s="149"/>
      <c r="GI29" s="173"/>
      <c r="GJ29" s="149"/>
      <c r="GM29" s="173"/>
      <c r="GN29" s="149"/>
      <c r="GQ29" s="173"/>
      <c r="GR29" s="149"/>
      <c r="GU29" s="173"/>
      <c r="GV29" s="149"/>
      <c r="GY29" s="173"/>
      <c r="GZ29" s="149"/>
      <c r="HC29" s="173"/>
      <c r="HD29" s="149"/>
      <c r="HG29" s="173"/>
      <c r="HH29" s="149"/>
      <c r="HK29" s="173"/>
      <c r="HL29" s="149"/>
      <c r="HO29" s="173"/>
      <c r="HP29" s="149"/>
      <c r="HS29" s="173"/>
      <c r="HT29" s="149"/>
      <c r="HW29" s="173"/>
      <c r="HX29" s="149"/>
      <c r="IA29" s="173"/>
      <c r="IB29" s="149"/>
      <c r="IE29" s="173"/>
      <c r="IF29" s="149"/>
    </row>
    <row r="30" spans="3:240">
      <c r="C30" s="149"/>
      <c r="H30" s="149"/>
      <c r="L30" s="149"/>
      <c r="Q30" s="149"/>
      <c r="V30" s="149"/>
      <c r="AA30" s="149"/>
      <c r="AF30" s="149"/>
      <c r="AK30" s="149"/>
      <c r="AP30" s="149"/>
      <c r="AU30" s="149"/>
      <c r="AZ30" s="149"/>
      <c r="BE30" s="149"/>
      <c r="BJ30" s="149"/>
      <c r="BO30" s="149"/>
      <c r="BT30" s="149"/>
      <c r="BX30" s="149"/>
      <c r="CB30" s="149"/>
      <c r="CE30" s="173"/>
      <c r="CF30" s="149"/>
      <c r="CI30" s="173"/>
      <c r="CJ30" s="149"/>
      <c r="CM30" s="173"/>
      <c r="CN30" s="149"/>
      <c r="CQ30" s="173"/>
      <c r="CR30" s="149"/>
      <c r="CU30" s="173"/>
      <c r="CV30" s="149"/>
      <c r="CY30" s="173"/>
      <c r="CZ30" s="149"/>
      <c r="DC30" s="173"/>
      <c r="DD30" s="149"/>
      <c r="DG30" s="173"/>
      <c r="DH30" s="149"/>
      <c r="DK30" s="173"/>
      <c r="DL30" s="149"/>
      <c r="DO30" s="173"/>
      <c r="DP30" s="149"/>
      <c r="DS30" s="173"/>
      <c r="DT30" s="149"/>
      <c r="DW30" s="173"/>
      <c r="DX30" s="149"/>
      <c r="EA30" s="173"/>
      <c r="EB30" s="149"/>
      <c r="EE30" s="173"/>
      <c r="EF30" s="149"/>
      <c r="EI30" s="173"/>
      <c r="EJ30" s="149"/>
      <c r="EM30" s="173"/>
      <c r="EN30" s="149"/>
      <c r="EQ30" s="173"/>
      <c r="ER30" s="149"/>
      <c r="EU30" s="173"/>
      <c r="EV30" s="149"/>
      <c r="EY30" s="173"/>
      <c r="EZ30" s="149"/>
      <c r="FC30" s="173"/>
      <c r="FD30" s="149"/>
      <c r="FG30" s="173"/>
      <c r="FH30" s="149"/>
      <c r="FK30" s="173"/>
      <c r="FL30" s="149"/>
      <c r="FO30" s="173"/>
      <c r="FP30" s="149"/>
      <c r="FS30" s="173"/>
      <c r="FT30" s="149"/>
      <c r="FW30" s="173"/>
      <c r="FX30" s="149"/>
      <c r="GA30" s="173"/>
      <c r="GB30" s="149"/>
      <c r="GE30" s="173"/>
      <c r="GF30" s="149"/>
      <c r="GI30" s="173"/>
      <c r="GJ30" s="149"/>
      <c r="GM30" s="173"/>
      <c r="GN30" s="149"/>
      <c r="GQ30" s="173"/>
      <c r="GR30" s="149"/>
      <c r="GU30" s="173"/>
      <c r="GV30" s="149"/>
      <c r="GY30" s="173"/>
      <c r="GZ30" s="149"/>
      <c r="HC30" s="173"/>
      <c r="HD30" s="149"/>
      <c r="HG30" s="173"/>
      <c r="HH30" s="149"/>
      <c r="HK30" s="173"/>
      <c r="HL30" s="149"/>
      <c r="HO30" s="173"/>
      <c r="HP30" s="149"/>
      <c r="HS30" s="173"/>
      <c r="HT30" s="149"/>
      <c r="HW30" s="173"/>
      <c r="HX30" s="149"/>
      <c r="IA30" s="173"/>
      <c r="IB30" s="149"/>
      <c r="IE30" s="173"/>
      <c r="IF30" s="149"/>
    </row>
    <row r="31" spans="3:240">
      <c r="C31" s="149"/>
      <c r="H31" s="149"/>
      <c r="L31" s="149"/>
      <c r="Q31" s="149"/>
      <c r="V31" s="149"/>
      <c r="AA31" s="149"/>
      <c r="AF31" s="149"/>
      <c r="AK31" s="149"/>
      <c r="AP31" s="149"/>
      <c r="AU31" s="149"/>
      <c r="AZ31" s="149"/>
      <c r="BE31" s="149"/>
      <c r="BJ31" s="149"/>
      <c r="BO31" s="149"/>
      <c r="BT31" s="149"/>
      <c r="BX31" s="149"/>
      <c r="CB31" s="149"/>
      <c r="CE31" s="173"/>
      <c r="CF31" s="149"/>
      <c r="CI31" s="173"/>
      <c r="CJ31" s="149"/>
      <c r="CM31" s="173"/>
      <c r="CN31" s="149"/>
      <c r="CQ31" s="173"/>
      <c r="CR31" s="149"/>
      <c r="CU31" s="173"/>
      <c r="CV31" s="149"/>
      <c r="CY31" s="173"/>
      <c r="CZ31" s="149"/>
      <c r="DC31" s="173"/>
      <c r="DD31" s="149"/>
      <c r="DG31" s="173"/>
      <c r="DH31" s="149"/>
      <c r="DK31" s="173"/>
      <c r="DL31" s="149"/>
      <c r="DO31" s="173"/>
      <c r="DP31" s="149"/>
      <c r="DS31" s="173"/>
      <c r="DT31" s="149"/>
      <c r="DW31" s="173"/>
      <c r="DX31" s="149"/>
      <c r="EA31" s="173"/>
      <c r="EB31" s="149"/>
      <c r="EE31" s="173"/>
      <c r="EF31" s="149"/>
      <c r="EI31" s="173"/>
      <c r="EJ31" s="149"/>
      <c r="EM31" s="173"/>
      <c r="EN31" s="149"/>
      <c r="EQ31" s="173"/>
      <c r="ER31" s="149"/>
      <c r="EU31" s="173"/>
      <c r="EV31" s="149"/>
      <c r="EY31" s="173"/>
      <c r="EZ31" s="149"/>
      <c r="FC31" s="173"/>
      <c r="FD31" s="149"/>
      <c r="FG31" s="173"/>
      <c r="FH31" s="149"/>
      <c r="FK31" s="173"/>
      <c r="FL31" s="149"/>
      <c r="FO31" s="173"/>
      <c r="FP31" s="149"/>
      <c r="FS31" s="173"/>
      <c r="FT31" s="149"/>
      <c r="FW31" s="173"/>
      <c r="FX31" s="149"/>
      <c r="GA31" s="173"/>
      <c r="GB31" s="149"/>
      <c r="GE31" s="173"/>
      <c r="GF31" s="149"/>
      <c r="GI31" s="173"/>
      <c r="GJ31" s="149"/>
      <c r="GM31" s="173"/>
      <c r="GN31" s="149"/>
      <c r="GQ31" s="173"/>
      <c r="GR31" s="149"/>
      <c r="GU31" s="173"/>
      <c r="GV31" s="149"/>
      <c r="GY31" s="173"/>
      <c r="GZ31" s="149"/>
      <c r="HC31" s="173"/>
      <c r="HD31" s="149"/>
      <c r="HG31" s="173"/>
      <c r="HH31" s="149"/>
      <c r="HK31" s="173"/>
      <c r="HL31" s="149"/>
      <c r="HO31" s="173"/>
      <c r="HP31" s="149"/>
      <c r="HS31" s="173"/>
      <c r="HT31" s="149"/>
      <c r="HW31" s="173"/>
      <c r="HX31" s="149"/>
      <c r="IA31" s="173"/>
      <c r="IB31" s="149"/>
      <c r="IE31" s="173"/>
      <c r="IF31" s="149"/>
    </row>
    <row r="32" spans="20:74">
      <c r="T32" s="164" t="str">
        <f>T21</f>
        <v>2022-02-07</v>
      </c>
      <c r="Y32" s="164"/>
      <c r="AD32" s="164"/>
      <c r="AI32" s="164"/>
      <c r="AN32" s="164"/>
      <c r="AS32" s="164"/>
      <c r="AX32" s="164"/>
      <c r="BC32" s="164"/>
      <c r="BH32" s="164"/>
      <c r="BM32" s="164"/>
      <c r="BR32" s="164"/>
      <c r="BV32" s="164"/>
    </row>
    <row r="33" ht="15" customHeight="1"/>
  </sheetData>
  <sheetProtection formatCells="0" insertHyperlinks="0" autoFilter="0"/>
  <mergeCells count="16">
    <mergeCell ref="B5:C5"/>
    <mergeCell ref="G5:H5"/>
    <mergeCell ref="K5:L5"/>
    <mergeCell ref="P5:Q5"/>
    <mergeCell ref="U5:V5"/>
    <mergeCell ref="Z5:AA5"/>
    <mergeCell ref="AE5:AF5"/>
    <mergeCell ref="AJ5:AK5"/>
    <mergeCell ref="AO5:AP5"/>
    <mergeCell ref="AT5:AU5"/>
    <mergeCell ref="AY5:AZ5"/>
    <mergeCell ref="BD5:BE5"/>
    <mergeCell ref="BI5:BJ5"/>
    <mergeCell ref="BN5:BO5"/>
    <mergeCell ref="BS5:BT5"/>
    <mergeCell ref="BW5:BX5"/>
  </mergeCells>
  <pageMargins left="0.7" right="0.7"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B1:IC32"/>
  <sheetViews>
    <sheetView topLeftCell="HN1" workbookViewId="0">
      <selection activeCell="IF2" sqref="IF2"/>
    </sheetView>
  </sheetViews>
  <sheetFormatPr defaultColWidth="9" defaultRowHeight="14.4"/>
  <cols>
    <col min="2" max="2" width="22.1111111111111" style="135" customWidth="1"/>
    <col min="3" max="3" width="8.44444444444444" style="135" customWidth="1"/>
    <col min="4" max="4" width="9.66666666666667" style="135" customWidth="1"/>
    <col min="5" max="5" width="19.4444444444444" customWidth="1"/>
    <col min="6" max="6" width="22.1111111111111" style="135" customWidth="1"/>
    <col min="7" max="7" width="8.44444444444444" style="135" customWidth="1"/>
    <col min="8" max="8" width="9.66666666666667" style="135" customWidth="1"/>
    <col min="9" max="9" width="19.4444444444444" customWidth="1"/>
    <col min="11" max="11" width="22.1111111111111" style="135" customWidth="1"/>
    <col min="12" max="12" width="8.44444444444444" style="135" customWidth="1"/>
    <col min="13" max="13" width="9.66666666666667" style="135" customWidth="1"/>
    <col min="14" max="14" width="19.4444444444444" customWidth="1"/>
    <col min="16" max="16" width="22.1111111111111" style="135" customWidth="1"/>
    <col min="17" max="17" width="8.44444444444444" style="135" customWidth="1"/>
    <col min="18" max="18" width="9.66666666666667" style="135" customWidth="1"/>
    <col min="19" max="19" width="19.4444444444444" customWidth="1"/>
    <col min="21" max="21" width="12.5555555555556" style="135" customWidth="1"/>
    <col min="22" max="22" width="8.44444444444444" style="135" customWidth="1"/>
    <col min="23" max="23" width="9.66666666666667" style="135" customWidth="1"/>
    <col min="24" max="24" width="19.4444444444444" customWidth="1"/>
    <col min="26" max="26" width="14.6666666666667" style="135" customWidth="1"/>
    <col min="27" max="27" width="10.1111111111111" style="135" customWidth="1"/>
    <col min="28" max="28" width="9.66666666666667" style="135" customWidth="1"/>
    <col min="29" max="29" width="19.4444444444444" customWidth="1"/>
    <col min="31" max="31" width="14.6666666666667" style="135" customWidth="1"/>
    <col min="32" max="32" width="10.1111111111111" style="135" customWidth="1"/>
    <col min="33" max="33" width="9.66666666666667" style="135" customWidth="1"/>
    <col min="34" max="34" width="19.4444444444444" customWidth="1"/>
    <col min="36" max="36" width="14.6666666666667" style="135" customWidth="1"/>
    <col min="37" max="37" width="10.1111111111111" style="135" customWidth="1"/>
    <col min="38" max="38" width="9.66666666666667" style="135" customWidth="1"/>
    <col min="39" max="39" width="19.4444444444444" customWidth="1"/>
    <col min="41" max="41" width="14.6666666666667" style="135" customWidth="1"/>
    <col min="42" max="42" width="10.1111111111111" style="135" customWidth="1"/>
    <col min="43" max="43" width="9.66666666666667" style="135" customWidth="1"/>
    <col min="44" max="44" width="19.4444444444444" customWidth="1"/>
    <col min="46" max="46" width="14.6666666666667" style="135" customWidth="1"/>
    <col min="47" max="47" width="10.1111111111111" style="135" customWidth="1"/>
    <col min="48" max="48" width="9.66666666666667" style="135" customWidth="1"/>
    <col min="49" max="49" width="19.4444444444444" customWidth="1"/>
    <col min="51" max="51" width="14.6666666666667" style="135" customWidth="1"/>
    <col min="52" max="52" width="10.1111111111111" style="135" customWidth="1"/>
    <col min="53" max="53" width="9.66666666666667" style="135" customWidth="1"/>
    <col min="54" max="54" width="19.4444444444444" customWidth="1"/>
    <col min="56" max="56" width="14.6666666666667" style="135" customWidth="1"/>
    <col min="57" max="57" width="10.1111111111111" style="135" customWidth="1"/>
    <col min="58" max="58" width="9.66666666666667" style="135" customWidth="1"/>
    <col min="61" max="61" width="14.6666666666667" style="135" customWidth="1"/>
    <col min="62" max="62" width="10.1111111111111" style="135" customWidth="1"/>
    <col min="63" max="63" width="9.66666666666667" style="135" customWidth="1"/>
    <col min="64" max="64" width="19.212962962963" customWidth="1"/>
    <col min="66" max="66" width="14.6666666666667" style="135" customWidth="1"/>
    <col min="67" max="67" width="10.1111111111111" style="135" customWidth="1"/>
    <col min="68" max="68" width="9.78703703703704" style="135" customWidth="1"/>
    <col min="69" max="70" width="17.4444444444444" customWidth="1"/>
    <col min="71" max="71" width="14.6666666666667" style="135" customWidth="1"/>
    <col min="72" max="72" width="10.1111111111111" style="135" customWidth="1"/>
    <col min="73" max="73" width="9.78703703703704" style="135" customWidth="1"/>
    <col min="74" max="74" width="6.66666666666667" customWidth="1"/>
    <col min="75" max="75" width="14.6666666666667" style="135" customWidth="1"/>
    <col min="76" max="76" width="13.212962962963" style="135" customWidth="1"/>
    <col min="77" max="77" width="7.66666666666667" style="135" customWidth="1"/>
    <col min="79" max="79" width="14.6666666666667" style="135" customWidth="1"/>
    <col min="80" max="80" width="13.212962962963" style="135" customWidth="1"/>
    <col min="81" max="81" width="7.66666666666667" style="135" customWidth="1"/>
    <col min="83" max="83" width="14.6666666666667" style="135" customWidth="1"/>
    <col min="84" max="84" width="13.212962962963" style="135" customWidth="1"/>
    <col min="85" max="85" width="7.66666666666667" style="135" customWidth="1"/>
    <col min="87" max="87" width="14.6666666666667" style="135" customWidth="1"/>
    <col min="88" max="88" width="13.212962962963" style="135" customWidth="1"/>
    <col min="89" max="89" width="7.66666666666667" style="135" customWidth="1"/>
    <col min="91" max="91" width="14.6666666666667" style="135" customWidth="1"/>
    <col min="92" max="92" width="13.212962962963" style="135" customWidth="1"/>
    <col min="93" max="93" width="7.66666666666667" style="135" customWidth="1"/>
    <col min="95" max="95" width="14.6666666666667" style="135" customWidth="1"/>
    <col min="96" max="96" width="13.212962962963" style="135" customWidth="1"/>
    <col min="97" max="97" width="7.66666666666667" style="135" customWidth="1"/>
    <col min="99" max="99" width="14.6666666666667" style="135" customWidth="1"/>
    <col min="100" max="100" width="13.212962962963" style="135" customWidth="1"/>
    <col min="101" max="101" width="7.66666666666667" style="135" customWidth="1"/>
    <col min="103" max="103" width="14.6666666666667" style="135" customWidth="1"/>
    <col min="104" max="104" width="13.212962962963" style="135" customWidth="1"/>
    <col min="105" max="105" width="7.66666666666667" style="135" customWidth="1"/>
    <col min="107" max="107" width="14.6666666666667" style="135" customWidth="1"/>
    <col min="108" max="108" width="13.212962962963" style="135" customWidth="1"/>
    <col min="109" max="109" width="7.66666666666667" style="135" customWidth="1"/>
    <col min="111" max="111" width="14.6666666666667" style="135" customWidth="1"/>
    <col min="112" max="112" width="13.212962962963" style="135" customWidth="1"/>
    <col min="113" max="113" width="7.66666666666667" style="135" customWidth="1"/>
    <col min="115" max="115" width="14.6666666666667" style="135" customWidth="1"/>
    <col min="116" max="116" width="13.212962962963" style="135" customWidth="1"/>
    <col min="117" max="117" width="7.66666666666667" style="135" customWidth="1"/>
    <col min="119" max="119" width="14.6666666666667" style="135" customWidth="1"/>
    <col min="120" max="120" width="13.212962962963" style="135" customWidth="1"/>
    <col min="121" max="121" width="7.66666666666667" style="135" customWidth="1"/>
    <col min="123" max="123" width="14.6666666666667" style="135" customWidth="1"/>
    <col min="124" max="124" width="13.212962962963" style="135" customWidth="1"/>
    <col min="125" max="125" width="7.66666666666667" style="135" customWidth="1"/>
    <col min="127" max="127" width="14.6666666666667" style="135" customWidth="1"/>
    <col min="128" max="128" width="13.212962962963" style="135" customWidth="1"/>
    <col min="129" max="129" width="7.66666666666667" style="135" customWidth="1"/>
    <col min="131" max="131" width="14.6666666666667" style="135" customWidth="1"/>
    <col min="132" max="132" width="13.212962962963" style="135" customWidth="1"/>
    <col min="133" max="133" width="7.66666666666667" style="135" customWidth="1"/>
    <col min="135" max="135" width="14.6666666666667" style="135" customWidth="1"/>
    <col min="136" max="136" width="13.212962962963" style="135" customWidth="1"/>
    <col min="137" max="137" width="7.66666666666667" style="135" customWidth="1"/>
    <col min="139" max="139" width="14.6666666666667" style="135" customWidth="1"/>
    <col min="140" max="140" width="13.212962962963" style="135" customWidth="1"/>
    <col min="141" max="141" width="7.66666666666667" style="135" customWidth="1"/>
    <col min="143" max="143" width="14.6666666666667" style="135" customWidth="1"/>
    <col min="144" max="144" width="13.212962962963" style="135" customWidth="1"/>
    <col min="145" max="145" width="7.66666666666667" style="135" customWidth="1"/>
    <col min="148" max="148" width="10.787037037037" customWidth="1"/>
    <col min="149" max="149" width="9.88888888888889" customWidth="1"/>
    <col min="152" max="152" width="10.787037037037" customWidth="1"/>
    <col min="153" max="153" width="9.88888888888889" customWidth="1"/>
    <col min="156" max="156" width="10.787037037037" customWidth="1"/>
    <col min="157" max="157" width="9.88888888888889" customWidth="1"/>
    <col min="160" max="160" width="10.787037037037" customWidth="1"/>
    <col min="161" max="161" width="9.88888888888889" customWidth="1"/>
    <col min="164" max="164" width="10.787037037037" customWidth="1"/>
    <col min="165" max="165" width="9.88888888888889" customWidth="1"/>
    <col min="168" max="168" width="10.787037037037" customWidth="1"/>
    <col min="169" max="169" width="9.88888888888889" customWidth="1"/>
    <col min="172" max="172" width="10.787037037037" customWidth="1"/>
    <col min="173" max="173" width="9.88888888888889" customWidth="1"/>
    <col min="176" max="176" width="10.787037037037" customWidth="1"/>
    <col min="177" max="177" width="9.88888888888889" customWidth="1"/>
    <col min="180" max="180" width="10.787037037037" customWidth="1"/>
    <col min="181" max="181" width="9.88888888888889" customWidth="1"/>
    <col min="184" max="184" width="10.787037037037" customWidth="1"/>
    <col min="185" max="185" width="9.88888888888889" customWidth="1"/>
    <col min="188" max="188" width="10.787037037037" customWidth="1"/>
    <col min="189" max="189" width="9.88888888888889" customWidth="1"/>
    <col min="192" max="192" width="10.787037037037" customWidth="1"/>
    <col min="193" max="193" width="9.88888888888889" customWidth="1"/>
    <col min="196" max="196" width="10.787037037037" customWidth="1"/>
    <col min="197" max="197" width="9.88888888888889" customWidth="1"/>
    <col min="200" max="200" width="10.787037037037" customWidth="1"/>
    <col min="201" max="201" width="9.88888888888889" customWidth="1"/>
    <col min="204" max="204" width="10.787037037037" customWidth="1"/>
    <col min="205" max="205" width="9.88888888888889" customWidth="1"/>
    <col min="208" max="208" width="10.787037037037" customWidth="1"/>
    <col min="209" max="209" width="9.88888888888889" customWidth="1"/>
    <col min="212" max="212" width="10.787037037037" customWidth="1"/>
    <col min="213" max="213" width="9.88888888888889" customWidth="1"/>
    <col min="216" max="216" width="10.787037037037" customWidth="1"/>
    <col min="217" max="217" width="9.88888888888889" customWidth="1"/>
    <col min="220" max="220" width="10.787037037037" customWidth="1"/>
    <col min="221" max="221" width="9.88888888888889" customWidth="1"/>
    <col min="224" max="224" width="10.787037037037" customWidth="1"/>
    <col min="225" max="225" width="9.88888888888889" customWidth="1"/>
    <col min="228" max="228" width="10.787037037037" customWidth="1"/>
    <col min="229" max="229" width="9.88888888888889" customWidth="1"/>
    <col min="232" max="232" width="10.787037037037" customWidth="1"/>
    <col min="233" max="233" width="9.88888888888889" customWidth="1"/>
    <col min="236" max="236" width="10.787037037037" customWidth="1"/>
    <col min="237" max="237" width="9.88888888888889" customWidth="1"/>
  </cols>
  <sheetData>
    <row r="1" s="65" customFormat="1" ht="27.6" spans="2:237">
      <c r="B1" s="350" t="s">
        <v>665</v>
      </c>
      <c r="C1" s="351"/>
      <c r="D1" s="329">
        <f>1/D6</f>
        <v>1.22261345852895</v>
      </c>
      <c r="E1" s="316">
        <f>ROUND(D1,12)</f>
        <v>1.222613458529</v>
      </c>
      <c r="F1" s="350" t="s">
        <v>666</v>
      </c>
      <c r="G1" s="352" t="s">
        <v>62</v>
      </c>
      <c r="H1" s="329">
        <f>H6</f>
        <v>0.8176</v>
      </c>
      <c r="K1" s="350" t="s">
        <v>666</v>
      </c>
      <c r="L1" s="352" t="s">
        <v>62</v>
      </c>
      <c r="M1" s="329">
        <f>M6</f>
        <v>0.81518</v>
      </c>
      <c r="P1" s="350" t="s">
        <v>666</v>
      </c>
      <c r="Q1" s="352" t="s">
        <v>62</v>
      </c>
      <c r="R1" s="329">
        <f>R6</f>
        <v>0.80932</v>
      </c>
      <c r="U1" s="350" t="s">
        <v>666</v>
      </c>
      <c r="V1" s="352" t="s">
        <v>62</v>
      </c>
      <c r="W1" s="329">
        <f>W6</f>
        <v>0.81101</v>
      </c>
      <c r="Z1" s="350" t="s">
        <v>666</v>
      </c>
      <c r="AA1" s="352" t="s">
        <v>62</v>
      </c>
      <c r="AB1" s="329">
        <f>AB6</f>
        <v>0.84338</v>
      </c>
      <c r="AE1" s="350" t="s">
        <v>666</v>
      </c>
      <c r="AF1" s="352" t="s">
        <v>62</v>
      </c>
      <c r="AG1" s="329">
        <f>AG6</f>
        <v>0.84865</v>
      </c>
      <c r="AJ1" s="350" t="s">
        <v>666</v>
      </c>
      <c r="AK1" s="352" t="s">
        <v>62</v>
      </c>
      <c r="AL1" s="329">
        <f>AL6</f>
        <v>0.85519</v>
      </c>
      <c r="AO1" s="350" t="s">
        <v>666</v>
      </c>
      <c r="AP1" s="352" t="s">
        <v>62</v>
      </c>
      <c r="AQ1" s="329">
        <f>AQ6</f>
        <v>0.85908</v>
      </c>
      <c r="AT1" s="350" t="s">
        <v>666</v>
      </c>
      <c r="AU1" s="352" t="s">
        <v>62</v>
      </c>
      <c r="AV1" s="329">
        <f>AV6</f>
        <v>0.87788</v>
      </c>
      <c r="AY1" s="350" t="s">
        <v>666</v>
      </c>
      <c r="AZ1" s="352" t="s">
        <v>62</v>
      </c>
      <c r="BA1" s="329">
        <f>BA6</f>
        <v>0.90444</v>
      </c>
      <c r="BD1" s="350" t="s">
        <v>666</v>
      </c>
      <c r="BE1" s="352" t="s">
        <v>62</v>
      </c>
      <c r="BF1" s="329">
        <f>BF6</f>
        <v>0.91431</v>
      </c>
      <c r="BI1" s="350" t="s">
        <v>666</v>
      </c>
      <c r="BJ1" s="352" t="s">
        <v>62</v>
      </c>
      <c r="BK1" s="329">
        <f>BK6</f>
        <v>0.91869</v>
      </c>
      <c r="BN1" s="350" t="s">
        <v>666</v>
      </c>
      <c r="BO1" s="352" t="s">
        <v>62</v>
      </c>
      <c r="BP1" s="329">
        <f>BP6</f>
        <v>0.89327</v>
      </c>
      <c r="BS1" s="350" t="s">
        <v>666</v>
      </c>
      <c r="BT1" s="352" t="s">
        <v>62</v>
      </c>
      <c r="BU1" s="329">
        <f>BU6</f>
        <v>0.86267</v>
      </c>
      <c r="BW1" s="350" t="s">
        <v>666</v>
      </c>
      <c r="BX1" s="352" t="s">
        <v>62</v>
      </c>
      <c r="BY1" s="329">
        <f>BY6</f>
        <v>0.88604</v>
      </c>
      <c r="CA1" s="350" t="s">
        <v>666</v>
      </c>
      <c r="CB1" s="352" t="s">
        <v>62</v>
      </c>
      <c r="CC1" s="329">
        <f>CC6</f>
        <v>0.87541</v>
      </c>
      <c r="CE1" s="350" t="s">
        <v>666</v>
      </c>
      <c r="CF1" s="352" t="s">
        <v>62</v>
      </c>
      <c r="CG1" s="329">
        <f>CG6</f>
        <v>0.88206</v>
      </c>
      <c r="CI1" s="350" t="s">
        <v>666</v>
      </c>
      <c r="CJ1" s="352" t="s">
        <v>62</v>
      </c>
      <c r="CK1" s="329">
        <f>CK6</f>
        <v>0.90372</v>
      </c>
      <c r="CM1" s="350" t="s">
        <v>666</v>
      </c>
      <c r="CN1" s="352" t="s">
        <v>62</v>
      </c>
      <c r="CO1" s="329">
        <f>CO6</f>
        <v>0.92198</v>
      </c>
      <c r="CQ1" s="350" t="s">
        <v>666</v>
      </c>
      <c r="CR1" s="352" t="s">
        <v>62</v>
      </c>
      <c r="CS1" s="329">
        <f>CS6</f>
        <v>0.91437</v>
      </c>
      <c r="CU1" s="350" t="s">
        <v>666</v>
      </c>
      <c r="CV1" s="352" t="s">
        <v>62</v>
      </c>
      <c r="CW1" s="329">
        <f>CW6</f>
        <v>0.91538</v>
      </c>
      <c r="CY1" s="350" t="s">
        <v>666</v>
      </c>
      <c r="CZ1" s="352" t="s">
        <v>62</v>
      </c>
      <c r="DA1" s="329">
        <f>DA6</f>
        <v>0.91763</v>
      </c>
      <c r="DC1" s="350" t="s">
        <v>666</v>
      </c>
      <c r="DD1" s="352" t="s">
        <v>62</v>
      </c>
      <c r="DE1" s="329">
        <f>DE6</f>
        <v>0.91783</v>
      </c>
      <c r="DG1" s="350" t="s">
        <v>666</v>
      </c>
      <c r="DH1" s="352" t="s">
        <v>62</v>
      </c>
      <c r="DI1" s="329">
        <f>DI6</f>
        <v>0.90979</v>
      </c>
      <c r="DK1" s="350" t="s">
        <v>666</v>
      </c>
      <c r="DL1" s="352" t="s">
        <v>62</v>
      </c>
      <c r="DM1" s="329">
        <f>DM6</f>
        <v>0.90622</v>
      </c>
      <c r="DO1" s="350" t="s">
        <v>666</v>
      </c>
      <c r="DP1" s="352" t="s">
        <v>62</v>
      </c>
      <c r="DQ1" s="329">
        <f>DQ6</f>
        <v>0.9095</v>
      </c>
      <c r="DS1" s="350" t="s">
        <v>666</v>
      </c>
      <c r="DT1" s="352" t="s">
        <v>62</v>
      </c>
      <c r="DU1" s="329">
        <f>DU6</f>
        <v>0.90753</v>
      </c>
      <c r="DW1" s="350" t="s">
        <v>666</v>
      </c>
      <c r="DX1" s="352" t="s">
        <v>62</v>
      </c>
      <c r="DY1" s="329">
        <f>DY6</f>
        <v>0.90655</v>
      </c>
      <c r="EA1" s="350" t="s">
        <v>666</v>
      </c>
      <c r="EB1" s="352" t="s">
        <v>62</v>
      </c>
      <c r="EC1" s="329">
        <f>EC6</f>
        <v>0.90805</v>
      </c>
      <c r="EE1" s="350" t="s">
        <v>666</v>
      </c>
      <c r="EF1" s="352" t="s">
        <v>62</v>
      </c>
      <c r="EG1" s="329">
        <f>EG6</f>
        <v>0.90927</v>
      </c>
      <c r="EI1" s="350" t="s">
        <v>666</v>
      </c>
      <c r="EJ1" s="352" t="s">
        <v>62</v>
      </c>
      <c r="EK1" s="329">
        <f>EK6</f>
        <v>0.91268</v>
      </c>
      <c r="EM1" s="350" t="s">
        <v>666</v>
      </c>
      <c r="EN1" s="352" t="s">
        <v>62</v>
      </c>
      <c r="EO1" s="329">
        <f>EO6</f>
        <v>0.91336</v>
      </c>
      <c r="EQ1" s="350" t="s">
        <v>666</v>
      </c>
      <c r="ER1" s="352" t="s">
        <v>62</v>
      </c>
      <c r="ES1" s="329">
        <f>ES6</f>
        <v>0.91222</v>
      </c>
      <c r="EU1" s="350" t="s">
        <v>666</v>
      </c>
      <c r="EV1" s="352" t="s">
        <v>62</v>
      </c>
      <c r="EW1" s="329">
        <f>EW6</f>
        <v>0.90179</v>
      </c>
      <c r="EY1" s="350" t="s">
        <v>666</v>
      </c>
      <c r="EZ1" s="352" t="s">
        <v>62</v>
      </c>
      <c r="FA1" s="329">
        <f>FA6</f>
        <v>0.91673</v>
      </c>
      <c r="FC1" s="350" t="s">
        <v>666</v>
      </c>
      <c r="FD1" s="352" t="s">
        <v>62</v>
      </c>
      <c r="FE1" s="329">
        <f>FE6</f>
        <v>0.92355</v>
      </c>
      <c r="FG1" s="350" t="s">
        <v>666</v>
      </c>
      <c r="FH1" s="352" t="s">
        <v>62</v>
      </c>
      <c r="FI1" s="329">
        <f>FI6</f>
        <v>0.92604</v>
      </c>
      <c r="FK1" s="350" t="s">
        <v>666</v>
      </c>
      <c r="FL1" s="352" t="s">
        <v>62</v>
      </c>
      <c r="FM1" s="329">
        <f>FM6</f>
        <v>0.92304</v>
      </c>
      <c r="FO1" s="350" t="s">
        <v>666</v>
      </c>
      <c r="FP1" s="352" t="s">
        <v>62</v>
      </c>
      <c r="FQ1" s="329">
        <f>FQ6</f>
        <v>0.9226</v>
      </c>
      <c r="FS1" s="350" t="s">
        <v>666</v>
      </c>
      <c r="FT1" s="352" t="s">
        <v>62</v>
      </c>
      <c r="FU1" s="329">
        <f>FU6</f>
        <v>0.92283</v>
      </c>
      <c r="FW1" s="350" t="s">
        <v>666</v>
      </c>
      <c r="FX1" s="352" t="s">
        <v>62</v>
      </c>
      <c r="FY1" s="329">
        <f>FY6</f>
        <v>0.92813</v>
      </c>
      <c r="GA1" s="350" t="s">
        <v>666</v>
      </c>
      <c r="GB1" s="352" t="s">
        <v>62</v>
      </c>
      <c r="GC1" s="329">
        <f>GC6</f>
        <v>0.91642</v>
      </c>
      <c r="GE1" s="350" t="s">
        <v>666</v>
      </c>
      <c r="GF1" s="352" t="s">
        <v>62</v>
      </c>
      <c r="GG1" s="329">
        <f>GG6</f>
        <v>0.91195</v>
      </c>
      <c r="GI1" s="350" t="s">
        <v>666</v>
      </c>
      <c r="GJ1" s="352" t="s">
        <v>62</v>
      </c>
      <c r="GK1" s="329">
        <f>GK6</f>
        <v>0.91079</v>
      </c>
      <c r="GM1" s="350" t="s">
        <v>666</v>
      </c>
      <c r="GN1" s="352" t="s">
        <v>62</v>
      </c>
      <c r="GO1" s="329">
        <f>GO6</f>
        <v>0.91157</v>
      </c>
      <c r="GQ1" s="350" t="s">
        <v>666</v>
      </c>
      <c r="GR1" s="352" t="s">
        <v>62</v>
      </c>
      <c r="GS1" s="329">
        <f>GS6</f>
        <v>0.91298</v>
      </c>
      <c r="GU1" s="350" t="s">
        <v>666</v>
      </c>
      <c r="GV1" s="352" t="s">
        <v>62</v>
      </c>
      <c r="GW1" s="329">
        <f>GW6</f>
        <v>0.91227</v>
      </c>
      <c r="GY1" s="350" t="s">
        <v>666</v>
      </c>
      <c r="GZ1" s="352" t="s">
        <v>62</v>
      </c>
      <c r="HA1" s="329">
        <f>HA6</f>
        <v>0.9099</v>
      </c>
      <c r="HC1" s="350" t="s">
        <v>666</v>
      </c>
      <c r="HD1" s="352" t="s">
        <v>62</v>
      </c>
      <c r="HE1" s="329">
        <f>HE6</f>
        <v>0.90322</v>
      </c>
      <c r="HG1" s="350" t="s">
        <v>666</v>
      </c>
      <c r="HH1" s="352" t="s">
        <v>62</v>
      </c>
      <c r="HI1" s="329">
        <f>HI6</f>
        <v>0.89262</v>
      </c>
      <c r="HK1" s="350" t="s">
        <v>666</v>
      </c>
      <c r="HL1" s="352" t="s">
        <v>62</v>
      </c>
      <c r="HM1" s="329">
        <f>HM6</f>
        <v>0.88484</v>
      </c>
      <c r="HO1" s="350" t="s">
        <v>666</v>
      </c>
      <c r="HP1" s="352" t="s">
        <v>62</v>
      </c>
      <c r="HQ1" s="329">
        <f>HQ6</f>
        <v>0.88295</v>
      </c>
      <c r="HS1" s="350" t="s">
        <v>666</v>
      </c>
      <c r="HT1" s="352" t="s">
        <v>62</v>
      </c>
      <c r="HU1" s="329">
        <f>HU6</f>
        <v>0.87581</v>
      </c>
      <c r="HW1" s="350" t="s">
        <v>666</v>
      </c>
      <c r="HX1" s="352" t="s">
        <v>62</v>
      </c>
      <c r="HY1" s="329">
        <f>HY6</f>
        <v>0.87029</v>
      </c>
      <c r="IA1" s="350" t="s">
        <v>666</v>
      </c>
      <c r="IB1" s="352" t="s">
        <v>62</v>
      </c>
      <c r="IC1" s="329">
        <f>IC6</f>
        <v>0.86855</v>
      </c>
    </row>
    <row r="2" s="65" customFormat="1" spans="2:237">
      <c r="B2" s="304" t="s">
        <v>667</v>
      </c>
      <c r="C2" s="353"/>
      <c r="D2" s="330">
        <f>1/AVERAGE(D6:D31)</f>
        <v>1.21800858917511</v>
      </c>
      <c r="E2" s="316">
        <f>ROUND(D2,12)</f>
        <v>1.218008589175</v>
      </c>
      <c r="F2" s="354"/>
      <c r="G2" s="355" t="s">
        <v>63</v>
      </c>
      <c r="H2" s="356">
        <f>AVERAGE(H6:H31)</f>
        <v>0.816774782608696</v>
      </c>
      <c r="K2" s="354"/>
      <c r="L2" s="355" t="s">
        <v>63</v>
      </c>
      <c r="M2" s="356">
        <f>AVERAGE(M6:M31)</f>
        <v>0.816595</v>
      </c>
      <c r="P2" s="354"/>
      <c r="Q2" s="355" t="s">
        <v>63</v>
      </c>
      <c r="R2" s="356">
        <f>AVERAGE(R6:R31)</f>
        <v>0.813709375</v>
      </c>
      <c r="U2" s="354"/>
      <c r="V2" s="355" t="s">
        <v>63</v>
      </c>
      <c r="W2" s="356">
        <f>AVERAGE(W6:W31)</f>
        <v>0.81124347826087</v>
      </c>
      <c r="Z2" s="354"/>
      <c r="AA2" s="355" t="s">
        <v>63</v>
      </c>
      <c r="AB2" s="356">
        <f>AVERAGE(AB6:AB31)</f>
        <v>0.819699473684211</v>
      </c>
      <c r="AE2" s="354"/>
      <c r="AF2" s="355" t="s">
        <v>63</v>
      </c>
      <c r="AG2" s="356">
        <f>AVERAGE(AG6:AG31)</f>
        <v>0.854494736842105</v>
      </c>
      <c r="AJ2" s="354"/>
      <c r="AK2" s="355" t="s">
        <v>63</v>
      </c>
      <c r="AL2" s="356">
        <f>AVERAGE(AL6:AL31)</f>
        <v>0.853579523809524</v>
      </c>
      <c r="AO2" s="354"/>
      <c r="AP2" s="355" t="s">
        <v>63</v>
      </c>
      <c r="AQ2" s="356">
        <f>AVERAGE(AQ6:AQ31)</f>
        <v>0.857754285714286</v>
      </c>
      <c r="AT2" s="354"/>
      <c r="AU2" s="355" t="s">
        <v>63</v>
      </c>
      <c r="AV2" s="356">
        <f>AVERAGE(AV6:AV31)</f>
        <v>0.866002173913044</v>
      </c>
      <c r="AY2" s="354"/>
      <c r="AZ2" s="355" t="s">
        <v>63</v>
      </c>
      <c r="BA2" s="356">
        <f>AVERAGE(BA6:BA31)</f>
        <v>0.886968095238095</v>
      </c>
      <c r="BD2" s="354"/>
      <c r="BE2" s="355" t="s">
        <v>63</v>
      </c>
      <c r="BF2" s="356">
        <f>AVERAGE(BF6:BF31)</f>
        <v>0.9081525</v>
      </c>
      <c r="BI2" s="354"/>
      <c r="BJ2" s="355" t="s">
        <v>63</v>
      </c>
      <c r="BK2" s="356">
        <f>AVERAGE(BK6:BK31)</f>
        <v>0.914562272727273</v>
      </c>
      <c r="BN2" s="354"/>
      <c r="BO2" s="355" t="s">
        <v>63</v>
      </c>
      <c r="BP2" s="356">
        <f>AVERAGE(BP6:BP31)</f>
        <v>0.896778636363636</v>
      </c>
      <c r="BS2" s="354"/>
      <c r="BT2" s="355" t="s">
        <v>63</v>
      </c>
      <c r="BU2" s="356">
        <f>AVERAGE(BU6:BU31)</f>
        <v>0.8696425</v>
      </c>
      <c r="BW2" s="354"/>
      <c r="BX2" s="355" t="s">
        <v>63</v>
      </c>
      <c r="BY2" s="356">
        <f>AVERAGE(BY6:BY31)</f>
        <v>0.8704765</v>
      </c>
      <c r="CA2" s="354"/>
      <c r="CB2" s="355" t="s">
        <v>63</v>
      </c>
      <c r="CC2" s="356">
        <f>AVERAGE(CC6:CC31)</f>
        <v>0.878935652173913</v>
      </c>
      <c r="CE2" s="354"/>
      <c r="CF2" s="355" t="s">
        <v>63</v>
      </c>
      <c r="CG2" s="356">
        <f>AVERAGE(CG6:CG31)</f>
        <v>0.877189473684211</v>
      </c>
      <c r="CI2" s="354"/>
      <c r="CJ2" s="355" t="s">
        <v>63</v>
      </c>
      <c r="CK2" s="356">
        <f>AVERAGE(CK6:CK31)</f>
        <v>0.892238</v>
      </c>
      <c r="CM2" s="354"/>
      <c r="CN2" s="355" t="s">
        <v>63</v>
      </c>
      <c r="CO2" s="356">
        <f>AVERAGE(CO6:CO31)</f>
        <v>0.912819</v>
      </c>
      <c r="CQ2" s="354"/>
      <c r="CR2" s="355" t="s">
        <v>63</v>
      </c>
      <c r="CS2" s="356">
        <f>AVERAGE(CS6:CS31)</f>
        <v>0.916038095238095</v>
      </c>
      <c r="CU2" s="354"/>
      <c r="CV2" s="355" t="s">
        <v>63</v>
      </c>
      <c r="CW2" s="356">
        <f>AVERAGE(CW6:CW31)</f>
        <v>0.916731304347826</v>
      </c>
      <c r="CY2" s="354"/>
      <c r="CZ2" s="355" t="s">
        <v>63</v>
      </c>
      <c r="DA2" s="356">
        <f>AVERAGE(DA6:DA31)</f>
        <v>0.9175705</v>
      </c>
      <c r="DC2" s="354"/>
      <c r="DD2" s="355" t="s">
        <v>63</v>
      </c>
      <c r="DE2" s="356">
        <f>AVERAGE(DE6:DE31)</f>
        <v>0.917562941176471</v>
      </c>
      <c r="DG2" s="354"/>
      <c r="DH2" s="355" t="s">
        <v>63</v>
      </c>
      <c r="DI2" s="356">
        <f>AVERAGE(DI6:DI31)</f>
        <v>0.916418636363636</v>
      </c>
      <c r="DK2" s="354"/>
      <c r="DL2" s="355" t="s">
        <v>63</v>
      </c>
      <c r="DM2" s="356">
        <f>AVERAGE(DM6:DM31)</f>
        <v>0.90969</v>
      </c>
      <c r="DO2" s="354"/>
      <c r="DP2" s="355" t="s">
        <v>63</v>
      </c>
      <c r="DQ2" s="356">
        <f>AVERAGE(DQ6:DQ31)</f>
        <v>0.909121428571429</v>
      </c>
      <c r="DS2" s="354"/>
      <c r="DT2" s="355" t="s">
        <v>63</v>
      </c>
      <c r="DU2" s="356">
        <f>AVERAGE(DU6:DU31)</f>
        <v>0.908355</v>
      </c>
      <c r="DW2" s="354"/>
      <c r="DX2" s="355" t="s">
        <v>63</v>
      </c>
      <c r="DY2" s="356">
        <f>AVERAGE(DY6:DY31)</f>
        <v>0.907327142857143</v>
      </c>
      <c r="EA2" s="354"/>
      <c r="EB2" s="355" t="s">
        <v>63</v>
      </c>
      <c r="EC2" s="356">
        <f>AVERAGE(EC6:EC31)</f>
        <v>0.9067365</v>
      </c>
      <c r="EE2" s="354"/>
      <c r="EF2" s="355" t="s">
        <v>63</v>
      </c>
      <c r="EG2" s="356">
        <f>AVERAGE(EG6:EG31)</f>
        <v>0.9097605</v>
      </c>
      <c r="EI2" s="354"/>
      <c r="EJ2" s="355" t="s">
        <v>63</v>
      </c>
      <c r="EK2" s="356">
        <f>AVERAGE(EK6:EK31)</f>
        <v>0.911175789473684</v>
      </c>
      <c r="EM2" s="354"/>
      <c r="EN2" s="355" t="s">
        <v>63</v>
      </c>
      <c r="EO2" s="356">
        <f>AVERAGE(EO6:EO31)</f>
        <v>0.91321347826087</v>
      </c>
      <c r="EQ2" s="354"/>
      <c r="ER2" s="355" t="s">
        <v>63</v>
      </c>
      <c r="ES2" s="356">
        <f>AVERAGE(ES6:ES31)</f>
        <v>0.915213636363636</v>
      </c>
      <c r="EU2" s="354"/>
      <c r="EV2" s="355" t="s">
        <v>63</v>
      </c>
      <c r="EW2" s="356">
        <f>AVERAGE(EW6:EW31)</f>
        <v>0.908538421052632</v>
      </c>
      <c r="EY2" s="354"/>
      <c r="EZ2" s="355" t="s">
        <v>63</v>
      </c>
      <c r="FA2" s="356">
        <f>AVERAGE(FA6:FA31)</f>
        <v>0.914420555555556</v>
      </c>
      <c r="FC2" s="354"/>
      <c r="FD2" s="355" t="s">
        <v>63</v>
      </c>
      <c r="FE2" s="356">
        <f>AVERAGE(FE6:FE31)</f>
        <v>0.922060952380952</v>
      </c>
      <c r="FG2" s="354"/>
      <c r="FH2" s="355" t="s">
        <v>63</v>
      </c>
      <c r="FI2" s="356">
        <f>AVERAGE(FI6:FI31)</f>
        <v>0.924740454545455</v>
      </c>
      <c r="FK2" s="354"/>
      <c r="FL2" s="355" t="s">
        <v>63</v>
      </c>
      <c r="FM2" s="356">
        <f>AVERAGE(FM6:FM31)</f>
        <v>0.923849166666667</v>
      </c>
      <c r="FO2" s="354"/>
      <c r="FP2" s="355" t="s">
        <v>63</v>
      </c>
      <c r="FQ2" s="356">
        <f>AVERAGE(FQ6:FQ31)</f>
        <v>0.921573888888889</v>
      </c>
      <c r="FS2" s="354"/>
      <c r="FT2" s="355" t="s">
        <v>63</v>
      </c>
      <c r="FU2" s="356">
        <f>AVERAGE(FU6:FU31)</f>
        <v>0.92293380952381</v>
      </c>
      <c r="FW2" s="354"/>
      <c r="FX2" s="355" t="s">
        <v>63</v>
      </c>
      <c r="FY2" s="356">
        <f>AVERAGE(FY6:FY31)</f>
        <v>0.927825238095238</v>
      </c>
      <c r="GA2" s="354"/>
      <c r="GB2" s="355" t="s">
        <v>63</v>
      </c>
      <c r="GC2" s="356">
        <f>AVERAGE(GC6:GC31)</f>
        <v>0.921658421052632</v>
      </c>
      <c r="GE2" s="354"/>
      <c r="GF2" s="355" t="s">
        <v>63</v>
      </c>
      <c r="GG2" s="356">
        <f>AVERAGE(GG6:GG31)</f>
        <v>0.914289</v>
      </c>
      <c r="GI2" s="354"/>
      <c r="GJ2" s="355" t="s">
        <v>63</v>
      </c>
      <c r="GK2" s="356">
        <f>AVERAGE(GK6:GK31)</f>
        <v>0.910757826086956</v>
      </c>
      <c r="GM2" s="354"/>
      <c r="GN2" s="355" t="s">
        <v>63</v>
      </c>
      <c r="GO2" s="356">
        <f>AVERAGE(GO6:GO31)</f>
        <v>0.910882380952381</v>
      </c>
      <c r="GQ2" s="354"/>
      <c r="GR2" s="355" t="s">
        <v>63</v>
      </c>
      <c r="GS2" s="356">
        <f>AVERAGE(GS6:GS31)</f>
        <v>0.912808181818182</v>
      </c>
      <c r="GU2" s="354"/>
      <c r="GV2" s="355" t="s">
        <v>63</v>
      </c>
      <c r="GW2" s="356">
        <f>AVERAGE(GW6:GW31)</f>
        <v>0.912795882352941</v>
      </c>
      <c r="GY2" s="354"/>
      <c r="GZ2" s="355" t="s">
        <v>63</v>
      </c>
      <c r="HA2" s="356">
        <f>AVERAGE(HA6:HA31)</f>
        <v>0.9110195</v>
      </c>
      <c r="HC2" s="354"/>
      <c r="HD2" s="355" t="s">
        <v>63</v>
      </c>
      <c r="HE2" s="356">
        <f>AVERAGE(HE6:HE31)</f>
        <v>0.907316956521739</v>
      </c>
      <c r="HG2" s="354"/>
      <c r="HH2" s="355" t="s">
        <v>63</v>
      </c>
      <c r="HI2" s="356">
        <f>AVERAGE(HI6:HI31)</f>
        <v>0.898127</v>
      </c>
      <c r="HK2" s="354"/>
      <c r="HL2" s="355" t="s">
        <v>63</v>
      </c>
      <c r="HM2" s="356">
        <f>AVERAGE(HM6:HM31)</f>
        <v>0.888753571428572</v>
      </c>
      <c r="HO2" s="354"/>
      <c r="HP2" s="355" t="s">
        <v>63</v>
      </c>
      <c r="HQ2" s="356">
        <f>AVERAGE(HQ6:HQ31)</f>
        <v>0.882156818181818</v>
      </c>
      <c r="HS2" s="354"/>
      <c r="HT2" s="355" t="s">
        <v>63</v>
      </c>
      <c r="HU2" s="356">
        <f>AVERAGE(HU6:HU31)</f>
        <v>0.876751428571428</v>
      </c>
      <c r="HW2" s="354"/>
      <c r="HX2" s="355" t="s">
        <v>63</v>
      </c>
      <c r="HY2" s="356">
        <f>AVERAGE(HY6:HY31)</f>
        <v>0.873097222222222</v>
      </c>
      <c r="IA2" s="354"/>
      <c r="IB2" s="355" t="s">
        <v>63</v>
      </c>
      <c r="IC2" s="356">
        <f>AVERAGE(IC6:IC31)</f>
        <v>0.869617619047619</v>
      </c>
    </row>
    <row r="3" ht="27.6" spans="6:237">
      <c r="F3" s="154" t="s">
        <v>668</v>
      </c>
      <c r="G3" s="357" t="s">
        <v>62</v>
      </c>
      <c r="H3" s="155">
        <f>1/H6</f>
        <v>1.22309197651663</v>
      </c>
      <c r="I3" s="318">
        <f>ROUND(H3,12)</f>
        <v>1.223091976517</v>
      </c>
      <c r="K3" s="154" t="s">
        <v>668</v>
      </c>
      <c r="L3" s="357" t="s">
        <v>62</v>
      </c>
      <c r="M3" s="155">
        <f>1/M6</f>
        <v>1.2267229323585</v>
      </c>
      <c r="N3" s="318">
        <f>ROUND(M3,12)</f>
        <v>1.226722932359</v>
      </c>
      <c r="P3" s="154" t="s">
        <v>668</v>
      </c>
      <c r="Q3" s="357" t="s">
        <v>62</v>
      </c>
      <c r="R3" s="155">
        <f>1/R6</f>
        <v>1.23560519942668</v>
      </c>
      <c r="S3" s="318">
        <f>ROUND(R3,12)</f>
        <v>1.235605199427</v>
      </c>
      <c r="U3" s="154" t="s">
        <v>668</v>
      </c>
      <c r="V3" s="357" t="s">
        <v>62</v>
      </c>
      <c r="W3" s="155">
        <f>1/W6</f>
        <v>1.23303041886043</v>
      </c>
      <c r="X3" s="318">
        <f>ROUND(W3,12)</f>
        <v>1.23303041886</v>
      </c>
      <c r="Z3" s="154" t="s">
        <v>668</v>
      </c>
      <c r="AA3" s="357" t="s">
        <v>62</v>
      </c>
      <c r="AB3" s="155">
        <f>1/AB6</f>
        <v>1.18570513884607</v>
      </c>
      <c r="AC3" s="318">
        <f>ROUND(AB3,12)</f>
        <v>1.185705138846</v>
      </c>
      <c r="AE3" s="154" t="s">
        <v>668</v>
      </c>
      <c r="AF3" s="357" t="s">
        <v>62</v>
      </c>
      <c r="AG3" s="155">
        <f>1/AG6</f>
        <v>1.17834207270371</v>
      </c>
      <c r="AH3" s="318">
        <f>ROUND(AG3,12)</f>
        <v>1.178342072704</v>
      </c>
      <c r="AJ3" s="154" t="s">
        <v>668</v>
      </c>
      <c r="AK3" s="357" t="s">
        <v>62</v>
      </c>
      <c r="AL3" s="155">
        <f>1/AL6</f>
        <v>1.16933079198775</v>
      </c>
      <c r="AM3" s="318">
        <f>ROUND(AL3,12)</f>
        <v>1.169330791988</v>
      </c>
      <c r="AO3" s="154" t="s">
        <v>668</v>
      </c>
      <c r="AP3" s="357" t="s">
        <v>62</v>
      </c>
      <c r="AQ3" s="155">
        <f>1/AQ6</f>
        <v>1.16403594542999</v>
      </c>
      <c r="AR3" s="318">
        <f>ROUND(AQ3,12)</f>
        <v>1.16403594543</v>
      </c>
      <c r="AT3" s="154" t="s">
        <v>668</v>
      </c>
      <c r="AU3" s="357" t="s">
        <v>62</v>
      </c>
      <c r="AV3" s="155">
        <f>1/AV6</f>
        <v>1.13910785073131</v>
      </c>
      <c r="AW3" s="318">
        <f>ROUND(AV3,12)</f>
        <v>1.139107850731</v>
      </c>
      <c r="AY3" s="154" t="s">
        <v>668</v>
      </c>
      <c r="AZ3" s="357" t="s">
        <v>62</v>
      </c>
      <c r="BA3" s="155">
        <f>1/BA6</f>
        <v>1.10565653885277</v>
      </c>
      <c r="BB3" s="318">
        <f>ROUND(BA3,12)</f>
        <v>1.105656538853</v>
      </c>
      <c r="BD3" s="154" t="s">
        <v>668</v>
      </c>
      <c r="BE3" s="357" t="s">
        <v>62</v>
      </c>
      <c r="BF3" s="155">
        <f>1/BF6</f>
        <v>1.09372094803732</v>
      </c>
      <c r="BI3" s="154" t="s">
        <v>668</v>
      </c>
      <c r="BJ3" s="357" t="s">
        <v>62</v>
      </c>
      <c r="BK3" s="155">
        <f>1/BK6</f>
        <v>1.08850646028584</v>
      </c>
      <c r="BL3" s="318">
        <f>ROUND(BK3,12)</f>
        <v>1.088506460286</v>
      </c>
      <c r="BN3" s="154" t="s">
        <v>668</v>
      </c>
      <c r="BO3" s="357" t="s">
        <v>62</v>
      </c>
      <c r="BP3" s="155">
        <f>1/BP6</f>
        <v>1.11948235136073</v>
      </c>
      <c r="BQ3" s="318">
        <f>ROUND(BP3,12)</f>
        <v>1.119482351361</v>
      </c>
      <c r="BS3" s="154" t="s">
        <v>668</v>
      </c>
      <c r="BT3" s="357" t="s">
        <v>62</v>
      </c>
      <c r="BU3" s="155">
        <f>1/BU6</f>
        <v>1.15919181146904</v>
      </c>
      <c r="BV3" s="318">
        <f>ROUND(BU3,12)</f>
        <v>1.159191811469</v>
      </c>
      <c r="BW3" s="154" t="s">
        <v>668</v>
      </c>
      <c r="BX3" s="357" t="s">
        <v>62</v>
      </c>
      <c r="BY3" s="155">
        <f>1/BY6</f>
        <v>1.12861721818428</v>
      </c>
      <c r="CA3" s="154" t="s">
        <v>668</v>
      </c>
      <c r="CB3" s="357" t="s">
        <v>62</v>
      </c>
      <c r="CC3" s="155">
        <f>1/CC6</f>
        <v>1.14232188346032</v>
      </c>
      <c r="CE3" s="154" t="s">
        <v>668</v>
      </c>
      <c r="CF3" s="357" t="s">
        <v>62</v>
      </c>
      <c r="CG3" s="155">
        <f>1/CG6</f>
        <v>1.13370972496202</v>
      </c>
      <c r="CI3" s="154" t="s">
        <v>668</v>
      </c>
      <c r="CJ3" s="357" t="s">
        <v>62</v>
      </c>
      <c r="CK3" s="155">
        <f>1/CK6</f>
        <v>1.10653742309565</v>
      </c>
      <c r="CM3" s="154" t="s">
        <v>668</v>
      </c>
      <c r="CN3" s="357" t="s">
        <v>62</v>
      </c>
      <c r="CO3" s="155">
        <f>1/CO6</f>
        <v>1.08462222607866</v>
      </c>
      <c r="CQ3" s="154" t="s">
        <v>668</v>
      </c>
      <c r="CR3" s="357" t="s">
        <v>62</v>
      </c>
      <c r="CS3" s="155">
        <f>1/CS6</f>
        <v>1.09364917921629</v>
      </c>
      <c r="CU3" s="154" t="s">
        <v>668</v>
      </c>
      <c r="CV3" s="357" t="s">
        <v>62</v>
      </c>
      <c r="CW3" s="155">
        <f>1/CW6</f>
        <v>1.09244248290328</v>
      </c>
      <c r="CY3" s="154" t="s">
        <v>668</v>
      </c>
      <c r="CZ3" s="357" t="s">
        <v>62</v>
      </c>
      <c r="DA3" s="155">
        <f>1/DA6</f>
        <v>1.0897638481741</v>
      </c>
      <c r="DC3" s="154" t="s">
        <v>668</v>
      </c>
      <c r="DD3" s="357" t="s">
        <v>62</v>
      </c>
      <c r="DE3" s="155">
        <f>1/DE6</f>
        <v>1.08952638288136</v>
      </c>
      <c r="DG3" s="154" t="s">
        <v>668</v>
      </c>
      <c r="DH3" s="357" t="s">
        <v>62</v>
      </c>
      <c r="DI3" s="155">
        <f>1/DI6</f>
        <v>1.09915474999725</v>
      </c>
      <c r="DK3" s="154" t="s">
        <v>668</v>
      </c>
      <c r="DL3" s="357" t="s">
        <v>62</v>
      </c>
      <c r="DM3" s="155">
        <f>1/DM6</f>
        <v>1.10348480501423</v>
      </c>
      <c r="DO3" s="154" t="s">
        <v>668</v>
      </c>
      <c r="DP3" s="357" t="s">
        <v>62</v>
      </c>
      <c r="DQ3" s="155">
        <f>1/DQ6</f>
        <v>1.09950522264981</v>
      </c>
      <c r="DS3" s="154" t="s">
        <v>668</v>
      </c>
      <c r="DT3" s="357" t="s">
        <v>62</v>
      </c>
      <c r="DU3" s="155">
        <f>1/DU6</f>
        <v>1.10189194847553</v>
      </c>
      <c r="DW3" s="154" t="s">
        <v>668</v>
      </c>
      <c r="DX3" s="357" t="s">
        <v>62</v>
      </c>
      <c r="DY3" s="155">
        <f>1/DY6</f>
        <v>1.10308311731289</v>
      </c>
      <c r="EA3" s="154" t="s">
        <v>668</v>
      </c>
      <c r="EB3" s="357" t="s">
        <v>62</v>
      </c>
      <c r="EC3" s="155">
        <f>1/EC6</f>
        <v>1.10126094378063</v>
      </c>
      <c r="EE3" s="154" t="s">
        <v>668</v>
      </c>
      <c r="EF3" s="357" t="s">
        <v>62</v>
      </c>
      <c r="EG3" s="155">
        <f>1/EG6</f>
        <v>1.09978334268149</v>
      </c>
      <c r="EI3" s="154" t="s">
        <v>668</v>
      </c>
      <c r="EJ3" s="357" t="s">
        <v>62</v>
      </c>
      <c r="EK3" s="155">
        <f>1/EK6</f>
        <v>1.09567427795065</v>
      </c>
      <c r="EM3" s="154" t="s">
        <v>668</v>
      </c>
      <c r="EN3" s="357" t="s">
        <v>62</v>
      </c>
      <c r="EO3" s="155">
        <f>1/EO6</f>
        <v>1.09485854427608</v>
      </c>
      <c r="EQ3" s="154" t="s">
        <v>668</v>
      </c>
      <c r="ER3" s="357" t="s">
        <v>62</v>
      </c>
      <c r="ES3" s="155">
        <f>1/ES6</f>
        <v>1.09622678739778</v>
      </c>
      <c r="EU3" s="154" t="s">
        <v>668</v>
      </c>
      <c r="EV3" s="357" t="s">
        <v>62</v>
      </c>
      <c r="EW3" s="155">
        <f>1/EW6</f>
        <v>1.10890562104259</v>
      </c>
      <c r="EY3" s="154" t="s">
        <v>668</v>
      </c>
      <c r="EZ3" s="357" t="s">
        <v>62</v>
      </c>
      <c r="FA3" s="155">
        <f>1/FA6</f>
        <v>1.09083372421542</v>
      </c>
      <c r="FC3" s="154" t="s">
        <v>668</v>
      </c>
      <c r="FD3" s="357" t="s">
        <v>62</v>
      </c>
      <c r="FE3" s="155">
        <f>1/FE6</f>
        <v>1.08277840939852</v>
      </c>
      <c r="FG3" s="154" t="s">
        <v>668</v>
      </c>
      <c r="FH3" s="357" t="s">
        <v>62</v>
      </c>
      <c r="FI3" s="155">
        <f>1/FI6</f>
        <v>1.07986696039048</v>
      </c>
      <c r="FK3" s="154" t="s">
        <v>668</v>
      </c>
      <c r="FL3" s="357" t="s">
        <v>62</v>
      </c>
      <c r="FM3" s="155">
        <f>1/FM6</f>
        <v>1.08337666840007</v>
      </c>
      <c r="FO3" s="154" t="s">
        <v>668</v>
      </c>
      <c r="FP3" s="357" t="s">
        <v>62</v>
      </c>
      <c r="FQ3" s="155">
        <f>1/FQ6</f>
        <v>1.08389334489486</v>
      </c>
      <c r="FS3" s="154" t="s">
        <v>668</v>
      </c>
      <c r="FT3" s="357" t="s">
        <v>62</v>
      </c>
      <c r="FU3" s="155">
        <f>1/FU6</f>
        <v>1.08362320254001</v>
      </c>
      <c r="FW3" s="154" t="s">
        <v>668</v>
      </c>
      <c r="FX3" s="357" t="s">
        <v>62</v>
      </c>
      <c r="FY3" s="155">
        <f>1/FY6</f>
        <v>1.07743527307597</v>
      </c>
      <c r="GA3" s="154" t="s">
        <v>668</v>
      </c>
      <c r="GB3" s="357" t="s">
        <v>62</v>
      </c>
      <c r="GC3" s="155">
        <f>1/GC6</f>
        <v>1.091202723642</v>
      </c>
      <c r="GE3" s="154" t="s">
        <v>668</v>
      </c>
      <c r="GF3" s="357" t="s">
        <v>62</v>
      </c>
      <c r="GG3" s="155">
        <f>1/GG6</f>
        <v>1.09655134601678</v>
      </c>
      <c r="GI3" s="154" t="s">
        <v>668</v>
      </c>
      <c r="GJ3" s="357" t="s">
        <v>62</v>
      </c>
      <c r="GK3" s="155">
        <f>1/GK6</f>
        <v>1.09794793530891</v>
      </c>
      <c r="GM3" s="154" t="s">
        <v>668</v>
      </c>
      <c r="GN3" s="357" t="s">
        <v>62</v>
      </c>
      <c r="GO3" s="155">
        <f>1/GO6</f>
        <v>1.09700845793521</v>
      </c>
      <c r="GQ3" s="154" t="s">
        <v>668</v>
      </c>
      <c r="GR3" s="357" t="s">
        <v>62</v>
      </c>
      <c r="GS3" s="155">
        <f>1/GS6</f>
        <v>1.09531424565708</v>
      </c>
      <c r="GU3" s="154" t="s">
        <v>668</v>
      </c>
      <c r="GV3" s="357" t="s">
        <v>62</v>
      </c>
      <c r="GW3" s="155">
        <f>1/GW6</f>
        <v>1.0961667050325</v>
      </c>
      <c r="GY3" s="154" t="s">
        <v>668</v>
      </c>
      <c r="GZ3" s="357" t="s">
        <v>62</v>
      </c>
      <c r="HA3" s="155">
        <f>1/HA6</f>
        <v>1.09902187053522</v>
      </c>
      <c r="HC3" s="154" t="s">
        <v>668</v>
      </c>
      <c r="HD3" s="357" t="s">
        <v>62</v>
      </c>
      <c r="HE3" s="155">
        <f>1/HE6</f>
        <v>1.10714997453555</v>
      </c>
      <c r="HG3" s="154" t="s">
        <v>668</v>
      </c>
      <c r="HH3" s="357" t="s">
        <v>62</v>
      </c>
      <c r="HI3" s="155">
        <f>1/HI6</f>
        <v>1.12029755102955</v>
      </c>
      <c r="HK3" s="154" t="s">
        <v>668</v>
      </c>
      <c r="HL3" s="357" t="s">
        <v>62</v>
      </c>
      <c r="HM3" s="155">
        <f>1/HM6</f>
        <v>1.13014782333529</v>
      </c>
      <c r="HO3" s="154" t="s">
        <v>668</v>
      </c>
      <c r="HP3" s="357" t="s">
        <v>62</v>
      </c>
      <c r="HQ3" s="155">
        <f>1/HQ6</f>
        <v>1.13256696302169</v>
      </c>
      <c r="HS3" s="154" t="s">
        <v>668</v>
      </c>
      <c r="HT3" s="357" t="s">
        <v>62</v>
      </c>
      <c r="HU3" s="155">
        <f>1/HU6</f>
        <v>1.14180016213562</v>
      </c>
      <c r="HW3" s="154" t="s">
        <v>668</v>
      </c>
      <c r="HX3" s="357" t="s">
        <v>62</v>
      </c>
      <c r="HY3" s="155">
        <f>1/HY6</f>
        <v>1.14904227326523</v>
      </c>
      <c r="IA3" s="154" t="s">
        <v>668</v>
      </c>
      <c r="IB3" s="357" t="s">
        <v>62</v>
      </c>
      <c r="IC3" s="155">
        <f>1/IC6</f>
        <v>1.1513441943469</v>
      </c>
    </row>
    <row r="4" spans="6:237">
      <c r="F4" s="136"/>
      <c r="G4" s="358" t="s">
        <v>63</v>
      </c>
      <c r="H4" s="159">
        <f>1/AVERAGE(H6:H31)</f>
        <v>1.22432771100756</v>
      </c>
      <c r="I4" s="318">
        <f>ROUND(H4,12)</f>
        <v>1.224327711008</v>
      </c>
      <c r="K4" s="136"/>
      <c r="L4" s="358" t="s">
        <v>63</v>
      </c>
      <c r="M4" s="159">
        <f>1/AVERAGE(M6:M31)</f>
        <v>1.22459726057593</v>
      </c>
      <c r="N4" s="318">
        <f>ROUND(M4,12)</f>
        <v>1.224597260576</v>
      </c>
      <c r="P4" s="136"/>
      <c r="Q4" s="358" t="s">
        <v>63</v>
      </c>
      <c r="R4" s="159">
        <f>1/AVERAGE(R6:R31)</f>
        <v>1.2289400008449</v>
      </c>
      <c r="S4" s="318">
        <f>ROUND(R4,12)</f>
        <v>1.228940000845</v>
      </c>
      <c r="U4" s="136"/>
      <c r="V4" s="358" t="s">
        <v>63</v>
      </c>
      <c r="W4" s="159">
        <f>1/AVERAGE(W6:W31)</f>
        <v>1.23267554907657</v>
      </c>
      <c r="X4" s="318">
        <f>ROUND(W4,12)</f>
        <v>1.232675549077</v>
      </c>
      <c r="Z4" s="136"/>
      <c r="AA4" s="358" t="s">
        <v>63</v>
      </c>
      <c r="AB4" s="159">
        <f>1/AVERAGE(AB6:AB31)</f>
        <v>1.21995930472593</v>
      </c>
      <c r="AC4" s="318">
        <f>ROUND(AB4,12)</f>
        <v>1.219959304726</v>
      </c>
      <c r="AE4" s="136"/>
      <c r="AF4" s="358" t="s">
        <v>63</v>
      </c>
      <c r="AG4" s="159">
        <f>1/AVERAGE(AG6:AG31)</f>
        <v>1.1702822227971</v>
      </c>
      <c r="AH4" s="318">
        <f>ROUND(AG4,12)</f>
        <v>1.170282222797</v>
      </c>
      <c r="AJ4" s="136"/>
      <c r="AK4" s="358" t="s">
        <v>63</v>
      </c>
      <c r="AL4" s="159">
        <f>1/AVERAGE(AL6:AL31)</f>
        <v>1.17153700634359</v>
      </c>
      <c r="AM4" s="318">
        <f>ROUND(AL4,12)</f>
        <v>1.171537006344</v>
      </c>
      <c r="AO4" s="136"/>
      <c r="AP4" s="358" t="s">
        <v>63</v>
      </c>
      <c r="AQ4" s="159">
        <f>1/AVERAGE(AQ6:AQ31)</f>
        <v>1.16583503767313</v>
      </c>
      <c r="AR4" s="318">
        <f>ROUND(AQ4,12)</f>
        <v>1.165835037673</v>
      </c>
      <c r="AT4" s="136"/>
      <c r="AU4" s="358" t="s">
        <v>63</v>
      </c>
      <c r="AV4" s="159">
        <f>1/AVERAGE(AV6:AV31)</f>
        <v>1.15473151237194</v>
      </c>
      <c r="AW4" s="318">
        <f>ROUND(AV4,12)</f>
        <v>1.154731512372</v>
      </c>
      <c r="AY4" s="136"/>
      <c r="AZ4" s="358" t="s">
        <v>63</v>
      </c>
      <c r="BA4" s="159">
        <f>1/AVERAGE(BA6:BA31)</f>
        <v>1.12743626898052</v>
      </c>
      <c r="BB4" s="318">
        <f>ROUND(BA4,12)</f>
        <v>1.127436268981</v>
      </c>
      <c r="BD4" s="136"/>
      <c r="BE4" s="358" t="s">
        <v>63</v>
      </c>
      <c r="BF4" s="159">
        <f>1/AVERAGE(BF6:BF31)</f>
        <v>1.10113664830521</v>
      </c>
      <c r="BI4" s="136"/>
      <c r="BJ4" s="358" t="s">
        <v>63</v>
      </c>
      <c r="BK4" s="159">
        <f>1/AVERAGE(BK6:BK31)</f>
        <v>1.09341925620652</v>
      </c>
      <c r="BL4" s="318">
        <f>ROUND(BK4,12)</f>
        <v>1.093419256207</v>
      </c>
      <c r="BN4" s="136"/>
      <c r="BO4" s="358" t="s">
        <v>63</v>
      </c>
      <c r="BP4" s="159">
        <f>1/AVERAGE(BP6:BP31)</f>
        <v>1.11510238920824</v>
      </c>
      <c r="BQ4" s="318">
        <f>ROUND(BP4,12)</f>
        <v>1.115102389208</v>
      </c>
      <c r="BS4" s="136"/>
      <c r="BT4" s="358" t="s">
        <v>63</v>
      </c>
      <c r="BU4" s="159">
        <f>1/AVERAGE(BU6:BU31)</f>
        <v>1.14989780283277</v>
      </c>
      <c r="BV4" s="318">
        <f>ROUND(BU4,12)</f>
        <v>1.149897802833</v>
      </c>
      <c r="BW4" s="136"/>
      <c r="BX4" s="358" t="s">
        <v>63</v>
      </c>
      <c r="BY4" s="159">
        <f>1/AVERAGE(BY6:BY31)</f>
        <v>1.14879609041715</v>
      </c>
      <c r="CA4" s="136"/>
      <c r="CB4" s="358" t="s">
        <v>63</v>
      </c>
      <c r="CC4" s="159">
        <f>1/AVERAGE(CC6:CC31)</f>
        <v>1.13773971681164</v>
      </c>
      <c r="CE4" s="136"/>
      <c r="CF4" s="358" t="s">
        <v>63</v>
      </c>
      <c r="CG4" s="159">
        <f>1/AVERAGE(CG6:CG31)</f>
        <v>1.14000456001824</v>
      </c>
      <c r="CI4" s="136"/>
      <c r="CJ4" s="358" t="s">
        <v>63</v>
      </c>
      <c r="CK4" s="159">
        <f>1/AVERAGE(CK6:CK31)</f>
        <v>1.12077719173584</v>
      </c>
      <c r="CM4" s="136"/>
      <c r="CN4" s="358" t="s">
        <v>63</v>
      </c>
      <c r="CO4" s="159">
        <f>1/AVERAGE(CO6:CO31)</f>
        <v>1.09550743356569</v>
      </c>
      <c r="CQ4" s="136"/>
      <c r="CR4" s="358" t="s">
        <v>63</v>
      </c>
      <c r="CS4" s="159">
        <f>1/AVERAGE(CS6:CS31)</f>
        <v>1.09165765615903</v>
      </c>
      <c r="CU4" s="136"/>
      <c r="CV4" s="358" t="s">
        <v>63</v>
      </c>
      <c r="CW4" s="159">
        <f>1/AVERAGE(CW6:CW31)</f>
        <v>1.09083217215039</v>
      </c>
      <c r="CY4" s="136"/>
      <c r="CZ4" s="358" t="s">
        <v>63</v>
      </c>
      <c r="DA4" s="159">
        <f>1/AVERAGE(DA6:DA31)</f>
        <v>1.08983451407821</v>
      </c>
      <c r="DC4" s="136"/>
      <c r="DD4" s="358" t="s">
        <v>63</v>
      </c>
      <c r="DE4" s="159">
        <f>1/AVERAGE(DE6:DE31)</f>
        <v>1.0898434920637</v>
      </c>
      <c r="DG4" s="136"/>
      <c r="DH4" s="358" t="s">
        <v>63</v>
      </c>
      <c r="DI4" s="159">
        <f>1/AVERAGE(DI6:DI31)</f>
        <v>1.09120434735812</v>
      </c>
      <c r="DK4" s="136"/>
      <c r="DL4" s="358" t="s">
        <v>63</v>
      </c>
      <c r="DM4" s="159">
        <f>1/AVERAGE(DM6:DM31)</f>
        <v>1.0992755773945</v>
      </c>
      <c r="DO4" s="136"/>
      <c r="DP4" s="358" t="s">
        <v>63</v>
      </c>
      <c r="DQ4" s="159">
        <f>1/AVERAGE(DQ6:DQ31)</f>
        <v>1.09996307266827</v>
      </c>
      <c r="DS4" s="136"/>
      <c r="DT4" s="358" t="s">
        <v>63</v>
      </c>
      <c r="DU4" s="159">
        <f>1/AVERAGE(DU6:DU31)</f>
        <v>1.10089117140325</v>
      </c>
      <c r="DW4" s="136"/>
      <c r="DX4" s="358" t="s">
        <v>63</v>
      </c>
      <c r="DY4" s="159">
        <f>1/AVERAGE(DY6:DY31)</f>
        <v>1.10213830576151</v>
      </c>
      <c r="EA4" s="136"/>
      <c r="EB4" s="358" t="s">
        <v>63</v>
      </c>
      <c r="EC4" s="159">
        <f>1/AVERAGE(EC6:EC31)</f>
        <v>1.102856232213</v>
      </c>
      <c r="EE4" s="136"/>
      <c r="EF4" s="358" t="s">
        <v>63</v>
      </c>
      <c r="EG4" s="159">
        <f>1/AVERAGE(EG6:EG31)</f>
        <v>1.09919039131728</v>
      </c>
      <c r="EI4" s="136"/>
      <c r="EJ4" s="358" t="s">
        <v>63</v>
      </c>
      <c r="EK4" s="159">
        <f>1/AVERAGE(EK6:EK31)</f>
        <v>1.09748306699152</v>
      </c>
      <c r="EM4" s="136"/>
      <c r="EN4" s="358" t="s">
        <v>63</v>
      </c>
      <c r="EO4" s="159">
        <f>1/AVERAGE(EO6:EO31)</f>
        <v>1.09503421029704</v>
      </c>
      <c r="EQ4" s="136"/>
      <c r="ER4" s="358" t="s">
        <v>63</v>
      </c>
      <c r="ES4" s="159">
        <f>1/AVERAGE(ES6:ES31)</f>
        <v>1.09264106244444</v>
      </c>
      <c r="EU4" s="136"/>
      <c r="EV4" s="358" t="s">
        <v>63</v>
      </c>
      <c r="EW4" s="159">
        <f>1/AVERAGE(EW6:EW31)</f>
        <v>1.10066891705185</v>
      </c>
      <c r="EY4" s="136"/>
      <c r="EZ4" s="358" t="s">
        <v>63</v>
      </c>
      <c r="FA4" s="159">
        <f>1/AVERAGE(FA6:FA31)</f>
        <v>1.0935887146505</v>
      </c>
      <c r="FC4" s="136"/>
      <c r="FD4" s="358" t="s">
        <v>63</v>
      </c>
      <c r="FE4" s="159">
        <f>1/AVERAGE(FE6:FE31)</f>
        <v>1.08452700162369</v>
      </c>
      <c r="FG4" s="136"/>
      <c r="FH4" s="358" t="s">
        <v>63</v>
      </c>
      <c r="FI4" s="159">
        <f>1/AVERAGE(FI6:FI31)</f>
        <v>1.08138450641433</v>
      </c>
      <c r="FK4" s="136"/>
      <c r="FL4" s="358" t="s">
        <v>63</v>
      </c>
      <c r="FM4" s="159">
        <f>1/AVERAGE(FM6:FM31)</f>
        <v>1.08242777726162</v>
      </c>
      <c r="FO4" s="136"/>
      <c r="FP4" s="358" t="s">
        <v>63</v>
      </c>
      <c r="FQ4" s="159">
        <f>1/AVERAGE(FQ6:FQ31)</f>
        <v>1.08510018790318</v>
      </c>
      <c r="FS4" s="136"/>
      <c r="FT4" s="358" t="s">
        <v>63</v>
      </c>
      <c r="FU4" s="159">
        <f>1/AVERAGE(FU6:FU31)</f>
        <v>1.08350131903387</v>
      </c>
      <c r="FW4" s="136"/>
      <c r="FX4" s="358" t="s">
        <v>63</v>
      </c>
      <c r="FY4" s="159">
        <f>1/AVERAGE(FY6:FY31)</f>
        <v>1.07778917725167</v>
      </c>
      <c r="GA4" s="136"/>
      <c r="GB4" s="358" t="s">
        <v>63</v>
      </c>
      <c r="GC4" s="159">
        <f>1/AVERAGE(GC6:GC31)</f>
        <v>1.08500066527672</v>
      </c>
      <c r="GE4" s="136"/>
      <c r="GF4" s="358" t="s">
        <v>63</v>
      </c>
      <c r="GG4" s="159">
        <f>1/AVERAGE(GG6:GG31)</f>
        <v>1.09374606935006</v>
      </c>
      <c r="GI4" s="136"/>
      <c r="GJ4" s="358" t="s">
        <v>63</v>
      </c>
      <c r="GK4" s="159">
        <f>1/AVERAGE(GK6:GK31)</f>
        <v>1.09798672199883</v>
      </c>
      <c r="GM4" s="136"/>
      <c r="GN4" s="358" t="s">
        <v>63</v>
      </c>
      <c r="GO4" s="159">
        <f>1/AVERAGE(GO6:GO31)</f>
        <v>1.09783658231971</v>
      </c>
      <c r="GQ4" s="136"/>
      <c r="GR4" s="358" t="s">
        <v>63</v>
      </c>
      <c r="GS4" s="159">
        <f>1/AVERAGE(GS6:GS31)</f>
        <v>1.09552041701483</v>
      </c>
      <c r="GU4" s="136"/>
      <c r="GV4" s="358" t="s">
        <v>63</v>
      </c>
      <c r="GW4" s="159">
        <f>1/AVERAGE(GW6:GW31)</f>
        <v>1.09553517860123</v>
      </c>
      <c r="GY4" s="136"/>
      <c r="GZ4" s="358" t="s">
        <v>63</v>
      </c>
      <c r="HA4" s="159">
        <f>1/AVERAGE(HA6:HA31)</f>
        <v>1.09767134512488</v>
      </c>
      <c r="HC4" s="136"/>
      <c r="HD4" s="358" t="s">
        <v>63</v>
      </c>
      <c r="HE4" s="159">
        <f>1/AVERAGE(HE6:HE31)</f>
        <v>1.10215067933213</v>
      </c>
      <c r="HG4" s="136"/>
      <c r="HH4" s="358" t="s">
        <v>63</v>
      </c>
      <c r="HI4" s="159">
        <f>1/AVERAGE(HI6:HI31)</f>
        <v>1.11342827907412</v>
      </c>
      <c r="HK4" s="136"/>
      <c r="HL4" s="358" t="s">
        <v>63</v>
      </c>
      <c r="HM4" s="159">
        <f>1/AVERAGE(HM6:HM31)</f>
        <v>1.12517128723614</v>
      </c>
      <c r="HO4" s="136"/>
      <c r="HP4" s="358" t="s">
        <v>63</v>
      </c>
      <c r="HQ4" s="159">
        <f>1/AVERAGE(HQ6:HQ31)</f>
        <v>1.13358529842921</v>
      </c>
      <c r="HS4" s="136"/>
      <c r="HT4" s="358" t="s">
        <v>63</v>
      </c>
      <c r="HU4" s="159">
        <f>1/AVERAGE(HU6:HU31)</f>
        <v>1.14057413243043</v>
      </c>
      <c r="HW4" s="136"/>
      <c r="HX4" s="358" t="s">
        <v>63</v>
      </c>
      <c r="HY4" s="159">
        <f>1/AVERAGE(HY6:HY31)</f>
        <v>1.14534781986224</v>
      </c>
      <c r="IA4" s="136"/>
      <c r="IB4" s="358" t="s">
        <v>63</v>
      </c>
      <c r="IC4" s="159">
        <f>1/AVERAGE(IC6:IC31)</f>
        <v>1.14993070298549</v>
      </c>
    </row>
    <row r="5" spans="2:237">
      <c r="B5" s="143" t="s">
        <v>72</v>
      </c>
      <c r="C5" s="144" t="s">
        <v>669</v>
      </c>
      <c r="D5" s="145"/>
      <c r="E5" s="171"/>
      <c r="F5" s="143" t="s">
        <v>72</v>
      </c>
      <c r="G5" s="144" t="s">
        <v>669</v>
      </c>
      <c r="H5" s="145"/>
      <c r="I5" s="171"/>
      <c r="K5" s="143" t="s">
        <v>72</v>
      </c>
      <c r="L5" s="144" t="s">
        <v>669</v>
      </c>
      <c r="M5" s="145"/>
      <c r="N5" s="171"/>
      <c r="P5" s="143" t="s">
        <v>72</v>
      </c>
      <c r="Q5" s="144" t="s">
        <v>669</v>
      </c>
      <c r="R5" s="145"/>
      <c r="S5" s="171"/>
      <c r="U5" s="143" t="s">
        <v>72</v>
      </c>
      <c r="V5" s="144" t="s">
        <v>669</v>
      </c>
      <c r="W5" s="145"/>
      <c r="X5" s="171"/>
      <c r="Z5" s="143" t="s">
        <v>72</v>
      </c>
      <c r="AA5" s="144" t="s">
        <v>669</v>
      </c>
      <c r="AB5" s="145"/>
      <c r="AC5" s="171"/>
      <c r="AE5" s="143" t="s">
        <v>72</v>
      </c>
      <c r="AF5" s="144" t="s">
        <v>669</v>
      </c>
      <c r="AG5" s="145"/>
      <c r="AH5" s="171"/>
      <c r="AJ5" s="143" t="s">
        <v>72</v>
      </c>
      <c r="AK5" s="144" t="s">
        <v>669</v>
      </c>
      <c r="AL5" s="145"/>
      <c r="AM5" s="171"/>
      <c r="AO5" s="143" t="s">
        <v>72</v>
      </c>
      <c r="AP5" s="144" t="s">
        <v>669</v>
      </c>
      <c r="AQ5" s="145"/>
      <c r="AR5" s="171"/>
      <c r="AT5" s="143" t="s">
        <v>72</v>
      </c>
      <c r="AU5" s="144" t="s">
        <v>669</v>
      </c>
      <c r="AV5" s="145"/>
      <c r="AW5" s="171"/>
      <c r="AY5" s="143" t="s">
        <v>72</v>
      </c>
      <c r="AZ5" s="144" t="s">
        <v>669</v>
      </c>
      <c r="BA5" s="145"/>
      <c r="BB5" s="171"/>
      <c r="BD5" s="143" t="s">
        <v>72</v>
      </c>
      <c r="BE5" s="144" t="s">
        <v>669</v>
      </c>
      <c r="BF5" s="145"/>
      <c r="BI5" s="143" t="s">
        <v>72</v>
      </c>
      <c r="BJ5" s="144" t="s">
        <v>669</v>
      </c>
      <c r="BK5" s="145"/>
      <c r="BN5" s="143" t="s">
        <v>72</v>
      </c>
      <c r="BO5" s="144" t="s">
        <v>669</v>
      </c>
      <c r="BP5" s="145"/>
      <c r="BS5" s="143" t="s">
        <v>72</v>
      </c>
      <c r="BT5" s="144" t="s">
        <v>669</v>
      </c>
      <c r="BU5" s="145"/>
      <c r="BX5" s="143" t="s">
        <v>72</v>
      </c>
      <c r="BY5" s="359" t="s">
        <v>669</v>
      </c>
      <c r="CB5" s="143" t="s">
        <v>72</v>
      </c>
      <c r="CC5" s="359" t="s">
        <v>669</v>
      </c>
      <c r="CF5" s="143" t="s">
        <v>72</v>
      </c>
      <c r="CG5" s="359" t="s">
        <v>669</v>
      </c>
      <c r="CJ5" s="143" t="s">
        <v>72</v>
      </c>
      <c r="CK5" s="359" t="s">
        <v>669</v>
      </c>
      <c r="CN5" s="143" t="s">
        <v>72</v>
      </c>
      <c r="CO5" s="359" t="s">
        <v>669</v>
      </c>
      <c r="CR5" s="143" t="s">
        <v>72</v>
      </c>
      <c r="CS5" s="359" t="s">
        <v>669</v>
      </c>
      <c r="CV5" s="143" t="s">
        <v>72</v>
      </c>
      <c r="CW5" s="359" t="s">
        <v>669</v>
      </c>
      <c r="CZ5" s="143" t="s">
        <v>72</v>
      </c>
      <c r="DA5" s="359" t="s">
        <v>669</v>
      </c>
      <c r="DD5" s="143" t="s">
        <v>72</v>
      </c>
      <c r="DE5" s="359" t="s">
        <v>669</v>
      </c>
      <c r="DH5" s="143" t="s">
        <v>72</v>
      </c>
      <c r="DI5" s="359" t="s">
        <v>669</v>
      </c>
      <c r="DL5" s="143" t="s">
        <v>72</v>
      </c>
      <c r="DM5" s="359" t="s">
        <v>669</v>
      </c>
      <c r="DP5" s="143" t="s">
        <v>72</v>
      </c>
      <c r="DQ5" s="359" t="s">
        <v>669</v>
      </c>
      <c r="DT5" s="143" t="s">
        <v>72</v>
      </c>
      <c r="DU5" s="359" t="s">
        <v>669</v>
      </c>
      <c r="DX5" s="143" t="s">
        <v>72</v>
      </c>
      <c r="DY5" s="359" t="s">
        <v>669</v>
      </c>
      <c r="EB5" s="143" t="s">
        <v>72</v>
      </c>
      <c r="EC5" s="359" t="s">
        <v>669</v>
      </c>
      <c r="EF5" s="143" t="s">
        <v>72</v>
      </c>
      <c r="EG5" s="359" t="s">
        <v>669</v>
      </c>
      <c r="EJ5" s="143" t="s">
        <v>72</v>
      </c>
      <c r="EK5" s="359" t="s">
        <v>669</v>
      </c>
      <c r="EN5" s="143" t="s">
        <v>72</v>
      </c>
      <c r="EO5" s="359" t="s">
        <v>669</v>
      </c>
      <c r="EQ5" s="135"/>
      <c r="ER5" s="143" t="s">
        <v>72</v>
      </c>
      <c r="ES5" s="359" t="s">
        <v>669</v>
      </c>
      <c r="EU5" s="135"/>
      <c r="EV5" s="143" t="s">
        <v>72</v>
      </c>
      <c r="EW5" s="359" t="s">
        <v>669</v>
      </c>
      <c r="EY5" s="135"/>
      <c r="EZ5" s="143" t="s">
        <v>72</v>
      </c>
      <c r="FA5" s="359" t="s">
        <v>669</v>
      </c>
      <c r="FC5" s="135"/>
      <c r="FD5" s="143" t="s">
        <v>72</v>
      </c>
      <c r="FE5" s="359" t="s">
        <v>669</v>
      </c>
      <c r="FG5" s="135"/>
      <c r="FH5" s="143" t="s">
        <v>72</v>
      </c>
      <c r="FI5" s="359" t="s">
        <v>669</v>
      </c>
      <c r="FK5" s="135"/>
      <c r="FL5" s="143" t="s">
        <v>72</v>
      </c>
      <c r="FM5" s="359" t="s">
        <v>669</v>
      </c>
      <c r="FO5" s="135"/>
      <c r="FP5" s="143" t="s">
        <v>72</v>
      </c>
      <c r="FQ5" s="359" t="s">
        <v>669</v>
      </c>
      <c r="FS5" s="135"/>
      <c r="FT5" s="143" t="s">
        <v>72</v>
      </c>
      <c r="FU5" s="359" t="s">
        <v>669</v>
      </c>
      <c r="FW5" s="135"/>
      <c r="FX5" s="143" t="s">
        <v>72</v>
      </c>
      <c r="FY5" s="359" t="s">
        <v>669</v>
      </c>
      <c r="GA5" s="135"/>
      <c r="GB5" s="143" t="s">
        <v>72</v>
      </c>
      <c r="GC5" s="359" t="s">
        <v>669</v>
      </c>
      <c r="GE5" s="135"/>
      <c r="GF5" s="143" t="s">
        <v>72</v>
      </c>
      <c r="GG5" s="359" t="s">
        <v>669</v>
      </c>
      <c r="GI5" s="135"/>
      <c r="GJ5" s="143" t="s">
        <v>72</v>
      </c>
      <c r="GK5" s="359" t="s">
        <v>669</v>
      </c>
      <c r="GM5" s="135"/>
      <c r="GN5" s="143" t="s">
        <v>72</v>
      </c>
      <c r="GO5" s="359" t="s">
        <v>669</v>
      </c>
      <c r="GQ5" s="135"/>
      <c r="GR5" s="143" t="s">
        <v>72</v>
      </c>
      <c r="GS5" s="359" t="s">
        <v>669</v>
      </c>
      <c r="GU5" s="135"/>
      <c r="GV5" s="143" t="s">
        <v>72</v>
      </c>
      <c r="GW5" s="359" t="s">
        <v>669</v>
      </c>
      <c r="GY5" s="135"/>
      <c r="GZ5" s="143" t="s">
        <v>72</v>
      </c>
      <c r="HA5" s="359" t="s">
        <v>669</v>
      </c>
      <c r="HC5" s="135"/>
      <c r="HD5" s="143" t="s">
        <v>72</v>
      </c>
      <c r="HE5" s="359" t="s">
        <v>669</v>
      </c>
      <c r="HG5" s="135"/>
      <c r="HH5" s="143" t="s">
        <v>72</v>
      </c>
      <c r="HI5" s="359" t="s">
        <v>669</v>
      </c>
      <c r="HK5" s="135"/>
      <c r="HL5" s="143" t="s">
        <v>72</v>
      </c>
      <c r="HM5" s="359" t="s">
        <v>669</v>
      </c>
      <c r="HO5" s="135"/>
      <c r="HP5" s="143" t="s">
        <v>72</v>
      </c>
      <c r="HQ5" s="359" t="s">
        <v>669</v>
      </c>
      <c r="HS5" s="135"/>
      <c r="HT5" s="143" t="s">
        <v>72</v>
      </c>
      <c r="HU5" s="359" t="s">
        <v>669</v>
      </c>
      <c r="HW5" s="135"/>
      <c r="HX5" s="143" t="s">
        <v>72</v>
      </c>
      <c r="HY5" s="359" t="s">
        <v>669</v>
      </c>
      <c r="IA5" s="135"/>
      <c r="IB5" s="143" t="s">
        <v>72</v>
      </c>
      <c r="IC5" s="359" t="s">
        <v>669</v>
      </c>
    </row>
    <row r="6" spans="2:237">
      <c r="B6" s="168" t="s">
        <v>74</v>
      </c>
      <c r="C6" s="168" t="s">
        <v>670</v>
      </c>
      <c r="D6" s="149">
        <f t="shared" ref="D6:D27" si="0">C6/100</f>
        <v>0.81792</v>
      </c>
      <c r="F6" s="168" t="s">
        <v>76</v>
      </c>
      <c r="G6" s="168" t="s">
        <v>671</v>
      </c>
      <c r="H6" s="149">
        <f t="shared" ref="H6:H28" si="1">G6/100</f>
        <v>0.8176</v>
      </c>
      <c r="K6" s="168" t="s">
        <v>78</v>
      </c>
      <c r="L6" s="168" t="s">
        <v>672</v>
      </c>
      <c r="M6" s="149">
        <f t="shared" ref="M6:M19" si="2">L6/100</f>
        <v>0.81518</v>
      </c>
      <c r="P6" s="168" t="s">
        <v>80</v>
      </c>
      <c r="Q6" s="168" t="s">
        <v>673</v>
      </c>
      <c r="R6" s="149">
        <f t="shared" ref="R6:R21" si="3">Q6/100</f>
        <v>0.80932</v>
      </c>
      <c r="U6" s="168" t="s">
        <v>82</v>
      </c>
      <c r="V6" s="168" t="s">
        <v>674</v>
      </c>
      <c r="W6" s="149">
        <f t="shared" ref="W6:W28" si="4">V6/100</f>
        <v>0.81101</v>
      </c>
      <c r="Z6" s="265" t="s">
        <v>84</v>
      </c>
      <c r="AA6" s="168" t="s">
        <v>675</v>
      </c>
      <c r="AB6" s="149">
        <f t="shared" ref="AB6:AB24" si="5">AA6/100</f>
        <v>0.84338</v>
      </c>
      <c r="AE6" s="265" t="s">
        <v>86</v>
      </c>
      <c r="AF6" s="168" t="s">
        <v>676</v>
      </c>
      <c r="AG6" s="149">
        <f t="shared" ref="AG6:AG24" si="6">AF6/100</f>
        <v>0.84865</v>
      </c>
      <c r="AJ6" s="265" t="s">
        <v>88</v>
      </c>
      <c r="AK6" s="168" t="s">
        <v>677</v>
      </c>
      <c r="AL6" s="149">
        <f t="shared" ref="AL6:AL26" si="7">AK6/100</f>
        <v>0.85519</v>
      </c>
      <c r="AO6" s="265" t="s">
        <v>90</v>
      </c>
      <c r="AP6" s="168" t="s">
        <v>678</v>
      </c>
      <c r="AQ6" s="149">
        <f t="shared" ref="AQ6:AQ26" si="8">AP6/100</f>
        <v>0.85908</v>
      </c>
      <c r="AT6" s="265" t="s">
        <v>92</v>
      </c>
      <c r="AU6" s="168" t="s">
        <v>679</v>
      </c>
      <c r="AV6" s="149">
        <f t="shared" ref="AV6:AV28" si="9">AU6/100</f>
        <v>0.87788</v>
      </c>
      <c r="AY6" s="265" t="s">
        <v>94</v>
      </c>
      <c r="AZ6" s="168" t="s">
        <v>680</v>
      </c>
      <c r="BA6" s="149">
        <f t="shared" ref="BA6:BA26" si="10">AZ6/100</f>
        <v>0.90444</v>
      </c>
      <c r="BD6" s="265" t="s">
        <v>96</v>
      </c>
      <c r="BE6" s="168" t="s">
        <v>681</v>
      </c>
      <c r="BF6" s="149">
        <f t="shared" ref="BF6:BF21" si="11">BE6/100</f>
        <v>0.91431</v>
      </c>
      <c r="BI6" s="265" t="s">
        <v>98</v>
      </c>
      <c r="BJ6" s="265" t="s">
        <v>682</v>
      </c>
      <c r="BK6" s="149">
        <f t="shared" ref="BK6:BK27" si="12">BJ6/100</f>
        <v>0.91869</v>
      </c>
      <c r="BN6" s="265" t="s">
        <v>100</v>
      </c>
      <c r="BO6" s="265" t="s">
        <v>683</v>
      </c>
      <c r="BP6" s="149">
        <f t="shared" ref="BP6:BP27" si="13">BO6/100</f>
        <v>0.89327</v>
      </c>
      <c r="BS6" s="265" t="s">
        <v>102</v>
      </c>
      <c r="BT6" s="265" t="s">
        <v>684</v>
      </c>
      <c r="BU6" s="149">
        <f t="shared" ref="BU6:BU21" si="14">BT6/100</f>
        <v>0.86267</v>
      </c>
      <c r="BX6" s="173">
        <v>44985</v>
      </c>
      <c r="BY6" s="149">
        <v>0.88604</v>
      </c>
      <c r="CB6" s="173">
        <v>45016</v>
      </c>
      <c r="CC6" s="149">
        <v>0.87541</v>
      </c>
      <c r="CF6" s="173">
        <v>45044</v>
      </c>
      <c r="CG6" s="149">
        <v>0.88206</v>
      </c>
      <c r="CJ6" s="173">
        <v>45077</v>
      </c>
      <c r="CK6" s="149">
        <v>0.90372</v>
      </c>
      <c r="CN6" s="173">
        <v>45107</v>
      </c>
      <c r="CO6" s="149">
        <v>0.92198</v>
      </c>
      <c r="CR6" s="173">
        <v>45138</v>
      </c>
      <c r="CS6" s="149">
        <v>0.91437</v>
      </c>
      <c r="CV6" s="173">
        <v>45169</v>
      </c>
      <c r="CW6" s="149">
        <v>0.91538</v>
      </c>
      <c r="CZ6" s="173">
        <v>45197</v>
      </c>
      <c r="DA6" s="149">
        <v>0.91763</v>
      </c>
      <c r="DD6" s="173">
        <v>45230</v>
      </c>
      <c r="DE6" s="149">
        <v>0.91783</v>
      </c>
      <c r="DH6" s="173">
        <v>45260</v>
      </c>
      <c r="DI6" s="149">
        <v>0.90979</v>
      </c>
      <c r="DL6" s="173">
        <v>45289</v>
      </c>
      <c r="DM6" s="149">
        <v>0.90622</v>
      </c>
      <c r="DP6" s="173">
        <v>45321</v>
      </c>
      <c r="DQ6" s="149">
        <v>0.9095</v>
      </c>
      <c r="DT6" s="173">
        <v>45351</v>
      </c>
      <c r="DU6" s="149">
        <v>0.90753</v>
      </c>
      <c r="DX6" s="173">
        <v>45380</v>
      </c>
      <c r="DY6" s="149">
        <v>0.90655</v>
      </c>
      <c r="EB6" s="173">
        <v>45412</v>
      </c>
      <c r="EC6" s="149">
        <v>0.90805</v>
      </c>
      <c r="EF6" s="173">
        <v>45443</v>
      </c>
      <c r="EG6" s="149">
        <v>0.90927</v>
      </c>
      <c r="EJ6" s="173">
        <v>45471</v>
      </c>
      <c r="EK6" s="149">
        <v>0.91268</v>
      </c>
      <c r="EN6" s="173">
        <v>45504</v>
      </c>
      <c r="EO6" s="149">
        <v>0.91336</v>
      </c>
      <c r="EQ6" s="135"/>
      <c r="ER6" s="173">
        <v>45534</v>
      </c>
      <c r="ES6" s="149">
        <v>0.91222</v>
      </c>
      <c r="EU6" s="135"/>
      <c r="EV6" s="147">
        <v>45565</v>
      </c>
      <c r="EW6" s="152">
        <v>0.90179</v>
      </c>
      <c r="EY6" s="135"/>
      <c r="EZ6" s="147">
        <v>45596</v>
      </c>
      <c r="FA6" s="152">
        <v>0.91673</v>
      </c>
      <c r="FC6" s="135"/>
      <c r="FD6" s="147">
        <v>45625</v>
      </c>
      <c r="FE6" s="152">
        <v>0.92355</v>
      </c>
      <c r="FG6" s="135"/>
      <c r="FH6" s="147">
        <v>45657</v>
      </c>
      <c r="FI6" s="152">
        <v>0.92604</v>
      </c>
      <c r="FK6" s="135"/>
      <c r="FL6" s="147">
        <v>45674</v>
      </c>
      <c r="FM6" s="152">
        <v>0.92304</v>
      </c>
      <c r="FO6" s="135"/>
      <c r="FP6" s="147">
        <v>45716</v>
      </c>
      <c r="FQ6" s="152">
        <v>0.9226</v>
      </c>
      <c r="FS6" s="135"/>
      <c r="FT6" s="169">
        <v>45747</v>
      </c>
      <c r="FU6" s="152">
        <v>0.92283</v>
      </c>
      <c r="FW6" s="135"/>
      <c r="FX6" s="169">
        <v>45777</v>
      </c>
      <c r="FY6" s="152">
        <v>0.92813</v>
      </c>
      <c r="GA6" s="135"/>
      <c r="GB6" s="169">
        <v>45807</v>
      </c>
      <c r="GC6" s="152">
        <v>0.91642</v>
      </c>
      <c r="GE6" s="135"/>
      <c r="GF6" s="147">
        <v>45838</v>
      </c>
      <c r="GG6" s="152">
        <v>0.91195</v>
      </c>
      <c r="GI6" s="135"/>
      <c r="GJ6" s="147">
        <v>45869</v>
      </c>
      <c r="GK6">
        <v>0.91079</v>
      </c>
      <c r="GM6" s="135"/>
      <c r="GN6" s="147">
        <v>45898</v>
      </c>
      <c r="GO6" s="152">
        <v>0.91157</v>
      </c>
      <c r="GQ6" s="135"/>
      <c r="GR6" s="147">
        <v>45930</v>
      </c>
      <c r="GS6" s="152">
        <v>0.91298</v>
      </c>
      <c r="GU6" s="135"/>
      <c r="GV6" s="147">
        <v>45961</v>
      </c>
      <c r="GW6" s="152">
        <v>0.91227</v>
      </c>
      <c r="GY6" s="135"/>
      <c r="GZ6" s="147">
        <v>45989</v>
      </c>
      <c r="HA6" s="152">
        <v>0.9099</v>
      </c>
      <c r="HC6" s="135"/>
      <c r="HD6" s="147">
        <v>46022</v>
      </c>
      <c r="HE6" s="152">
        <v>0.90322</v>
      </c>
      <c r="HG6" s="135"/>
      <c r="HH6" s="147">
        <v>46052</v>
      </c>
      <c r="HI6" s="152">
        <v>0.89262</v>
      </c>
      <c r="HK6" s="135"/>
      <c r="HL6" s="147">
        <v>46080</v>
      </c>
      <c r="HM6" s="152">
        <v>0.88484</v>
      </c>
      <c r="HO6" s="135"/>
      <c r="HP6" s="147">
        <v>46112</v>
      </c>
      <c r="HQ6" s="152">
        <v>0.88295</v>
      </c>
      <c r="HS6" s="135"/>
      <c r="HT6" s="147">
        <v>46142</v>
      </c>
      <c r="HU6" s="152">
        <v>0.87581</v>
      </c>
      <c r="HW6" s="135"/>
      <c r="HX6" s="147">
        <v>46171</v>
      </c>
      <c r="HY6" s="152">
        <v>0.87029</v>
      </c>
      <c r="IA6" s="135"/>
      <c r="IB6" s="147">
        <v>46203</v>
      </c>
      <c r="IC6" s="152">
        <v>0.86855</v>
      </c>
    </row>
    <row r="7" spans="2:237">
      <c r="B7" s="168" t="s">
        <v>105</v>
      </c>
      <c r="C7" s="168" t="s">
        <v>685</v>
      </c>
      <c r="D7" s="149">
        <f t="shared" si="0"/>
        <v>0.81912</v>
      </c>
      <c r="F7" s="168" t="s">
        <v>107</v>
      </c>
      <c r="G7" s="168" t="s">
        <v>686</v>
      </c>
      <c r="H7" s="149">
        <f t="shared" si="1"/>
        <v>0.81653</v>
      </c>
      <c r="K7" s="168" t="s">
        <v>109</v>
      </c>
      <c r="L7" s="168" t="s">
        <v>687</v>
      </c>
      <c r="M7" s="149">
        <f t="shared" si="2"/>
        <v>0.81484</v>
      </c>
      <c r="P7" s="168" t="s">
        <v>111</v>
      </c>
      <c r="Q7" s="168" t="s">
        <v>688</v>
      </c>
      <c r="R7" s="149">
        <f t="shared" si="3"/>
        <v>0.81128</v>
      </c>
      <c r="U7" s="168" t="s">
        <v>113</v>
      </c>
      <c r="V7" s="168" t="s">
        <v>689</v>
      </c>
      <c r="W7" s="149">
        <f t="shared" si="4"/>
        <v>0.81218</v>
      </c>
      <c r="Z7" s="265" t="s">
        <v>115</v>
      </c>
      <c r="AA7" s="168" t="s">
        <v>690</v>
      </c>
      <c r="AB7" s="149">
        <f t="shared" si="5"/>
        <v>0.8364</v>
      </c>
      <c r="AE7" s="265" t="s">
        <v>117</v>
      </c>
      <c r="AF7" s="168" t="s">
        <v>691</v>
      </c>
      <c r="AG7" s="149">
        <f t="shared" si="6"/>
        <v>0.8542</v>
      </c>
      <c r="AJ7" s="265" t="s">
        <v>119</v>
      </c>
      <c r="AK7" s="168" t="s">
        <v>692</v>
      </c>
      <c r="AL7" s="149">
        <f t="shared" si="7"/>
        <v>0.85443</v>
      </c>
      <c r="AO7" s="265" t="s">
        <v>121</v>
      </c>
      <c r="AP7" s="168" t="s">
        <v>693</v>
      </c>
      <c r="AQ7" s="149">
        <f t="shared" si="8"/>
        <v>0.85881</v>
      </c>
      <c r="AT7" s="265" t="s">
        <v>123</v>
      </c>
      <c r="AU7" s="168" t="s">
        <v>694</v>
      </c>
      <c r="AV7" s="149">
        <f t="shared" si="9"/>
        <v>0.87672</v>
      </c>
      <c r="AY7" s="265" t="s">
        <v>125</v>
      </c>
      <c r="AZ7" s="168" t="s">
        <v>695</v>
      </c>
      <c r="BA7" s="149">
        <f t="shared" si="10"/>
        <v>0.90578</v>
      </c>
      <c r="BD7" s="265" t="s">
        <v>127</v>
      </c>
      <c r="BE7" s="168" t="s">
        <v>696</v>
      </c>
      <c r="BF7" s="149">
        <f t="shared" si="11"/>
        <v>0.91343</v>
      </c>
      <c r="BI7" s="265" t="s">
        <v>129</v>
      </c>
      <c r="BJ7" s="265" t="s">
        <v>697</v>
      </c>
      <c r="BK7" s="149">
        <f t="shared" si="12"/>
        <v>0.92115</v>
      </c>
      <c r="BN7" s="265" t="s">
        <v>131</v>
      </c>
      <c r="BO7" s="265" t="s">
        <v>698</v>
      </c>
      <c r="BP7" s="149">
        <f t="shared" si="13"/>
        <v>0.89573</v>
      </c>
      <c r="BS7" s="265" t="s">
        <v>133</v>
      </c>
      <c r="BT7" s="265" t="s">
        <v>699</v>
      </c>
      <c r="BU7" s="149">
        <f t="shared" si="14"/>
        <v>0.86368</v>
      </c>
      <c r="BX7" s="173">
        <v>44984</v>
      </c>
      <c r="BY7" s="149">
        <v>0.88647</v>
      </c>
      <c r="CB7" s="173">
        <v>45015</v>
      </c>
      <c r="CC7" s="149">
        <v>0.87758</v>
      </c>
      <c r="CF7" s="173">
        <v>45043</v>
      </c>
      <c r="CG7" s="149">
        <v>0.88166</v>
      </c>
      <c r="CJ7" s="173">
        <v>45076</v>
      </c>
      <c r="CK7" s="149">
        <v>0.90469</v>
      </c>
      <c r="CN7" s="173">
        <v>45106</v>
      </c>
      <c r="CO7" s="149">
        <v>0.92183</v>
      </c>
      <c r="CR7" s="173">
        <v>45135</v>
      </c>
      <c r="CS7" s="149">
        <v>0.91431</v>
      </c>
      <c r="CV7" s="173">
        <v>45168</v>
      </c>
      <c r="CW7" s="149">
        <v>0.91523</v>
      </c>
      <c r="CZ7" s="173">
        <v>45196</v>
      </c>
      <c r="DA7" s="149">
        <v>0.91705</v>
      </c>
      <c r="DD7" s="173">
        <v>45229</v>
      </c>
      <c r="DE7" s="149">
        <v>0.91769</v>
      </c>
      <c r="DH7" s="173">
        <v>45259</v>
      </c>
      <c r="DI7" s="149">
        <v>0.91129</v>
      </c>
      <c r="DL7" s="173">
        <v>45288</v>
      </c>
      <c r="DM7" s="149">
        <v>0.90861</v>
      </c>
      <c r="DP7" s="173">
        <v>45320</v>
      </c>
      <c r="DQ7" s="149">
        <v>0.90973</v>
      </c>
      <c r="DT7" s="173">
        <v>45350</v>
      </c>
      <c r="DU7" s="149">
        <v>0.90823</v>
      </c>
      <c r="DX7" s="173">
        <v>45379</v>
      </c>
      <c r="DY7" s="149">
        <v>0.90685</v>
      </c>
      <c r="EB7" s="173">
        <v>45411</v>
      </c>
      <c r="EC7" s="149">
        <v>0.90772</v>
      </c>
      <c r="EF7" s="173">
        <v>45442</v>
      </c>
      <c r="EG7" s="149">
        <v>0.91019</v>
      </c>
      <c r="EJ7" s="173">
        <v>45470</v>
      </c>
      <c r="EK7" s="149">
        <v>0.91272</v>
      </c>
      <c r="EN7" s="173">
        <v>45503</v>
      </c>
      <c r="EO7" s="149">
        <v>0.91354</v>
      </c>
      <c r="EQ7" s="135"/>
      <c r="ER7" s="173">
        <v>45533</v>
      </c>
      <c r="ES7" s="149">
        <v>0.91423</v>
      </c>
      <c r="EU7" s="135"/>
      <c r="EV7" s="147">
        <v>45562</v>
      </c>
      <c r="EW7" s="152">
        <v>0.90112</v>
      </c>
      <c r="EY7" s="135"/>
      <c r="EZ7" s="147">
        <v>45595</v>
      </c>
      <c r="FA7" s="152">
        <v>0.91877</v>
      </c>
      <c r="FC7" s="135"/>
      <c r="FD7" s="147">
        <v>45624</v>
      </c>
      <c r="FE7" s="152">
        <v>0.92398</v>
      </c>
      <c r="FG7" s="135"/>
      <c r="FH7" s="147">
        <v>45656</v>
      </c>
      <c r="FI7" s="152">
        <v>0.92584</v>
      </c>
      <c r="FK7" s="135"/>
      <c r="FL7" s="147">
        <v>45673</v>
      </c>
      <c r="FM7" s="152">
        <v>0.92326</v>
      </c>
      <c r="FO7" s="135"/>
      <c r="FP7" s="147">
        <v>45715</v>
      </c>
      <c r="FQ7" s="152">
        <v>0.92302</v>
      </c>
      <c r="FS7" s="135"/>
      <c r="FT7" s="170">
        <v>45744</v>
      </c>
      <c r="FU7" s="152">
        <v>0.92273</v>
      </c>
      <c r="FW7" s="135"/>
      <c r="FX7" s="170">
        <v>45776</v>
      </c>
      <c r="FY7" s="152">
        <v>0.92853</v>
      </c>
      <c r="GA7" s="135"/>
      <c r="GB7" s="170">
        <v>45806</v>
      </c>
      <c r="GC7" s="152">
        <v>0.91762</v>
      </c>
      <c r="GE7" s="135"/>
      <c r="GF7" s="147">
        <v>45835</v>
      </c>
      <c r="GG7" s="152">
        <v>0.9125</v>
      </c>
      <c r="GI7" s="135"/>
      <c r="GJ7" s="147">
        <v>45868</v>
      </c>
      <c r="GK7">
        <v>0.9101</v>
      </c>
      <c r="GM7" s="135"/>
      <c r="GN7" s="147">
        <v>45897</v>
      </c>
      <c r="GO7" s="152">
        <v>0.91267</v>
      </c>
      <c r="GQ7" s="135"/>
      <c r="GR7" s="147">
        <v>45929</v>
      </c>
      <c r="GS7" s="152">
        <v>0.91368</v>
      </c>
      <c r="GU7" s="135"/>
      <c r="GV7" s="147">
        <v>45960</v>
      </c>
      <c r="GW7" s="152">
        <v>0.91195</v>
      </c>
      <c r="GY7" s="135"/>
      <c r="GZ7" s="147">
        <v>45988</v>
      </c>
      <c r="HA7" s="152">
        <v>0.90998</v>
      </c>
      <c r="HC7" s="135"/>
      <c r="HD7" s="147">
        <v>46021</v>
      </c>
      <c r="HE7" s="152">
        <v>0.90447</v>
      </c>
      <c r="HG7" s="135"/>
      <c r="HH7" s="147">
        <v>46051</v>
      </c>
      <c r="HI7" s="152">
        <v>0.89435</v>
      </c>
      <c r="HK7" s="135"/>
      <c r="HL7" s="147">
        <v>46079</v>
      </c>
      <c r="HM7" s="152">
        <v>0.88557</v>
      </c>
      <c r="HO7" s="135"/>
      <c r="HP7" s="147">
        <v>46111</v>
      </c>
      <c r="HQ7" s="152">
        <v>0.88384</v>
      </c>
      <c r="HS7" s="135"/>
      <c r="HT7" s="147">
        <v>46141</v>
      </c>
      <c r="HU7" s="152">
        <v>0.87563</v>
      </c>
      <c r="HW7" s="135"/>
      <c r="HX7" s="147">
        <v>46170</v>
      </c>
      <c r="HY7" s="152">
        <v>0.87115</v>
      </c>
      <c r="IA7" s="135"/>
      <c r="IB7" s="147">
        <v>46202</v>
      </c>
      <c r="IC7" s="152">
        <v>0.86919</v>
      </c>
    </row>
    <row r="8" spans="2:237">
      <c r="B8" s="168" t="s">
        <v>136</v>
      </c>
      <c r="C8" s="168" t="s">
        <v>700</v>
      </c>
      <c r="D8" s="149">
        <f t="shared" si="0"/>
        <v>0.81996</v>
      </c>
      <c r="F8" s="168" t="s">
        <v>138</v>
      </c>
      <c r="G8" s="168" t="s">
        <v>701</v>
      </c>
      <c r="H8" s="149">
        <f t="shared" si="1"/>
        <v>0.81734</v>
      </c>
      <c r="K8" s="168" t="s">
        <v>140</v>
      </c>
      <c r="L8" s="168" t="s">
        <v>702</v>
      </c>
      <c r="M8" s="149">
        <f t="shared" si="2"/>
        <v>0.81649</v>
      </c>
      <c r="P8" s="168" t="s">
        <v>142</v>
      </c>
      <c r="Q8" s="168" t="s">
        <v>703</v>
      </c>
      <c r="R8" s="149">
        <f t="shared" si="3"/>
        <v>0.81079</v>
      </c>
      <c r="U8" s="168" t="s">
        <v>144</v>
      </c>
      <c r="V8" s="168" t="s">
        <v>704</v>
      </c>
      <c r="W8" s="149">
        <f t="shared" si="4"/>
        <v>0.81289</v>
      </c>
      <c r="Z8" s="265" t="s">
        <v>146</v>
      </c>
      <c r="AA8" s="168" t="s">
        <v>705</v>
      </c>
      <c r="AB8" s="149">
        <f t="shared" si="5"/>
        <v>0.83603</v>
      </c>
      <c r="AE8" s="265" t="s">
        <v>148</v>
      </c>
      <c r="AF8" s="168" t="s">
        <v>706</v>
      </c>
      <c r="AG8" s="149">
        <f t="shared" si="6"/>
        <v>0.85847</v>
      </c>
      <c r="AJ8" s="265" t="s">
        <v>150</v>
      </c>
      <c r="AK8" s="168" t="s">
        <v>707</v>
      </c>
      <c r="AL8" s="149">
        <f t="shared" si="7"/>
        <v>0.85305</v>
      </c>
      <c r="AO8" s="265" t="s">
        <v>152</v>
      </c>
      <c r="AP8" s="168" t="s">
        <v>708</v>
      </c>
      <c r="AQ8" s="149">
        <f t="shared" si="8"/>
        <v>0.8629</v>
      </c>
      <c r="AT8" s="265" t="s">
        <v>154</v>
      </c>
      <c r="AU8" s="168" t="s">
        <v>709</v>
      </c>
      <c r="AV8" s="149">
        <f t="shared" si="9"/>
        <v>0.87541</v>
      </c>
      <c r="AY8" s="265" t="s">
        <v>156</v>
      </c>
      <c r="AZ8" s="168" t="s">
        <v>710</v>
      </c>
      <c r="BA8" s="149">
        <f t="shared" si="10"/>
        <v>0.90584</v>
      </c>
      <c r="BD8" s="265" t="s">
        <v>158</v>
      </c>
      <c r="BE8" s="168" t="s">
        <v>711</v>
      </c>
      <c r="BF8" s="149">
        <f t="shared" si="11"/>
        <v>0.91176</v>
      </c>
      <c r="BI8" s="265" t="s">
        <v>160</v>
      </c>
      <c r="BJ8" s="265" t="s">
        <v>712</v>
      </c>
      <c r="BK8" s="149">
        <f t="shared" si="12"/>
        <v>0.91644</v>
      </c>
      <c r="BN8" s="265" t="s">
        <v>162</v>
      </c>
      <c r="BO8" s="265" t="s">
        <v>713</v>
      </c>
      <c r="BP8" s="149">
        <f t="shared" si="13"/>
        <v>0.89328</v>
      </c>
      <c r="BS8" s="265" t="s">
        <v>164</v>
      </c>
      <c r="BT8" s="265" t="s">
        <v>714</v>
      </c>
      <c r="BU8" s="149">
        <f t="shared" si="14"/>
        <v>0.86456</v>
      </c>
      <c r="BX8" s="173">
        <v>44981</v>
      </c>
      <c r="BY8" s="149">
        <v>0.87862</v>
      </c>
      <c r="CB8" s="173">
        <v>45014</v>
      </c>
      <c r="CC8" s="149">
        <v>0.8761</v>
      </c>
      <c r="CF8" s="173">
        <v>45042</v>
      </c>
      <c r="CG8" s="149">
        <v>0.88206</v>
      </c>
      <c r="CJ8" s="173">
        <v>45075</v>
      </c>
      <c r="CK8" s="149">
        <v>0.90089</v>
      </c>
      <c r="CN8" s="173">
        <v>45105</v>
      </c>
      <c r="CO8" s="149">
        <v>0.92055</v>
      </c>
      <c r="CR8" s="173">
        <v>45134</v>
      </c>
      <c r="CS8" s="149">
        <v>0.91401</v>
      </c>
      <c r="CV8" s="173">
        <v>45167</v>
      </c>
      <c r="CW8" s="149">
        <v>0.91575</v>
      </c>
      <c r="CZ8" s="173">
        <v>45195</v>
      </c>
      <c r="DA8" s="149">
        <v>0.91767</v>
      </c>
      <c r="DD8" s="173">
        <v>45226</v>
      </c>
      <c r="DE8" s="149">
        <v>0.91782</v>
      </c>
      <c r="DH8" s="173">
        <v>45258</v>
      </c>
      <c r="DI8" s="149">
        <v>0.91314</v>
      </c>
      <c r="DL8" s="173">
        <v>45287</v>
      </c>
      <c r="DM8" s="149">
        <v>0.90901</v>
      </c>
      <c r="DP8" s="173">
        <v>45317</v>
      </c>
      <c r="DQ8" s="149">
        <v>0.90909</v>
      </c>
      <c r="DT8" s="173">
        <v>45349</v>
      </c>
      <c r="DU8" s="149">
        <v>0.90832</v>
      </c>
      <c r="DX8" s="173">
        <v>45378</v>
      </c>
      <c r="DY8" s="149">
        <v>0.90698</v>
      </c>
      <c r="EB8" s="173">
        <v>45408</v>
      </c>
      <c r="EC8" s="149">
        <v>0.90777</v>
      </c>
      <c r="EF8" s="173">
        <v>45441</v>
      </c>
      <c r="EG8" s="149">
        <v>0.91025</v>
      </c>
      <c r="EJ8" s="173">
        <v>45469</v>
      </c>
      <c r="EK8" s="149">
        <v>0.91235</v>
      </c>
      <c r="EN8" s="173">
        <v>45502</v>
      </c>
      <c r="EO8" s="149">
        <v>0.91339</v>
      </c>
      <c r="EQ8" s="135"/>
      <c r="ER8" s="173">
        <v>45532</v>
      </c>
      <c r="ES8" s="149">
        <v>0.91278</v>
      </c>
      <c r="EU8" s="135"/>
      <c r="EV8" s="147">
        <v>45561</v>
      </c>
      <c r="EW8" s="152">
        <v>0.90382</v>
      </c>
      <c r="EY8" s="135"/>
      <c r="EZ8" s="147">
        <v>45594</v>
      </c>
      <c r="FA8" s="152">
        <v>0.91729</v>
      </c>
      <c r="FC8" s="135"/>
      <c r="FD8" s="147">
        <v>45623</v>
      </c>
      <c r="FE8" s="152">
        <v>0.92505</v>
      </c>
      <c r="FG8" s="135"/>
      <c r="FH8" s="147">
        <v>45653</v>
      </c>
      <c r="FI8" s="152">
        <v>0.92564</v>
      </c>
      <c r="FK8" s="135"/>
      <c r="FL8" s="147">
        <v>45672</v>
      </c>
      <c r="FM8" s="152">
        <v>0.92314</v>
      </c>
      <c r="FO8" s="135"/>
      <c r="FP8" s="147">
        <v>45714</v>
      </c>
      <c r="FQ8" s="152">
        <v>0.92298</v>
      </c>
      <c r="FS8" s="135"/>
      <c r="FT8" s="170">
        <v>45743</v>
      </c>
      <c r="FU8" s="152">
        <v>0.92294</v>
      </c>
      <c r="FW8" s="135"/>
      <c r="FX8" s="170">
        <v>45775</v>
      </c>
      <c r="FY8" s="152">
        <v>0.92877</v>
      </c>
      <c r="GA8" s="135"/>
      <c r="GB8" s="170">
        <v>45805</v>
      </c>
      <c r="GC8" s="152">
        <v>0.9172</v>
      </c>
      <c r="GE8" s="135"/>
      <c r="GF8" s="147">
        <v>45834</v>
      </c>
      <c r="GG8" s="152">
        <v>0.91254</v>
      </c>
      <c r="GI8" s="135"/>
      <c r="GJ8" s="147">
        <v>45867</v>
      </c>
      <c r="GK8">
        <v>0.91102</v>
      </c>
      <c r="GM8" s="135"/>
      <c r="GN8" s="147">
        <v>45896</v>
      </c>
      <c r="GO8" s="152">
        <v>0.91299</v>
      </c>
      <c r="GQ8" s="135"/>
      <c r="GR8" s="147">
        <v>45926</v>
      </c>
      <c r="GS8" s="152">
        <v>0.9143</v>
      </c>
      <c r="GU8" s="135"/>
      <c r="GV8" s="147">
        <v>45959</v>
      </c>
      <c r="GW8" s="152">
        <v>0.912</v>
      </c>
      <c r="GY8" s="135"/>
      <c r="GZ8" s="147">
        <v>45987</v>
      </c>
      <c r="HA8" s="152">
        <v>0.91059</v>
      </c>
      <c r="HC8" s="135"/>
      <c r="HD8" s="147">
        <v>46020</v>
      </c>
      <c r="HE8" s="152">
        <v>0.90494</v>
      </c>
      <c r="HG8" s="135"/>
      <c r="HH8" s="147">
        <v>46050</v>
      </c>
      <c r="HI8" s="152">
        <v>0.89427</v>
      </c>
      <c r="HK8" s="135"/>
      <c r="HL8" s="147">
        <v>46078</v>
      </c>
      <c r="HM8" s="152">
        <v>0.88611</v>
      </c>
      <c r="HO8" s="135"/>
      <c r="HP8" s="147">
        <v>46108</v>
      </c>
      <c r="HQ8" s="152">
        <v>0.88361</v>
      </c>
      <c r="HS8" s="135"/>
      <c r="HT8" s="147">
        <v>46140</v>
      </c>
      <c r="HU8" s="152">
        <v>0.87514</v>
      </c>
      <c r="HW8" s="135"/>
      <c r="HX8" s="147">
        <v>46169</v>
      </c>
      <c r="HY8" s="152">
        <v>0.87151</v>
      </c>
      <c r="IA8" s="135"/>
      <c r="IB8" s="147">
        <v>46199</v>
      </c>
      <c r="IC8" s="152">
        <v>0.86942</v>
      </c>
    </row>
    <row r="9" spans="2:237">
      <c r="B9" s="168" t="s">
        <v>167</v>
      </c>
      <c r="C9" s="168" t="s">
        <v>715</v>
      </c>
      <c r="D9" s="149">
        <f t="shared" si="0"/>
        <v>0.82045</v>
      </c>
      <c r="F9" s="168" t="s">
        <v>169</v>
      </c>
      <c r="G9" s="168" t="s">
        <v>716</v>
      </c>
      <c r="H9" s="149">
        <f t="shared" si="1"/>
        <v>0.81717</v>
      </c>
      <c r="K9" s="168" t="s">
        <v>171</v>
      </c>
      <c r="L9" s="168" t="s">
        <v>717</v>
      </c>
      <c r="M9" s="149">
        <f t="shared" si="2"/>
        <v>0.81538</v>
      </c>
      <c r="P9" s="168" t="s">
        <v>173</v>
      </c>
      <c r="Q9" s="168" t="s">
        <v>718</v>
      </c>
      <c r="R9" s="149">
        <f t="shared" si="3"/>
        <v>0.81144</v>
      </c>
      <c r="U9" s="168" t="s">
        <v>175</v>
      </c>
      <c r="V9" s="168" t="s">
        <v>719</v>
      </c>
      <c r="W9" s="149">
        <f t="shared" si="4"/>
        <v>0.81407</v>
      </c>
      <c r="Z9" s="265" t="s">
        <v>177</v>
      </c>
      <c r="AA9" s="168" t="s">
        <v>720</v>
      </c>
      <c r="AB9" s="149">
        <f t="shared" si="5"/>
        <v>0.83578</v>
      </c>
      <c r="AE9" s="265" t="s">
        <v>179</v>
      </c>
      <c r="AF9" s="168" t="s">
        <v>721</v>
      </c>
      <c r="AG9" s="149">
        <f t="shared" si="6"/>
        <v>0.85057</v>
      </c>
      <c r="AJ9" s="265" t="s">
        <v>181</v>
      </c>
      <c r="AK9" s="168" t="s">
        <v>722</v>
      </c>
      <c r="AL9" s="149">
        <f t="shared" si="7"/>
        <v>0.85166</v>
      </c>
      <c r="AO9" s="265" t="s">
        <v>183</v>
      </c>
      <c r="AP9" s="168" t="s">
        <v>723</v>
      </c>
      <c r="AQ9" s="149">
        <f t="shared" si="8"/>
        <v>0.85973</v>
      </c>
      <c r="AT9" s="265" t="s">
        <v>185</v>
      </c>
      <c r="AU9" s="168" t="s">
        <v>724</v>
      </c>
      <c r="AV9" s="149">
        <f t="shared" si="9"/>
        <v>0.87284</v>
      </c>
      <c r="AY9" s="265" t="s">
        <v>187</v>
      </c>
      <c r="AZ9" s="168" t="s">
        <v>725</v>
      </c>
      <c r="BA9" s="149">
        <f t="shared" si="10"/>
        <v>0.90093</v>
      </c>
      <c r="BD9" s="265" t="s">
        <v>189</v>
      </c>
      <c r="BE9" s="168" t="s">
        <v>726</v>
      </c>
      <c r="BF9" s="149">
        <f t="shared" si="11"/>
        <v>0.91262</v>
      </c>
      <c r="BI9" s="265" t="s">
        <v>191</v>
      </c>
      <c r="BJ9" s="265" t="s">
        <v>727</v>
      </c>
      <c r="BK9" s="149">
        <f t="shared" si="12"/>
        <v>0.91325</v>
      </c>
      <c r="BN9" s="265" t="s">
        <v>193</v>
      </c>
      <c r="BO9" s="265" t="s">
        <v>728</v>
      </c>
      <c r="BP9" s="149">
        <f t="shared" si="13"/>
        <v>0.89139</v>
      </c>
      <c r="BS9" s="265" t="s">
        <v>195</v>
      </c>
      <c r="BT9" s="265" t="s">
        <v>729</v>
      </c>
      <c r="BU9" s="149">
        <f t="shared" si="14"/>
        <v>0.86487</v>
      </c>
      <c r="BX9" s="173">
        <v>44980</v>
      </c>
      <c r="BY9" s="149">
        <v>0.88002</v>
      </c>
      <c r="CB9" s="173">
        <v>45013</v>
      </c>
      <c r="CC9" s="149">
        <v>0.8758</v>
      </c>
      <c r="CF9" s="173">
        <v>45041</v>
      </c>
      <c r="CG9" s="149">
        <v>0.87715</v>
      </c>
      <c r="CJ9" s="173">
        <v>45072</v>
      </c>
      <c r="CK9" s="149">
        <v>0.90314</v>
      </c>
      <c r="CN9" s="173">
        <v>45104</v>
      </c>
      <c r="CO9" s="149">
        <v>0.92048</v>
      </c>
      <c r="CR9" s="173">
        <v>45133</v>
      </c>
      <c r="CS9" s="149">
        <v>0.91292</v>
      </c>
      <c r="CV9" s="173">
        <v>45166</v>
      </c>
      <c r="CW9" s="149">
        <v>0.91603</v>
      </c>
      <c r="CZ9" s="173">
        <v>45194</v>
      </c>
      <c r="DA9" s="149">
        <v>0.91755</v>
      </c>
      <c r="DD9" s="173">
        <v>45225</v>
      </c>
      <c r="DE9" s="149">
        <v>0.9176</v>
      </c>
      <c r="DH9" s="173">
        <v>45257</v>
      </c>
      <c r="DI9" s="149">
        <v>0.9135</v>
      </c>
      <c r="DL9" s="173">
        <v>45286</v>
      </c>
      <c r="DM9" s="149">
        <v>0.90859</v>
      </c>
      <c r="DP9" s="173">
        <v>45316</v>
      </c>
      <c r="DQ9" s="149">
        <v>0.90866</v>
      </c>
      <c r="DT9" s="173">
        <v>45348</v>
      </c>
      <c r="DU9" s="149">
        <v>0.90844</v>
      </c>
      <c r="DX9" s="173">
        <v>45377</v>
      </c>
      <c r="DY9" s="149">
        <v>0.90706</v>
      </c>
      <c r="EB9" s="173">
        <v>45407</v>
      </c>
      <c r="EC9" s="149">
        <v>0.90743</v>
      </c>
      <c r="EF9" s="173">
        <v>45440</v>
      </c>
      <c r="EG9" s="149">
        <v>0.91082</v>
      </c>
      <c r="EJ9" s="173">
        <v>45468</v>
      </c>
      <c r="EK9" s="149">
        <v>0.91234</v>
      </c>
      <c r="EN9" s="173">
        <v>45499</v>
      </c>
      <c r="EO9" s="149">
        <v>0.91304</v>
      </c>
      <c r="EQ9" s="135"/>
      <c r="ER9" s="173">
        <v>45531</v>
      </c>
      <c r="ES9" s="149">
        <v>0.91359</v>
      </c>
      <c r="EU9" s="135"/>
      <c r="EV9" s="147">
        <v>45560</v>
      </c>
      <c r="EW9" s="152">
        <v>0.90194</v>
      </c>
      <c r="EY9" s="135"/>
      <c r="EZ9" s="147">
        <v>45593</v>
      </c>
      <c r="FA9" s="152">
        <v>0.91733</v>
      </c>
      <c r="FC9" s="135"/>
      <c r="FD9" s="147">
        <v>45622</v>
      </c>
      <c r="FE9" s="152">
        <v>0.92407</v>
      </c>
      <c r="FG9" s="135"/>
      <c r="FH9" s="147">
        <v>45652</v>
      </c>
      <c r="FI9" s="152">
        <v>0.92572</v>
      </c>
      <c r="FK9" s="135"/>
      <c r="FL9" s="147">
        <v>45671</v>
      </c>
      <c r="FM9" s="152">
        <v>0.92346</v>
      </c>
      <c r="FO9" s="135"/>
      <c r="FP9" s="147">
        <v>45713</v>
      </c>
      <c r="FQ9" s="152">
        <v>0.92245</v>
      </c>
      <c r="FS9" s="135"/>
      <c r="FT9" s="170">
        <v>45742</v>
      </c>
      <c r="FU9" s="152">
        <v>0.92286</v>
      </c>
      <c r="FW9" s="135"/>
      <c r="FX9" s="170">
        <v>45772</v>
      </c>
      <c r="FY9" s="152">
        <v>0.92883</v>
      </c>
      <c r="GA9" s="135"/>
      <c r="GB9" s="170">
        <v>45804</v>
      </c>
      <c r="GC9" s="152">
        <v>0.91723</v>
      </c>
      <c r="GE9" s="135"/>
      <c r="GF9" s="147">
        <v>45833</v>
      </c>
      <c r="GG9" s="152">
        <v>0.91298</v>
      </c>
      <c r="GI9" s="135"/>
      <c r="GJ9" s="147">
        <v>45866</v>
      </c>
      <c r="GK9">
        <v>0.91051</v>
      </c>
      <c r="GM9" s="135"/>
      <c r="GN9" s="147">
        <v>45895</v>
      </c>
      <c r="GO9" s="152">
        <v>0.91164</v>
      </c>
      <c r="GQ9" s="135"/>
      <c r="GR9" s="147">
        <v>45925</v>
      </c>
      <c r="GS9" s="152">
        <v>0.91434</v>
      </c>
      <c r="GU9" s="135"/>
      <c r="GV9" s="147">
        <v>45958</v>
      </c>
      <c r="GW9" s="152">
        <v>0.91228</v>
      </c>
      <c r="GY9" s="135"/>
      <c r="GZ9" s="147">
        <v>45986</v>
      </c>
      <c r="HA9" s="152">
        <v>0.9102</v>
      </c>
      <c r="HC9" s="135"/>
      <c r="HD9" s="147">
        <v>46017</v>
      </c>
      <c r="HE9" s="152">
        <v>0.90486</v>
      </c>
      <c r="HG9" s="135"/>
      <c r="HH9" s="147">
        <v>46049</v>
      </c>
      <c r="HI9" s="152">
        <v>0.89592</v>
      </c>
      <c r="HK9" s="135"/>
      <c r="HL9" s="147">
        <v>46077</v>
      </c>
      <c r="HM9" s="152">
        <v>0.88773</v>
      </c>
      <c r="HO9" s="135"/>
      <c r="HP9" s="147">
        <v>46107</v>
      </c>
      <c r="HQ9" s="152">
        <v>0.88357</v>
      </c>
      <c r="HS9" s="135"/>
      <c r="HT9" s="147">
        <v>46139</v>
      </c>
      <c r="HU9" s="152">
        <v>0.87536</v>
      </c>
      <c r="HW9" s="135"/>
      <c r="HX9" s="147">
        <v>46168</v>
      </c>
      <c r="HY9" s="152">
        <v>0.87155</v>
      </c>
      <c r="IA9" s="135"/>
      <c r="IB9" s="147">
        <v>46198</v>
      </c>
      <c r="IC9" s="152">
        <v>0.87012</v>
      </c>
    </row>
    <row r="10" spans="2:237">
      <c r="B10" s="168" t="s">
        <v>198</v>
      </c>
      <c r="C10" s="168" t="s">
        <v>730</v>
      </c>
      <c r="D10" s="149">
        <f t="shared" si="0"/>
        <v>0.82001</v>
      </c>
      <c r="F10" s="168" t="s">
        <v>200</v>
      </c>
      <c r="G10" s="168" t="s">
        <v>731</v>
      </c>
      <c r="H10" s="149">
        <f t="shared" si="1"/>
        <v>0.81659</v>
      </c>
      <c r="K10" s="168" t="s">
        <v>202</v>
      </c>
      <c r="L10" s="168" t="s">
        <v>732</v>
      </c>
      <c r="M10" s="149">
        <f t="shared" si="2"/>
        <v>0.81675</v>
      </c>
      <c r="P10" s="168" t="s">
        <v>204</v>
      </c>
      <c r="Q10" s="168" t="s">
        <v>733</v>
      </c>
      <c r="R10" s="149">
        <f t="shared" si="3"/>
        <v>0.81372</v>
      </c>
      <c r="U10" s="168" t="s">
        <v>206</v>
      </c>
      <c r="V10" s="168" t="s">
        <v>734</v>
      </c>
      <c r="W10" s="149">
        <f t="shared" si="4"/>
        <v>0.81472</v>
      </c>
      <c r="Z10" s="265" t="s">
        <v>208</v>
      </c>
      <c r="AA10" s="168" t="s">
        <v>735</v>
      </c>
      <c r="AB10" s="149">
        <f t="shared" si="5"/>
        <v>0.82721</v>
      </c>
      <c r="AE10" s="265" t="s">
        <v>210</v>
      </c>
      <c r="AF10" s="168" t="s">
        <v>736</v>
      </c>
      <c r="AG10" s="149">
        <f t="shared" si="6"/>
        <v>0.84785</v>
      </c>
      <c r="AJ10" s="265" t="s">
        <v>212</v>
      </c>
      <c r="AK10" s="168" t="s">
        <v>737</v>
      </c>
      <c r="AL10" s="149">
        <f t="shared" si="7"/>
        <v>0.85354</v>
      </c>
      <c r="AO10" s="265" t="s">
        <v>214</v>
      </c>
      <c r="AP10" s="168" t="s">
        <v>738</v>
      </c>
      <c r="AQ10" s="149">
        <f t="shared" si="8"/>
        <v>0.86049</v>
      </c>
      <c r="AT10" s="265" t="s">
        <v>216</v>
      </c>
      <c r="AU10" s="168" t="s">
        <v>739</v>
      </c>
      <c r="AV10" s="149">
        <f t="shared" si="9"/>
        <v>0.87355</v>
      </c>
      <c r="AY10" s="265" t="s">
        <v>218</v>
      </c>
      <c r="AZ10" s="168" t="s">
        <v>740</v>
      </c>
      <c r="BA10" s="149">
        <f t="shared" si="10"/>
        <v>0.89551</v>
      </c>
      <c r="BD10" s="265" t="s">
        <v>220</v>
      </c>
      <c r="BE10" s="168" t="s">
        <v>741</v>
      </c>
      <c r="BF10" s="149">
        <f t="shared" si="11"/>
        <v>0.91299</v>
      </c>
      <c r="BI10" s="265" t="s">
        <v>222</v>
      </c>
      <c r="BJ10" s="265" t="s">
        <v>742</v>
      </c>
      <c r="BK10" s="149">
        <f t="shared" si="12"/>
        <v>0.91066</v>
      </c>
      <c r="BN10" s="265" t="s">
        <v>224</v>
      </c>
      <c r="BO10" s="265" t="s">
        <v>743</v>
      </c>
      <c r="BP10" s="149">
        <f t="shared" si="13"/>
        <v>0.89451</v>
      </c>
      <c r="BS10" s="265" t="s">
        <v>226</v>
      </c>
      <c r="BT10" s="265" t="s">
        <v>744</v>
      </c>
      <c r="BU10" s="149">
        <f t="shared" si="14"/>
        <v>0.86434</v>
      </c>
      <c r="BX10" s="173">
        <v>44979</v>
      </c>
      <c r="BY10" s="149">
        <v>0.8767</v>
      </c>
      <c r="CB10" s="173">
        <v>45012</v>
      </c>
      <c r="CC10" s="149">
        <v>0.8754</v>
      </c>
      <c r="CF10" s="173">
        <v>45040</v>
      </c>
      <c r="CG10" s="149">
        <v>0.87719</v>
      </c>
      <c r="CJ10" s="173">
        <v>45071</v>
      </c>
      <c r="CK10" s="149">
        <v>0.90091</v>
      </c>
      <c r="CN10" s="173">
        <v>45103</v>
      </c>
      <c r="CO10" s="149">
        <v>0.92013</v>
      </c>
      <c r="CR10" s="173">
        <v>45132</v>
      </c>
      <c r="CS10" s="149">
        <v>0.91393</v>
      </c>
      <c r="CV10" s="173">
        <v>45163</v>
      </c>
      <c r="CW10" s="149">
        <v>0.91653</v>
      </c>
      <c r="CZ10" s="173">
        <v>45191</v>
      </c>
      <c r="DA10" s="149">
        <v>0.91753</v>
      </c>
      <c r="DD10" s="173">
        <v>45224</v>
      </c>
      <c r="DE10" s="149">
        <v>0.91757</v>
      </c>
      <c r="DH10" s="173">
        <v>45254</v>
      </c>
      <c r="DI10" s="149">
        <v>0.91237</v>
      </c>
      <c r="DL10" s="173">
        <v>45285</v>
      </c>
      <c r="DM10" s="149">
        <v>0.90847</v>
      </c>
      <c r="DP10" s="173">
        <v>45315</v>
      </c>
      <c r="DQ10" s="149">
        <v>0.90839</v>
      </c>
      <c r="DT10" s="173">
        <v>45345</v>
      </c>
      <c r="DU10" s="149">
        <v>0.90848</v>
      </c>
      <c r="DX10" s="173">
        <v>45376</v>
      </c>
      <c r="DY10" s="149">
        <v>0.90774</v>
      </c>
      <c r="EB10" s="173">
        <v>45406</v>
      </c>
      <c r="EC10" s="149">
        <v>0.90678</v>
      </c>
      <c r="EF10" s="173">
        <v>45439</v>
      </c>
      <c r="EG10" s="149">
        <v>0.90981</v>
      </c>
      <c r="EJ10" s="173">
        <v>45467</v>
      </c>
      <c r="EK10" s="149">
        <v>0.91239</v>
      </c>
      <c r="EN10" s="173">
        <v>45498</v>
      </c>
      <c r="EO10" s="149">
        <v>0.9134</v>
      </c>
      <c r="EQ10" s="135"/>
      <c r="ER10" s="173">
        <v>45530</v>
      </c>
      <c r="ES10" s="149">
        <v>0.91267</v>
      </c>
      <c r="EU10" s="135"/>
      <c r="EV10" s="147">
        <v>45559</v>
      </c>
      <c r="EW10" s="152">
        <v>0.90545</v>
      </c>
      <c r="EY10" s="135"/>
      <c r="EZ10" s="147">
        <v>45590</v>
      </c>
      <c r="FA10" s="152">
        <v>0.91496</v>
      </c>
      <c r="FC10" s="135"/>
      <c r="FD10" s="147">
        <v>45621</v>
      </c>
      <c r="FE10" s="152">
        <v>0.92408</v>
      </c>
      <c r="FG10" s="135"/>
      <c r="FH10" s="147">
        <v>45651</v>
      </c>
      <c r="FI10" s="152">
        <v>0.92532</v>
      </c>
      <c r="FK10" s="135"/>
      <c r="FL10" s="147">
        <v>45670</v>
      </c>
      <c r="FM10" s="152">
        <v>0.92308</v>
      </c>
      <c r="FO10" s="135"/>
      <c r="FP10" s="147">
        <v>45712</v>
      </c>
      <c r="FQ10" s="152">
        <v>0.92306</v>
      </c>
      <c r="FS10" s="135"/>
      <c r="FT10" s="170">
        <v>45741</v>
      </c>
      <c r="FU10" s="152">
        <v>0.92342</v>
      </c>
      <c r="FW10" s="135"/>
      <c r="FX10" s="170">
        <v>45771</v>
      </c>
      <c r="FY10" s="152">
        <v>0.92915</v>
      </c>
      <c r="GA10" s="135"/>
      <c r="GB10" s="170">
        <v>45803</v>
      </c>
      <c r="GC10" s="152">
        <v>0.91689</v>
      </c>
      <c r="GE10" s="135"/>
      <c r="GF10" s="147">
        <v>45832</v>
      </c>
      <c r="GG10" s="152">
        <v>0.91283</v>
      </c>
      <c r="GI10" s="135"/>
      <c r="GJ10" s="147">
        <v>45863</v>
      </c>
      <c r="GK10">
        <v>0.90983</v>
      </c>
      <c r="GM10" s="135"/>
      <c r="GN10" s="147">
        <v>45894</v>
      </c>
      <c r="GO10" s="152">
        <v>0.91066</v>
      </c>
      <c r="GQ10" s="135"/>
      <c r="GR10" s="147">
        <v>45924</v>
      </c>
      <c r="GS10" s="152">
        <v>0.91429</v>
      </c>
      <c r="GU10" s="135"/>
      <c r="GV10" s="147">
        <v>45957</v>
      </c>
      <c r="GW10" s="152">
        <v>0.91246</v>
      </c>
      <c r="GY10" s="135"/>
      <c r="GZ10" s="147">
        <v>45985</v>
      </c>
      <c r="HA10" s="152">
        <v>0.9103</v>
      </c>
      <c r="HC10" s="135"/>
      <c r="HD10" s="147">
        <v>46016</v>
      </c>
      <c r="HE10" s="152">
        <v>0.90526</v>
      </c>
      <c r="HG10" s="135"/>
      <c r="HH10" s="147">
        <v>46048</v>
      </c>
      <c r="HI10" s="152">
        <v>0.89594</v>
      </c>
      <c r="HK10" s="135"/>
      <c r="HL10" s="147">
        <v>46066</v>
      </c>
      <c r="HM10" s="152">
        <v>0.88787</v>
      </c>
      <c r="HO10" s="135"/>
      <c r="HP10" s="147">
        <v>46106</v>
      </c>
      <c r="HQ10" s="152">
        <v>0.88092</v>
      </c>
      <c r="HS10" s="135"/>
      <c r="HT10" s="147">
        <v>46136</v>
      </c>
      <c r="HU10" s="152">
        <v>0.87666</v>
      </c>
      <c r="HW10" s="135"/>
      <c r="HX10" s="147">
        <v>46167</v>
      </c>
      <c r="HY10" s="152">
        <v>0.87208</v>
      </c>
      <c r="IA10" s="135"/>
      <c r="IB10" s="147">
        <v>46197</v>
      </c>
      <c r="IC10" s="152">
        <v>0.86975</v>
      </c>
    </row>
    <row r="11" spans="2:237">
      <c r="B11" s="168" t="s">
        <v>229</v>
      </c>
      <c r="C11" s="168" t="s">
        <v>745</v>
      </c>
      <c r="D11" s="149">
        <f t="shared" si="0"/>
        <v>0.8206</v>
      </c>
      <c r="F11" s="168" t="s">
        <v>231</v>
      </c>
      <c r="G11" s="168" t="s">
        <v>746</v>
      </c>
      <c r="H11" s="149">
        <f t="shared" si="1"/>
        <v>0.8167</v>
      </c>
      <c r="K11" s="168" t="s">
        <v>233</v>
      </c>
      <c r="L11" s="168" t="s">
        <v>747</v>
      </c>
      <c r="M11" s="149">
        <f t="shared" si="2"/>
        <v>0.81755</v>
      </c>
      <c r="P11" s="168" t="s">
        <v>235</v>
      </c>
      <c r="Q11" s="168" t="s">
        <v>748</v>
      </c>
      <c r="R11" s="149">
        <f t="shared" si="3"/>
        <v>0.81275</v>
      </c>
      <c r="U11" s="168" t="s">
        <v>237</v>
      </c>
      <c r="V11" s="168" t="s">
        <v>749</v>
      </c>
      <c r="W11" s="149">
        <f t="shared" si="4"/>
        <v>0.8135</v>
      </c>
      <c r="Z11" s="265" t="s">
        <v>238</v>
      </c>
      <c r="AA11" s="168" t="s">
        <v>750</v>
      </c>
      <c r="AB11" s="149">
        <f t="shared" si="5"/>
        <v>0.8234</v>
      </c>
      <c r="AE11" s="265" t="s">
        <v>240</v>
      </c>
      <c r="AF11" s="168" t="s">
        <v>751</v>
      </c>
      <c r="AG11" s="149">
        <f t="shared" si="6"/>
        <v>0.84804</v>
      </c>
      <c r="AJ11" s="265" t="s">
        <v>242</v>
      </c>
      <c r="AK11" s="168" t="s">
        <v>752</v>
      </c>
      <c r="AL11" s="149">
        <f t="shared" si="7"/>
        <v>0.85456</v>
      </c>
      <c r="AO11" s="265" t="s">
        <v>244</v>
      </c>
      <c r="AP11" s="168" t="s">
        <v>753</v>
      </c>
      <c r="AQ11" s="149">
        <f t="shared" si="8"/>
        <v>0.86029</v>
      </c>
      <c r="AT11" s="265" t="s">
        <v>246</v>
      </c>
      <c r="AU11" s="168" t="s">
        <v>754</v>
      </c>
      <c r="AV11" s="149">
        <f t="shared" si="9"/>
        <v>0.87153</v>
      </c>
      <c r="AY11" s="265" t="s">
        <v>248</v>
      </c>
      <c r="AZ11" s="168" t="s">
        <v>755</v>
      </c>
      <c r="BA11" s="149">
        <f t="shared" si="10"/>
        <v>0.8908</v>
      </c>
      <c r="BD11" s="265" t="s">
        <v>250</v>
      </c>
      <c r="BE11" s="168" t="s">
        <v>756</v>
      </c>
      <c r="BF11" s="149">
        <f t="shared" si="11"/>
        <v>0.90744</v>
      </c>
      <c r="BI11" s="265" t="s">
        <v>252</v>
      </c>
      <c r="BJ11" s="265" t="s">
        <v>757</v>
      </c>
      <c r="BK11" s="149">
        <f t="shared" si="12"/>
        <v>0.91182</v>
      </c>
      <c r="BN11" s="265" t="s">
        <v>254</v>
      </c>
      <c r="BO11" s="265" t="s">
        <v>758</v>
      </c>
      <c r="BP11" s="149">
        <f t="shared" si="13"/>
        <v>0.89546</v>
      </c>
      <c r="BS11" s="265" t="s">
        <v>256</v>
      </c>
      <c r="BT11" s="265" t="s">
        <v>759</v>
      </c>
      <c r="BU11" s="149">
        <f t="shared" si="14"/>
        <v>0.86064</v>
      </c>
      <c r="BX11" s="173">
        <v>44978</v>
      </c>
      <c r="BY11" s="149">
        <v>0.87459</v>
      </c>
      <c r="CB11" s="173">
        <v>45009</v>
      </c>
      <c r="CC11" s="149">
        <v>0.87107</v>
      </c>
      <c r="CF11" s="173">
        <v>45037</v>
      </c>
      <c r="CG11" s="149">
        <v>0.87609</v>
      </c>
      <c r="CJ11" s="173">
        <v>45070</v>
      </c>
      <c r="CK11" s="149">
        <v>0.9006</v>
      </c>
      <c r="CN11" s="173">
        <v>45098</v>
      </c>
      <c r="CO11" s="149">
        <v>0.91751</v>
      </c>
      <c r="CR11" s="173">
        <v>45131</v>
      </c>
      <c r="CS11" s="149">
        <v>0.914</v>
      </c>
      <c r="CV11" s="173">
        <v>45162</v>
      </c>
      <c r="CW11" s="149">
        <v>0.91697</v>
      </c>
      <c r="CZ11" s="173">
        <v>45190</v>
      </c>
      <c r="DA11" s="149">
        <v>0.91693</v>
      </c>
      <c r="DD11" s="173">
        <v>45223</v>
      </c>
      <c r="DE11" s="149">
        <v>0.91739</v>
      </c>
      <c r="DH11" s="173">
        <v>45253</v>
      </c>
      <c r="DI11" s="149">
        <v>0.91329</v>
      </c>
      <c r="DL11" s="173">
        <v>45282</v>
      </c>
      <c r="DM11" s="149">
        <v>0.90862</v>
      </c>
      <c r="DP11" s="173">
        <v>45314</v>
      </c>
      <c r="DQ11" s="149">
        <v>0.90967</v>
      </c>
      <c r="DT11" s="173">
        <v>45344</v>
      </c>
      <c r="DU11" s="149">
        <v>0.90817</v>
      </c>
      <c r="DX11" s="173">
        <v>45373</v>
      </c>
      <c r="DY11" s="149">
        <v>0.90792</v>
      </c>
      <c r="EB11" s="173">
        <v>45405</v>
      </c>
      <c r="EC11" s="149">
        <v>0.90687</v>
      </c>
      <c r="EF11" s="173">
        <v>45436</v>
      </c>
      <c r="EG11" s="149">
        <v>0.91048</v>
      </c>
      <c r="EJ11" s="173">
        <v>45464</v>
      </c>
      <c r="EK11" s="149">
        <v>0.91232</v>
      </c>
      <c r="EN11" s="173">
        <v>45497</v>
      </c>
      <c r="EO11" s="149">
        <v>0.91381</v>
      </c>
      <c r="EQ11" s="135"/>
      <c r="ER11" s="173">
        <v>45527</v>
      </c>
      <c r="ES11" s="149">
        <v>0.91524</v>
      </c>
      <c r="EU11" s="135"/>
      <c r="EV11" s="147">
        <v>45558</v>
      </c>
      <c r="EW11" s="152">
        <v>0.90536</v>
      </c>
      <c r="EY11" s="135"/>
      <c r="EZ11" s="147">
        <v>45589</v>
      </c>
      <c r="FA11" s="152">
        <v>0.91755</v>
      </c>
      <c r="FC11" s="135"/>
      <c r="FD11" s="147">
        <v>45618</v>
      </c>
      <c r="FE11" s="152">
        <v>0.92439</v>
      </c>
      <c r="FG11" s="135"/>
      <c r="FH11" s="147">
        <v>45650</v>
      </c>
      <c r="FI11" s="152">
        <v>0.92506</v>
      </c>
      <c r="FK11" s="135"/>
      <c r="FL11" s="147">
        <v>45667</v>
      </c>
      <c r="FM11" s="152">
        <v>0.92389</v>
      </c>
      <c r="FO11" s="135"/>
      <c r="FP11" s="147">
        <v>45709</v>
      </c>
      <c r="FQ11" s="152">
        <v>0.9221</v>
      </c>
      <c r="FS11" s="135"/>
      <c r="FT11" s="170">
        <v>45740</v>
      </c>
      <c r="FU11" s="152">
        <v>0.92347</v>
      </c>
      <c r="FW11" s="135"/>
      <c r="FX11" s="170">
        <v>45770</v>
      </c>
      <c r="FY11" s="152">
        <v>0.9295</v>
      </c>
      <c r="GA11" s="135"/>
      <c r="GB11" s="170">
        <v>45800</v>
      </c>
      <c r="GC11" s="152">
        <v>0.9186</v>
      </c>
      <c r="GE11" s="135"/>
      <c r="GF11" s="147">
        <v>45831</v>
      </c>
      <c r="GG11" s="152">
        <v>0.91352</v>
      </c>
      <c r="GI11" s="135"/>
      <c r="GJ11" s="147">
        <v>45862</v>
      </c>
      <c r="GK11">
        <v>0.90941</v>
      </c>
      <c r="GM11" s="135"/>
      <c r="GN11" s="147">
        <v>45891</v>
      </c>
      <c r="GO11" s="152">
        <v>0.91285</v>
      </c>
      <c r="GQ11" s="135"/>
      <c r="GR11" s="147">
        <v>45923</v>
      </c>
      <c r="GS11" s="152">
        <v>0.91451</v>
      </c>
      <c r="GU11" s="135"/>
      <c r="GV11" s="147">
        <v>45954</v>
      </c>
      <c r="GW11" s="152">
        <v>0.91266</v>
      </c>
      <c r="GY11" s="135"/>
      <c r="GZ11" s="147">
        <v>45982</v>
      </c>
      <c r="HA11" s="152">
        <v>0.9103</v>
      </c>
      <c r="HC11" s="135"/>
      <c r="HD11" s="147">
        <v>46015</v>
      </c>
      <c r="HE11" s="152">
        <v>0.90623</v>
      </c>
      <c r="HG11" s="135"/>
      <c r="HH11" s="147">
        <v>46045</v>
      </c>
      <c r="HI11" s="152">
        <v>0.89676</v>
      </c>
      <c r="HK11" s="135"/>
      <c r="HL11" s="147">
        <v>46065</v>
      </c>
      <c r="HM11" s="152">
        <v>0.88881</v>
      </c>
      <c r="HO11" s="135"/>
      <c r="HP11" s="147">
        <v>46105</v>
      </c>
      <c r="HQ11" s="152">
        <v>0.88015</v>
      </c>
      <c r="HS11" s="135"/>
      <c r="HT11" s="147">
        <v>46135</v>
      </c>
      <c r="HU11" s="152">
        <v>0.87648</v>
      </c>
      <c r="HW11" s="135"/>
      <c r="HX11" s="147">
        <v>46164</v>
      </c>
      <c r="HY11" s="152">
        <v>0.87261</v>
      </c>
      <c r="IA11" s="135"/>
      <c r="IB11" s="147">
        <v>46196</v>
      </c>
      <c r="IC11" s="152">
        <v>0.86953</v>
      </c>
    </row>
    <row r="12" spans="2:237">
      <c r="B12" s="168" t="s">
        <v>258</v>
      </c>
      <c r="C12" s="168" t="s">
        <v>760</v>
      </c>
      <c r="D12" s="149">
        <f t="shared" si="0"/>
        <v>0.82096</v>
      </c>
      <c r="F12" s="168" t="s">
        <v>260</v>
      </c>
      <c r="G12" s="168" t="s">
        <v>761</v>
      </c>
      <c r="H12" s="149">
        <f t="shared" si="1"/>
        <v>0.81607</v>
      </c>
      <c r="K12" s="168" t="s">
        <v>262</v>
      </c>
      <c r="L12" s="168" t="s">
        <v>762</v>
      </c>
      <c r="M12" s="149">
        <f t="shared" si="2"/>
        <v>0.81549</v>
      </c>
      <c r="P12" s="168" t="s">
        <v>264</v>
      </c>
      <c r="Q12" s="168" t="s">
        <v>763</v>
      </c>
      <c r="R12" s="149">
        <f t="shared" si="3"/>
        <v>0.81212</v>
      </c>
      <c r="U12" s="168" t="s">
        <v>266</v>
      </c>
      <c r="V12" s="168" t="s">
        <v>764</v>
      </c>
      <c r="W12" s="149">
        <f t="shared" si="4"/>
        <v>0.81201</v>
      </c>
      <c r="Z12" s="265" t="s">
        <v>268</v>
      </c>
      <c r="AA12" s="168" t="s">
        <v>765</v>
      </c>
      <c r="AB12" s="149">
        <f t="shared" si="5"/>
        <v>0.81715</v>
      </c>
      <c r="AE12" s="265" t="s">
        <v>270</v>
      </c>
      <c r="AF12" s="168" t="s">
        <v>766</v>
      </c>
      <c r="AG12" s="149">
        <f t="shared" si="6"/>
        <v>0.85063</v>
      </c>
      <c r="AJ12" s="265" t="s">
        <v>272</v>
      </c>
      <c r="AK12" s="168" t="s">
        <v>767</v>
      </c>
      <c r="AL12" s="149">
        <f t="shared" si="7"/>
        <v>0.8549</v>
      </c>
      <c r="AO12" s="265" t="s">
        <v>274</v>
      </c>
      <c r="AP12" s="168" t="s">
        <v>768</v>
      </c>
      <c r="AQ12" s="149">
        <f t="shared" si="8"/>
        <v>0.86144</v>
      </c>
      <c r="AT12" s="265" t="s">
        <v>276</v>
      </c>
      <c r="AU12" s="168" t="s">
        <v>769</v>
      </c>
      <c r="AV12" s="149">
        <f t="shared" si="9"/>
        <v>0.87326</v>
      </c>
      <c r="AY12" s="265" t="s">
        <v>278</v>
      </c>
      <c r="AZ12" s="168" t="s">
        <v>770</v>
      </c>
      <c r="BA12" s="149">
        <f t="shared" si="10"/>
        <v>0.88917</v>
      </c>
      <c r="BD12" s="265" t="s">
        <v>280</v>
      </c>
      <c r="BE12" s="168" t="s">
        <v>771</v>
      </c>
      <c r="BF12" s="149">
        <f t="shared" si="11"/>
        <v>0.90689</v>
      </c>
      <c r="BI12" s="265" t="s">
        <v>282</v>
      </c>
      <c r="BJ12" s="265" t="s">
        <v>772</v>
      </c>
      <c r="BK12" s="149">
        <f t="shared" si="12"/>
        <v>0.91859</v>
      </c>
      <c r="BN12" s="265" t="s">
        <v>284</v>
      </c>
      <c r="BO12" s="265" t="s">
        <v>773</v>
      </c>
      <c r="BP12" s="149">
        <f t="shared" si="13"/>
        <v>0.89508</v>
      </c>
      <c r="BS12" s="265" t="s">
        <v>286</v>
      </c>
      <c r="BT12" s="265" t="s">
        <v>774</v>
      </c>
      <c r="BU12" s="149">
        <f t="shared" si="14"/>
        <v>0.85958</v>
      </c>
      <c r="BX12" s="173">
        <v>44977</v>
      </c>
      <c r="BY12" s="149">
        <v>0.87535</v>
      </c>
      <c r="CB12" s="173">
        <v>45008</v>
      </c>
      <c r="CC12" s="149">
        <v>0.87554</v>
      </c>
      <c r="CF12" s="173">
        <v>45036</v>
      </c>
      <c r="CG12" s="149">
        <v>0.87895</v>
      </c>
      <c r="CJ12" s="173">
        <v>45069</v>
      </c>
      <c r="CK12" s="149">
        <v>0.89842</v>
      </c>
      <c r="CN12" s="173">
        <v>45097</v>
      </c>
      <c r="CO12" s="149">
        <v>0.9161</v>
      </c>
      <c r="CR12" s="173">
        <v>45128</v>
      </c>
      <c r="CS12" s="149">
        <v>0.91447</v>
      </c>
      <c r="CV12" s="173">
        <v>45161</v>
      </c>
      <c r="CW12" s="149">
        <v>0.91841</v>
      </c>
      <c r="CZ12" s="173">
        <v>45189</v>
      </c>
      <c r="DA12" s="149">
        <v>0.91715</v>
      </c>
      <c r="DD12" s="173">
        <v>45222</v>
      </c>
      <c r="DE12" s="149">
        <v>0.91739</v>
      </c>
      <c r="DH12" s="173">
        <v>45252</v>
      </c>
      <c r="DI12" s="149">
        <v>0.91411</v>
      </c>
      <c r="DL12" s="173">
        <v>45281</v>
      </c>
      <c r="DM12" s="149">
        <v>0.90984</v>
      </c>
      <c r="DP12" s="173">
        <v>45313</v>
      </c>
      <c r="DQ12" s="149">
        <v>0.90947</v>
      </c>
      <c r="DT12" s="173">
        <v>45343</v>
      </c>
      <c r="DU12" s="149">
        <v>0.90826</v>
      </c>
      <c r="DX12" s="173">
        <v>45372</v>
      </c>
      <c r="DY12" s="149">
        <v>0.90709</v>
      </c>
      <c r="EB12" s="173">
        <v>45404</v>
      </c>
      <c r="EC12" s="149">
        <v>0.90696</v>
      </c>
      <c r="EF12" s="173">
        <v>45435</v>
      </c>
      <c r="EG12" s="149">
        <v>0.91094</v>
      </c>
      <c r="EJ12" s="173">
        <v>45463</v>
      </c>
      <c r="EK12" s="149">
        <v>0.91199</v>
      </c>
      <c r="EN12" s="173">
        <v>45496</v>
      </c>
      <c r="EO12" s="149">
        <v>0.91377</v>
      </c>
      <c r="EQ12" s="135"/>
      <c r="ER12" s="173">
        <v>45526</v>
      </c>
      <c r="ES12" s="149">
        <v>0.91411</v>
      </c>
      <c r="EU12" s="135"/>
      <c r="EV12" s="147">
        <v>45555</v>
      </c>
      <c r="EW12" s="152">
        <v>0.90655</v>
      </c>
      <c r="EY12" s="135"/>
      <c r="EZ12" s="147">
        <v>45588</v>
      </c>
      <c r="FA12" s="152">
        <v>0.9166</v>
      </c>
      <c r="FC12" s="135"/>
      <c r="FD12" s="147">
        <v>45617</v>
      </c>
      <c r="FE12" s="152">
        <v>0.92425</v>
      </c>
      <c r="FG12" s="135"/>
      <c r="FH12" s="147">
        <v>45649</v>
      </c>
      <c r="FI12" s="152">
        <v>0.92468</v>
      </c>
      <c r="FK12" s="135"/>
      <c r="FL12" s="147">
        <v>45666</v>
      </c>
      <c r="FM12" s="152">
        <v>0.92404</v>
      </c>
      <c r="FO12" s="135"/>
      <c r="FP12" s="147">
        <v>45708</v>
      </c>
      <c r="FQ12" s="152">
        <v>0.9221</v>
      </c>
      <c r="FS12" s="135"/>
      <c r="FT12" s="170">
        <v>45737</v>
      </c>
      <c r="FU12" s="152">
        <v>0.92328</v>
      </c>
      <c r="FW12" s="135"/>
      <c r="FX12" s="170">
        <v>45769</v>
      </c>
      <c r="FY12" s="152">
        <v>0.92871</v>
      </c>
      <c r="GA12" s="135"/>
      <c r="GB12" s="170">
        <v>45799</v>
      </c>
      <c r="GC12" s="152">
        <v>0.91858</v>
      </c>
      <c r="GE12" s="135"/>
      <c r="GF12" s="147">
        <v>45828</v>
      </c>
      <c r="GG12" s="152">
        <v>0.91333</v>
      </c>
      <c r="GI12" s="135"/>
      <c r="GJ12" s="147">
        <v>45861</v>
      </c>
      <c r="GK12">
        <v>0.90975</v>
      </c>
      <c r="GM12" s="135"/>
      <c r="GN12" s="147">
        <v>45890</v>
      </c>
      <c r="GO12" s="152">
        <v>0.91254</v>
      </c>
      <c r="GQ12" s="135"/>
      <c r="GR12" s="147">
        <v>45922</v>
      </c>
      <c r="GS12" s="152">
        <v>0.91499</v>
      </c>
      <c r="GU12" s="135"/>
      <c r="GV12" s="147">
        <v>45953</v>
      </c>
      <c r="GW12" s="152">
        <v>0.91251</v>
      </c>
      <c r="GY12" s="135"/>
      <c r="GZ12" s="147">
        <v>45981</v>
      </c>
      <c r="HA12" s="152">
        <v>0.91064</v>
      </c>
      <c r="HC12" s="135"/>
      <c r="HD12" s="147">
        <v>46014</v>
      </c>
      <c r="HE12" s="152">
        <v>0.90673</v>
      </c>
      <c r="HG12" s="135"/>
      <c r="HH12" s="147">
        <v>46044</v>
      </c>
      <c r="HI12" s="152">
        <v>0.8982</v>
      </c>
      <c r="HK12" s="135"/>
      <c r="HL12" s="147">
        <v>46064</v>
      </c>
      <c r="HM12" s="152">
        <v>0.88825</v>
      </c>
      <c r="HO12" s="135"/>
      <c r="HP12" s="147">
        <v>46104</v>
      </c>
      <c r="HQ12" s="152">
        <v>0.88114</v>
      </c>
      <c r="HS12" s="135"/>
      <c r="HT12" s="147">
        <v>46134</v>
      </c>
      <c r="HU12" s="152">
        <v>0.8764</v>
      </c>
      <c r="HW12" s="135"/>
      <c r="HX12" s="147">
        <v>46163</v>
      </c>
      <c r="HY12" s="152">
        <v>0.87267</v>
      </c>
      <c r="IA12" s="135"/>
      <c r="IB12" s="147">
        <v>46195</v>
      </c>
      <c r="IC12" s="152">
        <v>0.86955</v>
      </c>
    </row>
    <row r="13" spans="2:237">
      <c r="B13" s="168" t="s">
        <v>289</v>
      </c>
      <c r="C13" s="168" t="s">
        <v>775</v>
      </c>
      <c r="D13" s="149">
        <f t="shared" si="0"/>
        <v>0.81934</v>
      </c>
      <c r="F13" s="168" t="s">
        <v>291</v>
      </c>
      <c r="G13" s="168" t="s">
        <v>776</v>
      </c>
      <c r="H13" s="149">
        <f t="shared" si="1"/>
        <v>0.81664</v>
      </c>
      <c r="K13" s="168" t="s">
        <v>293</v>
      </c>
      <c r="L13" s="168" t="s">
        <v>777</v>
      </c>
      <c r="M13" s="149">
        <f t="shared" si="2"/>
        <v>0.81662</v>
      </c>
      <c r="P13" s="168" t="s">
        <v>295</v>
      </c>
      <c r="Q13" s="168" t="s">
        <v>778</v>
      </c>
      <c r="R13" s="149">
        <f t="shared" si="3"/>
        <v>0.81176</v>
      </c>
      <c r="U13" s="168" t="s">
        <v>297</v>
      </c>
      <c r="V13" s="168" t="s">
        <v>779</v>
      </c>
      <c r="W13" s="149">
        <f t="shared" si="4"/>
        <v>0.81341</v>
      </c>
      <c r="Z13" s="265" t="s">
        <v>299</v>
      </c>
      <c r="AA13" s="168" t="s">
        <v>780</v>
      </c>
      <c r="AB13" s="149">
        <f t="shared" si="5"/>
        <v>0.816</v>
      </c>
      <c r="AE13" s="265" t="s">
        <v>301</v>
      </c>
      <c r="AF13" s="168" t="s">
        <v>781</v>
      </c>
      <c r="AG13" s="149">
        <f t="shared" si="6"/>
        <v>0.86004</v>
      </c>
      <c r="AJ13" s="265" t="s">
        <v>303</v>
      </c>
      <c r="AK13" s="168" t="s">
        <v>782</v>
      </c>
      <c r="AL13" s="149">
        <f t="shared" si="7"/>
        <v>0.85162</v>
      </c>
      <c r="AO13" s="265" t="s">
        <v>305</v>
      </c>
      <c r="AP13" s="168" t="s">
        <v>783</v>
      </c>
      <c r="AQ13" s="149">
        <f t="shared" si="8"/>
        <v>0.85943</v>
      </c>
      <c r="AT13" s="265" t="s">
        <v>307</v>
      </c>
      <c r="AU13" s="168" t="s">
        <v>784</v>
      </c>
      <c r="AV13" s="149">
        <f t="shared" si="9"/>
        <v>0.86913</v>
      </c>
      <c r="AY13" s="265" t="s">
        <v>309</v>
      </c>
      <c r="AZ13" s="168" t="s">
        <v>785</v>
      </c>
      <c r="BA13" s="149">
        <f t="shared" si="10"/>
        <v>0.88586</v>
      </c>
      <c r="BD13" s="265" t="s">
        <v>311</v>
      </c>
      <c r="BE13" s="168" t="s">
        <v>786</v>
      </c>
      <c r="BF13" s="149">
        <f t="shared" si="11"/>
        <v>0.90688</v>
      </c>
      <c r="BI13" s="265" t="s">
        <v>313</v>
      </c>
      <c r="BJ13" s="265" t="s">
        <v>787</v>
      </c>
      <c r="BK13" s="149">
        <f t="shared" si="12"/>
        <v>0.91108</v>
      </c>
      <c r="BN13" s="265" t="s">
        <v>315</v>
      </c>
      <c r="BO13" s="265" t="s">
        <v>788</v>
      </c>
      <c r="BP13" s="149">
        <f t="shared" si="13"/>
        <v>0.89424</v>
      </c>
      <c r="BS13" s="265" t="s">
        <v>317</v>
      </c>
      <c r="BT13" s="265" t="s">
        <v>789</v>
      </c>
      <c r="BU13" s="149">
        <f t="shared" si="14"/>
        <v>0.86171</v>
      </c>
      <c r="BX13" s="173">
        <v>44974</v>
      </c>
      <c r="BY13" s="149">
        <v>0.87474</v>
      </c>
      <c r="CB13" s="173">
        <v>45007</v>
      </c>
      <c r="CC13" s="149">
        <v>0.87562</v>
      </c>
      <c r="CF13" s="173">
        <v>45035</v>
      </c>
      <c r="CG13" s="149">
        <v>0.87576</v>
      </c>
      <c r="CJ13" s="173">
        <v>45068</v>
      </c>
      <c r="CK13" s="149">
        <v>0.89706</v>
      </c>
      <c r="CN13" s="173">
        <v>45096</v>
      </c>
      <c r="CO13" s="149">
        <v>0.9102</v>
      </c>
      <c r="CR13" s="173">
        <v>45127</v>
      </c>
      <c r="CS13" s="149">
        <v>0.91516</v>
      </c>
      <c r="CV13" s="173">
        <v>45160</v>
      </c>
      <c r="CW13" s="149">
        <v>0.91843</v>
      </c>
      <c r="CZ13" s="173">
        <v>45188</v>
      </c>
      <c r="DA13" s="149">
        <v>0.91778</v>
      </c>
      <c r="DD13" s="173">
        <v>45219</v>
      </c>
      <c r="DE13" s="149">
        <v>0.91786</v>
      </c>
      <c r="DH13" s="173">
        <v>45251</v>
      </c>
      <c r="DI13" s="149">
        <v>0.91629</v>
      </c>
      <c r="DL13" s="173">
        <v>45280</v>
      </c>
      <c r="DM13" s="149">
        <v>0.90999</v>
      </c>
      <c r="DP13" s="173">
        <v>45310</v>
      </c>
      <c r="DQ13" s="149">
        <v>0.91006</v>
      </c>
      <c r="DT13" s="173">
        <v>45342</v>
      </c>
      <c r="DU13" s="149">
        <v>0.90862</v>
      </c>
      <c r="DX13" s="173">
        <v>45371</v>
      </c>
      <c r="DY13" s="149">
        <v>0.90722</v>
      </c>
      <c r="EB13" s="173">
        <v>45401</v>
      </c>
      <c r="EC13" s="149">
        <v>0.90711</v>
      </c>
      <c r="EF13" s="173">
        <v>45434</v>
      </c>
      <c r="EG13" s="149">
        <v>0.91072</v>
      </c>
      <c r="EJ13" s="173">
        <v>45462</v>
      </c>
      <c r="EK13" s="149">
        <v>0.91137</v>
      </c>
      <c r="EN13" s="173">
        <v>45495</v>
      </c>
      <c r="EO13" s="149">
        <v>0.91333</v>
      </c>
      <c r="EQ13" s="135"/>
      <c r="ER13" s="173">
        <v>45525</v>
      </c>
      <c r="ES13" s="149">
        <v>0.91553</v>
      </c>
      <c r="EU13" s="135"/>
      <c r="EV13" s="147">
        <v>45554</v>
      </c>
      <c r="EW13" s="152">
        <v>0.9106</v>
      </c>
      <c r="EY13" s="135"/>
      <c r="EZ13" s="147">
        <v>45587</v>
      </c>
      <c r="FA13" s="152">
        <v>0.91612</v>
      </c>
      <c r="FC13" s="135"/>
      <c r="FD13" s="147">
        <v>45616</v>
      </c>
      <c r="FE13" s="152">
        <v>0.92422</v>
      </c>
      <c r="FG13" s="135"/>
      <c r="FH13" s="147">
        <v>45646</v>
      </c>
      <c r="FI13" s="152">
        <v>0.92545</v>
      </c>
      <c r="FK13" s="135"/>
      <c r="FL13" s="147">
        <v>45665</v>
      </c>
      <c r="FM13" s="152">
        <v>0.92453</v>
      </c>
      <c r="FO13" s="135"/>
      <c r="FP13" s="147">
        <v>45707</v>
      </c>
      <c r="FQ13" s="152">
        <v>0.92209</v>
      </c>
      <c r="FS13" s="135"/>
      <c r="FT13" s="170">
        <v>45736</v>
      </c>
      <c r="FU13" s="152">
        <v>0.92353</v>
      </c>
      <c r="FW13" s="135"/>
      <c r="FX13" s="170">
        <v>45768</v>
      </c>
      <c r="FY13" s="152">
        <v>0.92848</v>
      </c>
      <c r="GA13" s="135"/>
      <c r="GB13" s="170">
        <v>45798</v>
      </c>
      <c r="GC13" s="152">
        <v>0.91889</v>
      </c>
      <c r="GE13" s="135"/>
      <c r="GF13" s="147">
        <v>45827</v>
      </c>
      <c r="GG13" s="152">
        <v>0.91378</v>
      </c>
      <c r="GI13" s="135"/>
      <c r="GJ13" s="147">
        <v>45860</v>
      </c>
      <c r="GK13">
        <v>0.91034</v>
      </c>
      <c r="GM13" s="135"/>
      <c r="GN13" s="147">
        <v>45889</v>
      </c>
      <c r="GO13" s="152">
        <v>0.91477</v>
      </c>
      <c r="GQ13" s="135"/>
      <c r="GR13" s="147">
        <v>45919</v>
      </c>
      <c r="GS13" s="152">
        <v>0.91457</v>
      </c>
      <c r="GU13" s="135"/>
      <c r="GV13" s="147">
        <v>45952</v>
      </c>
      <c r="GW13" s="152">
        <v>0.91303</v>
      </c>
      <c r="GY13" s="135"/>
      <c r="GZ13" s="147">
        <v>45980</v>
      </c>
      <c r="HA13" s="152">
        <v>0.91023</v>
      </c>
      <c r="HC13" s="135"/>
      <c r="HD13" s="147">
        <v>46013</v>
      </c>
      <c r="HE13" s="152">
        <v>0.90699</v>
      </c>
      <c r="HG13" s="135"/>
      <c r="HH13" s="147">
        <v>46043</v>
      </c>
      <c r="HI13" s="152">
        <v>0.89779</v>
      </c>
      <c r="HK13" s="135"/>
      <c r="HL13" s="147">
        <v>46063</v>
      </c>
      <c r="HM13" s="152">
        <v>0.88882</v>
      </c>
      <c r="HO13" s="135"/>
      <c r="HP13" s="147">
        <v>46101</v>
      </c>
      <c r="HQ13" s="152">
        <v>0.87915</v>
      </c>
      <c r="HS13" s="135"/>
      <c r="HT13" s="147">
        <v>46133</v>
      </c>
      <c r="HU13" s="152">
        <v>0.87588</v>
      </c>
      <c r="HW13" s="135"/>
      <c r="HX13" s="147">
        <v>46162</v>
      </c>
      <c r="HY13" s="152">
        <v>0.87306</v>
      </c>
      <c r="IA13" s="135"/>
      <c r="IB13" s="147">
        <v>46191</v>
      </c>
      <c r="IC13" s="152">
        <v>0.86948</v>
      </c>
    </row>
    <row r="14" spans="2:237">
      <c r="B14" s="168" t="s">
        <v>320</v>
      </c>
      <c r="C14" s="168" t="s">
        <v>790</v>
      </c>
      <c r="D14" s="149">
        <f t="shared" si="0"/>
        <v>0.81913</v>
      </c>
      <c r="F14" s="168" t="s">
        <v>322</v>
      </c>
      <c r="G14" s="168" t="s">
        <v>791</v>
      </c>
      <c r="H14" s="149">
        <f t="shared" si="1"/>
        <v>0.81699</v>
      </c>
      <c r="K14" s="168" t="s">
        <v>324</v>
      </c>
      <c r="L14" s="168" t="s">
        <v>792</v>
      </c>
      <c r="M14" s="149">
        <f t="shared" si="2"/>
        <v>0.81689</v>
      </c>
      <c r="P14" s="168" t="s">
        <v>326</v>
      </c>
      <c r="Q14" s="168" t="s">
        <v>793</v>
      </c>
      <c r="R14" s="149">
        <f t="shared" si="3"/>
        <v>0.81338</v>
      </c>
      <c r="U14" s="168" t="s">
        <v>328</v>
      </c>
      <c r="V14" s="168" t="s">
        <v>794</v>
      </c>
      <c r="W14" s="149">
        <f t="shared" si="4"/>
        <v>0.81381</v>
      </c>
      <c r="Z14" s="265" t="s">
        <v>329</v>
      </c>
      <c r="AA14" s="168" t="s">
        <v>795</v>
      </c>
      <c r="AB14" s="149">
        <f t="shared" si="5"/>
        <v>0.8124</v>
      </c>
      <c r="AE14" s="265" t="s">
        <v>331</v>
      </c>
      <c r="AF14" s="168" t="s">
        <v>796</v>
      </c>
      <c r="AG14" s="149">
        <f t="shared" si="6"/>
        <v>0.86033</v>
      </c>
      <c r="AJ14" s="265" t="s">
        <v>333</v>
      </c>
      <c r="AK14" s="168" t="s">
        <v>797</v>
      </c>
      <c r="AL14" s="149">
        <f t="shared" si="7"/>
        <v>0.85505</v>
      </c>
      <c r="AO14" s="265" t="s">
        <v>335</v>
      </c>
      <c r="AP14" s="168" t="s">
        <v>798</v>
      </c>
      <c r="AQ14" s="149">
        <f t="shared" si="8"/>
        <v>0.85925</v>
      </c>
      <c r="AT14" s="265" t="s">
        <v>337</v>
      </c>
      <c r="AU14" s="168" t="s">
        <v>799</v>
      </c>
      <c r="AV14" s="149">
        <f t="shared" si="9"/>
        <v>0.86766</v>
      </c>
      <c r="AY14" s="265" t="s">
        <v>339</v>
      </c>
      <c r="AZ14" s="168" t="s">
        <v>800</v>
      </c>
      <c r="BA14" s="149">
        <f t="shared" si="10"/>
        <v>0.88507</v>
      </c>
      <c r="BD14" s="265" t="s">
        <v>341</v>
      </c>
      <c r="BE14" s="168" t="s">
        <v>801</v>
      </c>
      <c r="BF14" s="149">
        <f t="shared" si="11"/>
        <v>0.90583</v>
      </c>
      <c r="BI14" s="265" t="s">
        <v>343</v>
      </c>
      <c r="BJ14" s="265" t="s">
        <v>802</v>
      </c>
      <c r="BK14" s="149">
        <f t="shared" si="12"/>
        <v>0.90823</v>
      </c>
      <c r="BN14" s="265" t="s">
        <v>345</v>
      </c>
      <c r="BO14" s="265" t="s">
        <v>803</v>
      </c>
      <c r="BP14" s="149">
        <f t="shared" si="13"/>
        <v>0.89792</v>
      </c>
      <c r="BS14" s="265" t="s">
        <v>347</v>
      </c>
      <c r="BT14" s="265" t="s">
        <v>804</v>
      </c>
      <c r="BU14" s="149">
        <f t="shared" si="14"/>
        <v>0.8664</v>
      </c>
      <c r="BX14" s="173">
        <v>44973</v>
      </c>
      <c r="BY14" s="149">
        <v>0.87315</v>
      </c>
      <c r="CB14" s="173">
        <v>45006</v>
      </c>
      <c r="CC14" s="149">
        <v>0.87721</v>
      </c>
      <c r="CF14" s="173">
        <v>45034</v>
      </c>
      <c r="CG14" s="149">
        <v>0.87665</v>
      </c>
      <c r="CJ14" s="173">
        <v>45065</v>
      </c>
      <c r="CK14" s="149">
        <v>0.89961</v>
      </c>
      <c r="CN14" s="173">
        <v>45093</v>
      </c>
      <c r="CO14" s="149">
        <v>0.91175</v>
      </c>
      <c r="CR14" s="173">
        <v>45126</v>
      </c>
      <c r="CS14" s="149">
        <v>0.9149</v>
      </c>
      <c r="CV14" s="173">
        <v>45159</v>
      </c>
      <c r="CW14" s="149">
        <v>0.91911</v>
      </c>
      <c r="CZ14" s="173">
        <v>45187</v>
      </c>
      <c r="DA14" s="149">
        <v>0.91663</v>
      </c>
      <c r="DD14" s="173">
        <v>45218</v>
      </c>
      <c r="DE14" s="149">
        <v>0.91721</v>
      </c>
      <c r="DH14" s="173">
        <v>45250</v>
      </c>
      <c r="DI14" s="149">
        <v>0.91848</v>
      </c>
      <c r="DL14" s="173">
        <v>45279</v>
      </c>
      <c r="DM14" s="149">
        <v>0.91068</v>
      </c>
      <c r="DP14" s="173">
        <v>45309</v>
      </c>
      <c r="DQ14" s="149">
        <v>0.91021</v>
      </c>
      <c r="DT14" s="173">
        <v>45341</v>
      </c>
      <c r="DU14" s="149">
        <v>0.90819</v>
      </c>
      <c r="DX14" s="173">
        <v>45370</v>
      </c>
      <c r="DY14" s="149">
        <v>0.90772</v>
      </c>
      <c r="EB14" s="173">
        <v>45400</v>
      </c>
      <c r="EC14" s="149">
        <v>0.90707</v>
      </c>
      <c r="EF14" s="173">
        <v>45433</v>
      </c>
      <c r="EG14" s="149">
        <v>0.91153</v>
      </c>
      <c r="EJ14" s="173">
        <v>45461</v>
      </c>
      <c r="EK14" s="149">
        <v>0.91095</v>
      </c>
      <c r="EN14" s="173">
        <v>45492</v>
      </c>
      <c r="EO14" s="149">
        <v>0.91311</v>
      </c>
      <c r="EQ14" s="135"/>
      <c r="ER14" s="173">
        <v>45524</v>
      </c>
      <c r="ES14" s="149">
        <v>0.916</v>
      </c>
      <c r="EU14" s="135"/>
      <c r="EV14" s="147">
        <v>45553</v>
      </c>
      <c r="EW14" s="152">
        <v>0.90937</v>
      </c>
      <c r="EY14" s="135"/>
      <c r="EZ14" s="147">
        <v>45586</v>
      </c>
      <c r="FA14" s="152">
        <v>0.9136</v>
      </c>
      <c r="FC14" s="135"/>
      <c r="FD14" s="147">
        <v>45615</v>
      </c>
      <c r="FE14" s="152">
        <v>0.92392</v>
      </c>
      <c r="FG14" s="135"/>
      <c r="FH14" s="147">
        <v>45645</v>
      </c>
      <c r="FI14" s="152">
        <v>0.92526</v>
      </c>
      <c r="FK14" s="135"/>
      <c r="FL14" s="147">
        <v>45664</v>
      </c>
      <c r="FM14" s="152">
        <v>0.92453</v>
      </c>
      <c r="FO14" s="135"/>
      <c r="FP14" s="147">
        <v>45706</v>
      </c>
      <c r="FQ14" s="152">
        <v>0.92135</v>
      </c>
      <c r="FS14" s="135"/>
      <c r="FT14" s="170">
        <v>45735</v>
      </c>
      <c r="FU14" s="152">
        <v>0.92278</v>
      </c>
      <c r="FW14" s="135"/>
      <c r="FX14" s="170">
        <v>45765</v>
      </c>
      <c r="FY14" s="152">
        <v>0.92831</v>
      </c>
      <c r="GA14" s="135"/>
      <c r="GB14" s="170">
        <v>45797</v>
      </c>
      <c r="GC14" s="152">
        <v>0.91941</v>
      </c>
      <c r="GE14" s="135"/>
      <c r="GF14" s="147">
        <v>45826</v>
      </c>
      <c r="GG14" s="152">
        <v>0.91417</v>
      </c>
      <c r="GI14" s="135"/>
      <c r="GJ14" s="147">
        <v>45859</v>
      </c>
      <c r="GK14">
        <v>0.91125</v>
      </c>
      <c r="GM14" s="135"/>
      <c r="GN14" s="147">
        <v>45888</v>
      </c>
      <c r="GO14" s="152">
        <v>0.91247</v>
      </c>
      <c r="GQ14" s="135"/>
      <c r="GR14" s="147">
        <v>45918</v>
      </c>
      <c r="GS14" s="152">
        <v>0.91419</v>
      </c>
      <c r="GU14" s="135"/>
      <c r="GV14" s="147">
        <v>45951</v>
      </c>
      <c r="GW14" s="152">
        <v>0.91296</v>
      </c>
      <c r="GY14" s="135"/>
      <c r="GZ14" s="147">
        <v>45979</v>
      </c>
      <c r="HA14" s="152">
        <v>0.91145</v>
      </c>
      <c r="HC14" s="135"/>
      <c r="HD14" s="147">
        <v>46010</v>
      </c>
      <c r="HE14" s="152">
        <v>0.90675</v>
      </c>
      <c r="HG14" s="135"/>
      <c r="HH14" s="147">
        <v>46042</v>
      </c>
      <c r="HI14" s="152">
        <v>0.89775</v>
      </c>
      <c r="HK14" s="135"/>
      <c r="HL14" s="147">
        <v>46062</v>
      </c>
      <c r="HM14" s="152">
        <v>0.88969</v>
      </c>
      <c r="HO14" s="135"/>
      <c r="HP14" s="147">
        <v>46100</v>
      </c>
      <c r="HQ14" s="152">
        <v>0.88006</v>
      </c>
      <c r="HS14" s="135"/>
      <c r="HT14" s="147">
        <v>46132</v>
      </c>
      <c r="HU14" s="152">
        <v>0.87663</v>
      </c>
      <c r="HW14" s="135"/>
      <c r="HX14" s="147">
        <v>46161</v>
      </c>
      <c r="HY14" s="152">
        <v>0.87318</v>
      </c>
      <c r="IA14" s="135"/>
      <c r="IB14" s="147">
        <v>46190</v>
      </c>
      <c r="IC14" s="152">
        <v>0.86945</v>
      </c>
    </row>
    <row r="15" spans="2:237">
      <c r="B15" s="168" t="s">
        <v>350</v>
      </c>
      <c r="C15" s="168" t="s">
        <v>805</v>
      </c>
      <c r="D15" s="149">
        <f t="shared" si="0"/>
        <v>0.82093</v>
      </c>
      <c r="F15" s="168" t="s">
        <v>352</v>
      </c>
      <c r="G15" s="168" t="s">
        <v>775</v>
      </c>
      <c r="H15" s="149">
        <f t="shared" si="1"/>
        <v>0.81934</v>
      </c>
      <c r="K15" s="168" t="s">
        <v>354</v>
      </c>
      <c r="L15" s="168" t="s">
        <v>806</v>
      </c>
      <c r="M15" s="149">
        <f t="shared" si="2"/>
        <v>0.81622</v>
      </c>
      <c r="P15" s="168" t="s">
        <v>356</v>
      </c>
      <c r="Q15" s="168" t="s">
        <v>807</v>
      </c>
      <c r="R15" s="149">
        <f t="shared" si="3"/>
        <v>0.81522</v>
      </c>
      <c r="U15" s="168" t="s">
        <v>358</v>
      </c>
      <c r="V15" s="168" t="s">
        <v>808</v>
      </c>
      <c r="W15" s="149">
        <f t="shared" si="4"/>
        <v>0.81134</v>
      </c>
      <c r="Z15" s="265" t="s">
        <v>360</v>
      </c>
      <c r="AA15" s="168" t="s">
        <v>809</v>
      </c>
      <c r="AB15" s="149">
        <f t="shared" si="5"/>
        <v>0.81293</v>
      </c>
      <c r="AE15" s="265" t="s">
        <v>362</v>
      </c>
      <c r="AF15" s="168" t="s">
        <v>810</v>
      </c>
      <c r="AG15" s="149">
        <f t="shared" si="6"/>
        <v>0.85892</v>
      </c>
      <c r="AJ15" s="265" t="s">
        <v>364</v>
      </c>
      <c r="AK15" s="168" t="s">
        <v>811</v>
      </c>
      <c r="AL15" s="149">
        <f t="shared" si="7"/>
        <v>0.85255</v>
      </c>
      <c r="AO15" s="265" t="s">
        <v>366</v>
      </c>
      <c r="AP15" s="168" t="s">
        <v>812</v>
      </c>
      <c r="AQ15" s="149">
        <f t="shared" si="8"/>
        <v>0.8592</v>
      </c>
      <c r="AT15" s="265" t="s">
        <v>368</v>
      </c>
      <c r="AU15" s="168" t="s">
        <v>813</v>
      </c>
      <c r="AV15" s="149">
        <f t="shared" si="9"/>
        <v>0.86441</v>
      </c>
      <c r="AY15" s="265" t="s">
        <v>370</v>
      </c>
      <c r="AZ15" s="168" t="s">
        <v>814</v>
      </c>
      <c r="BA15" s="149">
        <f t="shared" si="10"/>
        <v>0.88413</v>
      </c>
      <c r="BD15" s="265" t="s">
        <v>372</v>
      </c>
      <c r="BE15" s="168" t="s">
        <v>815</v>
      </c>
      <c r="BF15" s="149">
        <f t="shared" si="11"/>
        <v>0.90559</v>
      </c>
      <c r="BI15" s="265" t="s">
        <v>374</v>
      </c>
      <c r="BJ15" s="265" t="s">
        <v>816</v>
      </c>
      <c r="BK15" s="149">
        <f t="shared" si="12"/>
        <v>0.90323</v>
      </c>
      <c r="BN15" s="265" t="s">
        <v>376</v>
      </c>
      <c r="BO15" s="265" t="s">
        <v>698</v>
      </c>
      <c r="BP15" s="149">
        <f t="shared" si="13"/>
        <v>0.89573</v>
      </c>
      <c r="BS15" s="265" t="s">
        <v>378</v>
      </c>
      <c r="BT15" s="265" t="s">
        <v>817</v>
      </c>
      <c r="BU15" s="149">
        <f t="shared" si="14"/>
        <v>0.86751</v>
      </c>
      <c r="BX15" s="173">
        <v>44972</v>
      </c>
      <c r="BY15" s="149">
        <v>0.86904</v>
      </c>
      <c r="CB15" s="173">
        <v>45005</v>
      </c>
      <c r="CC15" s="149">
        <v>0.87523</v>
      </c>
      <c r="CF15" s="173">
        <v>45033</v>
      </c>
      <c r="CG15" s="149">
        <v>0.87492</v>
      </c>
      <c r="CJ15" s="173">
        <v>45064</v>
      </c>
      <c r="CK15" s="149">
        <v>0.89376</v>
      </c>
      <c r="CN15" s="173">
        <v>45092</v>
      </c>
      <c r="CO15" s="149">
        <v>0.91313</v>
      </c>
      <c r="CR15" s="173">
        <v>45125</v>
      </c>
      <c r="CS15" s="149">
        <v>0.91436</v>
      </c>
      <c r="CV15" s="173">
        <v>45156</v>
      </c>
      <c r="CW15" s="149">
        <v>0.91991</v>
      </c>
      <c r="CZ15" s="173">
        <v>45184</v>
      </c>
      <c r="DA15" s="149">
        <v>0.91706</v>
      </c>
      <c r="DD15" s="173">
        <v>45217</v>
      </c>
      <c r="DE15" s="149">
        <v>0.91764</v>
      </c>
      <c r="DH15" s="173">
        <v>45247</v>
      </c>
      <c r="DI15" s="149">
        <v>0.91988</v>
      </c>
      <c r="DL15" s="173">
        <v>45278</v>
      </c>
      <c r="DM15" s="149">
        <v>0.9092</v>
      </c>
      <c r="DP15" s="173">
        <v>45308</v>
      </c>
      <c r="DQ15" s="149">
        <v>0.90954</v>
      </c>
      <c r="DT15" s="173">
        <v>45331</v>
      </c>
      <c r="DU15" s="149">
        <v>0.90819</v>
      </c>
      <c r="DX15" s="173">
        <v>45369</v>
      </c>
      <c r="DY15" s="149">
        <v>0.90696</v>
      </c>
      <c r="EB15" s="173">
        <v>45399</v>
      </c>
      <c r="EC15" s="149">
        <v>0.9069</v>
      </c>
      <c r="EF15" s="173">
        <v>45432</v>
      </c>
      <c r="EG15" s="149">
        <v>0.91034</v>
      </c>
      <c r="EJ15" s="173">
        <v>45460</v>
      </c>
      <c r="EK15" s="149">
        <v>0.91087</v>
      </c>
      <c r="EN15" s="173">
        <v>45491</v>
      </c>
      <c r="EO15" s="149">
        <v>0.91317</v>
      </c>
      <c r="EQ15" s="135"/>
      <c r="ER15" s="173">
        <v>45523</v>
      </c>
      <c r="ES15" s="149">
        <v>0.91624</v>
      </c>
      <c r="EU15" s="135"/>
      <c r="EV15" s="147">
        <v>45548</v>
      </c>
      <c r="EW15" s="152">
        <v>0.91069</v>
      </c>
      <c r="EY15" s="135"/>
      <c r="EZ15" s="147">
        <v>45583</v>
      </c>
      <c r="FA15" s="152">
        <v>0.91696</v>
      </c>
      <c r="FC15" s="135"/>
      <c r="FD15" s="147">
        <v>45614</v>
      </c>
      <c r="FE15" s="152">
        <v>0.92371</v>
      </c>
      <c r="FG15" s="135"/>
      <c r="FH15" s="147">
        <v>45644</v>
      </c>
      <c r="FI15" s="152">
        <v>0.92518</v>
      </c>
      <c r="FK15" s="135"/>
      <c r="FL15" s="147">
        <v>45663</v>
      </c>
      <c r="FM15" s="152">
        <v>0.92406</v>
      </c>
      <c r="FO15" s="135"/>
      <c r="FP15" s="147">
        <v>45705</v>
      </c>
      <c r="FQ15" s="152">
        <v>0.9211</v>
      </c>
      <c r="FS15" s="135"/>
      <c r="FT15" s="170">
        <v>45734</v>
      </c>
      <c r="FU15" s="152">
        <v>0.92323</v>
      </c>
      <c r="FW15" s="135"/>
      <c r="FX15" s="170">
        <v>45764</v>
      </c>
      <c r="FY15" s="152">
        <v>0.92888</v>
      </c>
      <c r="GA15" s="135"/>
      <c r="GB15" s="170">
        <v>45796</v>
      </c>
      <c r="GC15" s="152">
        <v>0.91985</v>
      </c>
      <c r="GE15" s="135"/>
      <c r="GF15" s="147">
        <v>45825</v>
      </c>
      <c r="GG15" s="152">
        <v>0.91402</v>
      </c>
      <c r="GI15" s="135"/>
      <c r="GJ15" s="147">
        <v>45856</v>
      </c>
      <c r="GK15">
        <v>0.91092</v>
      </c>
      <c r="GM15" s="135"/>
      <c r="GN15" s="147">
        <v>45887</v>
      </c>
      <c r="GO15" s="152">
        <v>0.91108</v>
      </c>
      <c r="GQ15" s="135"/>
      <c r="GR15" s="147">
        <v>45917</v>
      </c>
      <c r="GS15" s="152">
        <v>0.91278</v>
      </c>
      <c r="GU15" s="135"/>
      <c r="GV15" s="147">
        <v>45950</v>
      </c>
      <c r="GW15" s="152">
        <v>0.91362</v>
      </c>
      <c r="GY15" s="135"/>
      <c r="GZ15" s="147">
        <v>45978</v>
      </c>
      <c r="HA15" s="152">
        <v>0.91117</v>
      </c>
      <c r="HC15" s="135"/>
      <c r="HD15" s="147">
        <v>46009</v>
      </c>
      <c r="HE15" s="152">
        <v>0.90736</v>
      </c>
      <c r="HG15" s="135"/>
      <c r="HH15" s="147">
        <v>46041</v>
      </c>
      <c r="HI15" s="152">
        <v>0.89828</v>
      </c>
      <c r="HK15" s="135"/>
      <c r="HL15" s="147">
        <v>46059</v>
      </c>
      <c r="HM15" s="152">
        <v>0.8908</v>
      </c>
      <c r="HO15" s="135"/>
      <c r="HP15" s="147">
        <v>46099</v>
      </c>
      <c r="HQ15" s="152">
        <v>0.87918</v>
      </c>
      <c r="HS15" s="135"/>
      <c r="HT15" s="147">
        <v>46129</v>
      </c>
      <c r="HU15" s="152">
        <v>0.87697</v>
      </c>
      <c r="HW15" s="135"/>
      <c r="HX15" s="147">
        <v>46160</v>
      </c>
      <c r="HY15" s="152">
        <v>0.87408</v>
      </c>
      <c r="IA15" s="135"/>
      <c r="IB15" s="147">
        <v>46189</v>
      </c>
      <c r="IC15" s="152">
        <v>0.86932</v>
      </c>
    </row>
    <row r="16" spans="2:237">
      <c r="B16" s="168" t="s">
        <v>381</v>
      </c>
      <c r="C16" s="168" t="s">
        <v>818</v>
      </c>
      <c r="D16" s="149">
        <f t="shared" si="0"/>
        <v>0.82069</v>
      </c>
      <c r="F16" s="168" t="s">
        <v>382</v>
      </c>
      <c r="G16" s="168" t="s">
        <v>819</v>
      </c>
      <c r="H16" s="149">
        <f t="shared" si="1"/>
        <v>0.81568</v>
      </c>
      <c r="K16" s="168" t="s">
        <v>383</v>
      </c>
      <c r="L16" s="168" t="s">
        <v>820</v>
      </c>
      <c r="M16" s="149">
        <f t="shared" si="2"/>
        <v>0.81707</v>
      </c>
      <c r="P16" s="168" t="s">
        <v>385</v>
      </c>
      <c r="Q16" s="168" t="s">
        <v>821</v>
      </c>
      <c r="R16" s="149">
        <f t="shared" si="3"/>
        <v>0.81611</v>
      </c>
      <c r="U16" s="168" t="s">
        <v>386</v>
      </c>
      <c r="V16" s="168" t="s">
        <v>822</v>
      </c>
      <c r="W16" s="149">
        <f t="shared" si="4"/>
        <v>0.81116</v>
      </c>
      <c r="Z16" s="265" t="s">
        <v>388</v>
      </c>
      <c r="AA16" s="168" t="s">
        <v>823</v>
      </c>
      <c r="AB16" s="149">
        <f t="shared" si="5"/>
        <v>0.8147</v>
      </c>
      <c r="AE16" s="265" t="s">
        <v>390</v>
      </c>
      <c r="AF16" s="168" t="s">
        <v>824</v>
      </c>
      <c r="AG16" s="149">
        <f t="shared" si="6"/>
        <v>0.86439</v>
      </c>
      <c r="AJ16" s="265" t="s">
        <v>392</v>
      </c>
      <c r="AK16" s="168" t="s">
        <v>825</v>
      </c>
      <c r="AL16" s="149">
        <f t="shared" si="7"/>
        <v>0.85486</v>
      </c>
      <c r="AO16" s="265" t="s">
        <v>394</v>
      </c>
      <c r="AP16" s="168" t="s">
        <v>826</v>
      </c>
      <c r="AQ16" s="149">
        <f t="shared" si="8"/>
        <v>0.85993</v>
      </c>
      <c r="AT16" s="265" t="s">
        <v>396</v>
      </c>
      <c r="AU16" s="168" t="s">
        <v>827</v>
      </c>
      <c r="AV16" s="149">
        <f t="shared" si="9"/>
        <v>0.86563</v>
      </c>
      <c r="AY16" s="265" t="s">
        <v>398</v>
      </c>
      <c r="AZ16" s="168" t="s">
        <v>828</v>
      </c>
      <c r="BA16" s="149">
        <f t="shared" si="10"/>
        <v>0.88297</v>
      </c>
      <c r="BD16" s="265" t="s">
        <v>400</v>
      </c>
      <c r="BE16" s="168" t="s">
        <v>829</v>
      </c>
      <c r="BF16" s="149">
        <f t="shared" si="11"/>
        <v>0.90568</v>
      </c>
      <c r="BI16" s="265" t="s">
        <v>402</v>
      </c>
      <c r="BJ16" s="265" t="s">
        <v>830</v>
      </c>
      <c r="BK16" s="149">
        <f t="shared" si="12"/>
        <v>0.89921</v>
      </c>
      <c r="BN16" s="265" t="s">
        <v>404</v>
      </c>
      <c r="BO16" s="265" t="s">
        <v>831</v>
      </c>
      <c r="BP16" s="149">
        <f t="shared" si="13"/>
        <v>0.89731</v>
      </c>
      <c r="BS16" s="265" t="s">
        <v>406</v>
      </c>
      <c r="BT16" s="265" t="s">
        <v>832</v>
      </c>
      <c r="BU16" s="149">
        <f t="shared" si="14"/>
        <v>0.86585</v>
      </c>
      <c r="BX16" s="173">
        <v>44971</v>
      </c>
      <c r="BY16" s="149">
        <v>0.86799</v>
      </c>
      <c r="CB16" s="173">
        <v>45002</v>
      </c>
      <c r="CC16" s="149">
        <v>0.87969</v>
      </c>
      <c r="CF16" s="173">
        <v>45030</v>
      </c>
      <c r="CG16" s="149">
        <v>0.87399</v>
      </c>
      <c r="CJ16" s="173">
        <v>45063</v>
      </c>
      <c r="CK16" s="149">
        <v>0.88985</v>
      </c>
      <c r="CN16" s="173">
        <v>45091</v>
      </c>
      <c r="CO16" s="149">
        <v>0.91375</v>
      </c>
      <c r="CR16" s="173">
        <v>45124</v>
      </c>
      <c r="CS16" s="149">
        <v>0.91273</v>
      </c>
      <c r="CV16" s="173">
        <v>45155</v>
      </c>
      <c r="CW16" s="149">
        <v>0.92035</v>
      </c>
      <c r="CZ16" s="173">
        <v>45183</v>
      </c>
      <c r="DA16" s="149">
        <v>0.91807</v>
      </c>
      <c r="DD16" s="173">
        <v>45216</v>
      </c>
      <c r="DE16" s="149">
        <v>0.91851</v>
      </c>
      <c r="DH16" s="173">
        <v>45246</v>
      </c>
      <c r="DI16" s="149">
        <v>0.91866</v>
      </c>
      <c r="DL16" s="173">
        <v>45275</v>
      </c>
      <c r="DM16" s="149">
        <v>0.90898</v>
      </c>
      <c r="DP16" s="173">
        <v>45307</v>
      </c>
      <c r="DQ16" s="149">
        <v>0.90934</v>
      </c>
      <c r="DT16" s="173">
        <v>45330</v>
      </c>
      <c r="DU16" s="149">
        <v>0.90879</v>
      </c>
      <c r="DX16" s="173">
        <v>45366</v>
      </c>
      <c r="DY16" s="149">
        <v>0.90735</v>
      </c>
      <c r="EB16" s="173">
        <v>45398</v>
      </c>
      <c r="EC16" s="149">
        <v>0.90705</v>
      </c>
      <c r="EF16" s="173">
        <v>45429</v>
      </c>
      <c r="EG16" s="149">
        <v>0.91057</v>
      </c>
      <c r="EJ16" s="173">
        <v>45457</v>
      </c>
      <c r="EK16" s="149">
        <v>0.91091</v>
      </c>
      <c r="EN16" s="173">
        <v>45490</v>
      </c>
      <c r="EO16" s="149">
        <v>0.91358</v>
      </c>
      <c r="EQ16" s="135"/>
      <c r="ER16" s="173">
        <v>45520</v>
      </c>
      <c r="ES16" s="149">
        <v>0.91654</v>
      </c>
      <c r="EU16" s="135"/>
      <c r="EV16" s="147">
        <v>45547</v>
      </c>
      <c r="EW16" s="152">
        <v>0.91332</v>
      </c>
      <c r="EY16" s="135"/>
      <c r="EZ16" s="147">
        <v>45582</v>
      </c>
      <c r="FA16" s="152">
        <v>0.91637</v>
      </c>
      <c r="FC16" s="135"/>
      <c r="FD16" s="147">
        <v>45611</v>
      </c>
      <c r="FE16" s="152">
        <v>0.92499</v>
      </c>
      <c r="FG16" s="135"/>
      <c r="FH16" s="147">
        <v>45643</v>
      </c>
      <c r="FI16" s="152">
        <v>0.9248</v>
      </c>
      <c r="FK16" s="135"/>
      <c r="FL16" s="147">
        <v>45660</v>
      </c>
      <c r="FM16" s="152">
        <v>0.92427</v>
      </c>
      <c r="FO16" s="135"/>
      <c r="FP16" s="147">
        <v>45702</v>
      </c>
      <c r="FQ16" s="152">
        <v>0.92091</v>
      </c>
      <c r="FS16" s="135"/>
      <c r="FT16" s="170">
        <v>45733</v>
      </c>
      <c r="FU16" s="152">
        <v>0.92242</v>
      </c>
      <c r="FW16" s="135"/>
      <c r="FX16" s="170">
        <v>45763</v>
      </c>
      <c r="FY16" s="152">
        <v>0.92997</v>
      </c>
      <c r="GA16" s="135"/>
      <c r="GB16" s="170">
        <v>45793</v>
      </c>
      <c r="GC16" s="152">
        <v>0.92146</v>
      </c>
      <c r="GE16" s="135"/>
      <c r="GF16" s="147">
        <v>45824</v>
      </c>
      <c r="GG16" s="152">
        <v>0.91457</v>
      </c>
      <c r="GI16" s="135"/>
      <c r="GJ16" s="147">
        <v>45855</v>
      </c>
      <c r="GK16">
        <v>0.91035</v>
      </c>
      <c r="GM16" s="135"/>
      <c r="GN16" s="147">
        <v>45884</v>
      </c>
      <c r="GO16" s="152">
        <v>0.91054</v>
      </c>
      <c r="GQ16" s="135"/>
      <c r="GR16" s="147">
        <v>45916</v>
      </c>
      <c r="GS16" s="152">
        <v>0.913</v>
      </c>
      <c r="GU16" s="135"/>
      <c r="GV16" s="147">
        <v>45947</v>
      </c>
      <c r="GW16" s="152">
        <v>0.91319</v>
      </c>
      <c r="GY16" s="135"/>
      <c r="GZ16" s="147">
        <v>45975</v>
      </c>
      <c r="HA16" s="152">
        <v>0.91139</v>
      </c>
      <c r="HC16" s="135"/>
      <c r="HD16" s="147">
        <v>46008</v>
      </c>
      <c r="HE16" s="152">
        <v>0.90719</v>
      </c>
      <c r="HG16" s="135"/>
      <c r="HH16" s="147">
        <v>46038</v>
      </c>
      <c r="HI16" s="152">
        <v>0.89877</v>
      </c>
      <c r="HK16" s="135"/>
      <c r="HL16" s="147">
        <v>46058</v>
      </c>
      <c r="HM16" s="152">
        <v>0.89062</v>
      </c>
      <c r="HO16" s="135"/>
      <c r="HP16" s="147">
        <v>46098</v>
      </c>
      <c r="HQ16" s="152">
        <v>0.88073</v>
      </c>
      <c r="HS16" s="135"/>
      <c r="HT16" s="147">
        <v>46128</v>
      </c>
      <c r="HU16" s="152">
        <v>0.87629</v>
      </c>
      <c r="HW16" s="135"/>
      <c r="HX16" s="147">
        <v>46157</v>
      </c>
      <c r="HY16" s="152">
        <v>0.87343</v>
      </c>
      <c r="IA16" s="135"/>
      <c r="IB16" s="147">
        <v>46188</v>
      </c>
      <c r="IC16" s="152">
        <v>0.86897</v>
      </c>
    </row>
    <row r="17" spans="2:237">
      <c r="B17" s="168" t="s">
        <v>409</v>
      </c>
      <c r="C17" s="168" t="s">
        <v>833</v>
      </c>
      <c r="D17" s="149">
        <f t="shared" si="0"/>
        <v>0.82005</v>
      </c>
      <c r="F17" s="168" t="s">
        <v>410</v>
      </c>
      <c r="G17" s="168" t="s">
        <v>834</v>
      </c>
      <c r="H17" s="149">
        <f t="shared" si="1"/>
        <v>0.81553</v>
      </c>
      <c r="K17" s="168" t="s">
        <v>412</v>
      </c>
      <c r="L17" s="168" t="s">
        <v>835</v>
      </c>
      <c r="M17" s="149">
        <f t="shared" si="2"/>
        <v>0.81739</v>
      </c>
      <c r="P17" s="168" t="s">
        <v>413</v>
      </c>
      <c r="Q17" s="168" t="s">
        <v>836</v>
      </c>
      <c r="R17" s="149">
        <f t="shared" si="3"/>
        <v>0.81656</v>
      </c>
      <c r="U17" s="168" t="s">
        <v>415</v>
      </c>
      <c r="V17" s="168" t="s">
        <v>837</v>
      </c>
      <c r="W17" s="149">
        <f t="shared" si="4"/>
        <v>0.81536</v>
      </c>
      <c r="Z17" s="265" t="s">
        <v>417</v>
      </c>
      <c r="AA17" s="168" t="s">
        <v>838</v>
      </c>
      <c r="AB17" s="149">
        <f t="shared" si="5"/>
        <v>0.81047</v>
      </c>
      <c r="AE17" s="265" t="s">
        <v>419</v>
      </c>
      <c r="AF17" s="168" t="s">
        <v>839</v>
      </c>
      <c r="AG17" s="149">
        <f t="shared" si="6"/>
        <v>0.86461</v>
      </c>
      <c r="AJ17" s="265" t="s">
        <v>421</v>
      </c>
      <c r="AK17" s="168" t="s">
        <v>840</v>
      </c>
      <c r="AL17" s="149">
        <f t="shared" si="7"/>
        <v>0.86011</v>
      </c>
      <c r="AO17" s="265" t="s">
        <v>423</v>
      </c>
      <c r="AP17" s="168" t="s">
        <v>841</v>
      </c>
      <c r="AQ17" s="149">
        <f t="shared" si="8"/>
        <v>0.85694</v>
      </c>
      <c r="AT17" s="265" t="s">
        <v>425</v>
      </c>
      <c r="AU17" s="168" t="s">
        <v>842</v>
      </c>
      <c r="AV17" s="149">
        <f t="shared" si="9"/>
        <v>0.86418</v>
      </c>
      <c r="AY17" s="265" t="s">
        <v>427</v>
      </c>
      <c r="AZ17" s="168" t="s">
        <v>843</v>
      </c>
      <c r="BA17" s="149">
        <f t="shared" si="10"/>
        <v>0.88048</v>
      </c>
      <c r="BD17" s="265" t="s">
        <v>429</v>
      </c>
      <c r="BE17" s="168" t="s">
        <v>844</v>
      </c>
      <c r="BF17" s="149">
        <f t="shared" si="11"/>
        <v>0.9056</v>
      </c>
      <c r="BI17" s="265" t="s">
        <v>431</v>
      </c>
      <c r="BJ17" s="265" t="s">
        <v>845</v>
      </c>
      <c r="BK17" s="149">
        <f t="shared" si="12"/>
        <v>0.89861</v>
      </c>
      <c r="BN17" s="265" t="s">
        <v>433</v>
      </c>
      <c r="BO17" s="265" t="s">
        <v>846</v>
      </c>
      <c r="BP17" s="149">
        <f t="shared" si="13"/>
        <v>0.89169</v>
      </c>
      <c r="BS17" s="265" t="s">
        <v>435</v>
      </c>
      <c r="BT17" s="265" t="s">
        <v>847</v>
      </c>
      <c r="BU17" s="149">
        <f t="shared" si="14"/>
        <v>0.87431</v>
      </c>
      <c r="BX17" s="173">
        <v>44970</v>
      </c>
      <c r="BY17" s="149">
        <v>0.86819</v>
      </c>
      <c r="CB17" s="173">
        <v>45001</v>
      </c>
      <c r="CC17" s="149">
        <v>0.88107</v>
      </c>
      <c r="CF17" s="173">
        <v>45029</v>
      </c>
      <c r="CG17" s="149">
        <v>0.87489</v>
      </c>
      <c r="CJ17" s="173">
        <v>45062</v>
      </c>
      <c r="CK17" s="149">
        <v>0.88691</v>
      </c>
      <c r="CN17" s="173">
        <v>45090</v>
      </c>
      <c r="CO17" s="149">
        <v>0.91256</v>
      </c>
      <c r="CR17" s="173">
        <v>45121</v>
      </c>
      <c r="CS17" s="149">
        <v>0.91191</v>
      </c>
      <c r="CV17" s="173">
        <v>45154</v>
      </c>
      <c r="CW17" s="149">
        <v>0.92007</v>
      </c>
      <c r="CZ17" s="173">
        <v>45182</v>
      </c>
      <c r="DA17" s="149">
        <v>0.91859</v>
      </c>
      <c r="DD17" s="173">
        <v>45215</v>
      </c>
      <c r="DE17" s="149">
        <v>0.9177</v>
      </c>
      <c r="DH17" s="173">
        <v>45245</v>
      </c>
      <c r="DI17" s="149">
        <v>0.91926</v>
      </c>
      <c r="DL17" s="173">
        <v>45274</v>
      </c>
      <c r="DM17" s="149">
        <v>0.91064</v>
      </c>
      <c r="DP17" s="173">
        <v>45306</v>
      </c>
      <c r="DQ17" s="149">
        <v>0.909</v>
      </c>
      <c r="DT17" s="173">
        <v>45329</v>
      </c>
      <c r="DU17" s="149">
        <v>0.90843</v>
      </c>
      <c r="DX17" s="173">
        <v>45365</v>
      </c>
      <c r="DY17" s="149">
        <v>0.90739</v>
      </c>
      <c r="EB17" s="173">
        <v>45397</v>
      </c>
      <c r="EC17" s="149">
        <v>0.90577</v>
      </c>
      <c r="EF17" s="173">
        <v>45428</v>
      </c>
      <c r="EG17" s="149">
        <v>0.90998</v>
      </c>
      <c r="EJ17" s="173">
        <v>45456</v>
      </c>
      <c r="EK17" s="149">
        <v>0.9108</v>
      </c>
      <c r="EN17" s="173">
        <v>45489</v>
      </c>
      <c r="EO17" s="149">
        <v>0.91368</v>
      </c>
      <c r="EQ17" s="135"/>
      <c r="ER17" s="173">
        <v>45519</v>
      </c>
      <c r="ES17" s="149">
        <v>0.91626</v>
      </c>
      <c r="EU17" s="135"/>
      <c r="EV17" s="147">
        <v>45546</v>
      </c>
      <c r="EW17" s="152">
        <v>0.91293</v>
      </c>
      <c r="EY17" s="135"/>
      <c r="EZ17" s="147">
        <v>45581</v>
      </c>
      <c r="FA17" s="152">
        <v>0.9165</v>
      </c>
      <c r="FC17" s="135"/>
      <c r="FD17" s="147">
        <v>45610</v>
      </c>
      <c r="FE17" s="152">
        <v>0.92496</v>
      </c>
      <c r="FG17" s="135"/>
      <c r="FH17" s="147">
        <v>45642</v>
      </c>
      <c r="FI17" s="152">
        <v>0.92444</v>
      </c>
      <c r="FK17" s="135"/>
      <c r="FL17" s="147">
        <v>45659</v>
      </c>
      <c r="FM17" s="152">
        <v>0.92489</v>
      </c>
      <c r="FO17" s="135"/>
      <c r="FP17" s="147">
        <v>45701</v>
      </c>
      <c r="FQ17" s="152">
        <v>0.9209</v>
      </c>
      <c r="FS17" s="135"/>
      <c r="FT17" s="170">
        <v>45730</v>
      </c>
      <c r="FU17" s="152">
        <v>0.92303</v>
      </c>
      <c r="FW17" s="135"/>
      <c r="FX17" s="170">
        <v>45762</v>
      </c>
      <c r="FY17" s="152">
        <v>0.92948</v>
      </c>
      <c r="GA17" s="135"/>
      <c r="GB17" s="170">
        <v>45792</v>
      </c>
      <c r="GC17" s="152">
        <v>0.92209</v>
      </c>
      <c r="GE17" s="135"/>
      <c r="GF17" s="147">
        <v>45821</v>
      </c>
      <c r="GG17" s="152">
        <v>0.91444</v>
      </c>
      <c r="GI17" s="135"/>
      <c r="GJ17" s="147">
        <v>45854</v>
      </c>
      <c r="GK17">
        <v>0.91121</v>
      </c>
      <c r="GM17" s="135"/>
      <c r="GN17" s="147">
        <v>45883</v>
      </c>
      <c r="GO17" s="152">
        <v>0.90887</v>
      </c>
      <c r="GQ17" s="135"/>
      <c r="GR17" s="147">
        <v>45915</v>
      </c>
      <c r="GS17" s="152">
        <v>0.91331</v>
      </c>
      <c r="GU17" s="135"/>
      <c r="GV17" s="147">
        <v>45946</v>
      </c>
      <c r="GW17" s="152">
        <v>0.91295</v>
      </c>
      <c r="GY17" s="135"/>
      <c r="GZ17" s="147">
        <v>45974</v>
      </c>
      <c r="HA17" s="152">
        <v>0.91195</v>
      </c>
      <c r="HC17" s="135"/>
      <c r="HD17" s="147">
        <v>46007</v>
      </c>
      <c r="HE17" s="152">
        <v>0.90733</v>
      </c>
      <c r="HG17" s="135"/>
      <c r="HH17" s="147">
        <v>46037</v>
      </c>
      <c r="HI17" s="152">
        <v>0.8988</v>
      </c>
      <c r="HK17" s="135"/>
      <c r="HL17" s="147">
        <v>46057</v>
      </c>
      <c r="HM17" s="152">
        <v>0.88978</v>
      </c>
      <c r="HO17" s="135"/>
      <c r="HP17" s="147">
        <v>46097</v>
      </c>
      <c r="HQ17" s="152">
        <v>0.88217</v>
      </c>
      <c r="HS17" s="135"/>
      <c r="HT17" s="147">
        <v>46127</v>
      </c>
      <c r="HU17" s="152">
        <v>0.8754</v>
      </c>
      <c r="HW17" s="135"/>
      <c r="HX17" s="147">
        <v>46156</v>
      </c>
      <c r="HY17" s="152">
        <v>0.87363</v>
      </c>
      <c r="IA17" s="135"/>
      <c r="IB17" s="147">
        <v>46185</v>
      </c>
      <c r="IC17" s="152">
        <v>0.86926</v>
      </c>
    </row>
    <row r="18" spans="2:237">
      <c r="B18" s="168" t="s">
        <v>438</v>
      </c>
      <c r="C18" s="168" t="s">
        <v>848</v>
      </c>
      <c r="D18" s="149">
        <f t="shared" si="0"/>
        <v>0.82229</v>
      </c>
      <c r="F18" s="168" t="s">
        <v>440</v>
      </c>
      <c r="G18" s="168" t="s">
        <v>849</v>
      </c>
      <c r="H18" s="149">
        <f t="shared" si="1"/>
        <v>0.81672</v>
      </c>
      <c r="K18" s="168" t="s">
        <v>442</v>
      </c>
      <c r="L18" s="168" t="s">
        <v>850</v>
      </c>
      <c r="M18" s="149">
        <f t="shared" si="2"/>
        <v>0.81836</v>
      </c>
      <c r="P18" s="168" t="s">
        <v>444</v>
      </c>
      <c r="Q18" s="168" t="s">
        <v>806</v>
      </c>
      <c r="R18" s="149">
        <f t="shared" si="3"/>
        <v>0.81622</v>
      </c>
      <c r="U18" s="168" t="s">
        <v>445</v>
      </c>
      <c r="V18" s="168" t="s">
        <v>851</v>
      </c>
      <c r="W18" s="149">
        <f t="shared" si="4"/>
        <v>0.8145</v>
      </c>
      <c r="Z18" s="265" t="s">
        <v>447</v>
      </c>
      <c r="AA18" s="168" t="s">
        <v>779</v>
      </c>
      <c r="AB18" s="149">
        <f t="shared" si="5"/>
        <v>0.81341</v>
      </c>
      <c r="AE18" s="265" t="s">
        <v>449</v>
      </c>
      <c r="AF18" s="168" t="s">
        <v>852</v>
      </c>
      <c r="AG18" s="149">
        <f t="shared" si="6"/>
        <v>0.86495</v>
      </c>
      <c r="AJ18" s="265" t="s">
        <v>451</v>
      </c>
      <c r="AK18" s="168" t="s">
        <v>853</v>
      </c>
      <c r="AL18" s="149">
        <f t="shared" si="7"/>
        <v>0.85965</v>
      </c>
      <c r="AO18" s="265" t="s">
        <v>453</v>
      </c>
      <c r="AP18" s="168" t="s">
        <v>854</v>
      </c>
      <c r="AQ18" s="149">
        <f t="shared" si="8"/>
        <v>0.85711</v>
      </c>
      <c r="AT18" s="265" t="s">
        <v>455</v>
      </c>
      <c r="AU18" s="168" t="s">
        <v>855</v>
      </c>
      <c r="AV18" s="149">
        <f t="shared" si="9"/>
        <v>0.86025</v>
      </c>
      <c r="AY18" s="265" t="s">
        <v>457</v>
      </c>
      <c r="AZ18" s="168" t="s">
        <v>856</v>
      </c>
      <c r="BA18" s="149">
        <f t="shared" si="10"/>
        <v>0.88056</v>
      </c>
      <c r="BD18" s="265" t="s">
        <v>459</v>
      </c>
      <c r="BE18" s="168" t="s">
        <v>857</v>
      </c>
      <c r="BF18" s="149">
        <f t="shared" si="11"/>
        <v>0.90585</v>
      </c>
      <c r="BI18" s="265" t="s">
        <v>461</v>
      </c>
      <c r="BJ18" s="265" t="s">
        <v>858</v>
      </c>
      <c r="BK18" s="149">
        <f t="shared" si="12"/>
        <v>0.90449</v>
      </c>
      <c r="BN18" s="265" t="s">
        <v>463</v>
      </c>
      <c r="BO18" s="265" t="s">
        <v>859</v>
      </c>
      <c r="BP18" s="149">
        <f t="shared" si="13"/>
        <v>0.89409</v>
      </c>
      <c r="BS18" s="265" t="s">
        <v>465</v>
      </c>
      <c r="BT18" s="265" t="s">
        <v>860</v>
      </c>
      <c r="BU18" s="149">
        <f t="shared" si="14"/>
        <v>0.88186</v>
      </c>
      <c r="BX18" s="173">
        <v>44967</v>
      </c>
      <c r="BY18" s="149">
        <v>0.86479</v>
      </c>
      <c r="CB18" s="173">
        <v>45000</v>
      </c>
      <c r="CC18" s="149">
        <v>0.87502</v>
      </c>
      <c r="CF18" s="173">
        <v>45028</v>
      </c>
      <c r="CG18" s="149">
        <v>0.87714</v>
      </c>
      <c r="CJ18" s="173">
        <v>45061</v>
      </c>
      <c r="CK18" s="149">
        <v>0.88801</v>
      </c>
      <c r="CN18" s="173">
        <v>45089</v>
      </c>
      <c r="CO18" s="149">
        <v>0.90864</v>
      </c>
      <c r="CR18" s="173">
        <v>45120</v>
      </c>
      <c r="CS18" s="149">
        <v>0.91398</v>
      </c>
      <c r="CV18" s="173">
        <v>45153</v>
      </c>
      <c r="CW18" s="149">
        <v>0.91765</v>
      </c>
      <c r="CZ18" s="173">
        <v>45181</v>
      </c>
      <c r="DA18" s="149">
        <v>0.91894</v>
      </c>
      <c r="DD18" s="173">
        <v>45212</v>
      </c>
      <c r="DE18" s="149">
        <v>0.91747</v>
      </c>
      <c r="DH18" s="173">
        <v>45244</v>
      </c>
      <c r="DI18" s="149">
        <v>0.91902</v>
      </c>
      <c r="DL18" s="173">
        <v>45273</v>
      </c>
      <c r="DM18" s="149">
        <v>0.91087</v>
      </c>
      <c r="DP18" s="173">
        <v>45303</v>
      </c>
      <c r="DQ18" s="149">
        <v>0.90894</v>
      </c>
      <c r="DT18" s="173">
        <v>45328</v>
      </c>
      <c r="DU18" s="149">
        <v>0.90864</v>
      </c>
      <c r="DX18" s="173">
        <v>45364</v>
      </c>
      <c r="DY18" s="149">
        <v>0.90661</v>
      </c>
      <c r="EB18" s="173">
        <v>45394</v>
      </c>
      <c r="EC18" s="149">
        <v>0.9055</v>
      </c>
      <c r="EF18" s="173">
        <v>45427</v>
      </c>
      <c r="EG18" s="149">
        <v>0.90955</v>
      </c>
      <c r="EJ18" s="173">
        <v>45455</v>
      </c>
      <c r="EK18" s="149">
        <v>0.91081</v>
      </c>
      <c r="EN18" s="173">
        <v>45488</v>
      </c>
      <c r="EO18" s="149">
        <v>0.91333</v>
      </c>
      <c r="EQ18" s="135"/>
      <c r="ER18" s="173">
        <v>45518</v>
      </c>
      <c r="ES18" s="149">
        <v>0.91691</v>
      </c>
      <c r="EU18" s="135"/>
      <c r="EV18" s="147">
        <v>45545</v>
      </c>
      <c r="EW18" s="152">
        <v>0.91234</v>
      </c>
      <c r="EY18" s="135"/>
      <c r="EZ18" s="147">
        <v>45580</v>
      </c>
      <c r="FA18" s="152">
        <v>0.91225</v>
      </c>
      <c r="FC18" s="135"/>
      <c r="FD18" s="147">
        <v>45609</v>
      </c>
      <c r="FE18" s="152">
        <v>0.92553</v>
      </c>
      <c r="FG18" s="135"/>
      <c r="FH18" s="147">
        <v>45639</v>
      </c>
      <c r="FI18" s="152">
        <v>0.92442</v>
      </c>
      <c r="FK18" s="135"/>
      <c r="FL18" s="147"/>
      <c r="FM18" s="152"/>
      <c r="FO18" s="135"/>
      <c r="FP18" s="147">
        <v>45700</v>
      </c>
      <c r="FQ18" s="152">
        <v>0.92021</v>
      </c>
      <c r="FS18" s="135"/>
      <c r="FT18" s="170">
        <v>45729</v>
      </c>
      <c r="FU18" s="152">
        <v>0.92323</v>
      </c>
      <c r="FW18" s="135"/>
      <c r="FX18" s="170">
        <v>45761</v>
      </c>
      <c r="FY18" s="152">
        <v>0.9295</v>
      </c>
      <c r="GA18" s="135"/>
      <c r="GB18" s="170">
        <v>45791</v>
      </c>
      <c r="GC18" s="152">
        <v>0.92286</v>
      </c>
      <c r="GE18" s="135"/>
      <c r="GF18" s="147">
        <v>45820</v>
      </c>
      <c r="GG18" s="152">
        <v>0.91481</v>
      </c>
      <c r="GI18" s="135"/>
      <c r="GJ18" s="147">
        <v>45853</v>
      </c>
      <c r="GK18">
        <v>0.91081</v>
      </c>
      <c r="GM18" s="135"/>
      <c r="GN18" s="147">
        <v>45882</v>
      </c>
      <c r="GO18" s="152">
        <v>0.90897</v>
      </c>
      <c r="GQ18" s="135"/>
      <c r="GR18" s="147">
        <v>45912</v>
      </c>
      <c r="GS18" s="152">
        <v>0.91193</v>
      </c>
      <c r="GU18" s="135"/>
      <c r="GV18" s="147">
        <v>45945</v>
      </c>
      <c r="GW18" s="152">
        <v>0.91336</v>
      </c>
      <c r="GY18" s="135"/>
      <c r="GZ18" s="147">
        <v>45973</v>
      </c>
      <c r="HA18" s="152">
        <v>0.91139</v>
      </c>
      <c r="HC18" s="135"/>
      <c r="HD18" s="147">
        <v>46006</v>
      </c>
      <c r="HE18" s="152">
        <v>0.90776</v>
      </c>
      <c r="HG18" s="135"/>
      <c r="HH18" s="147">
        <v>46036</v>
      </c>
      <c r="HI18" s="152">
        <v>0.89884</v>
      </c>
      <c r="HK18" s="135"/>
      <c r="HL18" s="147">
        <v>46056</v>
      </c>
      <c r="HM18" s="152">
        <v>0.89117</v>
      </c>
      <c r="HO18" s="135"/>
      <c r="HP18" s="147">
        <v>46094</v>
      </c>
      <c r="HQ18" s="152">
        <v>0.88163</v>
      </c>
      <c r="HS18" s="135"/>
      <c r="HT18" s="147">
        <v>46126</v>
      </c>
      <c r="HU18" s="152">
        <v>0.87579</v>
      </c>
      <c r="HW18" s="135"/>
      <c r="HX18" s="147">
        <v>46155</v>
      </c>
      <c r="HY18" s="152">
        <v>0.87408</v>
      </c>
      <c r="IA18" s="135"/>
      <c r="IB18" s="147">
        <v>46184</v>
      </c>
      <c r="IC18" s="152">
        <v>0.86975</v>
      </c>
    </row>
    <row r="19" spans="2:237">
      <c r="B19" s="168" t="s">
        <v>468</v>
      </c>
      <c r="C19" s="168" t="s">
        <v>861</v>
      </c>
      <c r="D19" s="149">
        <f t="shared" si="0"/>
        <v>0.82321</v>
      </c>
      <c r="F19" s="168" t="s">
        <v>470</v>
      </c>
      <c r="G19" s="168" t="s">
        <v>862</v>
      </c>
      <c r="H19" s="149">
        <f t="shared" si="1"/>
        <v>0.81601</v>
      </c>
      <c r="K19" s="168" t="s">
        <v>472</v>
      </c>
      <c r="L19" s="168" t="s">
        <v>863</v>
      </c>
      <c r="M19" s="149">
        <f t="shared" si="2"/>
        <v>0.8181</v>
      </c>
      <c r="P19" s="168" t="s">
        <v>473</v>
      </c>
      <c r="Q19" s="168" t="s">
        <v>864</v>
      </c>
      <c r="R19" s="149">
        <f t="shared" si="3"/>
        <v>0.81667</v>
      </c>
      <c r="U19" s="168" t="s">
        <v>474</v>
      </c>
      <c r="V19" s="168" t="s">
        <v>865</v>
      </c>
      <c r="W19" s="149">
        <f t="shared" si="4"/>
        <v>0.81112</v>
      </c>
      <c r="Z19" s="265" t="s">
        <v>476</v>
      </c>
      <c r="AA19" s="168" t="s">
        <v>866</v>
      </c>
      <c r="AB19" s="149">
        <f t="shared" si="5"/>
        <v>0.81392</v>
      </c>
      <c r="AE19" s="265" t="s">
        <v>478</v>
      </c>
      <c r="AF19" s="168" t="s">
        <v>867</v>
      </c>
      <c r="AG19" s="149">
        <f t="shared" si="6"/>
        <v>0.85723</v>
      </c>
      <c r="AJ19" s="265" t="s">
        <v>479</v>
      </c>
      <c r="AK19" s="168" t="s">
        <v>868</v>
      </c>
      <c r="AL19" s="149">
        <f t="shared" si="7"/>
        <v>0.85585</v>
      </c>
      <c r="AO19" s="265" t="s">
        <v>481</v>
      </c>
      <c r="AP19" s="168" t="s">
        <v>869</v>
      </c>
      <c r="AQ19" s="149">
        <f t="shared" si="8"/>
        <v>0.85718</v>
      </c>
      <c r="AT19" s="265" t="s">
        <v>483</v>
      </c>
      <c r="AU19" s="168" t="s">
        <v>870</v>
      </c>
      <c r="AV19" s="149">
        <f t="shared" si="9"/>
        <v>0.85992</v>
      </c>
      <c r="AY19" s="265" t="s">
        <v>485</v>
      </c>
      <c r="AZ19" s="168" t="s">
        <v>871</v>
      </c>
      <c r="BA19" s="149">
        <f t="shared" si="10"/>
        <v>0.8782</v>
      </c>
      <c r="BD19" s="265" t="s">
        <v>487</v>
      </c>
      <c r="BE19" s="168" t="s">
        <v>695</v>
      </c>
      <c r="BF19" s="149">
        <f t="shared" si="11"/>
        <v>0.90578</v>
      </c>
      <c r="BI19" s="265" t="s">
        <v>489</v>
      </c>
      <c r="BJ19" s="265" t="s">
        <v>872</v>
      </c>
      <c r="BK19" s="149">
        <f t="shared" si="12"/>
        <v>0.91698</v>
      </c>
      <c r="BN19" s="265" t="s">
        <v>491</v>
      </c>
      <c r="BO19" s="265" t="s">
        <v>873</v>
      </c>
      <c r="BP19" s="149">
        <f t="shared" si="13"/>
        <v>0.89714</v>
      </c>
      <c r="BS19" s="265" t="s">
        <v>492</v>
      </c>
      <c r="BT19" s="265" t="s">
        <v>874</v>
      </c>
      <c r="BU19" s="149">
        <f t="shared" si="14"/>
        <v>0.88172</v>
      </c>
      <c r="BX19" s="173">
        <v>44966</v>
      </c>
      <c r="BY19" s="149">
        <v>0.86517</v>
      </c>
      <c r="CB19" s="173">
        <v>44999</v>
      </c>
      <c r="CC19" s="149">
        <v>0.87962</v>
      </c>
      <c r="CF19" s="173">
        <v>45027</v>
      </c>
      <c r="CG19" s="149">
        <v>0.87753</v>
      </c>
      <c r="CJ19" s="173">
        <v>45058</v>
      </c>
      <c r="CK19" s="149">
        <v>0.88632</v>
      </c>
      <c r="CN19" s="173">
        <v>45086</v>
      </c>
      <c r="CO19" s="149">
        <v>0.90763</v>
      </c>
      <c r="CR19" s="173">
        <v>45119</v>
      </c>
      <c r="CS19" s="149">
        <v>0.91665</v>
      </c>
      <c r="CV19" s="173">
        <v>45152</v>
      </c>
      <c r="CW19" s="149">
        <v>0.91701</v>
      </c>
      <c r="CZ19" s="173">
        <v>45180</v>
      </c>
      <c r="DA19" s="149">
        <v>0.92016</v>
      </c>
      <c r="DD19" s="173">
        <v>45211</v>
      </c>
      <c r="DE19" s="149">
        <v>0.91758</v>
      </c>
      <c r="DH19" s="173">
        <v>45243</v>
      </c>
      <c r="DI19" s="149">
        <v>0.91882</v>
      </c>
      <c r="DL19" s="173">
        <v>45272</v>
      </c>
      <c r="DM19" s="149">
        <v>0.91182</v>
      </c>
      <c r="DP19" s="173">
        <v>45302</v>
      </c>
      <c r="DQ19" s="149">
        <v>0.90937</v>
      </c>
      <c r="DT19" s="173">
        <v>45327</v>
      </c>
      <c r="DU19" s="149">
        <v>0.90855</v>
      </c>
      <c r="DX19" s="173">
        <v>45363</v>
      </c>
      <c r="DY19" s="149">
        <v>0.90731</v>
      </c>
      <c r="EB19" s="173">
        <v>45393</v>
      </c>
      <c r="EC19" s="149">
        <v>0.90584</v>
      </c>
      <c r="EF19" s="173">
        <v>45426</v>
      </c>
      <c r="EG19" s="149">
        <v>0.90962</v>
      </c>
      <c r="EJ19" s="173">
        <v>45454</v>
      </c>
      <c r="EK19" s="149">
        <v>0.91059</v>
      </c>
      <c r="EN19" s="173">
        <v>45485</v>
      </c>
      <c r="EO19" s="149">
        <v>0.91339</v>
      </c>
      <c r="EQ19" s="135"/>
      <c r="ER19" s="173">
        <v>45517</v>
      </c>
      <c r="ES19" s="149">
        <v>0.91743</v>
      </c>
      <c r="EU19" s="135"/>
      <c r="EV19" s="147">
        <v>45544</v>
      </c>
      <c r="EW19" s="152">
        <v>0.91057</v>
      </c>
      <c r="EY19" s="135"/>
      <c r="EZ19" s="147">
        <v>45579</v>
      </c>
      <c r="FA19" s="152">
        <v>0.90992</v>
      </c>
      <c r="FC19" s="135"/>
      <c r="FD19" s="147">
        <v>45608</v>
      </c>
      <c r="FE19" s="152">
        <v>0.92504</v>
      </c>
      <c r="FG19" s="135"/>
      <c r="FH19" s="147">
        <v>45638</v>
      </c>
      <c r="FI19" s="152">
        <v>0.92416</v>
      </c>
      <c r="FK19" s="135"/>
      <c r="FL19" s="147"/>
      <c r="FM19" s="152"/>
      <c r="FO19" s="135"/>
      <c r="FP19" s="147">
        <v>45699</v>
      </c>
      <c r="FQ19" s="152">
        <v>0.92075</v>
      </c>
      <c r="FS19" s="135"/>
      <c r="FT19" s="170">
        <v>45728</v>
      </c>
      <c r="FU19" s="152">
        <v>0.92268</v>
      </c>
      <c r="FW19" s="135"/>
      <c r="FX19" s="170">
        <v>45758</v>
      </c>
      <c r="FY19" s="152">
        <v>0.92922</v>
      </c>
      <c r="GA19" s="135"/>
      <c r="GB19" s="170">
        <v>45790</v>
      </c>
      <c r="GC19" s="152">
        <v>0.92374</v>
      </c>
      <c r="GE19" s="135"/>
      <c r="GF19" s="147">
        <v>45819</v>
      </c>
      <c r="GG19" s="152">
        <v>0.91502</v>
      </c>
      <c r="GI19" s="135"/>
      <c r="GJ19" s="147">
        <v>45852</v>
      </c>
      <c r="GK19">
        <v>0.91072</v>
      </c>
      <c r="GM19" s="135"/>
      <c r="GN19" s="147">
        <v>45881</v>
      </c>
      <c r="GO19" s="152">
        <v>0.9098</v>
      </c>
      <c r="GQ19" s="135"/>
      <c r="GR19" s="147">
        <v>45911</v>
      </c>
      <c r="GS19" s="152">
        <v>0.91189</v>
      </c>
      <c r="GU19" s="135"/>
      <c r="GV19" s="147">
        <v>45944</v>
      </c>
      <c r="GW19" s="152">
        <v>0.91305</v>
      </c>
      <c r="GY19" s="135"/>
      <c r="GZ19" s="147">
        <v>45972</v>
      </c>
      <c r="HA19" s="152">
        <v>0.9116</v>
      </c>
      <c r="HC19" s="135"/>
      <c r="HD19" s="147">
        <v>46003</v>
      </c>
      <c r="HE19" s="152">
        <v>0.90779</v>
      </c>
      <c r="HG19" s="135"/>
      <c r="HH19" s="147">
        <v>46035</v>
      </c>
      <c r="HI19" s="152">
        <v>0.89914</v>
      </c>
      <c r="HK19" s="135"/>
      <c r="HL19" s="147">
        <v>46055</v>
      </c>
      <c r="HM19" s="152">
        <v>0.89249</v>
      </c>
      <c r="HO19" s="135"/>
      <c r="HP19" s="147">
        <v>46093</v>
      </c>
      <c r="HQ19" s="152">
        <v>0.88128</v>
      </c>
      <c r="HS19" s="135"/>
      <c r="HT19" s="147">
        <v>46125</v>
      </c>
      <c r="HU19" s="152">
        <v>0.87646</v>
      </c>
      <c r="HW19" s="135"/>
      <c r="HX19" s="147">
        <v>46154</v>
      </c>
      <c r="HY19" s="152">
        <v>0.87393</v>
      </c>
      <c r="IA19" s="135"/>
      <c r="IB19" s="147">
        <v>46183</v>
      </c>
      <c r="IC19" s="152">
        <v>0.86935</v>
      </c>
    </row>
    <row r="20" spans="2:237">
      <c r="B20" s="168" t="s">
        <v>495</v>
      </c>
      <c r="C20" s="168" t="s">
        <v>875</v>
      </c>
      <c r="D20" s="149">
        <f t="shared" si="0"/>
        <v>0.82088</v>
      </c>
      <c r="F20" s="168" t="s">
        <v>497</v>
      </c>
      <c r="G20" s="168" t="s">
        <v>876</v>
      </c>
      <c r="H20" s="149">
        <f t="shared" si="1"/>
        <v>0.81637</v>
      </c>
      <c r="K20" s="168"/>
      <c r="L20" s="168"/>
      <c r="M20" s="149"/>
      <c r="P20" s="168" t="s">
        <v>499</v>
      </c>
      <c r="Q20" s="168" t="s">
        <v>877</v>
      </c>
      <c r="R20" s="149">
        <f t="shared" si="3"/>
        <v>0.81577</v>
      </c>
      <c r="U20" s="168" t="s">
        <v>501</v>
      </c>
      <c r="V20" s="168" t="s">
        <v>878</v>
      </c>
      <c r="W20" s="149">
        <f t="shared" si="4"/>
        <v>0.80916</v>
      </c>
      <c r="Z20" s="265" t="s">
        <v>503</v>
      </c>
      <c r="AA20" s="168" t="s">
        <v>879</v>
      </c>
      <c r="AB20" s="149">
        <f t="shared" si="5"/>
        <v>0.81183</v>
      </c>
      <c r="AE20" s="265" t="s">
        <v>505</v>
      </c>
      <c r="AF20" s="168" t="s">
        <v>880</v>
      </c>
      <c r="AG20" s="149">
        <f t="shared" si="6"/>
        <v>0.85722</v>
      </c>
      <c r="AJ20" s="265" t="s">
        <v>507</v>
      </c>
      <c r="AK20" s="168" t="s">
        <v>881</v>
      </c>
      <c r="AL20" s="149">
        <f t="shared" si="7"/>
        <v>0.85355</v>
      </c>
      <c r="AO20" s="265" t="s">
        <v>509</v>
      </c>
      <c r="AP20" s="168" t="s">
        <v>882</v>
      </c>
      <c r="AQ20" s="149">
        <f t="shared" si="8"/>
        <v>0.85311</v>
      </c>
      <c r="AT20" s="265" t="s">
        <v>511</v>
      </c>
      <c r="AU20" s="168" t="s">
        <v>883</v>
      </c>
      <c r="AV20" s="149">
        <f t="shared" si="9"/>
        <v>0.85791</v>
      </c>
      <c r="AY20" s="265" t="s">
        <v>513</v>
      </c>
      <c r="AZ20" s="168" t="s">
        <v>884</v>
      </c>
      <c r="BA20" s="149">
        <f t="shared" si="10"/>
        <v>0.88031</v>
      </c>
      <c r="BD20" s="265" t="s">
        <v>515</v>
      </c>
      <c r="BE20" s="168" t="s">
        <v>885</v>
      </c>
      <c r="BF20" s="149">
        <f t="shared" si="11"/>
        <v>0.90542</v>
      </c>
      <c r="BI20" s="265" t="s">
        <v>517</v>
      </c>
      <c r="BJ20" s="265" t="s">
        <v>886</v>
      </c>
      <c r="BK20" s="149">
        <f t="shared" si="12"/>
        <v>0.92261</v>
      </c>
      <c r="BN20" s="265" t="s">
        <v>519</v>
      </c>
      <c r="BO20" s="265" t="s">
        <v>887</v>
      </c>
      <c r="BP20" s="149">
        <f t="shared" si="13"/>
        <v>0.89341</v>
      </c>
      <c r="BS20" s="265" t="s">
        <v>521</v>
      </c>
      <c r="BT20" s="265" t="s">
        <v>888</v>
      </c>
      <c r="BU20" s="149">
        <f t="shared" si="14"/>
        <v>0.88467</v>
      </c>
      <c r="BX20" s="173">
        <v>44965</v>
      </c>
      <c r="BY20" s="149">
        <v>0.86329</v>
      </c>
      <c r="CB20" s="173">
        <v>44998</v>
      </c>
      <c r="CC20" s="149">
        <v>0.88392</v>
      </c>
      <c r="CF20" s="173">
        <v>45026</v>
      </c>
      <c r="CG20" s="149">
        <v>0.87599</v>
      </c>
      <c r="CJ20" s="173">
        <v>45057</v>
      </c>
      <c r="CK20" s="149">
        <v>0.88289</v>
      </c>
      <c r="CN20" s="173">
        <v>45085</v>
      </c>
      <c r="CO20" s="149">
        <v>0.90906</v>
      </c>
      <c r="CR20" s="173">
        <v>45118</v>
      </c>
      <c r="CS20" s="149">
        <v>0.91803</v>
      </c>
      <c r="CV20" s="173">
        <v>45149</v>
      </c>
      <c r="CW20" s="149">
        <v>0.91551</v>
      </c>
      <c r="CZ20" s="173">
        <v>45177</v>
      </c>
      <c r="DA20" s="149">
        <v>0.92064</v>
      </c>
      <c r="DD20" s="173">
        <v>45210</v>
      </c>
      <c r="DE20" s="149">
        <v>0.91798</v>
      </c>
      <c r="DH20" s="173">
        <v>45240</v>
      </c>
      <c r="DI20" s="149">
        <v>0.91928</v>
      </c>
      <c r="DL20" s="173">
        <v>45271</v>
      </c>
      <c r="DM20" s="149">
        <v>0.91099</v>
      </c>
      <c r="DP20" s="173">
        <v>45301</v>
      </c>
      <c r="DQ20" s="149">
        <v>0.90897</v>
      </c>
      <c r="DT20" s="173">
        <v>45324</v>
      </c>
      <c r="DU20" s="149">
        <v>0.90805</v>
      </c>
      <c r="DX20" s="173">
        <v>45362</v>
      </c>
      <c r="DY20" s="149">
        <v>0.90751</v>
      </c>
      <c r="EB20" s="173">
        <v>45392</v>
      </c>
      <c r="EC20" s="149">
        <v>0.90615</v>
      </c>
      <c r="EF20" s="173">
        <v>45425</v>
      </c>
      <c r="EG20" s="149">
        <v>0.90889</v>
      </c>
      <c r="EJ20" s="173">
        <v>45450</v>
      </c>
      <c r="EK20" s="149">
        <v>0.91037</v>
      </c>
      <c r="EN20" s="173">
        <v>45484</v>
      </c>
      <c r="EO20" s="149">
        <v>0.9134</v>
      </c>
      <c r="EQ20" s="135"/>
      <c r="ER20" s="173">
        <v>45516</v>
      </c>
      <c r="ES20" s="149">
        <v>0.91623</v>
      </c>
      <c r="EU20" s="135"/>
      <c r="EV20" s="147">
        <v>45541</v>
      </c>
      <c r="EW20" s="152">
        <v>0.91003</v>
      </c>
      <c r="EY20" s="135"/>
      <c r="EZ20" s="147">
        <v>45576</v>
      </c>
      <c r="FA20" s="152">
        <v>0.91037</v>
      </c>
      <c r="FC20" s="135"/>
      <c r="FD20" s="147">
        <v>45607</v>
      </c>
      <c r="FE20" s="152">
        <v>0.92323</v>
      </c>
      <c r="FG20" s="135"/>
      <c r="FH20" s="147">
        <v>45637</v>
      </c>
      <c r="FI20" s="152">
        <v>0.92392</v>
      </c>
      <c r="FK20" s="135"/>
      <c r="FL20" s="147"/>
      <c r="FM20" s="152"/>
      <c r="FO20" s="135"/>
      <c r="FP20" s="147">
        <v>45698</v>
      </c>
      <c r="FQ20" s="152">
        <v>0.92054</v>
      </c>
      <c r="FS20" s="135"/>
      <c r="FT20" s="170">
        <v>45727</v>
      </c>
      <c r="FU20" s="152">
        <v>0.9236</v>
      </c>
      <c r="FW20" s="135"/>
      <c r="FX20" s="170">
        <v>45757</v>
      </c>
      <c r="FY20" s="152">
        <v>0.92906</v>
      </c>
      <c r="GA20" s="135"/>
      <c r="GB20" s="170">
        <v>45789</v>
      </c>
      <c r="GC20" s="152">
        <v>0.92639</v>
      </c>
      <c r="GE20" s="135"/>
      <c r="GF20" s="147">
        <v>45818</v>
      </c>
      <c r="GG20" s="152">
        <v>0.91537</v>
      </c>
      <c r="GI20" s="135"/>
      <c r="GJ20" s="147">
        <v>45849</v>
      </c>
      <c r="GK20">
        <v>0.91054</v>
      </c>
      <c r="GM20" s="135"/>
      <c r="GN20" s="147">
        <v>45880</v>
      </c>
      <c r="GO20" s="152">
        <v>0.90964</v>
      </c>
      <c r="GQ20" s="135"/>
      <c r="GR20" s="147">
        <v>45910</v>
      </c>
      <c r="GS20" s="152">
        <v>0.91226</v>
      </c>
      <c r="GU20" s="135"/>
      <c r="GV20" s="147">
        <v>45943</v>
      </c>
      <c r="GW20" s="152">
        <v>0.91251</v>
      </c>
      <c r="GY20" s="135"/>
      <c r="GZ20" s="147">
        <v>45971</v>
      </c>
      <c r="HA20" s="152">
        <v>0.91113</v>
      </c>
      <c r="HC20" s="135"/>
      <c r="HD20" s="147">
        <v>46002</v>
      </c>
      <c r="HE20" s="152">
        <v>0.90862</v>
      </c>
      <c r="HG20" s="135"/>
      <c r="HH20" s="147">
        <v>46034</v>
      </c>
      <c r="HI20" s="152">
        <v>0.89959</v>
      </c>
      <c r="HK20" s="135"/>
      <c r="HL20" s="165"/>
      <c r="HM20" s="314"/>
      <c r="HO20" s="135"/>
      <c r="HP20" s="165">
        <v>46092</v>
      </c>
      <c r="HQ20" s="314">
        <v>0.88075</v>
      </c>
      <c r="HS20" s="135"/>
      <c r="HT20" s="165">
        <v>46122</v>
      </c>
      <c r="HU20" s="314">
        <v>0.87641</v>
      </c>
      <c r="HW20" s="135"/>
      <c r="HX20" s="165">
        <v>46153</v>
      </c>
      <c r="HY20" s="314">
        <v>0.87468</v>
      </c>
      <c r="IA20" s="135"/>
      <c r="IB20" s="165">
        <v>46182</v>
      </c>
      <c r="IC20" s="314">
        <v>0.86957</v>
      </c>
    </row>
    <row r="21" spans="2:237">
      <c r="B21" s="168" t="s">
        <v>524</v>
      </c>
      <c r="C21" s="168" t="s">
        <v>889</v>
      </c>
      <c r="D21" s="149">
        <f t="shared" si="0"/>
        <v>0.82051</v>
      </c>
      <c r="F21" s="168" t="s">
        <v>525</v>
      </c>
      <c r="G21" s="168" t="s">
        <v>890</v>
      </c>
      <c r="H21" s="149">
        <f t="shared" si="1"/>
        <v>0.81694</v>
      </c>
      <c r="K21" s="168"/>
      <c r="L21" s="168"/>
      <c r="M21" s="149"/>
      <c r="P21" s="168" t="s">
        <v>527</v>
      </c>
      <c r="Q21" s="168" t="s">
        <v>891</v>
      </c>
      <c r="R21" s="149">
        <f t="shared" si="3"/>
        <v>0.81624</v>
      </c>
      <c r="U21" s="168" t="s">
        <v>529</v>
      </c>
      <c r="V21" s="168" t="s">
        <v>892</v>
      </c>
      <c r="W21" s="149">
        <f t="shared" si="4"/>
        <v>0.80702</v>
      </c>
      <c r="Z21" s="265" t="s">
        <v>531</v>
      </c>
      <c r="AA21" s="168" t="s">
        <v>893</v>
      </c>
      <c r="AB21" s="149">
        <f t="shared" si="5"/>
        <v>0.81209</v>
      </c>
      <c r="AE21" s="265" t="s">
        <v>532</v>
      </c>
      <c r="AF21" s="168" t="s">
        <v>894</v>
      </c>
      <c r="AG21" s="149">
        <f t="shared" si="6"/>
        <v>0.85523</v>
      </c>
      <c r="AJ21" s="265" t="s">
        <v>534</v>
      </c>
      <c r="AK21" s="168" t="s">
        <v>895</v>
      </c>
      <c r="AL21" s="149">
        <f t="shared" si="7"/>
        <v>0.85132</v>
      </c>
      <c r="AO21" s="265" t="s">
        <v>536</v>
      </c>
      <c r="AP21" s="168" t="s">
        <v>896</v>
      </c>
      <c r="AQ21" s="149">
        <f t="shared" si="8"/>
        <v>0.85495</v>
      </c>
      <c r="AT21" s="265" t="s">
        <v>538</v>
      </c>
      <c r="AU21" s="168" t="s">
        <v>897</v>
      </c>
      <c r="AV21" s="149">
        <f t="shared" si="9"/>
        <v>0.86133</v>
      </c>
      <c r="AY21" s="265" t="s">
        <v>540</v>
      </c>
      <c r="AZ21" s="168" t="s">
        <v>898</v>
      </c>
      <c r="BA21" s="149">
        <f t="shared" si="10"/>
        <v>0.88093</v>
      </c>
      <c r="BD21" s="265" t="s">
        <v>542</v>
      </c>
      <c r="BE21" s="168" t="s">
        <v>899</v>
      </c>
      <c r="BF21" s="149">
        <f t="shared" si="11"/>
        <v>0.90437</v>
      </c>
      <c r="BI21" s="265" t="s">
        <v>544</v>
      </c>
      <c r="BJ21" s="265" t="s">
        <v>900</v>
      </c>
      <c r="BK21" s="149">
        <f t="shared" si="12"/>
        <v>0.91969</v>
      </c>
      <c r="BN21" s="265" t="s">
        <v>546</v>
      </c>
      <c r="BO21" s="265" t="s">
        <v>901</v>
      </c>
      <c r="BP21" s="149">
        <f t="shared" si="13"/>
        <v>0.89382</v>
      </c>
      <c r="BS21" s="265" t="s">
        <v>548</v>
      </c>
      <c r="BT21" s="265" t="s">
        <v>902</v>
      </c>
      <c r="BU21" s="149">
        <f t="shared" si="14"/>
        <v>0.88991</v>
      </c>
      <c r="BX21" s="173">
        <v>44964</v>
      </c>
      <c r="BY21" s="149">
        <v>0.86611</v>
      </c>
      <c r="CB21" s="173">
        <v>44995</v>
      </c>
      <c r="CC21" s="149">
        <v>0.88736</v>
      </c>
      <c r="CF21" s="173">
        <v>45023</v>
      </c>
      <c r="CG21" s="149">
        <v>0.87693</v>
      </c>
      <c r="CJ21" s="173">
        <v>45056</v>
      </c>
      <c r="CK21" s="149">
        <v>0.8841</v>
      </c>
      <c r="CN21" s="173">
        <v>45084</v>
      </c>
      <c r="CO21" s="149">
        <v>0.9077</v>
      </c>
      <c r="CR21" s="173">
        <v>45117</v>
      </c>
      <c r="CS21" s="149">
        <v>0.91857</v>
      </c>
      <c r="CV21" s="173">
        <v>45148</v>
      </c>
      <c r="CW21" s="149">
        <v>0.91535</v>
      </c>
      <c r="CZ21" s="173">
        <v>45176</v>
      </c>
      <c r="DA21" s="149">
        <v>0.91788</v>
      </c>
      <c r="DD21" s="173">
        <v>45209</v>
      </c>
      <c r="DE21" s="149">
        <v>0.91679</v>
      </c>
      <c r="DH21" s="173">
        <v>45239</v>
      </c>
      <c r="DI21" s="149">
        <v>0.91835</v>
      </c>
      <c r="DL21" s="173">
        <v>45268</v>
      </c>
      <c r="DM21" s="149">
        <v>0.91045</v>
      </c>
      <c r="DP21" s="173">
        <v>45300</v>
      </c>
      <c r="DQ21" s="149">
        <v>0.90934</v>
      </c>
      <c r="DT21" s="173">
        <v>45323</v>
      </c>
      <c r="DU21" s="149">
        <v>0.90879</v>
      </c>
      <c r="DX21" s="173">
        <v>45359</v>
      </c>
      <c r="DY21" s="149">
        <v>0.90765</v>
      </c>
      <c r="EB21" s="173">
        <v>45391</v>
      </c>
      <c r="EC21" s="149">
        <v>0.90605</v>
      </c>
      <c r="EF21" s="173">
        <v>45422</v>
      </c>
      <c r="EG21" s="149">
        <v>0.90867</v>
      </c>
      <c r="EJ21" s="173">
        <v>45449</v>
      </c>
      <c r="EK21" s="149">
        <v>0.91061</v>
      </c>
      <c r="EN21" s="173">
        <v>45483</v>
      </c>
      <c r="EO21" s="149">
        <v>0.91329</v>
      </c>
      <c r="EQ21" s="135"/>
      <c r="ER21" s="173">
        <v>45513</v>
      </c>
      <c r="ES21" s="149">
        <v>0.91658</v>
      </c>
      <c r="EU21" s="135"/>
      <c r="EV21" s="147">
        <v>45540</v>
      </c>
      <c r="EW21" s="152">
        <v>0.91081</v>
      </c>
      <c r="EY21" s="135"/>
      <c r="EZ21" s="147">
        <v>45575</v>
      </c>
      <c r="FA21" s="152">
        <v>0.91016</v>
      </c>
      <c r="FC21" s="135"/>
      <c r="FD21" s="147">
        <v>45604</v>
      </c>
      <c r="FE21" s="152">
        <v>0.91906</v>
      </c>
      <c r="FG21" s="135"/>
      <c r="FH21" s="147">
        <v>45636</v>
      </c>
      <c r="FI21" s="152">
        <v>0.92508</v>
      </c>
      <c r="FK21" s="135"/>
      <c r="FL21" s="147"/>
      <c r="FM21" s="152"/>
      <c r="FO21" s="135"/>
      <c r="FP21" s="147">
        <v>45695</v>
      </c>
      <c r="FQ21" s="152">
        <v>0.92084</v>
      </c>
      <c r="FS21" s="135"/>
      <c r="FT21" s="170">
        <v>45726</v>
      </c>
      <c r="FU21" s="152">
        <v>0.92305</v>
      </c>
      <c r="FW21" s="135"/>
      <c r="FX21" s="170">
        <v>45756</v>
      </c>
      <c r="FY21" s="152">
        <v>0.92791</v>
      </c>
      <c r="GA21" s="135"/>
      <c r="GB21" s="170">
        <v>45786</v>
      </c>
      <c r="GC21" s="152">
        <v>0.92764</v>
      </c>
      <c r="GE21" s="135"/>
      <c r="GF21" s="147">
        <v>45817</v>
      </c>
      <c r="GG21" s="152">
        <v>0.91566</v>
      </c>
      <c r="GI21" s="135"/>
      <c r="GJ21" s="147">
        <v>45848</v>
      </c>
      <c r="GK21">
        <v>0.91096</v>
      </c>
      <c r="GM21" s="135"/>
      <c r="GN21" s="147">
        <v>45877</v>
      </c>
      <c r="GO21" s="152">
        <v>0.90937</v>
      </c>
      <c r="GQ21" s="135"/>
      <c r="GR21" s="147">
        <v>45909</v>
      </c>
      <c r="GS21" s="152">
        <v>0.91121</v>
      </c>
      <c r="GU21" s="135"/>
      <c r="GV21" s="147">
        <v>45940</v>
      </c>
      <c r="GW21" s="152">
        <v>0.91296</v>
      </c>
      <c r="GY21" s="135"/>
      <c r="GZ21" s="147">
        <v>45968</v>
      </c>
      <c r="HA21" s="152">
        <v>0.91113</v>
      </c>
      <c r="HC21" s="135"/>
      <c r="HD21" s="147">
        <v>46001</v>
      </c>
      <c r="HE21" s="152">
        <v>0.90928</v>
      </c>
      <c r="HG21" s="135"/>
      <c r="HH21" s="147">
        <v>46031</v>
      </c>
      <c r="HI21" s="152">
        <v>0.89973</v>
      </c>
      <c r="HK21" s="135"/>
      <c r="HL21" s="147"/>
      <c r="HM21" s="152"/>
      <c r="HO21" s="135"/>
      <c r="HP21" s="147">
        <v>46091</v>
      </c>
      <c r="HQ21" s="152">
        <v>0.88196</v>
      </c>
      <c r="HS21" s="135"/>
      <c r="HT21" s="147">
        <v>46121</v>
      </c>
      <c r="HU21" s="152">
        <v>0.87651</v>
      </c>
      <c r="HW21" s="135"/>
      <c r="HX21" s="147">
        <v>46150</v>
      </c>
      <c r="HY21" s="152">
        <v>0.87463</v>
      </c>
      <c r="IA21" s="135"/>
      <c r="IB21" s="147">
        <v>46181</v>
      </c>
      <c r="IC21" s="152">
        <v>0.87048</v>
      </c>
    </row>
    <row r="22" spans="2:237">
      <c r="B22" s="168" t="s">
        <v>550</v>
      </c>
      <c r="C22" s="168" t="s">
        <v>903</v>
      </c>
      <c r="D22" s="149">
        <f t="shared" si="0"/>
        <v>0.82177</v>
      </c>
      <c r="F22" s="168" t="s">
        <v>552</v>
      </c>
      <c r="G22" s="168" t="s">
        <v>904</v>
      </c>
      <c r="H22" s="149">
        <f t="shared" si="1"/>
        <v>0.81432</v>
      </c>
      <c r="K22" s="168"/>
      <c r="L22" s="168"/>
      <c r="M22" s="149"/>
      <c r="P22" s="168"/>
      <c r="Q22" s="168"/>
      <c r="R22" s="149"/>
      <c r="U22" s="168" t="s">
        <v>554</v>
      </c>
      <c r="V22" s="168" t="s">
        <v>905</v>
      </c>
      <c r="W22" s="149">
        <f t="shared" si="4"/>
        <v>0.808</v>
      </c>
      <c r="Z22" s="265" t="s">
        <v>556</v>
      </c>
      <c r="AA22" s="168" t="s">
        <v>906</v>
      </c>
      <c r="AB22" s="149">
        <f t="shared" si="5"/>
        <v>0.81217</v>
      </c>
      <c r="AE22" s="265" t="s">
        <v>558</v>
      </c>
      <c r="AF22" s="168" t="s">
        <v>907</v>
      </c>
      <c r="AG22" s="149">
        <f t="shared" si="6"/>
        <v>0.85223</v>
      </c>
      <c r="AJ22" s="265" t="s">
        <v>560</v>
      </c>
      <c r="AK22" s="168" t="s">
        <v>908</v>
      </c>
      <c r="AL22" s="149">
        <f t="shared" si="7"/>
        <v>0.84927</v>
      </c>
      <c r="AO22" s="265" t="s">
        <v>562</v>
      </c>
      <c r="AP22" s="168" t="s">
        <v>909</v>
      </c>
      <c r="AQ22" s="149">
        <f t="shared" si="8"/>
        <v>0.85562</v>
      </c>
      <c r="AT22" s="265" t="s">
        <v>564</v>
      </c>
      <c r="AU22" s="168" t="s">
        <v>910</v>
      </c>
      <c r="AV22" s="149">
        <f t="shared" si="9"/>
        <v>0.86096</v>
      </c>
      <c r="AY22" s="265" t="s">
        <v>566</v>
      </c>
      <c r="AZ22" s="168" t="s">
        <v>911</v>
      </c>
      <c r="BA22" s="149">
        <f t="shared" si="10"/>
        <v>0.88105</v>
      </c>
      <c r="BD22" s="265"/>
      <c r="BE22" s="168"/>
      <c r="BF22" s="149"/>
      <c r="BI22" s="265" t="s">
        <v>568</v>
      </c>
      <c r="BJ22" s="265" t="s">
        <v>912</v>
      </c>
      <c r="BK22" s="149">
        <f t="shared" si="12"/>
        <v>0.91913</v>
      </c>
      <c r="BN22" s="265" t="s">
        <v>570</v>
      </c>
      <c r="BO22" s="265" t="s">
        <v>913</v>
      </c>
      <c r="BP22" s="149">
        <f t="shared" si="13"/>
        <v>0.89353</v>
      </c>
      <c r="BS22" s="265"/>
      <c r="BT22" s="265"/>
      <c r="BU22" s="149"/>
      <c r="BW22" s="265"/>
      <c r="BX22" s="173">
        <v>44963</v>
      </c>
      <c r="BY22" s="149">
        <v>0.86314</v>
      </c>
      <c r="CA22" s="265"/>
      <c r="CB22" s="173">
        <v>44994</v>
      </c>
      <c r="CC22" s="149">
        <v>0.88751</v>
      </c>
      <c r="CE22" s="265"/>
      <c r="CF22" s="173">
        <v>45022</v>
      </c>
      <c r="CG22" s="149">
        <v>0.87578</v>
      </c>
      <c r="CI22" s="265"/>
      <c r="CJ22" s="173">
        <v>45055</v>
      </c>
      <c r="CK22" s="149">
        <v>0.88234</v>
      </c>
      <c r="CM22" s="265"/>
      <c r="CN22" s="173">
        <v>45083</v>
      </c>
      <c r="CO22" s="149">
        <v>0.90681</v>
      </c>
      <c r="CQ22" s="265"/>
      <c r="CR22" s="173">
        <v>45114</v>
      </c>
      <c r="CS22" s="149">
        <v>0.92095</v>
      </c>
      <c r="CU22" s="265"/>
      <c r="CV22" s="173">
        <v>45147</v>
      </c>
      <c r="CW22" s="149">
        <v>0.91613</v>
      </c>
      <c r="CY22" s="265"/>
      <c r="CZ22" s="173">
        <v>45175</v>
      </c>
      <c r="DA22" s="149">
        <v>0.91777</v>
      </c>
      <c r="DC22" s="265"/>
      <c r="DD22" s="173">
        <v>45208</v>
      </c>
      <c r="DE22" s="149">
        <v>0.91654</v>
      </c>
      <c r="DG22" s="265"/>
      <c r="DH22" s="173">
        <v>45238</v>
      </c>
      <c r="DI22" s="149">
        <v>0.91793</v>
      </c>
      <c r="DK22" s="265"/>
      <c r="DL22" s="173">
        <v>45267</v>
      </c>
      <c r="DM22" s="149">
        <v>0.91138</v>
      </c>
      <c r="DO22" s="265"/>
      <c r="DP22" s="173">
        <v>45299</v>
      </c>
      <c r="DQ22" s="149">
        <v>0.90914</v>
      </c>
      <c r="DS22" s="265"/>
      <c r="DT22" s="173"/>
      <c r="DU22" s="149"/>
      <c r="DW22" s="265"/>
      <c r="DX22" s="173">
        <v>45358</v>
      </c>
      <c r="DY22" s="149">
        <v>0.90769</v>
      </c>
      <c r="EA22" s="265"/>
      <c r="EB22" s="173">
        <v>45390</v>
      </c>
      <c r="EC22" s="149">
        <v>0.90623</v>
      </c>
      <c r="EE22" s="265"/>
      <c r="EF22" s="173">
        <v>45421</v>
      </c>
      <c r="EG22" s="149">
        <v>0.90878</v>
      </c>
      <c r="EI22" s="265"/>
      <c r="EJ22" s="173">
        <v>45448</v>
      </c>
      <c r="EK22" s="149">
        <v>0.91024</v>
      </c>
      <c r="EM22" s="265"/>
      <c r="EN22" s="173">
        <v>45482</v>
      </c>
      <c r="EO22" s="149">
        <v>0.91304</v>
      </c>
      <c r="EQ22" s="265"/>
      <c r="ER22" s="173">
        <v>45512</v>
      </c>
      <c r="ES22" s="149">
        <v>0.91733</v>
      </c>
      <c r="EU22" s="265"/>
      <c r="EV22" s="147">
        <v>45539</v>
      </c>
      <c r="EW22" s="152">
        <v>0.91255</v>
      </c>
      <c r="EY22" s="265"/>
      <c r="EZ22" s="147">
        <v>45574</v>
      </c>
      <c r="FA22" s="152">
        <v>0.90767</v>
      </c>
      <c r="FC22" s="265"/>
      <c r="FD22" s="147">
        <v>45603</v>
      </c>
      <c r="FE22" s="152">
        <v>0.9217</v>
      </c>
      <c r="FG22" s="265"/>
      <c r="FH22" s="147">
        <v>45635</v>
      </c>
      <c r="FI22" s="152">
        <v>0.92373</v>
      </c>
      <c r="FK22" s="265"/>
      <c r="FL22" s="147"/>
      <c r="FM22" s="152"/>
      <c r="FO22" s="265"/>
      <c r="FP22" s="147">
        <v>45694</v>
      </c>
      <c r="FQ22" s="152">
        <v>0.92054</v>
      </c>
      <c r="FS22" s="265"/>
      <c r="FT22" s="170">
        <v>45723</v>
      </c>
      <c r="FU22" s="152">
        <v>0.92256</v>
      </c>
      <c r="FW22" s="265"/>
      <c r="FX22" s="170">
        <v>45755</v>
      </c>
      <c r="FY22" s="152">
        <v>0.92701</v>
      </c>
      <c r="GA22" s="265"/>
      <c r="GB22" s="170">
        <v>45785</v>
      </c>
      <c r="GC22" s="152">
        <v>0.9287</v>
      </c>
      <c r="GE22" s="265"/>
      <c r="GF22" s="147">
        <v>45814</v>
      </c>
      <c r="GG22" s="152">
        <v>0.91572</v>
      </c>
      <c r="GI22" s="265"/>
      <c r="GJ22" s="147">
        <v>45847</v>
      </c>
      <c r="GK22">
        <v>0.91136</v>
      </c>
      <c r="GM22" s="265"/>
      <c r="GN22" s="147">
        <v>45876</v>
      </c>
      <c r="GO22" s="152">
        <v>0.90895</v>
      </c>
      <c r="GQ22" s="265"/>
      <c r="GR22" s="147">
        <v>45908</v>
      </c>
      <c r="GS22" s="152">
        <v>0.91094</v>
      </c>
      <c r="GU22" s="265"/>
      <c r="GV22" s="147">
        <v>45939</v>
      </c>
      <c r="GW22" s="152">
        <v>0.91377</v>
      </c>
      <c r="GY22" s="265"/>
      <c r="GZ22" s="147">
        <v>45967</v>
      </c>
      <c r="HA22" s="152">
        <v>0.91151</v>
      </c>
      <c r="HC22" s="265"/>
      <c r="HD22" s="147">
        <v>46000</v>
      </c>
      <c r="HE22" s="152">
        <v>0.90981</v>
      </c>
      <c r="HG22" s="265"/>
      <c r="HH22" s="147">
        <v>46030</v>
      </c>
      <c r="HI22" s="152">
        <v>0.90146</v>
      </c>
      <c r="HK22" s="265"/>
      <c r="HL22" s="147"/>
      <c r="HM22" s="152"/>
      <c r="HO22" s="265"/>
      <c r="HP22" s="147">
        <v>46090</v>
      </c>
      <c r="HQ22" s="152">
        <v>0.88505</v>
      </c>
      <c r="HS22" s="265"/>
      <c r="HT22" s="147">
        <v>46120</v>
      </c>
      <c r="HU22" s="152">
        <v>0.87652</v>
      </c>
      <c r="HW22" s="265"/>
      <c r="HX22" s="147">
        <v>46149</v>
      </c>
      <c r="HY22" s="152">
        <v>0.87415</v>
      </c>
      <c r="IA22" s="265"/>
      <c r="IB22" s="147">
        <v>46178</v>
      </c>
      <c r="IC22" s="152">
        <v>0.87005</v>
      </c>
    </row>
    <row r="23" spans="2:237">
      <c r="B23" s="168" t="s">
        <v>572</v>
      </c>
      <c r="C23" s="168" t="s">
        <v>914</v>
      </c>
      <c r="D23" s="149">
        <f t="shared" si="0"/>
        <v>0.82203</v>
      </c>
      <c r="F23" s="168" t="s">
        <v>573</v>
      </c>
      <c r="G23" s="168" t="s">
        <v>915</v>
      </c>
      <c r="H23" s="149">
        <f t="shared" si="1"/>
        <v>0.81651</v>
      </c>
      <c r="K23" s="168"/>
      <c r="L23" s="168"/>
      <c r="M23" s="149"/>
      <c r="P23" s="168"/>
      <c r="Q23" s="168"/>
      <c r="R23" s="149"/>
      <c r="U23" s="168" t="s">
        <v>574</v>
      </c>
      <c r="V23" s="168" t="s">
        <v>916</v>
      </c>
      <c r="W23" s="149">
        <f t="shared" si="4"/>
        <v>0.80811</v>
      </c>
      <c r="Z23" s="265" t="s">
        <v>576</v>
      </c>
      <c r="AA23" s="168" t="s">
        <v>917</v>
      </c>
      <c r="AB23" s="149">
        <f t="shared" si="5"/>
        <v>0.81418</v>
      </c>
      <c r="AE23" s="265" t="s">
        <v>578</v>
      </c>
      <c r="AF23" s="168" t="s">
        <v>918</v>
      </c>
      <c r="AG23" s="149">
        <f t="shared" si="6"/>
        <v>0.84505</v>
      </c>
      <c r="AJ23" s="265" t="s">
        <v>580</v>
      </c>
      <c r="AK23" s="168" t="s">
        <v>919</v>
      </c>
      <c r="AL23" s="149">
        <f t="shared" si="7"/>
        <v>0.84956</v>
      </c>
      <c r="AO23" s="265" t="s">
        <v>582</v>
      </c>
      <c r="AP23" s="168" t="s">
        <v>920</v>
      </c>
      <c r="AQ23" s="149">
        <f t="shared" si="8"/>
        <v>0.85695</v>
      </c>
      <c r="AT23" s="265" t="s">
        <v>584</v>
      </c>
      <c r="AU23" s="168" t="s">
        <v>921</v>
      </c>
      <c r="AV23" s="149">
        <f t="shared" si="9"/>
        <v>0.86237</v>
      </c>
      <c r="AY23" s="265" t="s">
        <v>586</v>
      </c>
      <c r="AZ23" s="168" t="s">
        <v>922</v>
      </c>
      <c r="BA23" s="149">
        <f t="shared" si="10"/>
        <v>0.8803</v>
      </c>
      <c r="BD23" s="265"/>
      <c r="BE23" s="168"/>
      <c r="BF23" s="149"/>
      <c r="BI23" s="265" t="s">
        <v>588</v>
      </c>
      <c r="BJ23" s="265" t="s">
        <v>923</v>
      </c>
      <c r="BK23" s="149">
        <f t="shared" si="12"/>
        <v>0.92096</v>
      </c>
      <c r="BN23" s="265" t="s">
        <v>590</v>
      </c>
      <c r="BO23" s="265" t="s">
        <v>924</v>
      </c>
      <c r="BP23" s="149">
        <f t="shared" si="13"/>
        <v>0.89934</v>
      </c>
      <c r="BS23" s="265"/>
      <c r="BT23" s="265"/>
      <c r="BU23" s="149"/>
      <c r="BW23" s="265"/>
      <c r="BX23" s="173">
        <v>44960</v>
      </c>
      <c r="BY23" s="149">
        <v>0.85905</v>
      </c>
      <c r="CA23" s="265"/>
      <c r="CB23" s="173">
        <v>44993</v>
      </c>
      <c r="CC23" s="149">
        <v>0.88569</v>
      </c>
      <c r="CE23" s="265"/>
      <c r="CF23" s="173">
        <v>45020</v>
      </c>
      <c r="CG23" s="149">
        <v>0.87534</v>
      </c>
      <c r="CI23" s="265"/>
      <c r="CJ23" s="173">
        <v>45054</v>
      </c>
      <c r="CK23" s="149">
        <v>0.88118</v>
      </c>
      <c r="CM23" s="265"/>
      <c r="CN23" s="173">
        <v>45082</v>
      </c>
      <c r="CO23" s="149">
        <v>0.90449</v>
      </c>
      <c r="CQ23" s="265"/>
      <c r="CR23" s="173">
        <v>45113</v>
      </c>
      <c r="CS23" s="149">
        <v>0.92208</v>
      </c>
      <c r="CU23" s="265"/>
      <c r="CV23" s="173">
        <v>45146</v>
      </c>
      <c r="CW23" s="149">
        <v>0.91663</v>
      </c>
      <c r="CY23" s="265"/>
      <c r="CZ23" s="173">
        <v>45174</v>
      </c>
      <c r="DA23" s="149">
        <v>0.91594</v>
      </c>
      <c r="DC23" s="265"/>
      <c r="DD23" s="173"/>
      <c r="DE23" s="149"/>
      <c r="DG23" s="265"/>
      <c r="DH23" s="173">
        <v>45237</v>
      </c>
      <c r="DI23" s="149">
        <v>0.91766</v>
      </c>
      <c r="DK23" s="265"/>
      <c r="DL23" s="173">
        <v>45266</v>
      </c>
      <c r="DM23" s="149">
        <v>0.90993</v>
      </c>
      <c r="DO23" s="265"/>
      <c r="DP23" s="173">
        <v>45296</v>
      </c>
      <c r="DQ23" s="149">
        <v>0.90939</v>
      </c>
      <c r="DS23" s="265"/>
      <c r="DT23" s="173"/>
      <c r="DU23" s="149"/>
      <c r="DW23" s="265"/>
      <c r="DX23" s="173">
        <v>45357</v>
      </c>
      <c r="DY23" s="149">
        <v>0.90767</v>
      </c>
      <c r="EA23" s="265"/>
      <c r="EB23" s="173">
        <v>45385</v>
      </c>
      <c r="EC23" s="149">
        <v>0.90629</v>
      </c>
      <c r="EE23" s="265"/>
      <c r="EF23" s="173">
        <v>45420</v>
      </c>
      <c r="EG23" s="149">
        <v>0.90788</v>
      </c>
      <c r="EI23" s="265"/>
      <c r="EJ23" s="173">
        <v>45447</v>
      </c>
      <c r="EK23" s="149">
        <v>0.90911</v>
      </c>
      <c r="EM23" s="265"/>
      <c r="EN23" s="173">
        <v>45481</v>
      </c>
      <c r="EO23" s="149">
        <v>0.9124</v>
      </c>
      <c r="EQ23" s="265"/>
      <c r="ER23" s="173">
        <v>45511</v>
      </c>
      <c r="ES23" s="149">
        <v>0.91562</v>
      </c>
      <c r="EU23" s="265"/>
      <c r="EV23" s="147">
        <v>45538</v>
      </c>
      <c r="EW23" s="152">
        <v>0.91208</v>
      </c>
      <c r="EY23" s="265"/>
      <c r="EZ23" s="147">
        <v>45573</v>
      </c>
      <c r="FA23" s="152">
        <v>0.91042</v>
      </c>
      <c r="FC23" s="265"/>
      <c r="FD23" s="147">
        <v>45602</v>
      </c>
      <c r="FE23" s="152">
        <v>0.91324</v>
      </c>
      <c r="FG23" s="265"/>
      <c r="FH23" s="147">
        <v>45632</v>
      </c>
      <c r="FI23" s="152">
        <v>0.9232</v>
      </c>
      <c r="FK23" s="265"/>
      <c r="FL23" s="147"/>
      <c r="FM23" s="152"/>
      <c r="FO23" s="265"/>
      <c r="FP23" s="147">
        <v>45693</v>
      </c>
      <c r="FQ23" s="152">
        <v>0.92079</v>
      </c>
      <c r="FS23" s="265"/>
      <c r="FT23" s="170">
        <v>45722</v>
      </c>
      <c r="FU23" s="152">
        <v>0.92252</v>
      </c>
      <c r="FW23" s="265"/>
      <c r="FX23" s="170">
        <v>45754</v>
      </c>
      <c r="FY23" s="152">
        <v>0.92612</v>
      </c>
      <c r="GA23" s="265"/>
      <c r="GB23" s="170">
        <v>45784</v>
      </c>
      <c r="GC23" s="152">
        <v>0.92891</v>
      </c>
      <c r="GE23" s="265"/>
      <c r="GF23" s="147">
        <v>45813</v>
      </c>
      <c r="GG23" s="152">
        <v>0.91605</v>
      </c>
      <c r="GI23" s="265"/>
      <c r="GJ23" s="147">
        <v>45846</v>
      </c>
      <c r="GK23">
        <v>0.91128</v>
      </c>
      <c r="GM23" s="265"/>
      <c r="GN23" s="147">
        <v>45875</v>
      </c>
      <c r="GO23" s="152">
        <v>0.90968</v>
      </c>
      <c r="GQ23" s="265"/>
      <c r="GR23" s="147">
        <v>45905</v>
      </c>
      <c r="GS23" s="152">
        <v>0.91103</v>
      </c>
      <c r="GU23" s="265"/>
      <c r="GV23" s="147"/>
      <c r="GW23" s="152"/>
      <c r="GY23" s="265"/>
      <c r="GZ23" s="147">
        <v>45966</v>
      </c>
      <c r="HA23" s="152">
        <v>0.91197</v>
      </c>
      <c r="HC23" s="265"/>
      <c r="HD23" s="147">
        <v>45999</v>
      </c>
      <c r="HE23" s="152">
        <v>0.90919</v>
      </c>
      <c r="HG23" s="265"/>
      <c r="HH23" s="147">
        <v>46029</v>
      </c>
      <c r="HI23" s="152">
        <v>0.90131</v>
      </c>
      <c r="HK23" s="265"/>
      <c r="HL23" s="147"/>
      <c r="HM23" s="152"/>
      <c r="HO23" s="265"/>
      <c r="HP23" s="147">
        <v>46087</v>
      </c>
      <c r="HQ23" s="152">
        <v>0.88253</v>
      </c>
      <c r="HS23" s="265"/>
      <c r="HT23" s="147">
        <v>46119</v>
      </c>
      <c r="HU23" s="152">
        <v>0.87858</v>
      </c>
      <c r="HW23" s="265"/>
      <c r="HX23" s="147">
        <v>46148</v>
      </c>
      <c r="HY23" s="152">
        <v>0.87504</v>
      </c>
      <c r="IA23" s="265"/>
      <c r="IB23" s="147">
        <v>46177</v>
      </c>
      <c r="IC23" s="152">
        <v>0.87033</v>
      </c>
    </row>
    <row r="24" spans="2:237">
      <c r="B24" s="168" t="s">
        <v>592</v>
      </c>
      <c r="C24" s="168" t="s">
        <v>925</v>
      </c>
      <c r="D24" s="149">
        <f t="shared" si="0"/>
        <v>0.82155</v>
      </c>
      <c r="F24" s="168" t="s">
        <v>594</v>
      </c>
      <c r="G24" s="168" t="s">
        <v>926</v>
      </c>
      <c r="H24" s="149">
        <f t="shared" si="1"/>
        <v>0.81723</v>
      </c>
      <c r="K24" s="168"/>
      <c r="L24" s="168"/>
      <c r="M24" s="149"/>
      <c r="P24" s="168"/>
      <c r="Q24" s="168"/>
      <c r="R24" s="149"/>
      <c r="U24" s="168" t="s">
        <v>596</v>
      </c>
      <c r="V24" s="168" t="s">
        <v>927</v>
      </c>
      <c r="W24" s="149">
        <f t="shared" si="4"/>
        <v>0.8122</v>
      </c>
      <c r="Z24" s="265" t="s">
        <v>598</v>
      </c>
      <c r="AA24" s="168" t="s">
        <v>928</v>
      </c>
      <c r="AB24" s="149">
        <f t="shared" si="5"/>
        <v>0.81084</v>
      </c>
      <c r="AE24" s="265" t="s">
        <v>600</v>
      </c>
      <c r="AF24" s="168" t="s">
        <v>929</v>
      </c>
      <c r="AG24" s="149">
        <f t="shared" si="6"/>
        <v>0.83679</v>
      </c>
      <c r="AJ24" s="265" t="s">
        <v>602</v>
      </c>
      <c r="AK24" s="168" t="s">
        <v>930</v>
      </c>
      <c r="AL24" s="149">
        <f t="shared" si="7"/>
        <v>0.84997</v>
      </c>
      <c r="AO24" s="265" t="s">
        <v>604</v>
      </c>
      <c r="AP24" s="168" t="s">
        <v>931</v>
      </c>
      <c r="AQ24" s="149">
        <f t="shared" si="8"/>
        <v>0.85366</v>
      </c>
      <c r="AT24" s="265" t="s">
        <v>606</v>
      </c>
      <c r="AU24" s="168" t="s">
        <v>932</v>
      </c>
      <c r="AV24" s="149">
        <f t="shared" si="9"/>
        <v>0.85868</v>
      </c>
      <c r="AY24" s="265" t="s">
        <v>608</v>
      </c>
      <c r="AZ24" s="168" t="s">
        <v>933</v>
      </c>
      <c r="BA24" s="149">
        <f t="shared" si="10"/>
        <v>0.87901</v>
      </c>
      <c r="BD24" s="265"/>
      <c r="BE24" s="168"/>
      <c r="BF24" s="149"/>
      <c r="BI24" s="265" t="s">
        <v>610</v>
      </c>
      <c r="BJ24" s="265" t="s">
        <v>934</v>
      </c>
      <c r="BK24" s="149">
        <f t="shared" si="12"/>
        <v>0.92429</v>
      </c>
      <c r="BN24" s="265" t="s">
        <v>612</v>
      </c>
      <c r="BO24" s="265" t="s">
        <v>935</v>
      </c>
      <c r="BP24" s="149">
        <f t="shared" si="13"/>
        <v>0.89775</v>
      </c>
      <c r="BS24" s="265"/>
      <c r="BT24" s="265"/>
      <c r="BU24" s="149"/>
      <c r="BW24" s="265"/>
      <c r="BX24" s="173">
        <v>44959</v>
      </c>
      <c r="BY24" s="149">
        <v>0.85624</v>
      </c>
      <c r="CA24" s="265"/>
      <c r="CB24" s="173">
        <v>44992</v>
      </c>
      <c r="CC24" s="149">
        <v>0.88102</v>
      </c>
      <c r="CE24" s="265"/>
      <c r="CF24" s="173">
        <v>45019</v>
      </c>
      <c r="CG24" s="149">
        <v>0.87652</v>
      </c>
      <c r="CI24" s="265"/>
      <c r="CJ24" s="173">
        <v>45051</v>
      </c>
      <c r="CK24" s="149">
        <v>0.88059</v>
      </c>
      <c r="CM24" s="265"/>
      <c r="CN24" s="173">
        <v>45079</v>
      </c>
      <c r="CO24" s="149">
        <v>0.90584</v>
      </c>
      <c r="CQ24" s="265"/>
      <c r="CR24" s="173">
        <v>45112</v>
      </c>
      <c r="CS24" s="149">
        <v>0.91909</v>
      </c>
      <c r="CU24" s="265"/>
      <c r="CV24" s="173">
        <v>45145</v>
      </c>
      <c r="CW24" s="149">
        <v>0.91388</v>
      </c>
      <c r="CY24" s="265"/>
      <c r="CZ24" s="173">
        <v>45173</v>
      </c>
      <c r="DA24" s="149">
        <v>0.91493</v>
      </c>
      <c r="DC24" s="265"/>
      <c r="DD24" s="173"/>
      <c r="DE24" s="149"/>
      <c r="DG24" s="265"/>
      <c r="DH24" s="173">
        <v>45236</v>
      </c>
      <c r="DI24" s="149">
        <v>0.91753</v>
      </c>
      <c r="DK24" s="265"/>
      <c r="DL24" s="173">
        <v>45265</v>
      </c>
      <c r="DM24" s="149">
        <v>0.91016</v>
      </c>
      <c r="DO24" s="265"/>
      <c r="DP24" s="173">
        <v>45295</v>
      </c>
      <c r="DQ24" s="149">
        <v>0.90946</v>
      </c>
      <c r="DS24" s="265"/>
      <c r="DT24" s="173"/>
      <c r="DU24" s="149"/>
      <c r="DW24" s="265"/>
      <c r="DX24" s="173">
        <v>45356</v>
      </c>
      <c r="DY24" s="149">
        <v>0.90763</v>
      </c>
      <c r="EA24" s="265"/>
      <c r="EB24" s="173">
        <v>45384</v>
      </c>
      <c r="EC24" s="149">
        <v>0.90675</v>
      </c>
      <c r="EE24" s="265"/>
      <c r="EF24" s="173">
        <v>45419</v>
      </c>
      <c r="EG24" s="149">
        <v>0.90806</v>
      </c>
      <c r="EI24" s="265"/>
      <c r="EJ24" s="173">
        <v>45446</v>
      </c>
      <c r="EK24" s="149">
        <v>0.90892</v>
      </c>
      <c r="EM24" s="265"/>
      <c r="EN24" s="173">
        <v>45478</v>
      </c>
      <c r="EO24" s="149">
        <v>0.91292</v>
      </c>
      <c r="EQ24" s="265"/>
      <c r="ER24" s="173">
        <v>45510</v>
      </c>
      <c r="ES24" s="149">
        <v>0.91556</v>
      </c>
      <c r="EU24" s="265"/>
      <c r="EV24" s="147">
        <v>45537</v>
      </c>
      <c r="EW24" s="152">
        <v>0.91091</v>
      </c>
      <c r="EY24" s="265"/>
      <c r="EZ24" s="147"/>
      <c r="FA24" s="152"/>
      <c r="FC24" s="265"/>
      <c r="FD24" s="147">
        <v>45601</v>
      </c>
      <c r="FE24" s="152">
        <v>0.91356</v>
      </c>
      <c r="FG24" s="265"/>
      <c r="FH24" s="147">
        <v>45631</v>
      </c>
      <c r="FI24" s="152">
        <v>0.9235</v>
      </c>
      <c r="FK24" s="265"/>
      <c r="FL24" s="147"/>
      <c r="FM24" s="152"/>
      <c r="FO24" s="265"/>
      <c r="FP24" s="147"/>
      <c r="FQ24" s="152"/>
      <c r="FS24" s="265"/>
      <c r="FT24" s="170">
        <v>45721</v>
      </c>
      <c r="FU24" s="152">
        <v>0.92249</v>
      </c>
      <c r="FW24" s="265"/>
      <c r="FX24" s="170">
        <v>45750</v>
      </c>
      <c r="FY24" s="152">
        <v>0.92353</v>
      </c>
      <c r="GA24" s="265"/>
      <c r="GB24" s="170">
        <v>45783</v>
      </c>
      <c r="GC24" s="152">
        <v>0.92903</v>
      </c>
      <c r="GE24" s="265"/>
      <c r="GF24" s="147">
        <v>45812</v>
      </c>
      <c r="GG24" s="152">
        <v>0.91635</v>
      </c>
      <c r="GI24" s="265"/>
      <c r="GJ24" s="147">
        <v>45845</v>
      </c>
      <c r="GK24">
        <v>0.91092</v>
      </c>
      <c r="GM24" s="265"/>
      <c r="GN24" s="147">
        <v>45874</v>
      </c>
      <c r="GO24" s="152">
        <v>0.90916</v>
      </c>
      <c r="GQ24" s="265"/>
      <c r="GR24" s="147">
        <v>45904</v>
      </c>
      <c r="GS24" s="152">
        <v>0.91115</v>
      </c>
      <c r="GU24" s="265"/>
      <c r="GV24" s="147"/>
      <c r="GW24" s="152"/>
      <c r="GY24" s="265"/>
      <c r="GZ24" s="147">
        <v>45965</v>
      </c>
      <c r="HA24" s="152">
        <v>0.91181</v>
      </c>
      <c r="HC24" s="265"/>
      <c r="HD24" s="147">
        <v>45996</v>
      </c>
      <c r="HE24" s="152">
        <v>0.90906</v>
      </c>
      <c r="HG24" s="265"/>
      <c r="HH24" s="147">
        <v>46028</v>
      </c>
      <c r="HI24" s="152">
        <v>0.90161</v>
      </c>
      <c r="HK24" s="265"/>
      <c r="HL24" s="147"/>
      <c r="HM24" s="152"/>
      <c r="HO24" s="265"/>
      <c r="HP24" s="147">
        <v>46086</v>
      </c>
      <c r="HQ24" s="152">
        <v>0.88259</v>
      </c>
      <c r="HS24" s="265"/>
      <c r="HT24" s="147">
        <v>46115</v>
      </c>
      <c r="HU24" s="152">
        <v>0.87945</v>
      </c>
      <c r="HW24" s="265"/>
      <c r="HX24" s="147"/>
      <c r="HY24" s="152"/>
      <c r="IA24" s="265"/>
      <c r="IB24" s="147">
        <v>46176</v>
      </c>
      <c r="IC24" s="152">
        <v>0.87001</v>
      </c>
    </row>
    <row r="25" spans="2:237">
      <c r="B25" s="168" t="s">
        <v>613</v>
      </c>
      <c r="C25" s="168" t="s">
        <v>936</v>
      </c>
      <c r="D25" s="149">
        <f t="shared" si="0"/>
        <v>0.82348</v>
      </c>
      <c r="F25" s="168" t="s">
        <v>615</v>
      </c>
      <c r="G25" s="168" t="s">
        <v>937</v>
      </c>
      <c r="H25" s="149">
        <f t="shared" si="1"/>
        <v>0.81704</v>
      </c>
      <c r="K25" s="168"/>
      <c r="L25" s="168"/>
      <c r="M25" s="149"/>
      <c r="P25" s="168"/>
      <c r="Q25" s="168"/>
      <c r="R25" s="149"/>
      <c r="U25" s="168" t="s">
        <v>616</v>
      </c>
      <c r="V25" s="168" t="s">
        <v>938</v>
      </c>
      <c r="W25" s="149">
        <f t="shared" si="4"/>
        <v>0.80964</v>
      </c>
      <c r="Z25" s="168"/>
      <c r="AA25" s="168"/>
      <c r="AB25" s="149"/>
      <c r="AE25" s="168"/>
      <c r="AF25" s="168"/>
      <c r="AG25" s="149"/>
      <c r="AJ25" s="168" t="s">
        <v>618</v>
      </c>
      <c r="AK25" s="168" t="s">
        <v>939</v>
      </c>
      <c r="AL25" s="149">
        <f t="shared" si="7"/>
        <v>0.85502</v>
      </c>
      <c r="AO25" s="168" t="s">
        <v>620</v>
      </c>
      <c r="AP25" s="168" t="s">
        <v>940</v>
      </c>
      <c r="AQ25" s="149">
        <f t="shared" si="8"/>
        <v>0.85469</v>
      </c>
      <c r="AT25" s="168" t="s">
        <v>622</v>
      </c>
      <c r="AU25" s="168" t="s">
        <v>941</v>
      </c>
      <c r="AV25" s="149">
        <f t="shared" si="9"/>
        <v>0.86168</v>
      </c>
      <c r="AY25" s="168" t="s">
        <v>624</v>
      </c>
      <c r="AZ25" s="168" t="s">
        <v>942</v>
      </c>
      <c r="BA25" s="149">
        <f t="shared" si="10"/>
        <v>0.87812</v>
      </c>
      <c r="BD25" s="168"/>
      <c r="BE25" s="168"/>
      <c r="BF25" s="149"/>
      <c r="BI25" s="265" t="s">
        <v>626</v>
      </c>
      <c r="BJ25" s="265" t="s">
        <v>943</v>
      </c>
      <c r="BK25" s="149">
        <f t="shared" si="12"/>
        <v>0.92324</v>
      </c>
      <c r="BN25" s="265" t="s">
        <v>628</v>
      </c>
      <c r="BO25" s="265" t="s">
        <v>944</v>
      </c>
      <c r="BP25" s="149">
        <f t="shared" si="13"/>
        <v>0.90453</v>
      </c>
      <c r="BS25" s="265"/>
      <c r="BT25" s="265"/>
      <c r="BU25" s="149"/>
      <c r="BW25" s="265"/>
      <c r="BX25" s="173">
        <v>44958</v>
      </c>
      <c r="BY25" s="149">
        <v>0.86084</v>
      </c>
      <c r="CA25" s="265"/>
      <c r="CB25" s="173">
        <v>44991</v>
      </c>
      <c r="CC25" s="149">
        <v>0.87837</v>
      </c>
      <c r="CE25" s="265"/>
      <c r="CF25" s="173"/>
      <c r="CG25" s="149"/>
      <c r="CI25" s="265"/>
      <c r="CJ25" s="173">
        <v>45050</v>
      </c>
      <c r="CK25" s="149">
        <v>0.87977</v>
      </c>
      <c r="CM25" s="265"/>
      <c r="CN25" s="173">
        <v>45078</v>
      </c>
      <c r="CO25" s="149">
        <v>0.90624</v>
      </c>
      <c r="CQ25" s="265"/>
      <c r="CR25" s="173">
        <v>45111</v>
      </c>
      <c r="CS25" s="149">
        <v>0.91973</v>
      </c>
      <c r="CU25" s="265"/>
      <c r="CV25" s="173">
        <v>45142</v>
      </c>
      <c r="CW25" s="149">
        <v>0.91468</v>
      </c>
      <c r="CY25" s="265"/>
      <c r="CZ25" s="173">
        <v>45170</v>
      </c>
      <c r="DA25" s="149">
        <v>0.91551</v>
      </c>
      <c r="DC25" s="265"/>
      <c r="DD25" s="173"/>
      <c r="DE25" s="149"/>
      <c r="DG25" s="265"/>
      <c r="DH25" s="173">
        <v>45233</v>
      </c>
      <c r="DI25" s="149">
        <v>0.91746</v>
      </c>
      <c r="DK25" s="265"/>
      <c r="DL25" s="173">
        <v>45264</v>
      </c>
      <c r="DM25" s="149">
        <v>0.90882</v>
      </c>
      <c r="DO25" s="265"/>
      <c r="DP25" s="173">
        <v>45294</v>
      </c>
      <c r="DQ25" s="149">
        <v>0.90864</v>
      </c>
      <c r="DS25" s="265"/>
      <c r="DT25" s="173"/>
      <c r="DU25" s="149"/>
      <c r="DW25" s="265"/>
      <c r="DX25" s="173">
        <v>45355</v>
      </c>
      <c r="DY25" s="149">
        <v>0.90725</v>
      </c>
      <c r="EA25" s="265"/>
      <c r="EB25" s="173">
        <v>45383</v>
      </c>
      <c r="EC25" s="149">
        <v>0.90644</v>
      </c>
      <c r="EE25" s="265"/>
      <c r="EF25" s="173">
        <v>45418</v>
      </c>
      <c r="EG25" s="149">
        <v>0.90886</v>
      </c>
      <c r="EI25" s="265"/>
      <c r="EJ25" s="173"/>
      <c r="EK25" s="149"/>
      <c r="EM25" s="265"/>
      <c r="EN25" s="173">
        <v>45477</v>
      </c>
      <c r="EO25" s="149">
        <v>0.9129</v>
      </c>
      <c r="EQ25" s="265"/>
      <c r="ER25" s="173">
        <v>45509</v>
      </c>
      <c r="ES25" s="149">
        <v>0.91737</v>
      </c>
      <c r="EU25" s="265"/>
      <c r="EV25" s="173"/>
      <c r="EW25" s="149"/>
      <c r="EY25" s="265"/>
      <c r="EZ25" s="173"/>
      <c r="FA25" s="149"/>
      <c r="FC25" s="265"/>
      <c r="FD25" s="147">
        <v>45600</v>
      </c>
      <c r="FE25" s="152">
        <v>0.91575</v>
      </c>
      <c r="FG25" s="265"/>
      <c r="FH25" s="147">
        <v>45630</v>
      </c>
      <c r="FI25" s="152">
        <v>0.92416</v>
      </c>
      <c r="FK25" s="265"/>
      <c r="FL25" s="147"/>
      <c r="FM25" s="152"/>
      <c r="FO25" s="265"/>
      <c r="FP25" s="147"/>
      <c r="FQ25" s="152"/>
      <c r="FS25" s="265"/>
      <c r="FT25" s="170">
        <v>45720</v>
      </c>
      <c r="FU25" s="152">
        <v>0.92244</v>
      </c>
      <c r="FW25" s="265"/>
      <c r="FX25" s="170">
        <v>45749</v>
      </c>
      <c r="FY25" s="152">
        <v>0.92267</v>
      </c>
      <c r="GA25" s="265"/>
      <c r="GB25" s="170"/>
      <c r="GC25" s="152"/>
      <c r="GE25" s="265"/>
      <c r="GF25" s="147">
        <v>45811</v>
      </c>
      <c r="GG25" s="152">
        <v>0.91617</v>
      </c>
      <c r="GI25" s="265"/>
      <c r="GJ25" s="147">
        <v>45842</v>
      </c>
      <c r="GK25">
        <v>0.9115</v>
      </c>
      <c r="GM25" s="265"/>
      <c r="GN25" s="147">
        <v>45873</v>
      </c>
      <c r="GO25" s="152">
        <v>0.90952</v>
      </c>
      <c r="GQ25" s="265"/>
      <c r="GR25" s="147">
        <v>45903</v>
      </c>
      <c r="GS25" s="152">
        <v>0.91086</v>
      </c>
      <c r="GU25" s="265"/>
      <c r="GV25" s="147"/>
      <c r="GW25" s="152"/>
      <c r="GY25" s="265"/>
      <c r="GZ25" s="147">
        <v>45964</v>
      </c>
      <c r="HA25" s="152">
        <v>0.91175</v>
      </c>
      <c r="HC25" s="265"/>
      <c r="HD25" s="147">
        <v>45995</v>
      </c>
      <c r="HE25" s="152">
        <v>0.90891</v>
      </c>
      <c r="HG25" s="265"/>
      <c r="HH25" s="147">
        <v>46027</v>
      </c>
      <c r="HI25" s="152">
        <v>0.90141</v>
      </c>
      <c r="HK25" s="265"/>
      <c r="HL25" s="147"/>
      <c r="HM25" s="152"/>
      <c r="HO25" s="265"/>
      <c r="HP25" s="147">
        <v>46085</v>
      </c>
      <c r="HQ25" s="152">
        <v>0.88574</v>
      </c>
      <c r="HS25" s="265"/>
      <c r="HT25" s="147">
        <v>46114</v>
      </c>
      <c r="HU25" s="152">
        <v>0.87876</v>
      </c>
      <c r="HW25" s="265"/>
      <c r="HX25" s="147"/>
      <c r="HY25" s="152"/>
      <c r="IA25" s="265"/>
      <c r="IB25" s="147">
        <v>46175</v>
      </c>
      <c r="IC25" s="152">
        <v>0.86998</v>
      </c>
    </row>
    <row r="26" spans="2:237">
      <c r="B26" s="168" t="s">
        <v>630</v>
      </c>
      <c r="C26" s="168" t="s">
        <v>945</v>
      </c>
      <c r="D26" s="149">
        <f t="shared" si="0"/>
        <v>0.82222</v>
      </c>
      <c r="F26" s="168" t="s">
        <v>632</v>
      </c>
      <c r="G26" s="168" t="s">
        <v>946</v>
      </c>
      <c r="H26" s="149">
        <f t="shared" si="1"/>
        <v>0.81803</v>
      </c>
      <c r="K26" s="168"/>
      <c r="L26" s="168"/>
      <c r="M26" s="149"/>
      <c r="P26" s="168"/>
      <c r="Q26" s="168"/>
      <c r="R26" s="149"/>
      <c r="U26" s="168" t="s">
        <v>633</v>
      </c>
      <c r="V26" s="168" t="s">
        <v>947</v>
      </c>
      <c r="W26" s="149">
        <f t="shared" si="4"/>
        <v>0.80638</v>
      </c>
      <c r="Z26" s="168"/>
      <c r="AA26" s="168"/>
      <c r="AB26" s="149"/>
      <c r="AE26" s="168"/>
      <c r="AF26" s="168"/>
      <c r="AG26" s="149"/>
      <c r="AJ26" s="168" t="s">
        <v>635</v>
      </c>
      <c r="AK26" s="168" t="s">
        <v>948</v>
      </c>
      <c r="AL26" s="149">
        <f t="shared" si="7"/>
        <v>0.84946</v>
      </c>
      <c r="AO26" s="168" t="s">
        <v>637</v>
      </c>
      <c r="AP26" s="168" t="s">
        <v>949</v>
      </c>
      <c r="AQ26" s="149">
        <f t="shared" si="8"/>
        <v>0.85208</v>
      </c>
      <c r="AT26" s="168" t="s">
        <v>639</v>
      </c>
      <c r="AU26" s="168" t="s">
        <v>950</v>
      </c>
      <c r="AV26" s="149">
        <f t="shared" si="9"/>
        <v>0.86388</v>
      </c>
      <c r="AY26" s="168" t="s">
        <v>641</v>
      </c>
      <c r="AZ26" s="168" t="s">
        <v>951</v>
      </c>
      <c r="BA26" s="149">
        <f t="shared" si="10"/>
        <v>0.87687</v>
      </c>
      <c r="BD26" s="168"/>
      <c r="BE26" s="168"/>
      <c r="BF26" s="149"/>
      <c r="BI26" s="265" t="s">
        <v>643</v>
      </c>
      <c r="BJ26" s="265" t="s">
        <v>952</v>
      </c>
      <c r="BK26" s="149">
        <f t="shared" si="12"/>
        <v>0.91974</v>
      </c>
      <c r="BN26" s="265" t="s">
        <v>645</v>
      </c>
      <c r="BO26" s="265" t="s">
        <v>953</v>
      </c>
      <c r="BP26" s="149">
        <f t="shared" si="13"/>
        <v>0.90687</v>
      </c>
      <c r="BS26" s="265"/>
      <c r="BT26" s="265"/>
      <c r="BU26" s="149"/>
      <c r="BW26" s="265"/>
      <c r="BX26" s="265"/>
      <c r="BY26" s="149"/>
      <c r="CA26" s="265"/>
      <c r="CB26" s="173">
        <v>44988</v>
      </c>
      <c r="CC26" s="149">
        <v>0.88051</v>
      </c>
      <c r="CE26" s="265"/>
      <c r="CF26" s="173"/>
      <c r="CG26" s="149"/>
      <c r="CI26" s="265"/>
      <c r="CJ26" s="173"/>
      <c r="CK26" s="149"/>
      <c r="CM26" s="265"/>
      <c r="CN26" s="173"/>
      <c r="CO26" s="149"/>
      <c r="CQ26" s="265"/>
      <c r="CR26" s="173">
        <v>45110</v>
      </c>
      <c r="CS26" s="149">
        <v>0.92065</v>
      </c>
      <c r="CU26" s="265"/>
      <c r="CV26" s="173">
        <v>45141</v>
      </c>
      <c r="CW26" s="149">
        <v>0.91618</v>
      </c>
      <c r="CY26" s="265"/>
      <c r="CZ26" s="173"/>
      <c r="DA26" s="149"/>
      <c r="DC26" s="265"/>
      <c r="DD26" s="173"/>
      <c r="DE26" s="149"/>
      <c r="DG26" s="265"/>
      <c r="DH26" s="173">
        <v>45232</v>
      </c>
      <c r="DI26" s="149">
        <v>0.91783</v>
      </c>
      <c r="DK26" s="265"/>
      <c r="DL26" s="173">
        <v>45261</v>
      </c>
      <c r="DM26" s="149">
        <v>0.91022</v>
      </c>
      <c r="DO26" s="265"/>
      <c r="DP26" s="173">
        <v>45293</v>
      </c>
      <c r="DQ26" s="149">
        <v>0.90564</v>
      </c>
      <c r="DS26" s="265"/>
      <c r="DT26" s="173"/>
      <c r="DU26" s="149"/>
      <c r="DW26" s="265"/>
      <c r="DX26" s="173">
        <v>45352</v>
      </c>
      <c r="DY26" s="149">
        <v>0.90772</v>
      </c>
      <c r="EA26" s="265"/>
      <c r="EB26" s="173"/>
      <c r="EC26" s="149"/>
      <c r="EE26" s="265"/>
      <c r="EF26" s="173"/>
      <c r="EG26" s="149"/>
      <c r="EI26" s="265"/>
      <c r="EJ26" s="173"/>
      <c r="EK26" s="149"/>
      <c r="EM26" s="265"/>
      <c r="EN26" s="173">
        <v>45476</v>
      </c>
      <c r="EO26" s="149">
        <v>0.91278</v>
      </c>
      <c r="EQ26" s="265"/>
      <c r="ER26" s="173">
        <v>45506</v>
      </c>
      <c r="ES26" s="149">
        <v>0.91343</v>
      </c>
      <c r="EU26" s="265"/>
      <c r="EV26" s="173"/>
      <c r="EW26" s="149"/>
      <c r="EY26" s="265"/>
      <c r="EZ26" s="173"/>
      <c r="FA26" s="149"/>
      <c r="FC26" s="265"/>
      <c r="FD26" s="147">
        <v>45597</v>
      </c>
      <c r="FE26" s="152">
        <v>0.915</v>
      </c>
      <c r="FG26" s="265"/>
      <c r="FH26" s="147">
        <v>45629</v>
      </c>
      <c r="FI26" s="152">
        <v>0.92526</v>
      </c>
      <c r="FK26" s="265"/>
      <c r="FL26" s="147"/>
      <c r="FM26" s="152"/>
      <c r="FO26" s="265"/>
      <c r="FP26" s="147"/>
      <c r="FQ26" s="152"/>
      <c r="FS26" s="265"/>
      <c r="FT26" s="170">
        <v>45719</v>
      </c>
      <c r="FU26" s="152">
        <v>0.92252</v>
      </c>
      <c r="FW26" s="265"/>
      <c r="FX26" s="170">
        <v>45748</v>
      </c>
      <c r="FY26" s="152">
        <v>0.92257</v>
      </c>
      <c r="GA26" s="265"/>
      <c r="GB26" s="170"/>
      <c r="GC26" s="152"/>
      <c r="GE26" s="265"/>
      <c r="GF26" s="170"/>
      <c r="GG26" s="152"/>
      <c r="GI26" s="265"/>
      <c r="GJ26" s="147">
        <v>45841</v>
      </c>
      <c r="GK26">
        <v>0.91114</v>
      </c>
      <c r="GM26" s="265"/>
      <c r="GN26" s="147">
        <v>45870</v>
      </c>
      <c r="GO26" s="152">
        <v>0.91079</v>
      </c>
      <c r="GQ26" s="265"/>
      <c r="GR26" s="147">
        <v>45902</v>
      </c>
      <c r="GS26" s="152">
        <v>0.91183</v>
      </c>
      <c r="GU26" s="265"/>
      <c r="GV26" s="147"/>
      <c r="GW26" s="152"/>
      <c r="GY26" s="265"/>
      <c r="GZ26" s="147"/>
      <c r="HA26" s="152"/>
      <c r="HC26" s="265"/>
      <c r="HD26" s="147">
        <v>45994</v>
      </c>
      <c r="HE26" s="152">
        <v>0.90897</v>
      </c>
      <c r="HG26" s="265"/>
      <c r="HH26" s="147"/>
      <c r="HI26" s="152"/>
      <c r="HK26" s="265"/>
      <c r="HL26" s="147"/>
      <c r="HM26" s="152"/>
      <c r="HO26" s="265"/>
      <c r="HP26" s="147">
        <v>46084</v>
      </c>
      <c r="HQ26" s="152">
        <v>0.88327</v>
      </c>
      <c r="HS26" s="265"/>
      <c r="HT26" s="147">
        <v>46113</v>
      </c>
      <c r="HU26" s="152">
        <v>0.88065</v>
      </c>
      <c r="HW26" s="265"/>
      <c r="HX26" s="147"/>
      <c r="HY26" s="152"/>
      <c r="IA26" s="265"/>
      <c r="IB26" s="147">
        <v>46174</v>
      </c>
      <c r="IC26" s="152">
        <v>0.86986</v>
      </c>
    </row>
    <row r="27" spans="2:237">
      <c r="B27" s="168" t="s">
        <v>647</v>
      </c>
      <c r="C27" s="168" t="s">
        <v>954</v>
      </c>
      <c r="D27" s="149">
        <f t="shared" si="0"/>
        <v>0.82517</v>
      </c>
      <c r="F27" s="168" t="s">
        <v>649</v>
      </c>
      <c r="G27" s="168" t="s">
        <v>955</v>
      </c>
      <c r="H27" s="149">
        <f t="shared" si="1"/>
        <v>0.81766</v>
      </c>
      <c r="K27" s="168"/>
      <c r="L27" s="168"/>
      <c r="M27" s="149"/>
      <c r="P27" s="168"/>
      <c r="Q27" s="168"/>
      <c r="R27" s="149"/>
      <c r="U27" s="168" t="s">
        <v>651</v>
      </c>
      <c r="V27" s="168" t="s">
        <v>956</v>
      </c>
      <c r="W27" s="149">
        <f t="shared" si="4"/>
        <v>0.81054</v>
      </c>
      <c r="Z27" s="168"/>
      <c r="AA27" s="168"/>
      <c r="AB27" s="149"/>
      <c r="AE27" s="168"/>
      <c r="AF27" s="168"/>
      <c r="AG27" s="149"/>
      <c r="AJ27" s="168"/>
      <c r="AK27" s="168"/>
      <c r="AL27" s="149"/>
      <c r="AO27" s="168"/>
      <c r="AP27" s="168"/>
      <c r="AQ27" s="149"/>
      <c r="AT27" s="168" t="s">
        <v>653</v>
      </c>
      <c r="AU27" s="168" t="s">
        <v>957</v>
      </c>
      <c r="AV27" s="149">
        <f t="shared" si="9"/>
        <v>0.85939</v>
      </c>
      <c r="AY27" s="168"/>
      <c r="AZ27" s="168"/>
      <c r="BA27" s="149"/>
      <c r="BD27" s="168"/>
      <c r="BE27" s="168"/>
      <c r="BF27" s="149"/>
      <c r="BI27" s="265" t="s">
        <v>655</v>
      </c>
      <c r="BJ27" s="265" t="s">
        <v>958</v>
      </c>
      <c r="BK27" s="149">
        <f t="shared" si="12"/>
        <v>0.91828</v>
      </c>
      <c r="BN27" s="265" t="s">
        <v>657</v>
      </c>
      <c r="BO27" s="265" t="s">
        <v>959</v>
      </c>
      <c r="BP27" s="149">
        <f t="shared" si="13"/>
        <v>0.91304</v>
      </c>
      <c r="BS27" s="265"/>
      <c r="BT27" s="265"/>
      <c r="BU27" s="149"/>
      <c r="BW27" s="265"/>
      <c r="BX27" s="265"/>
      <c r="BY27" s="149"/>
      <c r="CA27" s="265"/>
      <c r="CB27" s="173">
        <v>44987</v>
      </c>
      <c r="CC27" s="149">
        <v>0.87662</v>
      </c>
      <c r="CE27" s="265"/>
      <c r="CF27" s="173"/>
      <c r="CG27" s="149"/>
      <c r="CI27" s="265"/>
      <c r="CJ27" s="173"/>
      <c r="CK27" s="149"/>
      <c r="CM27" s="265"/>
      <c r="CN27" s="173"/>
      <c r="CO27" s="149"/>
      <c r="CQ27" s="265"/>
      <c r="CR27" s="173"/>
      <c r="CS27" s="149"/>
      <c r="CU27" s="265"/>
      <c r="CV27" s="173">
        <v>45140</v>
      </c>
      <c r="CW27" s="149">
        <v>0.91563</v>
      </c>
      <c r="CY27" s="265"/>
      <c r="CZ27" s="173"/>
      <c r="DA27" s="149"/>
      <c r="DC27" s="265"/>
      <c r="DD27" s="173"/>
      <c r="DE27" s="149"/>
      <c r="DG27" s="265"/>
      <c r="DH27" s="173">
        <v>45231</v>
      </c>
      <c r="DI27" s="149">
        <v>0.91727</v>
      </c>
      <c r="DK27" s="265"/>
      <c r="DL27" s="173"/>
      <c r="DM27" s="149"/>
      <c r="DO27" s="265"/>
      <c r="DP27" s="173"/>
      <c r="DQ27" s="149"/>
      <c r="DS27" s="265"/>
      <c r="DT27" s="173"/>
      <c r="DU27" s="149"/>
      <c r="DW27" s="265"/>
      <c r="DX27" s="173"/>
      <c r="DY27" s="149"/>
      <c r="EA27" s="265"/>
      <c r="EB27" s="173"/>
      <c r="EC27" s="149"/>
      <c r="EE27" s="265"/>
      <c r="EF27" s="173"/>
      <c r="EG27" s="149"/>
      <c r="EI27" s="265"/>
      <c r="EJ27" s="173"/>
      <c r="EK27" s="149"/>
      <c r="EM27" s="265"/>
      <c r="EN27" s="173">
        <v>45475</v>
      </c>
      <c r="EO27" s="149">
        <v>0.91267</v>
      </c>
      <c r="EQ27" s="265"/>
      <c r="ER27" s="173">
        <v>45505</v>
      </c>
      <c r="ES27" s="149">
        <v>0.91283</v>
      </c>
      <c r="EU27" s="265"/>
      <c r="EV27" s="173"/>
      <c r="EW27" s="149"/>
      <c r="EY27" s="265"/>
      <c r="EZ27" s="173"/>
      <c r="FA27" s="149"/>
      <c r="FC27" s="265"/>
      <c r="FD27" s="173"/>
      <c r="FE27" s="149"/>
      <c r="FG27" s="265"/>
      <c r="FH27" s="147">
        <v>45628</v>
      </c>
      <c r="FI27" s="152">
        <v>0.92343</v>
      </c>
      <c r="FK27" s="265"/>
      <c r="FL27" s="147"/>
      <c r="FM27" s="152"/>
      <c r="FO27" s="265"/>
      <c r="FP27" s="147"/>
      <c r="FQ27" s="152"/>
      <c r="FS27" s="265"/>
      <c r="FT27" s="147"/>
      <c r="FU27" s="152"/>
      <c r="FW27" s="265"/>
      <c r="FX27" s="147"/>
      <c r="FY27" s="152"/>
      <c r="GA27" s="265"/>
      <c r="GB27" s="147"/>
      <c r="GC27" s="152"/>
      <c r="GE27" s="265"/>
      <c r="GF27" s="147"/>
      <c r="GG27" s="152"/>
      <c r="GI27" s="265"/>
      <c r="GJ27" s="147">
        <v>45840</v>
      </c>
      <c r="GK27">
        <v>0.91146</v>
      </c>
      <c r="GM27" s="265"/>
      <c r="GN27" s="147"/>
      <c r="GQ27" s="265"/>
      <c r="GR27" s="147">
        <v>45901</v>
      </c>
      <c r="GS27" s="152">
        <v>0.91174</v>
      </c>
      <c r="GU27" s="265"/>
      <c r="GV27" s="147"/>
      <c r="GW27" s="152"/>
      <c r="GY27" s="265"/>
      <c r="GZ27" s="147"/>
      <c r="HA27" s="152"/>
      <c r="HC27" s="265"/>
      <c r="HD27" s="147">
        <v>45993</v>
      </c>
      <c r="HE27" s="152">
        <v>0.9088</v>
      </c>
      <c r="HG27" s="265"/>
      <c r="HH27" s="147"/>
      <c r="HI27" s="152"/>
      <c r="HK27" s="265"/>
      <c r="HL27" s="147"/>
      <c r="HM27" s="152"/>
      <c r="HO27" s="265"/>
      <c r="HP27" s="147">
        <v>46083</v>
      </c>
      <c r="HQ27" s="152">
        <v>0.88518</v>
      </c>
      <c r="HS27" s="265"/>
      <c r="HT27" s="147"/>
      <c r="HU27" s="152"/>
      <c r="HW27" s="265"/>
      <c r="HX27" s="147"/>
      <c r="HY27" s="152"/>
      <c r="IA27" s="265"/>
      <c r="IB27" s="147"/>
      <c r="IC27" s="152"/>
    </row>
    <row r="28" spans="2:237">
      <c r="B28" s="168"/>
      <c r="C28" s="168"/>
      <c r="D28" s="149"/>
      <c r="F28" s="168" t="s">
        <v>659</v>
      </c>
      <c r="G28" s="168" t="s">
        <v>960</v>
      </c>
      <c r="H28" s="149">
        <f t="shared" si="1"/>
        <v>0.81681</v>
      </c>
      <c r="K28" s="168"/>
      <c r="L28" s="168"/>
      <c r="M28" s="149"/>
      <c r="P28" s="168"/>
      <c r="Q28" s="168"/>
      <c r="R28" s="149"/>
      <c r="U28" s="168" t="s">
        <v>661</v>
      </c>
      <c r="V28" s="168" t="s">
        <v>961</v>
      </c>
      <c r="W28" s="149">
        <f t="shared" si="4"/>
        <v>0.80647</v>
      </c>
      <c r="Z28" s="168"/>
      <c r="AA28" s="168"/>
      <c r="AB28" s="149"/>
      <c r="AE28" s="168"/>
      <c r="AF28" s="168"/>
      <c r="AG28" s="149"/>
      <c r="AJ28" s="168"/>
      <c r="AK28" s="168"/>
      <c r="AL28" s="149"/>
      <c r="AO28" s="168"/>
      <c r="AP28" s="168"/>
      <c r="AQ28" s="149"/>
      <c r="AT28" s="168" t="s">
        <v>663</v>
      </c>
      <c r="AU28" s="168" t="s">
        <v>962</v>
      </c>
      <c r="AV28" s="149">
        <f t="shared" si="9"/>
        <v>0.85948</v>
      </c>
      <c r="AY28" s="168"/>
      <c r="AZ28" s="168"/>
      <c r="BA28" s="149"/>
      <c r="BD28" s="168"/>
      <c r="BE28" s="168"/>
      <c r="BF28" s="149"/>
      <c r="BI28" s="168"/>
      <c r="BJ28" s="168"/>
      <c r="BK28" s="149"/>
      <c r="BN28" s="168"/>
      <c r="BO28" s="168"/>
      <c r="BP28" s="149"/>
      <c r="BS28" s="168"/>
      <c r="BT28" s="168"/>
      <c r="BU28" s="149"/>
      <c r="BW28" s="168"/>
      <c r="BX28" s="168"/>
      <c r="BY28" s="149"/>
      <c r="CA28" s="168"/>
      <c r="CB28" s="173">
        <v>44986</v>
      </c>
      <c r="CC28" s="149">
        <v>0.88416</v>
      </c>
      <c r="CE28" s="168"/>
      <c r="CF28" s="173"/>
      <c r="CG28" s="149"/>
      <c r="CI28" s="168"/>
      <c r="CJ28" s="173"/>
      <c r="CK28" s="149"/>
      <c r="CM28" s="168"/>
      <c r="CN28" s="173"/>
      <c r="CO28" s="149"/>
      <c r="CQ28" s="168"/>
      <c r="CR28" s="173"/>
      <c r="CS28" s="149"/>
      <c r="CU28" s="168"/>
      <c r="CV28" s="173">
        <v>45139</v>
      </c>
      <c r="CW28" s="149">
        <v>0.914</v>
      </c>
      <c r="CY28" s="168"/>
      <c r="CZ28" s="173"/>
      <c r="DA28" s="149"/>
      <c r="DC28" s="168"/>
      <c r="DD28" s="173"/>
      <c r="DE28" s="149"/>
      <c r="DG28" s="168"/>
      <c r="DH28" s="173"/>
      <c r="DI28" s="149"/>
      <c r="DK28" s="168"/>
      <c r="DL28" s="173"/>
      <c r="DM28" s="149"/>
      <c r="DO28" s="168"/>
      <c r="DP28" s="173"/>
      <c r="DQ28" s="149"/>
      <c r="DS28" s="168"/>
      <c r="DT28" s="173"/>
      <c r="DU28" s="149"/>
      <c r="DW28" s="168"/>
      <c r="DX28" s="173"/>
      <c r="DY28" s="149"/>
      <c r="EA28" s="168"/>
      <c r="EB28" s="173"/>
      <c r="EC28" s="149"/>
      <c r="EE28" s="168"/>
      <c r="EF28" s="173"/>
      <c r="EG28" s="149"/>
      <c r="EI28" s="168"/>
      <c r="EJ28" s="173"/>
      <c r="EK28" s="149"/>
      <c r="EM28" s="168"/>
      <c r="EN28" s="173">
        <v>45474</v>
      </c>
      <c r="EO28" s="149">
        <v>0.91261</v>
      </c>
      <c r="EQ28" s="168"/>
      <c r="ER28" s="173"/>
      <c r="ES28" s="149"/>
      <c r="EU28" s="168"/>
      <c r="EV28" s="173"/>
      <c r="EW28" s="149"/>
      <c r="EY28" s="168"/>
      <c r="EZ28" s="173"/>
      <c r="FA28" s="149"/>
      <c r="FC28" s="168"/>
      <c r="FD28" s="173"/>
      <c r="FE28" s="149"/>
      <c r="FG28" s="168"/>
      <c r="FH28" s="173"/>
      <c r="FI28" s="149"/>
      <c r="FK28" s="168"/>
      <c r="FL28" s="173"/>
      <c r="FM28" s="149"/>
      <c r="FO28" s="168"/>
      <c r="FP28" s="173"/>
      <c r="FQ28" s="149"/>
      <c r="FS28" s="168"/>
      <c r="FT28" s="173"/>
      <c r="FU28" s="149"/>
      <c r="FW28" s="168"/>
      <c r="FX28" s="173"/>
      <c r="FY28" s="149"/>
      <c r="GA28" s="168"/>
      <c r="GB28" s="173"/>
      <c r="GC28" s="149"/>
      <c r="GE28" s="168"/>
      <c r="GF28" s="173"/>
      <c r="GG28" s="149"/>
      <c r="GI28" s="168"/>
      <c r="GJ28" s="147">
        <v>45839</v>
      </c>
      <c r="GK28">
        <v>0.91126</v>
      </c>
      <c r="GM28" s="168"/>
      <c r="GN28" s="147"/>
      <c r="GQ28" s="168"/>
      <c r="GR28" s="147"/>
      <c r="GU28" s="168"/>
      <c r="GV28" s="147"/>
      <c r="GY28" s="168"/>
      <c r="GZ28" s="147"/>
      <c r="HC28" s="168"/>
      <c r="HD28" s="147">
        <v>45992</v>
      </c>
      <c r="HE28" s="152">
        <v>0.90877</v>
      </c>
      <c r="HG28" s="168"/>
      <c r="HH28" s="147"/>
      <c r="HI28" s="152"/>
      <c r="HK28" s="168"/>
      <c r="HL28" s="147"/>
      <c r="HM28" s="152"/>
      <c r="HO28" s="168"/>
      <c r="HP28" s="147"/>
      <c r="HQ28" s="152"/>
      <c r="HS28" s="168"/>
      <c r="HT28" s="147"/>
      <c r="HU28" s="152"/>
      <c r="HW28" s="168"/>
      <c r="HX28" s="147"/>
      <c r="HY28" s="152"/>
      <c r="IA28" s="168"/>
      <c r="IB28" s="147"/>
      <c r="IC28" s="152"/>
    </row>
    <row r="29" spans="4:237">
      <c r="D29" s="149"/>
      <c r="H29" s="149"/>
      <c r="M29" s="149"/>
      <c r="R29" s="149"/>
      <c r="W29" s="149"/>
      <c r="AB29" s="149"/>
      <c r="AG29" s="149"/>
      <c r="AL29" s="149"/>
      <c r="AQ29" s="149"/>
      <c r="AV29" s="149"/>
      <c r="BA29" s="149"/>
      <c r="BF29" s="149"/>
      <c r="BK29" s="149"/>
      <c r="BP29" s="149"/>
      <c r="BU29" s="149"/>
      <c r="BY29" s="149"/>
      <c r="CC29" s="149"/>
      <c r="CG29" s="149"/>
      <c r="CK29" s="149"/>
      <c r="CO29" s="149"/>
      <c r="CS29" s="149"/>
      <c r="CW29" s="149"/>
      <c r="DA29" s="149"/>
      <c r="DE29" s="149"/>
      <c r="DI29" s="149"/>
      <c r="DM29" s="149"/>
      <c r="DQ29" s="149"/>
      <c r="DU29" s="149"/>
      <c r="DY29" s="149"/>
      <c r="EC29" s="149"/>
      <c r="EG29" s="149"/>
      <c r="EK29" s="149"/>
      <c r="EO29" s="149"/>
      <c r="EQ29" s="135"/>
      <c r="ER29" s="135"/>
      <c r="ES29" s="149"/>
      <c r="EU29" s="135"/>
      <c r="EV29" s="135"/>
      <c r="EW29" s="149"/>
      <c r="EY29" s="135"/>
      <c r="EZ29" s="135"/>
      <c r="FA29" s="149"/>
      <c r="FC29" s="135"/>
      <c r="FD29" s="135"/>
      <c r="FE29" s="149"/>
      <c r="FG29" s="135"/>
      <c r="FH29" s="135"/>
      <c r="FI29" s="149"/>
      <c r="FK29" s="135"/>
      <c r="FL29" s="135"/>
      <c r="FM29" s="149"/>
      <c r="FO29" s="135"/>
      <c r="FP29" s="135"/>
      <c r="FQ29" s="149"/>
      <c r="FS29" s="135"/>
      <c r="FT29" s="135"/>
      <c r="FU29" s="149"/>
      <c r="FW29" s="135"/>
      <c r="FX29" s="135"/>
      <c r="FY29" s="149"/>
      <c r="GA29" s="135"/>
      <c r="GB29" s="135"/>
      <c r="GC29" s="149"/>
      <c r="GE29" s="135"/>
      <c r="GF29" s="135"/>
      <c r="GG29" s="149"/>
      <c r="GI29" s="135"/>
      <c r="GJ29" s="135"/>
      <c r="GK29" s="149"/>
      <c r="GM29" s="135"/>
      <c r="GN29" s="135"/>
      <c r="GO29" s="149"/>
      <c r="GQ29" s="135"/>
      <c r="GR29" s="135"/>
      <c r="GS29" s="149"/>
      <c r="GU29" s="135"/>
      <c r="GV29" s="135"/>
      <c r="GW29" s="149"/>
      <c r="GY29" s="135"/>
      <c r="GZ29" s="135"/>
      <c r="HA29" s="149"/>
      <c r="HC29" s="135"/>
      <c r="HD29" s="135"/>
      <c r="HE29" s="149"/>
      <c r="HG29" s="135"/>
      <c r="HH29" s="135"/>
      <c r="HI29" s="149"/>
      <c r="HK29" s="135"/>
      <c r="HL29" s="135"/>
      <c r="HM29" s="149"/>
      <c r="HO29" s="135"/>
      <c r="HP29" s="135"/>
      <c r="HQ29" s="149"/>
      <c r="HS29" s="135"/>
      <c r="HT29" s="135"/>
      <c r="HU29" s="149"/>
      <c r="HW29" s="135"/>
      <c r="HX29" s="135"/>
      <c r="HY29" s="149"/>
      <c r="IA29" s="135"/>
      <c r="IB29" s="135"/>
      <c r="IC29" s="149"/>
    </row>
    <row r="30" spans="4:237">
      <c r="D30" s="149"/>
      <c r="H30" s="149"/>
      <c r="M30" s="149"/>
      <c r="R30" s="149"/>
      <c r="W30" s="149"/>
      <c r="AB30" s="149"/>
      <c r="AG30" s="149"/>
      <c r="AL30" s="149"/>
      <c r="AQ30" s="149"/>
      <c r="AV30" s="149"/>
      <c r="BA30" s="149"/>
      <c r="BF30" s="149"/>
      <c r="BK30" s="149"/>
      <c r="BP30" s="149"/>
      <c r="BU30" s="149"/>
      <c r="BY30" s="149"/>
      <c r="CC30" s="149"/>
      <c r="CG30" s="149"/>
      <c r="CK30" s="149"/>
      <c r="CO30" s="149"/>
      <c r="CS30" s="149"/>
      <c r="CW30" s="149"/>
      <c r="DA30" s="149"/>
      <c r="DE30" s="149"/>
      <c r="DI30" s="149"/>
      <c r="DM30" s="149"/>
      <c r="DQ30" s="149"/>
      <c r="DU30" s="149"/>
      <c r="DY30" s="149"/>
      <c r="EC30" s="149"/>
      <c r="EG30" s="149"/>
      <c r="EK30" s="149"/>
      <c r="EO30" s="149"/>
      <c r="EQ30" s="135"/>
      <c r="ER30" s="135"/>
      <c r="ES30" s="149"/>
      <c r="EU30" s="135"/>
      <c r="EV30" s="135"/>
      <c r="EW30" s="149"/>
      <c r="EY30" s="135"/>
      <c r="EZ30" s="135"/>
      <c r="FA30" s="149"/>
      <c r="FC30" s="135"/>
      <c r="FD30" s="135"/>
      <c r="FE30" s="149"/>
      <c r="FG30" s="135"/>
      <c r="FH30" s="135"/>
      <c r="FI30" s="149"/>
      <c r="FK30" s="135"/>
      <c r="FL30" s="135"/>
      <c r="FM30" s="149"/>
      <c r="FO30" s="135"/>
      <c r="FP30" s="135"/>
      <c r="FQ30" s="149"/>
      <c r="FS30" s="135"/>
      <c r="FT30" s="135"/>
      <c r="FU30" s="149"/>
      <c r="FW30" s="135"/>
      <c r="FX30" s="135"/>
      <c r="FY30" s="149"/>
      <c r="GA30" s="135"/>
      <c r="GB30" s="135"/>
      <c r="GC30" s="149"/>
      <c r="GE30" s="135"/>
      <c r="GF30" s="135"/>
      <c r="GG30" s="149"/>
      <c r="GI30" s="135"/>
      <c r="GJ30" s="135"/>
      <c r="GK30" s="149"/>
      <c r="GM30" s="135"/>
      <c r="GN30" s="135"/>
      <c r="GO30" s="149"/>
      <c r="GQ30" s="135"/>
      <c r="GR30" s="135"/>
      <c r="GS30" s="149"/>
      <c r="GU30" s="135"/>
      <c r="GV30" s="135"/>
      <c r="GW30" s="149"/>
      <c r="GY30" s="135"/>
      <c r="GZ30" s="135"/>
      <c r="HA30" s="149"/>
      <c r="HC30" s="135"/>
      <c r="HD30" s="135"/>
      <c r="HE30" s="149"/>
      <c r="HG30" s="135"/>
      <c r="HH30" s="135"/>
      <c r="HI30" s="149"/>
      <c r="HK30" s="135"/>
      <c r="HL30" s="135"/>
      <c r="HM30" s="149"/>
      <c r="HO30" s="135"/>
      <c r="HP30" s="135"/>
      <c r="HQ30" s="149"/>
      <c r="HS30" s="135"/>
      <c r="HT30" s="135"/>
      <c r="HU30" s="149"/>
      <c r="HW30" s="135"/>
      <c r="HX30" s="135"/>
      <c r="HY30" s="149"/>
      <c r="IA30" s="135"/>
      <c r="IB30" s="135"/>
      <c r="IC30" s="149"/>
    </row>
    <row r="31" spans="4:237">
      <c r="D31" s="149"/>
      <c r="H31" s="149"/>
      <c r="M31" s="149"/>
      <c r="R31" s="149"/>
      <c r="W31" s="149"/>
      <c r="AB31" s="149"/>
      <c r="AG31" s="149"/>
      <c r="AL31" s="149"/>
      <c r="AQ31" s="149"/>
      <c r="AV31" s="149"/>
      <c r="BA31" s="149"/>
      <c r="BF31" s="149"/>
      <c r="BK31" s="149"/>
      <c r="BP31" s="149"/>
      <c r="BU31" s="149"/>
      <c r="BY31" s="149"/>
      <c r="CC31" s="149"/>
      <c r="CG31" s="149"/>
      <c r="CK31" s="149"/>
      <c r="CO31" s="149"/>
      <c r="CS31" s="149"/>
      <c r="CW31" s="149"/>
      <c r="DA31" s="149"/>
      <c r="DE31" s="149"/>
      <c r="DI31" s="149"/>
      <c r="DM31" s="149"/>
      <c r="DQ31" s="149"/>
      <c r="DU31" s="149"/>
      <c r="DY31" s="149"/>
      <c r="EC31" s="149"/>
      <c r="EG31" s="149"/>
      <c r="EK31" s="149"/>
      <c r="EO31" s="149"/>
      <c r="EQ31" s="135"/>
      <c r="ER31" s="135"/>
      <c r="ES31" s="149"/>
      <c r="EU31" s="135"/>
      <c r="EV31" s="135"/>
      <c r="EW31" s="149"/>
      <c r="EY31" s="135"/>
      <c r="EZ31" s="135"/>
      <c r="FA31" s="149"/>
      <c r="FC31" s="135"/>
      <c r="FD31" s="135"/>
      <c r="FE31" s="149"/>
      <c r="FG31" s="135"/>
      <c r="FH31" s="135"/>
      <c r="FI31" s="149"/>
      <c r="FK31" s="135"/>
      <c r="FL31" s="135"/>
      <c r="FM31" s="149"/>
      <c r="FO31" s="135"/>
      <c r="FP31" s="135"/>
      <c r="FQ31" s="149"/>
      <c r="FS31" s="135"/>
      <c r="FT31" s="135"/>
      <c r="FU31" s="149"/>
      <c r="FW31" s="135"/>
      <c r="FX31" s="135"/>
      <c r="FY31" s="149"/>
      <c r="GA31" s="135"/>
      <c r="GB31" s="135"/>
      <c r="GC31" s="149"/>
      <c r="GE31" s="135"/>
      <c r="GF31" s="135"/>
      <c r="GG31" s="149"/>
      <c r="GI31" s="135"/>
      <c r="GJ31" s="135"/>
      <c r="GK31" s="149"/>
      <c r="GM31" s="135"/>
      <c r="GN31" s="135"/>
      <c r="GO31" s="149"/>
      <c r="GQ31" s="135"/>
      <c r="GR31" s="135"/>
      <c r="GS31" s="149"/>
      <c r="GU31" s="135"/>
      <c r="GV31" s="135"/>
      <c r="GW31" s="149"/>
      <c r="GY31" s="135"/>
      <c r="GZ31" s="135"/>
      <c r="HA31" s="149"/>
      <c r="HC31" s="135"/>
      <c r="HD31" s="135"/>
      <c r="HE31" s="149"/>
      <c r="HG31" s="135"/>
      <c r="HH31" s="135"/>
      <c r="HI31" s="149"/>
      <c r="HK31" s="135"/>
      <c r="HL31" s="135"/>
      <c r="HM31" s="149"/>
      <c r="HO31" s="135"/>
      <c r="HP31" s="135"/>
      <c r="HQ31" s="149"/>
      <c r="HS31" s="135"/>
      <c r="HT31" s="135"/>
      <c r="HU31" s="149"/>
      <c r="HW31" s="135"/>
      <c r="HX31" s="135"/>
      <c r="HY31" s="149"/>
      <c r="IA31" s="135"/>
      <c r="IB31" s="135"/>
      <c r="IC31" s="149"/>
    </row>
    <row r="32" spans="21:143">
      <c r="U32" s="164"/>
      <c r="Z32" s="164"/>
      <c r="AE32" s="164"/>
      <c r="AJ32" s="164"/>
      <c r="AO32" s="164"/>
      <c r="AT32" s="164"/>
      <c r="AY32" s="164"/>
      <c r="BD32" s="164"/>
      <c r="BI32" s="164"/>
      <c r="BN32" s="164"/>
      <c r="BS32" s="164"/>
      <c r="BW32" s="164"/>
      <c r="CA32" s="164"/>
      <c r="CE32" s="164"/>
      <c r="CI32" s="164"/>
      <c r="CM32" s="164"/>
      <c r="CQ32" s="164"/>
      <c r="CU32" s="164"/>
      <c r="CY32" s="164"/>
      <c r="DC32" s="164"/>
      <c r="DG32" s="164"/>
      <c r="DK32" s="164"/>
      <c r="DO32" s="164"/>
      <c r="DS32" s="164"/>
      <c r="DW32" s="164"/>
      <c r="EA32" s="164"/>
      <c r="EE32" s="164"/>
      <c r="EI32" s="164"/>
      <c r="EM32" s="164"/>
    </row>
  </sheetData>
  <mergeCells count="15">
    <mergeCell ref="C5:D5"/>
    <mergeCell ref="G5:H5"/>
    <mergeCell ref="L5:M5"/>
    <mergeCell ref="Q5:R5"/>
    <mergeCell ref="V5:W5"/>
    <mergeCell ref="AA5:AB5"/>
    <mergeCell ref="AF5:AG5"/>
    <mergeCell ref="AK5:AL5"/>
    <mergeCell ref="AP5:AQ5"/>
    <mergeCell ref="AU5:AV5"/>
    <mergeCell ref="AZ5:BA5"/>
    <mergeCell ref="BE5:BF5"/>
    <mergeCell ref="BJ5:BK5"/>
    <mergeCell ref="BO5:BP5"/>
    <mergeCell ref="BT5:BU5"/>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B1:HY33"/>
  <sheetViews>
    <sheetView topLeftCell="HK1" workbookViewId="0">
      <selection activeCell="IF2" sqref="IF2"/>
    </sheetView>
  </sheetViews>
  <sheetFormatPr defaultColWidth="9" defaultRowHeight="14.4"/>
  <cols>
    <col min="1" max="1" width="9" customWidth="1"/>
    <col min="2" max="2" width="13.8888888888889" style="135" customWidth="1"/>
    <col min="3" max="3" width="9" style="135"/>
    <col min="4" max="4" width="13.1111111111111" style="135" customWidth="1"/>
    <col min="5" max="5" width="19.212962962963" style="135" customWidth="1"/>
    <col min="6" max="6" width="16.5555555555556" style="135" customWidth="1"/>
    <col min="7" max="7" width="20.3333333333333" style="135" customWidth="1"/>
    <col min="9" max="9" width="13.8888888888889" style="135" customWidth="1"/>
    <col min="10" max="10" width="9" style="135"/>
    <col min="11" max="11" width="13.1111111111111" style="135" customWidth="1"/>
    <col min="12" max="12" width="19.212962962963" style="135" customWidth="1"/>
    <col min="13" max="13" width="16.5555555555556" style="135" customWidth="1"/>
    <col min="14" max="14" width="20.3333333333333" style="135" customWidth="1"/>
    <col min="16" max="16" width="13.8888888888889" style="135" customWidth="1"/>
    <col min="17" max="17" width="10.5555555555556" style="135" customWidth="1"/>
    <col min="18" max="18" width="13.1111111111111" style="135" customWidth="1"/>
    <col min="19" max="19" width="19.212962962963" style="135" customWidth="1"/>
    <col min="20" max="20" width="16.5555555555556" style="135" customWidth="1"/>
    <col min="21" max="21" width="20.3333333333333" style="135" customWidth="1"/>
    <col min="23" max="23" width="13.8888888888889" style="135" customWidth="1"/>
    <col min="24" max="28" width="12.8888888888889" style="135" customWidth="1"/>
    <col min="30" max="30" width="13.8888888888889" style="135" customWidth="1"/>
    <col min="31" max="31" width="10.212962962963" style="135" customWidth="1"/>
    <col min="32" max="32" width="16.212962962963" style="135" customWidth="1"/>
    <col min="33" max="33" width="15.787037037037" style="135" customWidth="1"/>
    <col min="35" max="35" width="9.55555555555556" style="135" customWidth="1"/>
    <col min="36" max="36" width="10.212962962963" style="135" customWidth="1"/>
    <col min="37" max="37" width="16.212962962963" style="135" customWidth="1"/>
    <col min="38" max="38" width="15.787037037037" style="135" customWidth="1"/>
    <col min="40" max="40" width="11.212962962963" style="135" customWidth="1"/>
    <col min="41" max="41" width="10.212962962963" style="135" customWidth="1"/>
    <col min="42" max="42" width="16.212962962963" style="135" customWidth="1"/>
    <col min="43" max="43" width="15.787037037037" style="135" customWidth="1"/>
    <col min="45" max="45" width="11.212962962963" style="135" customWidth="1"/>
    <col min="46" max="46" width="10.212962962963" style="135" customWidth="1"/>
    <col min="47" max="47" width="16.212962962963" style="135" customWidth="1"/>
    <col min="48" max="48" width="15.787037037037" style="135" customWidth="1"/>
    <col min="50" max="50" width="11.212962962963" style="135" customWidth="1"/>
    <col min="51" max="51" width="10.212962962963" style="135" customWidth="1"/>
    <col min="52" max="52" width="16.212962962963" style="135" customWidth="1"/>
    <col min="53" max="53" width="15.787037037037" style="135" customWidth="1"/>
    <col min="55" max="55" width="11.212962962963" style="135" customWidth="1"/>
    <col min="56" max="56" width="10.212962962963" style="135" customWidth="1"/>
    <col min="57" max="57" width="16.212962962963" style="135" customWidth="1"/>
    <col min="58" max="58" width="15.787037037037" style="135" customWidth="1"/>
    <col min="60" max="60" width="11.212962962963" style="135" customWidth="1"/>
    <col min="61" max="61" width="10.212962962963" style="135" customWidth="1"/>
    <col min="62" max="62" width="16.212962962963" style="135" customWidth="1"/>
    <col min="63" max="63" width="15.787037037037" style="135" customWidth="1"/>
    <col min="65" max="65" width="11.212962962963" style="135" customWidth="1"/>
    <col min="66" max="66" width="10.212962962963" style="135" customWidth="1"/>
    <col min="67" max="67" width="16.212962962963" style="135" customWidth="1"/>
    <col min="68" max="68" width="15.787037037037" style="135" customWidth="1"/>
    <col min="70" max="70" width="11.212962962963" style="135" customWidth="1"/>
    <col min="71" max="71" width="12" style="135" customWidth="1"/>
    <col min="72" max="72" width="16.212962962963" style="135" customWidth="1"/>
    <col min="73" max="73" width="15.787037037037" style="135" customWidth="1"/>
    <col min="75" max="75" width="11.212962962963" style="135" customWidth="1"/>
    <col min="76" max="76" width="12" style="135" customWidth="1"/>
    <col min="77" max="77" width="16.212962962963" style="135" customWidth="1"/>
    <col min="78" max="78" width="15.787037037037" style="135" customWidth="1"/>
    <col min="80" max="80" width="11.212962962963" style="135" customWidth="1"/>
    <col min="81" max="81" width="12" style="135" customWidth="1"/>
    <col min="82" max="82" width="16.212962962963" style="135" customWidth="1"/>
    <col min="83" max="83" width="15.787037037037" style="135" customWidth="1"/>
    <col min="85" max="85" width="11.212962962963" style="135" customWidth="1"/>
    <col min="86" max="86" width="12" style="135" customWidth="1"/>
    <col min="87" max="87" width="16.212962962963" style="135" customWidth="1"/>
    <col min="88" max="88" width="15.787037037037" style="135" customWidth="1"/>
    <col min="90" max="90" width="11.212962962963" style="135" customWidth="1"/>
    <col min="91" max="91" width="12" style="135" customWidth="1"/>
    <col min="92" max="92" width="16.212962962963" style="135" customWidth="1"/>
    <col min="93" max="93" width="15.787037037037" style="135" customWidth="1"/>
    <col min="95" max="95" width="11.212962962963" style="135" customWidth="1"/>
    <col min="96" max="96" width="12" style="135" customWidth="1"/>
    <col min="97" max="97" width="16.212962962963" style="135" customWidth="1"/>
    <col min="98" max="98" width="15.787037037037" style="135" customWidth="1"/>
    <col min="100" max="100" width="11.212962962963" style="135" customWidth="1"/>
    <col min="101" max="101" width="12" style="135" customWidth="1"/>
    <col min="102" max="102" width="16.212962962963" style="135" customWidth="1"/>
    <col min="103" max="103" width="15.787037037037" style="135" customWidth="1"/>
    <col min="105" max="105" width="11.212962962963" style="135" customWidth="1"/>
    <col min="106" max="106" width="12" style="135" customWidth="1"/>
    <col min="107" max="107" width="16.212962962963" style="135" customWidth="1"/>
    <col min="108" max="108" width="15.787037037037" style="135" customWidth="1"/>
    <col min="110" max="110" width="11.212962962963" style="135" customWidth="1"/>
    <col min="111" max="111" width="12" style="135" customWidth="1"/>
    <col min="112" max="112" width="16.212962962963" style="135" customWidth="1"/>
    <col min="113" max="113" width="15.787037037037" style="135" customWidth="1"/>
    <col min="115" max="115" width="11.212962962963" style="135" customWidth="1"/>
    <col min="116" max="116" width="12" style="135" customWidth="1"/>
    <col min="117" max="117" width="16.212962962963" style="135" customWidth="1"/>
    <col min="118" max="118" width="15.787037037037" style="135" customWidth="1"/>
    <col min="121" max="121" width="10.787037037037" customWidth="1"/>
    <col min="122" max="122" width="14.787037037037" customWidth="1"/>
    <col min="126" max="126" width="10.787037037037" customWidth="1"/>
    <col min="127" max="127" width="14.787037037037" customWidth="1"/>
    <col min="131" max="131" width="10.787037037037" customWidth="1"/>
    <col min="132" max="132" width="14.787037037037" customWidth="1"/>
    <col min="136" max="136" width="10.787037037037" customWidth="1"/>
    <col min="137" max="137" width="14.787037037037" customWidth="1"/>
    <col min="141" max="141" width="10.787037037037" customWidth="1"/>
    <col min="142" max="142" width="14.787037037037" customWidth="1"/>
    <col min="146" max="146" width="10.787037037037" customWidth="1"/>
    <col min="147" max="147" width="14.787037037037" customWidth="1"/>
    <col min="151" max="151" width="10.787037037037" customWidth="1"/>
    <col min="152" max="152" width="14.787037037037" customWidth="1"/>
    <col min="156" max="156" width="10.787037037037" customWidth="1"/>
    <col min="157" max="157" width="14.787037037037" customWidth="1"/>
    <col min="161" max="161" width="10.787037037037" customWidth="1"/>
    <col min="162" max="162" width="14.787037037037" customWidth="1"/>
    <col min="166" max="166" width="10.787037037037" customWidth="1"/>
    <col min="167" max="167" width="14.787037037037" customWidth="1"/>
    <col min="171" max="171" width="10.787037037037" customWidth="1"/>
    <col min="172" max="172" width="14.787037037037" customWidth="1"/>
    <col min="176" max="176" width="10.787037037037" customWidth="1"/>
    <col min="177" max="177" width="14.787037037037" customWidth="1"/>
    <col min="181" max="181" width="10.787037037037" customWidth="1"/>
    <col min="182" max="182" width="14.787037037037" customWidth="1"/>
    <col min="186" max="186" width="10.787037037037" customWidth="1"/>
    <col min="187" max="187" width="14.787037037037" customWidth="1"/>
    <col min="191" max="191" width="10.787037037037" customWidth="1"/>
    <col min="192" max="192" width="14.787037037037" customWidth="1"/>
    <col min="196" max="196" width="10.787037037037" customWidth="1"/>
    <col min="197" max="197" width="14.787037037037" customWidth="1"/>
    <col min="201" max="201" width="10.787037037037" customWidth="1"/>
    <col min="202" max="202" width="14.787037037037" customWidth="1"/>
    <col min="206" max="206" width="10.787037037037" customWidth="1"/>
    <col min="207" max="207" width="14.787037037037" customWidth="1"/>
    <col min="211" max="211" width="10.787037037037" customWidth="1"/>
    <col min="212" max="212" width="14.787037037037" customWidth="1"/>
    <col min="213" max="213" width="11.5"/>
    <col min="216" max="216" width="10.787037037037" customWidth="1"/>
    <col min="217" max="217" width="14.787037037037" customWidth="1"/>
    <col min="218" max="218" width="11.5"/>
    <col min="221" max="221" width="10.787037037037" customWidth="1"/>
    <col min="222" max="222" width="14.787037037037" customWidth="1"/>
    <col min="223" max="223" width="11.5"/>
    <col min="226" max="226" width="10.787037037037" customWidth="1"/>
    <col min="227" max="227" width="14.787037037037" customWidth="1"/>
    <col min="228" max="228" width="11.5"/>
    <col min="231" max="231" width="10.787037037037" customWidth="1"/>
    <col min="232" max="232" width="14.787037037037" customWidth="1"/>
    <col min="233" max="233" width="11.5"/>
    <col min="234" max="234" width="12.6296296296296"/>
  </cols>
  <sheetData>
    <row r="1" spans="2:233">
      <c r="B1" s="300" t="s">
        <v>963</v>
      </c>
      <c r="C1" s="301" t="s">
        <v>62</v>
      </c>
      <c r="D1" s="311">
        <f>1/D3</f>
        <v>1.51673719494623</v>
      </c>
      <c r="E1" s="316"/>
      <c r="F1" s="303"/>
      <c r="G1" s="303"/>
      <c r="I1" s="300" t="s">
        <v>963</v>
      </c>
      <c r="J1" s="301" t="s">
        <v>62</v>
      </c>
      <c r="K1" s="311">
        <f>1/K3</f>
        <v>1.58353127474268</v>
      </c>
      <c r="L1" s="316"/>
      <c r="M1" s="303"/>
      <c r="N1" s="303"/>
      <c r="P1" s="300" t="s">
        <v>963</v>
      </c>
      <c r="Q1" s="301" t="s">
        <v>62</v>
      </c>
      <c r="R1" s="311">
        <f>1/R3</f>
        <v>1.58780565258812</v>
      </c>
      <c r="S1" s="316"/>
      <c r="T1" s="303"/>
      <c r="U1" s="303"/>
      <c r="W1" s="300" t="s">
        <v>963</v>
      </c>
      <c r="X1" s="301" t="s">
        <v>62</v>
      </c>
      <c r="Y1" s="311">
        <f>1/Y3</f>
        <v>1.55714730613516</v>
      </c>
      <c r="Z1" s="316"/>
      <c r="AA1" s="303"/>
      <c r="AB1" s="303"/>
      <c r="AD1" s="300" t="s">
        <v>963</v>
      </c>
      <c r="AE1" s="301" t="s">
        <v>62</v>
      </c>
      <c r="AF1" s="311">
        <f>1/AF3</f>
        <v>1.56411299152251</v>
      </c>
      <c r="AG1" s="303"/>
      <c r="AI1" s="300" t="s">
        <v>963</v>
      </c>
      <c r="AJ1" s="301" t="s">
        <v>62</v>
      </c>
      <c r="AK1" s="311">
        <f>1/AK3</f>
        <v>1.60336064390963</v>
      </c>
      <c r="AL1" s="303"/>
      <c r="AN1" s="300" t="s">
        <v>963</v>
      </c>
      <c r="AO1" s="301" t="s">
        <v>62</v>
      </c>
      <c r="AP1" s="311">
        <f>1/AP3</f>
        <v>1.66917042230012</v>
      </c>
      <c r="AQ1" s="303"/>
      <c r="AS1" s="300" t="s">
        <v>963</v>
      </c>
      <c r="AT1" s="301" t="s">
        <v>62</v>
      </c>
      <c r="AU1" s="311">
        <f>1/AU3</f>
        <v>1.67602446995726</v>
      </c>
      <c r="AV1" s="303"/>
      <c r="AX1" s="300" t="s">
        <v>963</v>
      </c>
      <c r="AY1" s="301" t="s">
        <v>62</v>
      </c>
      <c r="AZ1" s="311">
        <f>1/AZ3</f>
        <v>1.7710713210421</v>
      </c>
      <c r="BA1" s="303"/>
      <c r="BC1" s="300" t="s">
        <v>963</v>
      </c>
      <c r="BD1" s="301" t="s">
        <v>62</v>
      </c>
      <c r="BE1" s="311">
        <f>1/BE3</f>
        <v>1.7873739901337</v>
      </c>
      <c r="BF1" s="303"/>
      <c r="BH1" s="300" t="s">
        <v>963</v>
      </c>
      <c r="BI1" s="301" t="s">
        <v>62</v>
      </c>
      <c r="BJ1" s="311">
        <f>1/BJ3</f>
        <v>1.77260963590598</v>
      </c>
      <c r="BK1" s="303"/>
      <c r="BM1" s="300" t="s">
        <v>963</v>
      </c>
      <c r="BN1" s="301" t="s">
        <v>62</v>
      </c>
      <c r="BO1" s="311">
        <f>1/BO3</f>
        <v>1.62649230669139</v>
      </c>
      <c r="BP1" s="303"/>
      <c r="BR1" s="300" t="s">
        <v>963</v>
      </c>
      <c r="BS1" s="301" t="s">
        <v>62</v>
      </c>
      <c r="BT1" s="311">
        <f>1/BT3</f>
        <v>1.71039578558478</v>
      </c>
      <c r="BU1" s="303"/>
      <c r="BW1" s="300" t="s">
        <v>963</v>
      </c>
      <c r="BX1" s="301" t="s">
        <v>62</v>
      </c>
      <c r="BY1" s="311">
        <f>1/BY3</f>
        <v>1.79652551964501</v>
      </c>
      <c r="BZ1" s="303"/>
      <c r="CB1" s="300" t="s">
        <v>963</v>
      </c>
      <c r="CC1" s="301" t="s">
        <v>62</v>
      </c>
      <c r="CD1" s="311">
        <f>1/CD3</f>
        <v>1.81070853024789</v>
      </c>
      <c r="CE1" s="303"/>
      <c r="CG1" s="300" t="s">
        <v>963</v>
      </c>
      <c r="CH1" s="301" t="s">
        <v>62</v>
      </c>
      <c r="CI1" s="311">
        <f>1/CI3</f>
        <v>1.76391730755662</v>
      </c>
      <c r="CJ1" s="303"/>
      <c r="CL1" s="300" t="s">
        <v>963</v>
      </c>
      <c r="CM1" s="301" t="s">
        <v>62</v>
      </c>
      <c r="CN1" s="311">
        <f>1/CN3</f>
        <v>1.78393035535893</v>
      </c>
      <c r="CO1" s="303"/>
      <c r="CQ1" s="300" t="s">
        <v>963</v>
      </c>
      <c r="CR1" s="301" t="s">
        <v>62</v>
      </c>
      <c r="CS1" s="311">
        <f>1/CS3</f>
        <v>1.77885299558844</v>
      </c>
      <c r="CT1" s="303"/>
      <c r="CV1" s="300" t="s">
        <v>963</v>
      </c>
      <c r="CW1" s="301" t="s">
        <v>62</v>
      </c>
      <c r="CX1" s="311">
        <f>1/CX3</f>
        <v>1.76463322098502</v>
      </c>
      <c r="CY1" s="303"/>
      <c r="DA1" s="300" t="s">
        <v>963</v>
      </c>
      <c r="DB1" s="301" t="s">
        <v>62</v>
      </c>
      <c r="DC1" s="311">
        <f>1/DC3</f>
        <v>1.79846411164865</v>
      </c>
      <c r="DD1" s="303"/>
      <c r="DF1" s="300" t="s">
        <v>963</v>
      </c>
      <c r="DG1" s="301" t="s">
        <v>62</v>
      </c>
      <c r="DH1" s="311">
        <f>1/DH3</f>
        <v>1.76887835423558</v>
      </c>
      <c r="DI1" s="303"/>
      <c r="DK1" s="300" t="s">
        <v>963</v>
      </c>
      <c r="DL1" s="301" t="s">
        <v>62</v>
      </c>
      <c r="DM1" s="311">
        <f>1/DM3</f>
        <v>1.79839942451218</v>
      </c>
      <c r="DN1" s="303"/>
      <c r="DP1" s="300" t="s">
        <v>963</v>
      </c>
      <c r="DQ1" s="301" t="s">
        <v>62</v>
      </c>
      <c r="DR1" s="311">
        <f>1/DR3</f>
        <v>1.83935107694006</v>
      </c>
      <c r="DS1" s="303"/>
      <c r="DU1" s="300" t="s">
        <v>963</v>
      </c>
      <c r="DV1" s="301" t="s">
        <v>62</v>
      </c>
      <c r="DW1" s="311">
        <f>1/DW3</f>
        <v>1.83234081539166</v>
      </c>
      <c r="DX1" s="303"/>
      <c r="DZ1" s="300" t="s">
        <v>963</v>
      </c>
      <c r="EA1" s="301" t="s">
        <v>62</v>
      </c>
      <c r="EB1" s="311">
        <f>1/EB3</f>
        <v>1.77705116130293</v>
      </c>
      <c r="EC1" s="303"/>
      <c r="EE1" s="300" t="s">
        <v>963</v>
      </c>
      <c r="EF1" s="301" t="s">
        <v>62</v>
      </c>
      <c r="EG1" s="311">
        <f>1/EG3</f>
        <v>1.76772140710624</v>
      </c>
      <c r="EH1" s="303"/>
      <c r="EJ1" s="300" t="s">
        <v>963</v>
      </c>
      <c r="EK1" s="301" t="s">
        <v>62</v>
      </c>
      <c r="EL1" s="311">
        <f>1/EL3</f>
        <v>1.75972689038661</v>
      </c>
      <c r="EM1" s="303"/>
      <c r="EO1" s="300" t="s">
        <v>963</v>
      </c>
      <c r="EP1" s="301" t="s">
        <v>62</v>
      </c>
      <c r="EQ1" s="311">
        <f>1/EQ3</f>
        <v>1.74816006153523</v>
      </c>
      <c r="ER1" s="303"/>
      <c r="ET1" s="300" t="s">
        <v>963</v>
      </c>
      <c r="EU1" s="301" t="s">
        <v>62</v>
      </c>
      <c r="EV1" s="311">
        <f>1/EV3</f>
        <v>1.80137985697044</v>
      </c>
      <c r="EW1" s="303"/>
      <c r="EY1" s="300" t="s">
        <v>963</v>
      </c>
      <c r="EZ1" s="301" t="s">
        <v>62</v>
      </c>
      <c r="FA1" s="311">
        <f>1/FA3</f>
        <v>1.86591532476256</v>
      </c>
      <c r="FB1" s="303"/>
      <c r="FD1" s="300" t="s">
        <v>963</v>
      </c>
      <c r="FE1" s="301" t="s">
        <v>62</v>
      </c>
      <c r="FF1" s="311">
        <f>1/FF3</f>
        <v>1.92800817475466</v>
      </c>
      <c r="FG1" s="303"/>
      <c r="FI1" s="300" t="s">
        <v>963</v>
      </c>
      <c r="FJ1" s="301" t="s">
        <v>62</v>
      </c>
      <c r="FK1" s="311">
        <f>1/FK3</f>
        <v>1.92466847585503</v>
      </c>
      <c r="FL1" s="303"/>
      <c r="FN1" s="300" t="s">
        <v>963</v>
      </c>
      <c r="FO1" s="301" t="s">
        <v>62</v>
      </c>
      <c r="FP1" s="311">
        <f>1/FP3</f>
        <v>1.98263214243229</v>
      </c>
      <c r="FQ1" s="303"/>
      <c r="FS1" s="300" t="s">
        <v>963</v>
      </c>
      <c r="FT1" s="301" t="s">
        <v>62</v>
      </c>
      <c r="FU1" s="311">
        <f>1/FU3</f>
        <v>1.91743523862482</v>
      </c>
      <c r="FV1" s="303"/>
      <c r="FX1" s="300" t="s">
        <v>963</v>
      </c>
      <c r="FY1" s="301" t="s">
        <v>62</v>
      </c>
      <c r="FZ1" s="311">
        <f>1/FZ3</f>
        <v>1.94844416733239</v>
      </c>
      <c r="GA1" s="303"/>
      <c r="GC1" s="300" t="s">
        <v>963</v>
      </c>
      <c r="GD1" s="301" t="s">
        <v>62</v>
      </c>
      <c r="GE1" s="311">
        <f>1/GE3</f>
        <v>1.95427008012507</v>
      </c>
      <c r="GF1" s="303"/>
      <c r="GH1" s="300" t="s">
        <v>963</v>
      </c>
      <c r="GI1" s="301" t="s">
        <v>62</v>
      </c>
      <c r="GJ1" s="311">
        <f>1/GJ3</f>
        <v>1.93584606152119</v>
      </c>
      <c r="GK1" s="303"/>
      <c r="GM1" s="300" t="s">
        <v>963</v>
      </c>
      <c r="GN1" s="301" t="s">
        <v>62</v>
      </c>
      <c r="GO1" s="311">
        <f>1/GO3</f>
        <v>1.94174757281553</v>
      </c>
      <c r="GP1" s="303"/>
      <c r="GR1" s="300" t="s">
        <v>963</v>
      </c>
      <c r="GS1" s="301" t="s">
        <v>62</v>
      </c>
      <c r="GT1" s="311">
        <f>1/GT3</f>
        <v>1.94973581079764</v>
      </c>
      <c r="GU1" s="303"/>
      <c r="GW1" s="300" t="s">
        <v>963</v>
      </c>
      <c r="GX1" s="301" t="s">
        <v>62</v>
      </c>
      <c r="GY1" s="311">
        <f>1/GY3</f>
        <v>1.98098256735341</v>
      </c>
      <c r="GZ1" s="303"/>
      <c r="HB1" s="300" t="s">
        <v>963</v>
      </c>
      <c r="HC1" s="301" t="s">
        <v>62</v>
      </c>
      <c r="HD1" s="311">
        <f>1/HD3</f>
        <v>1.92681939921771</v>
      </c>
      <c r="HE1" s="303"/>
      <c r="HG1" s="300" t="s">
        <v>963</v>
      </c>
      <c r="HH1" s="301" t="s">
        <v>62</v>
      </c>
      <c r="HI1" s="311">
        <f>1/HI3</f>
        <v>1.84791647417537</v>
      </c>
      <c r="HJ1" s="303"/>
      <c r="HL1" s="300" t="s">
        <v>963</v>
      </c>
      <c r="HM1" s="301" t="s">
        <v>62</v>
      </c>
      <c r="HN1" s="311">
        <f>1/HN3</f>
        <v>1.88019403602452</v>
      </c>
      <c r="HO1" s="303"/>
      <c r="HQ1" s="300" t="s">
        <v>963</v>
      </c>
      <c r="HR1" s="301" t="s">
        <v>62</v>
      </c>
      <c r="HS1" s="311">
        <f>1/HS3</f>
        <v>1.87515235612894</v>
      </c>
      <c r="HT1" s="303"/>
      <c r="HV1" s="300" t="s">
        <v>963</v>
      </c>
      <c r="HW1" s="301" t="s">
        <v>62</v>
      </c>
      <c r="HX1" s="311">
        <f>1/HX3</f>
        <v>1.81211945491447</v>
      </c>
      <c r="HY1" s="303"/>
    </row>
    <row r="2" spans="2:233">
      <c r="B2" s="304"/>
      <c r="C2" s="305" t="s">
        <v>63</v>
      </c>
      <c r="D2" s="311">
        <f>1/D4</f>
        <v>1.46244264482752</v>
      </c>
      <c r="E2" s="316"/>
      <c r="F2" s="317"/>
      <c r="G2" s="303"/>
      <c r="I2" s="304"/>
      <c r="J2" s="305" t="s">
        <v>63</v>
      </c>
      <c r="K2" s="311">
        <f>1/K4</f>
        <v>1.55018112457185</v>
      </c>
      <c r="L2" s="316"/>
      <c r="M2" s="317"/>
      <c r="N2" s="303"/>
      <c r="P2" s="304"/>
      <c r="Q2" s="305" t="s">
        <v>63</v>
      </c>
      <c r="R2" s="311">
        <f>1/R4</f>
        <v>1.57872226830816</v>
      </c>
      <c r="S2" s="316"/>
      <c r="T2" s="317"/>
      <c r="U2" s="303"/>
      <c r="W2" s="304"/>
      <c r="X2" s="305" t="s">
        <v>63</v>
      </c>
      <c r="Y2" s="311">
        <f>1/Y4</f>
        <v>1.55557737684931</v>
      </c>
      <c r="Z2" s="316"/>
      <c r="AA2" s="317"/>
      <c r="AB2" s="303"/>
      <c r="AD2" s="304"/>
      <c r="AE2" s="305" t="s">
        <v>63</v>
      </c>
      <c r="AF2" s="311">
        <f>1/AF4</f>
        <v>1.54374113313687</v>
      </c>
      <c r="AG2" s="303"/>
      <c r="AI2" s="304"/>
      <c r="AJ2" s="305" t="s">
        <v>63</v>
      </c>
      <c r="AK2" s="311">
        <f>1/AK4</f>
        <v>1.5744355477427</v>
      </c>
      <c r="AL2" s="303"/>
      <c r="AN2" s="304"/>
      <c r="AO2" s="305" t="s">
        <v>63</v>
      </c>
      <c r="AP2" s="311">
        <f>1/AP4</f>
        <v>1.62638371014076</v>
      </c>
      <c r="AQ2" s="303"/>
      <c r="AS2" s="304"/>
      <c r="AT2" s="305" t="s">
        <v>63</v>
      </c>
      <c r="AU2" s="311">
        <f>1/AU4</f>
        <v>1.67561164013894</v>
      </c>
      <c r="AV2" s="303"/>
      <c r="AX2" s="304"/>
      <c r="AY2" s="305" t="s">
        <v>63</v>
      </c>
      <c r="AZ2" s="311">
        <f>1/AZ4</f>
        <v>1.73309924939472</v>
      </c>
      <c r="BA2" s="303"/>
      <c r="BC2" s="304"/>
      <c r="BD2" s="305" t="s">
        <v>63</v>
      </c>
      <c r="BE2" s="311">
        <f>1/BE4</f>
        <v>1.78846998947358</v>
      </c>
      <c r="BF2" s="303"/>
      <c r="BH2" s="304"/>
      <c r="BI2" s="305" t="s">
        <v>63</v>
      </c>
      <c r="BJ2" s="311">
        <f>1/BJ4</f>
        <v>1.76988154105894</v>
      </c>
      <c r="BK2" s="303"/>
      <c r="BM2" s="304"/>
      <c r="BN2" s="305" t="s">
        <v>63</v>
      </c>
      <c r="BO2" s="311">
        <f>1/BO4</f>
        <v>1.67787768607244</v>
      </c>
      <c r="BP2" s="303"/>
      <c r="BR2" s="304"/>
      <c r="BS2" s="305" t="s">
        <v>63</v>
      </c>
      <c r="BT2" s="311">
        <f>1/BT4</f>
        <v>1.69348516257956</v>
      </c>
      <c r="BU2" s="303"/>
      <c r="BW2" s="304"/>
      <c r="BX2" s="305" t="s">
        <v>63</v>
      </c>
      <c r="BY2" s="311">
        <f>1/BY4</f>
        <v>1.75553111998098</v>
      </c>
      <c r="BZ2" s="303"/>
      <c r="CB2" s="304"/>
      <c r="CC2" s="305" t="s">
        <v>63</v>
      </c>
      <c r="CD2" s="311">
        <f>1/CD4</f>
        <v>1.7905347218788</v>
      </c>
      <c r="CE2" s="303"/>
      <c r="CG2" s="304"/>
      <c r="CH2" s="305" t="s">
        <v>63</v>
      </c>
      <c r="CI2" s="311">
        <f>1/CI4</f>
        <v>1.77817368015059</v>
      </c>
      <c r="CJ2" s="303"/>
      <c r="CL2" s="304"/>
      <c r="CM2" s="305" t="s">
        <v>63</v>
      </c>
      <c r="CN2" s="311">
        <f>1/CN4</f>
        <v>1.77571794496162</v>
      </c>
      <c r="CO2" s="303"/>
      <c r="CQ2" s="304"/>
      <c r="CR2" s="305" t="s">
        <v>63</v>
      </c>
      <c r="CS2" s="311">
        <f>1/CS4</f>
        <v>1.79281848139737</v>
      </c>
      <c r="CT2" s="303"/>
      <c r="CV2" s="304"/>
      <c r="CW2" s="305" t="s">
        <v>63</v>
      </c>
      <c r="CX2" s="311">
        <f>1/CX4</f>
        <v>1.77217455564938</v>
      </c>
      <c r="CY2" s="303"/>
      <c r="DA2" s="304"/>
      <c r="DB2" s="305" t="s">
        <v>63</v>
      </c>
      <c r="DC2" s="311">
        <f>1/DC4</f>
        <v>1.79720516624597</v>
      </c>
      <c r="DD2" s="303"/>
      <c r="DF2" s="304"/>
      <c r="DG2" s="305" t="s">
        <v>63</v>
      </c>
      <c r="DH2" s="311">
        <f>1/DH4</f>
        <v>1.77474389978488</v>
      </c>
      <c r="DI2" s="303"/>
      <c r="DK2" s="304"/>
      <c r="DL2" s="305" t="s">
        <v>63</v>
      </c>
      <c r="DM2" s="311">
        <f>1/DM4</f>
        <v>1.80434612065584</v>
      </c>
      <c r="DN2" s="303"/>
      <c r="DP2" s="304"/>
      <c r="DQ2" s="305" t="s">
        <v>63</v>
      </c>
      <c r="DR2" s="311">
        <f>1/DR4</f>
        <v>1.83035443149607</v>
      </c>
      <c r="DS2" s="303"/>
      <c r="DU2" s="304"/>
      <c r="DV2" s="305" t="s">
        <v>63</v>
      </c>
      <c r="DW2" s="311">
        <f>1/DW4</f>
        <v>1.83781922436291</v>
      </c>
      <c r="DX2" s="303"/>
      <c r="DZ2" s="304"/>
      <c r="EA2" s="305" t="s">
        <v>63</v>
      </c>
      <c r="EB2" s="311">
        <f>1/EB4</f>
        <v>1.78795987818033</v>
      </c>
      <c r="EC2" s="303"/>
      <c r="EE2" s="304"/>
      <c r="EF2" s="305" t="s">
        <v>63</v>
      </c>
      <c r="EG2" s="311">
        <f>1/EG4</f>
        <v>1.76693162227041</v>
      </c>
      <c r="EH2" s="303"/>
      <c r="EJ2" s="304"/>
      <c r="EK2" s="305" t="s">
        <v>63</v>
      </c>
      <c r="EL2" s="311">
        <f>1/EL4</f>
        <v>1.77208134175555</v>
      </c>
      <c r="EM2" s="303"/>
      <c r="EO2" s="304"/>
      <c r="EP2" s="305" t="s">
        <v>63</v>
      </c>
      <c r="EQ2" s="311">
        <f>1/EQ4</f>
        <v>1.74756433221198</v>
      </c>
      <c r="ER2" s="303"/>
      <c r="ET2" s="304"/>
      <c r="EU2" s="305" t="s">
        <v>63</v>
      </c>
      <c r="EV2" s="311">
        <f>1/EV4</f>
        <v>1.80198759231432</v>
      </c>
      <c r="EW2" s="303"/>
      <c r="EY2" s="304"/>
      <c r="EZ2" s="305" t="s">
        <v>63</v>
      </c>
      <c r="FA2" s="311">
        <f>1/FA4</f>
        <v>1.85949974144099</v>
      </c>
      <c r="FB2" s="303"/>
      <c r="FD2" s="304"/>
      <c r="FE2" s="305" t="s">
        <v>63</v>
      </c>
      <c r="FF2" s="311">
        <f>1/FF4</f>
        <v>1.90325138778747</v>
      </c>
      <c r="FG2" s="303"/>
      <c r="FI2" s="304"/>
      <c r="FJ2" s="305" t="s">
        <v>63</v>
      </c>
      <c r="FK2" s="311">
        <f>1/FK4</f>
        <v>1.90993164455167</v>
      </c>
      <c r="FL2" s="303"/>
      <c r="FN2" s="304"/>
      <c r="FO2" s="305" t="s">
        <v>63</v>
      </c>
      <c r="FP2" s="311">
        <f>1/FP4</f>
        <v>1.93867392764675</v>
      </c>
      <c r="FQ2" s="303"/>
      <c r="FS2" s="304"/>
      <c r="FT2" s="305" t="s">
        <v>63</v>
      </c>
      <c r="FU2" s="311">
        <f>1/FU4</f>
        <v>1.96778647976688</v>
      </c>
      <c r="FV2" s="303"/>
      <c r="FX2" s="304"/>
      <c r="FY2" s="305" t="s">
        <v>63</v>
      </c>
      <c r="FZ2" s="311">
        <f>1/FZ4</f>
        <v>1.95229701689016</v>
      </c>
      <c r="GA2" s="303"/>
      <c r="GC2" s="304"/>
      <c r="GD2" s="305" t="s">
        <v>63</v>
      </c>
      <c r="GE2" s="311">
        <f>1/GE4</f>
        <v>1.95975902090439</v>
      </c>
      <c r="GF2" s="303"/>
      <c r="GH2" s="304"/>
      <c r="GI2" s="305" t="s">
        <v>63</v>
      </c>
      <c r="GJ2" s="311">
        <f>1/GJ4</f>
        <v>1.94501332906193</v>
      </c>
      <c r="GK2" s="303"/>
      <c r="GM2" s="304"/>
      <c r="GN2" s="305" t="s">
        <v>63</v>
      </c>
      <c r="GO2" s="311">
        <f>1/GO4</f>
        <v>1.93449228766287</v>
      </c>
      <c r="GP2" s="303"/>
      <c r="GR2" s="304"/>
      <c r="GS2" s="305" t="s">
        <v>63</v>
      </c>
      <c r="GT2" s="311">
        <f>1/GT4</f>
        <v>1.9553682936181</v>
      </c>
      <c r="GU2" s="303"/>
      <c r="GW2" s="304"/>
      <c r="GX2" s="305" t="s">
        <v>63</v>
      </c>
      <c r="GY2" s="311">
        <f>1/GY4</f>
        <v>1.94531145895441</v>
      </c>
      <c r="GZ2" s="303"/>
      <c r="HB2" s="304"/>
      <c r="HC2" s="305" t="s">
        <v>63</v>
      </c>
      <c r="HD2" s="311">
        <f>1/HD4</f>
        <v>1.94550907024122</v>
      </c>
      <c r="HE2" s="303"/>
      <c r="HG2" s="304"/>
      <c r="HH2" s="305" t="s">
        <v>63</v>
      </c>
      <c r="HI2" s="311">
        <f>1/HI4</f>
        <v>1.87010743767229</v>
      </c>
      <c r="HJ2" s="303"/>
      <c r="HL2" s="304"/>
      <c r="HM2" s="305" t="s">
        <v>63</v>
      </c>
      <c r="HN2" s="311">
        <f>1/HN4</f>
        <v>1.88653481285575</v>
      </c>
      <c r="HO2" s="303"/>
      <c r="HQ2" s="304"/>
      <c r="HR2" s="305" t="s">
        <v>63</v>
      </c>
      <c r="HS2" s="311">
        <f>1/HS4</f>
        <v>1.87971102575831</v>
      </c>
      <c r="HT2" s="303"/>
      <c r="HV2" s="304"/>
      <c r="HW2" s="305" t="s">
        <v>63</v>
      </c>
      <c r="HX2" s="311">
        <f>1/HX4</f>
        <v>1.84221353360241</v>
      </c>
      <c r="HY2" s="303"/>
    </row>
    <row r="3" spans="2:233">
      <c r="B3" s="132" t="s">
        <v>964</v>
      </c>
      <c r="C3" s="133" t="s">
        <v>62</v>
      </c>
      <c r="D3" s="134">
        <f>D6</f>
        <v>0.65931</v>
      </c>
      <c r="E3" s="318">
        <f>ROUND(D3,12)</f>
        <v>0.65931</v>
      </c>
      <c r="F3" s="156"/>
      <c r="G3" s="157"/>
      <c r="I3" s="132" t="s">
        <v>964</v>
      </c>
      <c r="J3" s="133" t="s">
        <v>62</v>
      </c>
      <c r="K3" s="134">
        <f>K6</f>
        <v>0.6315</v>
      </c>
      <c r="L3" s="318">
        <f>ROUND(K3,12)</f>
        <v>0.6315</v>
      </c>
      <c r="M3" s="156"/>
      <c r="N3" s="157"/>
      <c r="P3" s="132" t="s">
        <v>964</v>
      </c>
      <c r="Q3" s="133" t="s">
        <v>62</v>
      </c>
      <c r="R3" s="134">
        <f>R6</f>
        <v>0.6298</v>
      </c>
      <c r="S3" s="318">
        <f>ROUND(R3,12)</f>
        <v>0.6298</v>
      </c>
      <c r="T3" s="156"/>
      <c r="U3" s="157"/>
      <c r="W3" s="132" t="s">
        <v>964</v>
      </c>
      <c r="X3" s="133" t="s">
        <v>62</v>
      </c>
      <c r="Y3" s="134">
        <f>Y6</f>
        <v>0.6422</v>
      </c>
      <c r="Z3" s="318">
        <f>ROUND(Y3,12)</f>
        <v>0.6422</v>
      </c>
      <c r="AA3" s="156"/>
      <c r="AB3" s="157"/>
      <c r="AD3" s="132" t="s">
        <v>964</v>
      </c>
      <c r="AE3" s="133" t="s">
        <v>62</v>
      </c>
      <c r="AF3" s="134">
        <f>AF6</f>
        <v>0.63934</v>
      </c>
      <c r="AG3" s="157"/>
      <c r="AI3" s="132" t="s">
        <v>964</v>
      </c>
      <c r="AJ3" s="133" t="s">
        <v>62</v>
      </c>
      <c r="AK3" s="134">
        <f>AK6</f>
        <v>0.62369</v>
      </c>
      <c r="AL3" s="157"/>
      <c r="AN3" s="132" t="s">
        <v>964</v>
      </c>
      <c r="AO3" s="133" t="s">
        <v>62</v>
      </c>
      <c r="AP3" s="134">
        <f>AP6</f>
        <v>0.5991</v>
      </c>
      <c r="AQ3" s="157"/>
      <c r="AS3" s="132" t="s">
        <v>964</v>
      </c>
      <c r="AT3" s="133" t="s">
        <v>62</v>
      </c>
      <c r="AU3" s="134">
        <f>AU6</f>
        <v>0.59665</v>
      </c>
      <c r="AV3" s="157"/>
      <c r="AX3" s="132" t="s">
        <v>964</v>
      </c>
      <c r="AY3" s="133" t="s">
        <v>62</v>
      </c>
      <c r="AZ3" s="134">
        <f>AZ6</f>
        <v>0.56463</v>
      </c>
      <c r="BA3" s="157"/>
      <c r="BC3" s="132" t="s">
        <v>964</v>
      </c>
      <c r="BD3" s="133" t="s">
        <v>62</v>
      </c>
      <c r="BE3" s="134">
        <f>BE6</f>
        <v>0.55948</v>
      </c>
      <c r="BF3" s="157"/>
      <c r="BH3" s="132" t="s">
        <v>964</v>
      </c>
      <c r="BI3" s="133" t="s">
        <v>62</v>
      </c>
      <c r="BJ3" s="134">
        <f>BJ6</f>
        <v>0.56414</v>
      </c>
      <c r="BK3" s="157"/>
      <c r="BM3" s="132" t="s">
        <v>964</v>
      </c>
      <c r="BN3" s="133" t="s">
        <v>62</v>
      </c>
      <c r="BO3" s="134">
        <f>BO6</f>
        <v>0.61482</v>
      </c>
      <c r="BP3" s="157"/>
      <c r="BR3" s="132" t="s">
        <v>964</v>
      </c>
      <c r="BS3" s="133" t="s">
        <v>62</v>
      </c>
      <c r="BT3" s="134">
        <f>BT6</f>
        <v>0.58466</v>
      </c>
      <c r="BU3" s="157"/>
      <c r="BW3" s="132" t="s">
        <v>964</v>
      </c>
      <c r="BX3" s="133" t="s">
        <v>62</v>
      </c>
      <c r="BY3" s="134">
        <f>BY6</f>
        <v>0.55663</v>
      </c>
      <c r="BZ3" s="157"/>
      <c r="CB3" s="132" t="s">
        <v>964</v>
      </c>
      <c r="CC3" s="133" t="s">
        <v>62</v>
      </c>
      <c r="CD3" s="134">
        <f>CD6</f>
        <v>0.55227</v>
      </c>
      <c r="CE3" s="157"/>
      <c r="CG3" s="132" t="s">
        <v>964</v>
      </c>
      <c r="CH3" s="133" t="s">
        <v>62</v>
      </c>
      <c r="CI3" s="134">
        <f>CI6</f>
        <v>0.56692</v>
      </c>
      <c r="CJ3" s="157"/>
      <c r="CL3" s="132" t="s">
        <v>964</v>
      </c>
      <c r="CM3" s="133" t="s">
        <v>62</v>
      </c>
      <c r="CN3" s="134">
        <f>CN6</f>
        <v>0.56056</v>
      </c>
      <c r="CO3" s="157"/>
      <c r="CQ3" s="132" t="s">
        <v>964</v>
      </c>
      <c r="CR3" s="133" t="s">
        <v>62</v>
      </c>
      <c r="CS3" s="134">
        <f>CS6</f>
        <v>0.56216</v>
      </c>
      <c r="CT3" s="157"/>
      <c r="CV3" s="132" t="s">
        <v>964</v>
      </c>
      <c r="CW3" s="133" t="s">
        <v>62</v>
      </c>
      <c r="CX3" s="134">
        <f>CX6</f>
        <v>0.56669</v>
      </c>
      <c r="CY3" s="157"/>
      <c r="DA3" s="132" t="s">
        <v>964</v>
      </c>
      <c r="DB3" s="133" t="s">
        <v>62</v>
      </c>
      <c r="DC3" s="134">
        <f>DC6</f>
        <v>0.55603</v>
      </c>
      <c r="DD3" s="157"/>
      <c r="DF3" s="132" t="s">
        <v>964</v>
      </c>
      <c r="DG3" s="133" t="s">
        <v>62</v>
      </c>
      <c r="DH3" s="134">
        <f>DH6</f>
        <v>0.56533</v>
      </c>
      <c r="DI3" s="157"/>
      <c r="DK3" s="132" t="s">
        <v>964</v>
      </c>
      <c r="DL3" s="133" t="s">
        <v>62</v>
      </c>
      <c r="DM3" s="134">
        <f>DM6</f>
        <v>0.55605</v>
      </c>
      <c r="DN3" s="157"/>
      <c r="DP3" s="132" t="s">
        <v>964</v>
      </c>
      <c r="DQ3" s="133" t="s">
        <v>62</v>
      </c>
      <c r="DR3" s="134">
        <f>DR6</f>
        <v>0.54367</v>
      </c>
      <c r="DS3" s="157"/>
      <c r="DU3" s="132" t="s">
        <v>964</v>
      </c>
      <c r="DV3" s="133" t="s">
        <v>62</v>
      </c>
      <c r="DW3" s="134">
        <f>DW6</f>
        <v>0.54575</v>
      </c>
      <c r="DX3" s="157"/>
      <c r="DZ3" s="132" t="s">
        <v>964</v>
      </c>
      <c r="EA3" s="133" t="s">
        <v>62</v>
      </c>
      <c r="EB3" s="134">
        <f>EB6</f>
        <v>0.56273</v>
      </c>
      <c r="EC3" s="157"/>
      <c r="EE3" s="132" t="s">
        <v>964</v>
      </c>
      <c r="EF3" s="133" t="s">
        <v>62</v>
      </c>
      <c r="EG3" s="134">
        <f>EG6</f>
        <v>0.5657</v>
      </c>
      <c r="EH3" s="157"/>
      <c r="EJ3" s="132" t="s">
        <v>964</v>
      </c>
      <c r="EK3" s="133" t="s">
        <v>62</v>
      </c>
      <c r="EL3" s="134">
        <f>EL6</f>
        <v>0.56827</v>
      </c>
      <c r="EM3" s="157"/>
      <c r="EO3" s="132" t="s">
        <v>964</v>
      </c>
      <c r="EP3" s="133" t="s">
        <v>62</v>
      </c>
      <c r="EQ3" s="134">
        <f>EQ6</f>
        <v>0.57203</v>
      </c>
      <c r="ER3" s="157"/>
      <c r="ET3" s="132" t="s">
        <v>964</v>
      </c>
      <c r="EU3" s="133" t="s">
        <v>62</v>
      </c>
      <c r="EV3" s="134">
        <f>EV6</f>
        <v>0.55513</v>
      </c>
      <c r="EW3" s="157"/>
      <c r="EY3" s="132" t="s">
        <v>964</v>
      </c>
      <c r="EZ3" s="133" t="s">
        <v>62</v>
      </c>
      <c r="FA3" s="134">
        <f>FA6</f>
        <v>0.53593</v>
      </c>
      <c r="FB3" s="157"/>
      <c r="FD3" s="132" t="s">
        <v>964</v>
      </c>
      <c r="FE3" s="133" t="s">
        <v>62</v>
      </c>
      <c r="FF3" s="134">
        <f>FF6</f>
        <v>0.51867</v>
      </c>
      <c r="FG3" s="157"/>
      <c r="FI3" s="132" t="s">
        <v>964</v>
      </c>
      <c r="FJ3" s="133" t="s">
        <v>62</v>
      </c>
      <c r="FK3" s="134">
        <f>FK6</f>
        <v>0.51957</v>
      </c>
      <c r="FL3" s="157"/>
      <c r="FN3" s="132" t="s">
        <v>964</v>
      </c>
      <c r="FO3" s="133" t="s">
        <v>62</v>
      </c>
      <c r="FP3" s="134">
        <f>FP6</f>
        <v>0.50438</v>
      </c>
      <c r="FQ3" s="157"/>
      <c r="FS3" s="132" t="s">
        <v>964</v>
      </c>
      <c r="FT3" s="133" t="s">
        <v>62</v>
      </c>
      <c r="FU3" s="134">
        <f>FU6</f>
        <v>0.52153</v>
      </c>
      <c r="FV3" s="157"/>
      <c r="FX3" s="132" t="s">
        <v>964</v>
      </c>
      <c r="FY3" s="133" t="s">
        <v>62</v>
      </c>
      <c r="FZ3" s="134">
        <f>FZ6</f>
        <v>0.51323</v>
      </c>
      <c r="GA3" s="157"/>
      <c r="GC3" s="132" t="s">
        <v>964</v>
      </c>
      <c r="GD3" s="133" t="s">
        <v>62</v>
      </c>
      <c r="GE3" s="134">
        <f>GE6</f>
        <v>0.5117</v>
      </c>
      <c r="GF3" s="157"/>
      <c r="GH3" s="132" t="s">
        <v>964</v>
      </c>
      <c r="GI3" s="133" t="s">
        <v>62</v>
      </c>
      <c r="GJ3" s="134">
        <f>GJ6</f>
        <v>0.51657</v>
      </c>
      <c r="GK3" s="157"/>
      <c r="GM3" s="132" t="s">
        <v>964</v>
      </c>
      <c r="GN3" s="133" t="s">
        <v>62</v>
      </c>
      <c r="GO3" s="134">
        <f>GO6</f>
        <v>0.515</v>
      </c>
      <c r="GP3" s="157"/>
      <c r="GR3" s="132" t="s">
        <v>964</v>
      </c>
      <c r="GS3" s="133" t="s">
        <v>62</v>
      </c>
      <c r="GT3" s="134">
        <f>GT6</f>
        <v>0.51289</v>
      </c>
      <c r="GU3" s="157"/>
      <c r="GW3" s="132" t="s">
        <v>964</v>
      </c>
      <c r="GX3" s="133" t="s">
        <v>62</v>
      </c>
      <c r="GY3" s="134">
        <f>GY6</f>
        <v>0.5048</v>
      </c>
      <c r="GZ3" s="157"/>
      <c r="HB3" s="132" t="s">
        <v>964</v>
      </c>
      <c r="HC3" s="133" t="s">
        <v>62</v>
      </c>
      <c r="HD3" s="134">
        <f>HD6</f>
        <v>0.51899</v>
      </c>
      <c r="HE3" s="157"/>
      <c r="HG3" s="132" t="s">
        <v>964</v>
      </c>
      <c r="HH3" s="133" t="s">
        <v>62</v>
      </c>
      <c r="HI3" s="134">
        <f>HI6</f>
        <v>0.54115</v>
      </c>
      <c r="HJ3" s="157"/>
      <c r="HL3" s="132" t="s">
        <v>964</v>
      </c>
      <c r="HM3" s="133" t="s">
        <v>62</v>
      </c>
      <c r="HN3" s="134">
        <f>HN6</f>
        <v>0.53186</v>
      </c>
      <c r="HO3" s="157"/>
      <c r="HQ3" s="132" t="s">
        <v>964</v>
      </c>
      <c r="HR3" s="133" t="s">
        <v>62</v>
      </c>
      <c r="HS3" s="134">
        <f>HS6</f>
        <v>0.53329</v>
      </c>
      <c r="HT3" s="157"/>
      <c r="HV3" s="132" t="s">
        <v>964</v>
      </c>
      <c r="HW3" s="133" t="s">
        <v>62</v>
      </c>
      <c r="HX3" s="134">
        <f>HX6</f>
        <v>0.55184</v>
      </c>
      <c r="HY3" s="157"/>
    </row>
    <row r="4" spans="2:233">
      <c r="B4" s="136"/>
      <c r="C4" s="137" t="s">
        <v>63</v>
      </c>
      <c r="D4" s="138">
        <f>AVERAGE(D6:D28)</f>
        <v>0.6837875</v>
      </c>
      <c r="E4" s="318">
        <f>ROUND(D4,12)</f>
        <v>0.6837875</v>
      </c>
      <c r="F4" s="156"/>
      <c r="G4" s="157"/>
      <c r="I4" s="136"/>
      <c r="J4" s="137" t="s">
        <v>63</v>
      </c>
      <c r="K4" s="138">
        <f>AVERAGE(K6:K28)</f>
        <v>0.645085909090909</v>
      </c>
      <c r="L4" s="318">
        <f>ROUND(K4,12)</f>
        <v>0.645085909091</v>
      </c>
      <c r="M4" s="156"/>
      <c r="N4" s="157"/>
      <c r="P4" s="136"/>
      <c r="Q4" s="137" t="s">
        <v>63</v>
      </c>
      <c r="R4" s="138">
        <f>AVERAGE(R6:R28)</f>
        <v>0.633423636363636</v>
      </c>
      <c r="S4" s="318">
        <f>ROUND(R4,12)</f>
        <v>0.633423636364</v>
      </c>
      <c r="T4" s="156"/>
      <c r="U4" s="157"/>
      <c r="W4" s="136"/>
      <c r="X4" s="137" t="s">
        <v>63</v>
      </c>
      <c r="Y4" s="138">
        <f>AVERAGE(Y6:Y28)</f>
        <v>0.642848125</v>
      </c>
      <c r="Z4" s="318">
        <f>ROUND(Y4,12)</f>
        <v>0.642848125</v>
      </c>
      <c r="AA4" s="156"/>
      <c r="AB4" s="157"/>
      <c r="AD4" s="136"/>
      <c r="AE4" s="137" t="s">
        <v>63</v>
      </c>
      <c r="AF4" s="138">
        <f>AVERAGE(AF6:AF28)</f>
        <v>0.647777</v>
      </c>
      <c r="AG4" s="157"/>
      <c r="AI4" s="136"/>
      <c r="AJ4" s="137" t="s">
        <v>63</v>
      </c>
      <c r="AK4" s="138">
        <f>AVERAGE(AK6:AK28)</f>
        <v>0.635148260869565</v>
      </c>
      <c r="AL4" s="157"/>
      <c r="AN4" s="136"/>
      <c r="AO4" s="137" t="s">
        <v>63</v>
      </c>
      <c r="AP4" s="138">
        <f>AVERAGE(AP6:AP28)</f>
        <v>0.614861052631579</v>
      </c>
      <c r="AQ4" s="157"/>
      <c r="AS4" s="136"/>
      <c r="AT4" s="137" t="s">
        <v>63</v>
      </c>
      <c r="AU4" s="138">
        <f>AVERAGE(AU6:AU28)</f>
        <v>0.596797</v>
      </c>
      <c r="AV4" s="157"/>
      <c r="AX4" s="136"/>
      <c r="AY4" s="137" t="s">
        <v>63</v>
      </c>
      <c r="AZ4" s="138">
        <f>AVERAGE(AZ6:AZ28)</f>
        <v>0.577001</v>
      </c>
      <c r="BA4" s="157"/>
      <c r="BC4" s="136"/>
      <c r="BD4" s="137" t="s">
        <v>63</v>
      </c>
      <c r="BE4" s="138">
        <f>AVERAGE(BE6:BE28)</f>
        <v>0.559137142857143</v>
      </c>
      <c r="BF4" s="157"/>
      <c r="BH4" s="136"/>
      <c r="BI4" s="137" t="s">
        <v>63</v>
      </c>
      <c r="BJ4" s="138">
        <f>AVERAGE(BJ6:BJ28)</f>
        <v>0.565009565217391</v>
      </c>
      <c r="BK4" s="157"/>
      <c r="BM4" s="136"/>
      <c r="BN4" s="137" t="s">
        <v>63</v>
      </c>
      <c r="BO4" s="138">
        <f>AVERAGE(BO6:BO28)</f>
        <v>0.595991</v>
      </c>
      <c r="BP4" s="157"/>
      <c r="BR4" s="136"/>
      <c r="BS4" s="137" t="s">
        <v>63</v>
      </c>
      <c r="BT4" s="138">
        <f>AVERAGE(BT6:BT28)</f>
        <v>0.590498235294118</v>
      </c>
      <c r="BU4" s="157"/>
      <c r="BW4" s="136"/>
      <c r="BX4" s="137" t="s">
        <v>63</v>
      </c>
      <c r="BY4" s="138">
        <f>AVERAGE(BY6:BY28)</f>
        <v>0.569628181818182</v>
      </c>
      <c r="BZ4" s="157"/>
      <c r="CB4" s="136"/>
      <c r="CC4" s="137" t="s">
        <v>63</v>
      </c>
      <c r="CD4" s="138">
        <f>AVERAGE(CD6:CD28)</f>
        <v>0.558492380952381</v>
      </c>
      <c r="CE4" s="157"/>
      <c r="CG4" s="136"/>
      <c r="CH4" s="137" t="s">
        <v>63</v>
      </c>
      <c r="CI4" s="138">
        <f>AVERAGE(CI6:CI28)</f>
        <v>0.562374761904762</v>
      </c>
      <c r="CJ4" s="157"/>
      <c r="CL4" s="136"/>
      <c r="CM4" s="137" t="s">
        <v>63</v>
      </c>
      <c r="CN4" s="138">
        <f>AVERAGE(CN6:CN28)</f>
        <v>0.5631525</v>
      </c>
      <c r="CO4" s="157"/>
      <c r="CQ4" s="136"/>
      <c r="CR4" s="137" t="s">
        <v>63</v>
      </c>
      <c r="CS4" s="138">
        <f>AVERAGE(CS6:CS28)</f>
        <v>0.557780952380952</v>
      </c>
      <c r="CT4" s="157"/>
      <c r="CV4" s="136"/>
      <c r="CW4" s="137" t="s">
        <v>63</v>
      </c>
      <c r="CX4" s="138">
        <f>AVERAGE(CX6:CX28)</f>
        <v>0.5642785</v>
      </c>
      <c r="CY4" s="157"/>
      <c r="DA4" s="136"/>
      <c r="DB4" s="137" t="s">
        <v>63</v>
      </c>
      <c r="DC4" s="138">
        <f>AVERAGE(DC6:DC28)</f>
        <v>0.5564195</v>
      </c>
      <c r="DD4" s="157"/>
      <c r="DF4" s="136"/>
      <c r="DG4" s="137" t="s">
        <v>63</v>
      </c>
      <c r="DH4" s="138">
        <f>AVERAGE(DH6:DH28)</f>
        <v>0.563461578947369</v>
      </c>
      <c r="DI4" s="157"/>
      <c r="DK4" s="136"/>
      <c r="DL4" s="137" t="s">
        <v>63</v>
      </c>
      <c r="DM4" s="138">
        <f>AVERAGE(DM6:DM28)</f>
        <v>0.554217391304348</v>
      </c>
      <c r="DN4" s="157"/>
      <c r="DP4" s="136"/>
      <c r="DQ4" s="137" t="s">
        <v>63</v>
      </c>
      <c r="DR4" s="138">
        <f>AVERAGE(DR6:DR28)</f>
        <v>0.546342272727273</v>
      </c>
      <c r="DS4" s="157"/>
      <c r="DU4" s="136"/>
      <c r="DV4" s="137" t="s">
        <v>63</v>
      </c>
      <c r="DW4" s="138">
        <f>AVERAGE(DW6:DW28)</f>
        <v>0.544123157894737</v>
      </c>
      <c r="DX4" s="157"/>
      <c r="DZ4" s="136"/>
      <c r="EA4" s="137" t="s">
        <v>63</v>
      </c>
      <c r="EB4" s="138">
        <f>AVERAGE(EB6:EB28)</f>
        <v>0.559296666666667</v>
      </c>
      <c r="EC4" s="157"/>
      <c r="EE4" s="136"/>
      <c r="EF4" s="137" t="s">
        <v>63</v>
      </c>
      <c r="EG4" s="138">
        <f>AVERAGE(EG6:EG28)</f>
        <v>0.565952857142857</v>
      </c>
      <c r="EH4" s="157"/>
      <c r="EJ4" s="136"/>
      <c r="EK4" s="137" t="s">
        <v>63</v>
      </c>
      <c r="EL4" s="138">
        <f>AVERAGE(EL6:EL28)</f>
        <v>0.564308181818182</v>
      </c>
      <c r="EM4" s="157"/>
      <c r="EO4" s="136"/>
      <c r="EP4" s="137" t="s">
        <v>63</v>
      </c>
      <c r="EQ4" s="138">
        <f>AVERAGE(EQ6:EQ28)</f>
        <v>0.572225</v>
      </c>
      <c r="ER4" s="157"/>
      <c r="ET4" s="136"/>
      <c r="EU4" s="137" t="s">
        <v>63</v>
      </c>
      <c r="EV4" s="138">
        <f>AVERAGE(EV6:EV28)</f>
        <v>0.554942777777778</v>
      </c>
      <c r="EW4" s="157"/>
      <c r="EY4" s="136"/>
      <c r="EZ4" s="137" t="s">
        <v>63</v>
      </c>
      <c r="FA4" s="138">
        <f>AVERAGE(FA6:FA28)</f>
        <v>0.537779047619048</v>
      </c>
      <c r="FB4" s="157"/>
      <c r="FD4" s="136"/>
      <c r="FE4" s="137" t="s">
        <v>63</v>
      </c>
      <c r="FF4" s="138">
        <f>AVERAGE(FF6:FF28)</f>
        <v>0.525416666666667</v>
      </c>
      <c r="FG4" s="157"/>
      <c r="FI4" s="136"/>
      <c r="FJ4" s="137" t="s">
        <v>63</v>
      </c>
      <c r="FK4" s="138">
        <f>AVERAGE(FK6:FK28)</f>
        <v>0.523578947368421</v>
      </c>
      <c r="FL4" s="157"/>
      <c r="FN4" s="136"/>
      <c r="FO4" s="137" t="s">
        <v>63</v>
      </c>
      <c r="FP4" s="138">
        <f>AVERAGE(FP6:FP28)</f>
        <v>0.5158165</v>
      </c>
      <c r="FQ4" s="157"/>
      <c r="FS4" s="136"/>
      <c r="FT4" s="137" t="s">
        <v>63</v>
      </c>
      <c r="FU4" s="138">
        <f>AVERAGE(FU6:FU28)</f>
        <v>0.508185217391304</v>
      </c>
      <c r="FV4" s="157"/>
      <c r="FX4" s="136"/>
      <c r="FY4" s="137" t="s">
        <v>63</v>
      </c>
      <c r="FZ4" s="138">
        <f>AVERAGE(FZ6:FZ28)</f>
        <v>0.512217142857143</v>
      </c>
      <c r="GA4" s="157"/>
      <c r="GC4" s="136"/>
      <c r="GD4" s="137" t="s">
        <v>63</v>
      </c>
      <c r="GE4" s="138">
        <f>AVERAGE(GE6:GE28)</f>
        <v>0.510266818181818</v>
      </c>
      <c r="GF4" s="157"/>
      <c r="GH4" s="136"/>
      <c r="GI4" s="137" t="s">
        <v>63</v>
      </c>
      <c r="GJ4" s="138">
        <f>AVERAGE(GJ6:GJ28)</f>
        <v>0.514135294117647</v>
      </c>
      <c r="GK4" s="157"/>
      <c r="GM4" s="136"/>
      <c r="GN4" s="137" t="s">
        <v>63</v>
      </c>
      <c r="GO4" s="138">
        <f>AVERAGE(GO6:GO28)</f>
        <v>0.5169315</v>
      </c>
      <c r="GP4" s="157"/>
      <c r="GR4" s="136"/>
      <c r="GS4" s="137" t="s">
        <v>63</v>
      </c>
      <c r="GT4" s="138">
        <f>AVERAGE(GT6:GT28)</f>
        <v>0.511412608695652</v>
      </c>
      <c r="GU4" s="157"/>
      <c r="GW4" s="136"/>
      <c r="GX4" s="137" t="s">
        <v>63</v>
      </c>
      <c r="GY4" s="138">
        <f>AVERAGE(GY6:GY28)</f>
        <v>0.5140565</v>
      </c>
      <c r="GZ4" s="157"/>
      <c r="HB4" s="136"/>
      <c r="HC4" s="137" t="s">
        <v>63</v>
      </c>
      <c r="HD4" s="138">
        <f>AVERAGE(HD6:HD28)</f>
        <v>0.514004285714286</v>
      </c>
      <c r="HE4" s="157"/>
      <c r="HG4" s="136"/>
      <c r="HH4" s="137" t="s">
        <v>63</v>
      </c>
      <c r="HI4" s="138">
        <f>AVERAGE(HI6:HI28)</f>
        <v>0.534728636363636</v>
      </c>
      <c r="HJ4" s="157"/>
      <c r="HL4" s="136"/>
      <c r="HM4" s="137" t="s">
        <v>63</v>
      </c>
      <c r="HN4" s="138">
        <f>AVERAGE(HN6:HN28)</f>
        <v>0.530072380952381</v>
      </c>
      <c r="HO4" s="157"/>
      <c r="HQ4" s="136"/>
      <c r="HR4" s="137" t="s">
        <v>63</v>
      </c>
      <c r="HS4" s="138">
        <f>AVERAGE(HS6:HS28)</f>
        <v>0.531996666666667</v>
      </c>
      <c r="HT4" s="157"/>
      <c r="HV4" s="136"/>
      <c r="HW4" s="137" t="s">
        <v>63</v>
      </c>
      <c r="HX4" s="138">
        <f>AVERAGE(HX6:HX28)</f>
        <v>0.542825238095238</v>
      </c>
      <c r="HY4" s="157"/>
    </row>
    <row r="5" s="171" customFormat="1" ht="19.5" customHeight="1" spans="2:233">
      <c r="B5" s="143" t="s">
        <v>72</v>
      </c>
      <c r="C5" s="319" t="s">
        <v>965</v>
      </c>
      <c r="D5" s="320"/>
      <c r="E5" s="321" t="s">
        <v>966</v>
      </c>
      <c r="F5" s="180"/>
      <c r="G5" s="312" t="s">
        <v>967</v>
      </c>
      <c r="I5" s="143" t="s">
        <v>72</v>
      </c>
      <c r="J5" s="319" t="s">
        <v>965</v>
      </c>
      <c r="K5" s="320"/>
      <c r="L5" s="321" t="s">
        <v>966</v>
      </c>
      <c r="M5" s="180"/>
      <c r="N5" s="312" t="s">
        <v>967</v>
      </c>
      <c r="P5" s="143" t="s">
        <v>72</v>
      </c>
      <c r="Q5" s="319" t="s">
        <v>965</v>
      </c>
      <c r="R5" s="320"/>
      <c r="S5" s="321" t="s">
        <v>966</v>
      </c>
      <c r="T5" s="180"/>
      <c r="U5" s="312" t="s">
        <v>967</v>
      </c>
      <c r="W5" s="143" t="s">
        <v>72</v>
      </c>
      <c r="X5" s="319" t="s">
        <v>965</v>
      </c>
      <c r="Y5" s="320"/>
      <c r="Z5" s="321" t="s">
        <v>966</v>
      </c>
      <c r="AA5" s="180"/>
      <c r="AB5" s="312" t="s">
        <v>967</v>
      </c>
      <c r="AD5" s="143"/>
      <c r="AE5" s="315" t="s">
        <v>72</v>
      </c>
      <c r="AF5" s="343" t="s">
        <v>965</v>
      </c>
      <c r="AG5" s="312" t="s">
        <v>967</v>
      </c>
      <c r="AI5" s="143"/>
      <c r="AJ5" s="315" t="s">
        <v>72</v>
      </c>
      <c r="AK5" s="343" t="s">
        <v>965</v>
      </c>
      <c r="AL5" s="312" t="s">
        <v>967</v>
      </c>
      <c r="AN5" s="143"/>
      <c r="AO5" s="315" t="s">
        <v>72</v>
      </c>
      <c r="AP5" s="343" t="s">
        <v>965</v>
      </c>
      <c r="AQ5" s="312" t="s">
        <v>967</v>
      </c>
      <c r="AS5" s="143"/>
      <c r="AT5" s="315" t="s">
        <v>72</v>
      </c>
      <c r="AU5" s="343" t="s">
        <v>965</v>
      </c>
      <c r="AV5" s="312" t="s">
        <v>967</v>
      </c>
      <c r="AX5" s="143"/>
      <c r="AY5" s="315" t="s">
        <v>72</v>
      </c>
      <c r="AZ5" s="343" t="s">
        <v>965</v>
      </c>
      <c r="BA5" s="312" t="s">
        <v>967</v>
      </c>
      <c r="BC5" s="143"/>
      <c r="BD5" s="315" t="s">
        <v>72</v>
      </c>
      <c r="BE5" s="343" t="s">
        <v>965</v>
      </c>
      <c r="BF5" s="312" t="s">
        <v>967</v>
      </c>
      <c r="BH5" s="143"/>
      <c r="BI5" s="315" t="s">
        <v>72</v>
      </c>
      <c r="BJ5" s="343" t="s">
        <v>965</v>
      </c>
      <c r="BK5" s="312" t="s">
        <v>967</v>
      </c>
      <c r="BM5" s="143"/>
      <c r="BN5" s="315" t="s">
        <v>72</v>
      </c>
      <c r="BO5" s="343" t="s">
        <v>965</v>
      </c>
      <c r="BP5" s="312" t="s">
        <v>967</v>
      </c>
      <c r="BR5" s="143"/>
      <c r="BS5" s="315" t="s">
        <v>72</v>
      </c>
      <c r="BT5" s="343" t="s">
        <v>965</v>
      </c>
      <c r="BU5" s="312" t="s">
        <v>967</v>
      </c>
      <c r="BW5" s="143"/>
      <c r="BX5" s="315" t="s">
        <v>72</v>
      </c>
      <c r="BY5" s="343" t="s">
        <v>965</v>
      </c>
      <c r="BZ5" s="312" t="s">
        <v>967</v>
      </c>
      <c r="CB5" s="143"/>
      <c r="CC5" s="315" t="s">
        <v>72</v>
      </c>
      <c r="CD5" s="343" t="s">
        <v>965</v>
      </c>
      <c r="CE5" s="312" t="s">
        <v>967</v>
      </c>
      <c r="CG5" s="143"/>
      <c r="CH5" s="315" t="s">
        <v>72</v>
      </c>
      <c r="CI5" s="343" t="s">
        <v>965</v>
      </c>
      <c r="CJ5" s="312" t="s">
        <v>967</v>
      </c>
      <c r="CL5" s="143"/>
      <c r="CM5" s="315" t="s">
        <v>72</v>
      </c>
      <c r="CN5" s="343" t="s">
        <v>965</v>
      </c>
      <c r="CO5" s="312" t="s">
        <v>967</v>
      </c>
      <c r="CQ5" s="143"/>
      <c r="CR5" s="315" t="s">
        <v>72</v>
      </c>
      <c r="CS5" s="343" t="s">
        <v>965</v>
      </c>
      <c r="CT5" s="312" t="s">
        <v>967</v>
      </c>
      <c r="CV5" s="143"/>
      <c r="CW5" s="315" t="s">
        <v>72</v>
      </c>
      <c r="CX5" s="343" t="s">
        <v>965</v>
      </c>
      <c r="CY5" s="312" t="s">
        <v>967</v>
      </c>
      <c r="DA5" s="143"/>
      <c r="DB5" s="315" t="s">
        <v>72</v>
      </c>
      <c r="DC5" s="343" t="s">
        <v>965</v>
      </c>
      <c r="DD5" s="312" t="s">
        <v>967</v>
      </c>
      <c r="DF5" s="143"/>
      <c r="DG5" s="315" t="s">
        <v>72</v>
      </c>
      <c r="DH5" s="343" t="s">
        <v>965</v>
      </c>
      <c r="DI5" s="312" t="s">
        <v>967</v>
      </c>
      <c r="DK5" s="143"/>
      <c r="DL5" s="315" t="s">
        <v>72</v>
      </c>
      <c r="DM5" s="343" t="s">
        <v>965</v>
      </c>
      <c r="DN5" s="312" t="s">
        <v>967</v>
      </c>
      <c r="DP5" s="143"/>
      <c r="DQ5" s="315" t="s">
        <v>72</v>
      </c>
      <c r="DR5" s="343" t="s">
        <v>965</v>
      </c>
      <c r="DS5" s="312" t="s">
        <v>967</v>
      </c>
      <c r="DU5" s="143"/>
      <c r="DV5" s="315" t="s">
        <v>72</v>
      </c>
      <c r="DW5" s="343" t="s">
        <v>965</v>
      </c>
      <c r="DX5" s="312" t="s">
        <v>967</v>
      </c>
      <c r="DZ5" s="143"/>
      <c r="EA5" s="315" t="s">
        <v>72</v>
      </c>
      <c r="EB5" s="343" t="s">
        <v>965</v>
      </c>
      <c r="EC5" s="312" t="s">
        <v>967</v>
      </c>
      <c r="EE5" s="143"/>
      <c r="EF5" s="315" t="s">
        <v>72</v>
      </c>
      <c r="EG5" s="343" t="s">
        <v>965</v>
      </c>
      <c r="EH5" s="312" t="s">
        <v>967</v>
      </c>
      <c r="EJ5" s="143"/>
      <c r="EK5" s="315" t="s">
        <v>72</v>
      </c>
      <c r="EL5" s="343" t="s">
        <v>965</v>
      </c>
      <c r="EM5" s="312" t="s">
        <v>967</v>
      </c>
      <c r="EO5" s="143"/>
      <c r="EP5" s="315" t="s">
        <v>72</v>
      </c>
      <c r="EQ5" s="343" t="s">
        <v>965</v>
      </c>
      <c r="ER5" s="312" t="s">
        <v>967</v>
      </c>
      <c r="ET5" s="143"/>
      <c r="EU5" s="315" t="s">
        <v>72</v>
      </c>
      <c r="EV5" s="343" t="s">
        <v>965</v>
      </c>
      <c r="EW5" s="312" t="s">
        <v>967</v>
      </c>
      <c r="EY5" s="143"/>
      <c r="EZ5" s="315" t="s">
        <v>72</v>
      </c>
      <c r="FA5" s="343" t="s">
        <v>965</v>
      </c>
      <c r="FB5" s="312" t="s">
        <v>967</v>
      </c>
      <c r="FD5" s="143"/>
      <c r="FE5" s="315" t="s">
        <v>72</v>
      </c>
      <c r="FF5" s="343" t="s">
        <v>965</v>
      </c>
      <c r="FG5" s="312" t="s">
        <v>967</v>
      </c>
      <c r="FI5" s="143"/>
      <c r="FJ5" s="315" t="s">
        <v>72</v>
      </c>
      <c r="FK5" s="343" t="s">
        <v>965</v>
      </c>
      <c r="FL5" s="312" t="s">
        <v>967</v>
      </c>
      <c r="FN5" s="143"/>
      <c r="FO5" s="315" t="s">
        <v>72</v>
      </c>
      <c r="FP5" s="343" t="s">
        <v>965</v>
      </c>
      <c r="FQ5" s="312" t="s">
        <v>967</v>
      </c>
      <c r="FS5" s="143"/>
      <c r="FT5" s="315" t="s">
        <v>72</v>
      </c>
      <c r="FU5" s="343" t="s">
        <v>965</v>
      </c>
      <c r="FV5" s="312" t="s">
        <v>967</v>
      </c>
      <c r="FX5" s="143"/>
      <c r="FY5" s="315" t="s">
        <v>72</v>
      </c>
      <c r="FZ5" s="343" t="s">
        <v>965</v>
      </c>
      <c r="GA5" s="312" t="s">
        <v>967</v>
      </c>
      <c r="GC5" s="143"/>
      <c r="GD5" s="315" t="s">
        <v>72</v>
      </c>
      <c r="GE5" s="343" t="s">
        <v>965</v>
      </c>
      <c r="GF5" s="312" t="s">
        <v>967</v>
      </c>
      <c r="GH5" s="143"/>
      <c r="GI5" s="315" t="s">
        <v>72</v>
      </c>
      <c r="GJ5" s="343" t="s">
        <v>965</v>
      </c>
      <c r="GK5" s="312" t="s">
        <v>967</v>
      </c>
      <c r="GM5" s="143"/>
      <c r="GN5" s="315" t="s">
        <v>72</v>
      </c>
      <c r="GO5" s="343" t="s">
        <v>965</v>
      </c>
      <c r="GP5" s="312" t="s">
        <v>967</v>
      </c>
      <c r="GR5" s="143"/>
      <c r="GS5" s="315" t="s">
        <v>72</v>
      </c>
      <c r="GT5" s="343" t="s">
        <v>965</v>
      </c>
      <c r="GU5" s="312" t="s">
        <v>967</v>
      </c>
      <c r="GW5" s="143"/>
      <c r="GX5" s="315" t="s">
        <v>72</v>
      </c>
      <c r="GY5" s="343" t="s">
        <v>965</v>
      </c>
      <c r="GZ5" s="312" t="s">
        <v>967</v>
      </c>
      <c r="HB5" s="143"/>
      <c r="HC5" s="315" t="s">
        <v>72</v>
      </c>
      <c r="HD5" s="343" t="s">
        <v>965</v>
      </c>
      <c r="HE5" s="312" t="s">
        <v>967</v>
      </c>
      <c r="HG5" s="143"/>
      <c r="HH5" s="315" t="s">
        <v>72</v>
      </c>
      <c r="HI5" s="343" t="s">
        <v>965</v>
      </c>
      <c r="HJ5" s="312" t="s">
        <v>967</v>
      </c>
      <c r="HL5" s="143"/>
      <c r="HM5" s="315" t="s">
        <v>72</v>
      </c>
      <c r="HN5" s="343" t="s">
        <v>965</v>
      </c>
      <c r="HO5" s="312" t="s">
        <v>967</v>
      </c>
      <c r="HQ5" s="143"/>
      <c r="HR5" s="315" t="s">
        <v>72</v>
      </c>
      <c r="HS5" s="343" t="s">
        <v>965</v>
      </c>
      <c r="HT5" s="312" t="s">
        <v>967</v>
      </c>
      <c r="HV5" s="143"/>
      <c r="HW5" s="315" t="s">
        <v>72</v>
      </c>
      <c r="HX5" s="343" t="s">
        <v>965</v>
      </c>
      <c r="HY5" s="312" t="s">
        <v>967</v>
      </c>
    </row>
    <row r="6" spans="2:233">
      <c r="B6" s="168" t="s">
        <v>96</v>
      </c>
      <c r="C6" s="168" t="s">
        <v>968</v>
      </c>
      <c r="D6" s="149">
        <f>C6/100</f>
        <v>0.65931</v>
      </c>
      <c r="E6" s="181" t="s">
        <v>97</v>
      </c>
      <c r="F6" s="149">
        <f>E6/100</f>
        <v>7.1768</v>
      </c>
      <c r="G6" s="309">
        <f>D6*F6</f>
        <v>4.731736008</v>
      </c>
      <c r="I6" s="168" t="s">
        <v>98</v>
      </c>
      <c r="J6" s="168" t="s">
        <v>969</v>
      </c>
      <c r="K6" s="149">
        <f>J6/100</f>
        <v>0.6315</v>
      </c>
      <c r="L6" s="181" t="s">
        <v>99</v>
      </c>
      <c r="M6" s="149">
        <f>L6/100</f>
        <v>7.1769</v>
      </c>
      <c r="N6" s="309">
        <f>K6*M6</f>
        <v>4.53221235</v>
      </c>
      <c r="P6" s="168" t="s">
        <v>100</v>
      </c>
      <c r="Q6" s="168" t="s">
        <v>970</v>
      </c>
      <c r="R6" s="149">
        <f t="shared" ref="R6:R27" si="0">Q6/100</f>
        <v>0.6298</v>
      </c>
      <c r="S6" s="181" t="s">
        <v>101</v>
      </c>
      <c r="T6" s="149">
        <f t="shared" ref="T6:T27" si="1">S6/100</f>
        <v>6.9646</v>
      </c>
      <c r="U6" s="309">
        <f t="shared" ref="U6:U27" si="2">R6*T6</f>
        <v>4.38630508</v>
      </c>
      <c r="W6" s="168" t="s">
        <v>102</v>
      </c>
      <c r="X6" s="168" t="s">
        <v>971</v>
      </c>
      <c r="Y6" s="149">
        <f>X6/100</f>
        <v>0.6422</v>
      </c>
      <c r="Z6" s="181" t="s">
        <v>103</v>
      </c>
      <c r="AA6" s="149">
        <f t="shared" ref="AA6:AA21" si="3">Z6/100</f>
        <v>6.7604</v>
      </c>
      <c r="AB6" s="309">
        <f t="shared" ref="AB6:AB21" si="4">Y6*AA6</f>
        <v>4.34152888</v>
      </c>
      <c r="AD6" s="168"/>
      <c r="AE6" s="172">
        <v>44985</v>
      </c>
      <c r="AF6" s="149">
        <v>0.63934</v>
      </c>
      <c r="AG6" s="309">
        <v>4.444627746</v>
      </c>
      <c r="AI6" s="168"/>
      <c r="AJ6" s="172">
        <v>45016</v>
      </c>
      <c r="AK6" s="149">
        <v>0.62369</v>
      </c>
      <c r="AL6" s="309">
        <v>4.285810573</v>
      </c>
      <c r="AN6" s="168"/>
      <c r="AO6" s="172">
        <v>45044</v>
      </c>
      <c r="AP6" s="149">
        <v>0.5991</v>
      </c>
      <c r="AQ6" s="309">
        <v>4.1481684</v>
      </c>
      <c r="AS6" s="168"/>
      <c r="AT6" s="172">
        <v>45077</v>
      </c>
      <c r="AU6" s="149">
        <v>0.59665</v>
      </c>
      <c r="AV6" s="309">
        <v>4.225534965</v>
      </c>
      <c r="AX6" s="168"/>
      <c r="AY6" s="172">
        <v>45107</v>
      </c>
      <c r="AZ6" s="149">
        <v>0.56463</v>
      </c>
      <c r="BA6" s="309">
        <v>4.079903454</v>
      </c>
      <c r="BC6" s="168"/>
      <c r="BD6" s="172">
        <v>45138</v>
      </c>
      <c r="BE6" s="149">
        <v>0.55948</v>
      </c>
      <c r="BF6" s="309">
        <v>3.98937214</v>
      </c>
      <c r="BH6" s="168"/>
      <c r="BI6" s="172">
        <v>45169</v>
      </c>
      <c r="BJ6" s="149">
        <v>0.56414</v>
      </c>
      <c r="BK6" s="309">
        <v>4.051145754</v>
      </c>
      <c r="BM6" s="168"/>
      <c r="BN6" s="173">
        <v>45197</v>
      </c>
      <c r="BO6" s="149">
        <v>0.61482</v>
      </c>
      <c r="BP6" s="309">
        <v>4.414284636</v>
      </c>
      <c r="BR6" s="168"/>
      <c r="BS6" s="173">
        <v>45230</v>
      </c>
      <c r="BT6" s="149">
        <v>0.58466</v>
      </c>
      <c r="BU6" s="309">
        <v>4.196631014</v>
      </c>
      <c r="BW6" s="168"/>
      <c r="BX6" s="173">
        <v>45260</v>
      </c>
      <c r="BY6" s="149">
        <v>0.55663</v>
      </c>
      <c r="BZ6" s="309">
        <v>3.953074934</v>
      </c>
      <c r="CB6" s="168"/>
      <c r="CC6" s="173">
        <v>45289</v>
      </c>
      <c r="CD6" s="149">
        <v>0.55227</v>
      </c>
      <c r="CE6" s="309">
        <v>3.911562729</v>
      </c>
      <c r="CG6" s="168"/>
      <c r="CH6" s="173">
        <v>45321</v>
      </c>
      <c r="CI6" s="149">
        <v>0.56692</v>
      </c>
      <c r="CJ6" s="309">
        <v>4.02825006</v>
      </c>
      <c r="CL6" s="168"/>
      <c r="CM6" s="173">
        <v>45351</v>
      </c>
      <c r="CN6" s="149">
        <v>0.56056</v>
      </c>
      <c r="CO6" s="309">
        <v>3.981994016</v>
      </c>
      <c r="CQ6" s="168"/>
      <c r="CR6" s="173">
        <v>45380</v>
      </c>
      <c r="CS6" s="149">
        <v>0.56216</v>
      </c>
      <c r="CT6" s="309">
        <v>3.9885252</v>
      </c>
      <c r="CV6" s="168"/>
      <c r="CW6" s="173">
        <v>45412</v>
      </c>
      <c r="CX6" s="149">
        <v>0.56669</v>
      </c>
      <c r="CY6" s="309">
        <v>4.027069147</v>
      </c>
      <c r="DA6" s="168"/>
      <c r="DB6" s="173">
        <v>45443</v>
      </c>
      <c r="DC6" s="149">
        <v>0.55603</v>
      </c>
      <c r="DD6" s="309">
        <v>3.952706064</v>
      </c>
      <c r="DF6" s="168"/>
      <c r="DG6" s="173">
        <v>45471</v>
      </c>
      <c r="DH6" s="149">
        <v>0.56533</v>
      </c>
      <c r="DI6" s="309">
        <v>4.028993844</v>
      </c>
      <c r="DK6" s="168"/>
      <c r="DL6" s="173">
        <v>45504</v>
      </c>
      <c r="DM6" s="149">
        <v>0.55605</v>
      </c>
      <c r="DN6" s="309">
        <v>3.96719433</v>
      </c>
      <c r="DP6" s="168"/>
      <c r="DQ6" s="173">
        <v>45534</v>
      </c>
      <c r="DR6" s="149">
        <v>0.54367</v>
      </c>
      <c r="DS6" s="309">
        <v>3.866798508</v>
      </c>
      <c r="DU6" s="168"/>
      <c r="DV6" s="147">
        <v>45565</v>
      </c>
      <c r="DW6" s="152">
        <v>0.54575</v>
      </c>
      <c r="DX6" s="152">
        <v>3.824289</v>
      </c>
      <c r="DZ6" s="168"/>
      <c r="EA6" s="147">
        <v>45596</v>
      </c>
      <c r="EB6" s="152">
        <v>0.56273</v>
      </c>
      <c r="EC6" s="152">
        <v>4.00945125</v>
      </c>
      <c r="EE6" s="168"/>
      <c r="EF6" s="147">
        <v>45625</v>
      </c>
      <c r="EG6" s="152">
        <v>0.5657</v>
      </c>
      <c r="EH6" s="152">
        <v>4.066082</v>
      </c>
      <c r="EJ6" s="168"/>
      <c r="EK6" s="147">
        <v>45657</v>
      </c>
      <c r="EL6" s="152">
        <v>0.56827</v>
      </c>
      <c r="EM6" s="152">
        <v>4.084952</v>
      </c>
      <c r="EO6" s="168"/>
      <c r="EP6" s="147">
        <v>45674</v>
      </c>
      <c r="EQ6" s="152">
        <v>0.57203</v>
      </c>
      <c r="ER6" s="152">
        <v>4.112266</v>
      </c>
      <c r="ET6" s="168"/>
      <c r="EU6" s="147">
        <v>45716</v>
      </c>
      <c r="EV6" s="152">
        <v>0.55513</v>
      </c>
      <c r="EW6" s="152">
        <v>3.982392</v>
      </c>
      <c r="EY6" s="168"/>
      <c r="EZ6" s="169">
        <v>45747</v>
      </c>
      <c r="FA6" s="152">
        <v>0.53593</v>
      </c>
      <c r="FB6" s="152">
        <v>3.847013</v>
      </c>
      <c r="FD6" s="168"/>
      <c r="FE6" s="169">
        <v>45777</v>
      </c>
      <c r="FF6" s="152">
        <v>0.51867</v>
      </c>
      <c r="FG6" s="152">
        <v>3.73515</v>
      </c>
      <c r="FI6" s="168"/>
      <c r="FJ6" s="169">
        <v>45807</v>
      </c>
      <c r="FK6" s="152">
        <v>0.51957</v>
      </c>
      <c r="FL6" s="152">
        <v>3.733007</v>
      </c>
      <c r="FN6" s="168"/>
      <c r="FO6" s="147">
        <v>45838</v>
      </c>
      <c r="FP6" s="152">
        <v>0.50438</v>
      </c>
      <c r="FQ6" s="152">
        <v>3.610655</v>
      </c>
      <c r="FS6" s="168"/>
      <c r="FT6" s="147">
        <v>45869</v>
      </c>
      <c r="FU6">
        <v>0.52153</v>
      </c>
      <c r="FV6">
        <v>3.728627</v>
      </c>
      <c r="FX6" s="168"/>
      <c r="FY6" s="147">
        <v>45898</v>
      </c>
      <c r="FZ6" s="152">
        <v>0.51323</v>
      </c>
      <c r="GA6" s="152">
        <v>3.645473</v>
      </c>
      <c r="GC6" s="168"/>
      <c r="GD6" s="147">
        <v>45930</v>
      </c>
      <c r="GE6" s="152">
        <v>0.5117</v>
      </c>
      <c r="GF6" s="152">
        <v>3.635884</v>
      </c>
      <c r="GH6" s="168"/>
      <c r="GI6" s="147">
        <v>45961</v>
      </c>
      <c r="GJ6" s="152">
        <v>0.51657</v>
      </c>
      <c r="GK6" s="152">
        <v>3.66144816</v>
      </c>
      <c r="GM6" s="168"/>
      <c r="GN6" s="147">
        <v>45989</v>
      </c>
      <c r="GO6" s="152">
        <v>0.515</v>
      </c>
      <c r="GP6" s="152">
        <v>3.6456335</v>
      </c>
      <c r="GR6" s="168"/>
      <c r="GS6" s="147">
        <v>46022</v>
      </c>
      <c r="GT6" s="152">
        <v>0.51289</v>
      </c>
      <c r="GU6" s="152">
        <v>3.605001232</v>
      </c>
      <c r="GW6" s="168"/>
      <c r="GX6" s="147">
        <v>46052</v>
      </c>
      <c r="GY6" s="152">
        <v>0.5048</v>
      </c>
      <c r="GZ6" s="152">
        <v>3.51734544</v>
      </c>
      <c r="HB6" s="168"/>
      <c r="HC6" s="147">
        <v>46080</v>
      </c>
      <c r="HD6" s="152">
        <v>0.51899</v>
      </c>
      <c r="HE6" s="152">
        <v>3.592863972</v>
      </c>
      <c r="HG6" s="168"/>
      <c r="HH6" s="147">
        <v>46112</v>
      </c>
      <c r="HI6" s="152">
        <v>0.54115</v>
      </c>
      <c r="HJ6" s="152">
        <v>3.74443331</v>
      </c>
      <c r="HL6" s="168"/>
      <c r="HM6" s="147">
        <v>46142</v>
      </c>
      <c r="HN6" s="152">
        <v>0.53186</v>
      </c>
      <c r="HO6" s="152">
        <v>3.650048808</v>
      </c>
      <c r="HQ6" s="168"/>
      <c r="HR6" s="147">
        <v>46171</v>
      </c>
      <c r="HS6" s="152">
        <v>0.53329</v>
      </c>
      <c r="HT6" s="152">
        <v>3.635757904</v>
      </c>
      <c r="HV6" s="168"/>
      <c r="HW6" s="147">
        <v>46203</v>
      </c>
      <c r="HX6" s="152">
        <v>0.55184</v>
      </c>
      <c r="HY6" s="152">
        <v>3.758527056</v>
      </c>
    </row>
    <row r="7" spans="2:233">
      <c r="B7" s="168" t="s">
        <v>127</v>
      </c>
      <c r="C7" s="168" t="s">
        <v>972</v>
      </c>
      <c r="D7" s="149">
        <f t="shared" ref="D7:D21" si="5">C7/100</f>
        <v>0.66053</v>
      </c>
      <c r="E7" s="181" t="s">
        <v>128</v>
      </c>
      <c r="F7" s="149">
        <f t="shared" ref="F7:F21" si="6">E7/100</f>
        <v>7.1698</v>
      </c>
      <c r="G7" s="309">
        <f t="shared" ref="G7:G21" si="7">D7*F7</f>
        <v>4.735867994</v>
      </c>
      <c r="I7" s="168" t="s">
        <v>129</v>
      </c>
      <c r="J7" s="168" t="s">
        <v>973</v>
      </c>
      <c r="K7" s="149">
        <f t="shared" ref="K7:K27" si="8">J7/100</f>
        <v>0.63019</v>
      </c>
      <c r="L7" s="181" t="s">
        <v>130</v>
      </c>
      <c r="M7" s="149">
        <f t="shared" ref="M7:M27" si="9">L7/100</f>
        <v>7.1989</v>
      </c>
      <c r="N7" s="309">
        <f t="shared" ref="N7:N22" si="10">K7*M7</f>
        <v>4.536674791</v>
      </c>
      <c r="P7" s="168" t="s">
        <v>131</v>
      </c>
      <c r="Q7" s="168" t="s">
        <v>974</v>
      </c>
      <c r="R7" s="149">
        <f t="shared" si="0"/>
        <v>0.63236</v>
      </c>
      <c r="S7" s="181" t="s">
        <v>132</v>
      </c>
      <c r="T7" s="149">
        <f t="shared" si="1"/>
        <v>6.9793</v>
      </c>
      <c r="U7" s="309">
        <f t="shared" si="2"/>
        <v>4.413430148</v>
      </c>
      <c r="W7" s="168" t="s">
        <v>133</v>
      </c>
      <c r="X7" s="168" t="s">
        <v>975</v>
      </c>
      <c r="Y7" s="149">
        <f t="shared" ref="Y7:Y21" si="11">X7/100</f>
        <v>0.64093</v>
      </c>
      <c r="Z7" s="181" t="s">
        <v>134</v>
      </c>
      <c r="AA7" s="149">
        <f t="shared" si="3"/>
        <v>6.7626</v>
      </c>
      <c r="AB7" s="309">
        <f t="shared" si="4"/>
        <v>4.334353218</v>
      </c>
      <c r="AD7" s="168"/>
      <c r="AE7" s="172">
        <v>44984</v>
      </c>
      <c r="AF7" s="149">
        <v>0.64272</v>
      </c>
      <c r="AG7" s="309">
        <v>4.471531584</v>
      </c>
      <c r="AI7" s="168"/>
      <c r="AJ7" s="172">
        <v>45015</v>
      </c>
      <c r="AK7" s="149">
        <v>0.6276</v>
      </c>
      <c r="AL7" s="309">
        <v>4.32328536</v>
      </c>
      <c r="AN7" s="168"/>
      <c r="AO7" s="172">
        <v>45043</v>
      </c>
      <c r="AP7" s="149">
        <v>0.5997</v>
      </c>
      <c r="AQ7" s="309">
        <v>4.15034379</v>
      </c>
      <c r="AS7" s="168"/>
      <c r="AT7" s="172">
        <v>45076</v>
      </c>
      <c r="AU7" s="149">
        <v>0.59583</v>
      </c>
      <c r="AV7" s="309">
        <v>4.219548894</v>
      </c>
      <c r="AX7" s="168"/>
      <c r="AY7" s="172">
        <v>45106</v>
      </c>
      <c r="AZ7" s="149">
        <v>0.56529</v>
      </c>
      <c r="BA7" s="309">
        <v>4.081846032</v>
      </c>
      <c r="BC7" s="168"/>
      <c r="BD7" s="172">
        <v>45135</v>
      </c>
      <c r="BE7" s="149">
        <v>0.56218</v>
      </c>
      <c r="BF7" s="309">
        <v>4.010479684</v>
      </c>
      <c r="BH7" s="168"/>
      <c r="BI7" s="172">
        <v>45168</v>
      </c>
      <c r="BJ7" s="149">
        <v>0.5667</v>
      </c>
      <c r="BK7" s="309">
        <v>4.06981272</v>
      </c>
      <c r="BM7" s="168"/>
      <c r="BN7" s="173">
        <v>45196</v>
      </c>
      <c r="BO7" s="149">
        <v>0.607</v>
      </c>
      <c r="BP7" s="309">
        <v>4.3532219</v>
      </c>
      <c r="BR7" s="168"/>
      <c r="BS7" s="173">
        <v>45229</v>
      </c>
      <c r="BT7" s="149">
        <v>0.5886</v>
      </c>
      <c r="BU7" s="309">
        <v>4.22502966</v>
      </c>
      <c r="BW7" s="168"/>
      <c r="BX7" s="173">
        <v>45259</v>
      </c>
      <c r="BY7" s="149">
        <v>0.55197</v>
      </c>
      <c r="BZ7" s="309">
        <v>3.920698107</v>
      </c>
      <c r="CB7" s="168"/>
      <c r="CC7" s="173">
        <v>45288</v>
      </c>
      <c r="CD7" s="149">
        <v>0.54825</v>
      </c>
      <c r="CE7" s="309">
        <v>3.89114955</v>
      </c>
      <c r="CG7" s="168"/>
      <c r="CH7" s="173">
        <v>45320</v>
      </c>
      <c r="CI7" s="149">
        <v>0.56653</v>
      </c>
      <c r="CJ7" s="309">
        <v>4.027858341</v>
      </c>
      <c r="CL7" s="168"/>
      <c r="CM7" s="173">
        <v>45350</v>
      </c>
      <c r="CN7" s="149">
        <v>0.5589</v>
      </c>
      <c r="CO7" s="309">
        <v>3.97238175</v>
      </c>
      <c r="CQ7" s="168"/>
      <c r="CR7" s="173">
        <v>45379</v>
      </c>
      <c r="CS7" s="149">
        <v>0.56206</v>
      </c>
      <c r="CT7" s="309">
        <v>3.9877033</v>
      </c>
      <c r="CV7" s="168"/>
      <c r="CW7" s="173">
        <v>45411</v>
      </c>
      <c r="CX7" s="149">
        <v>0.56767</v>
      </c>
      <c r="CY7" s="309">
        <v>4.034203622</v>
      </c>
      <c r="DA7" s="168"/>
      <c r="DB7" s="173">
        <v>45442</v>
      </c>
      <c r="DC7" s="149">
        <v>0.55683</v>
      </c>
      <c r="DD7" s="309">
        <v>3.959673813</v>
      </c>
      <c r="DF7" s="168"/>
      <c r="DG7" s="173">
        <v>45470</v>
      </c>
      <c r="DH7" s="149">
        <v>0.56675</v>
      </c>
      <c r="DI7" s="309">
        <v>4.03922725</v>
      </c>
      <c r="DK7" s="168"/>
      <c r="DL7" s="173">
        <v>45503</v>
      </c>
      <c r="DM7" s="149">
        <v>0.55645</v>
      </c>
      <c r="DN7" s="309">
        <v>3.97104978</v>
      </c>
      <c r="DP7" s="168"/>
      <c r="DQ7" s="173">
        <v>45533</v>
      </c>
      <c r="DR7" s="149">
        <v>0.54185</v>
      </c>
      <c r="DS7" s="309">
        <v>3.863336315</v>
      </c>
      <c r="DU7" s="168"/>
      <c r="DV7" s="147">
        <v>45562</v>
      </c>
      <c r="DW7" s="152">
        <v>0.54565</v>
      </c>
      <c r="DX7" s="152">
        <v>3.825061</v>
      </c>
      <c r="DZ7" s="168"/>
      <c r="EA7" s="147">
        <v>45595</v>
      </c>
      <c r="EB7" s="152">
        <v>0.56151</v>
      </c>
      <c r="EC7" s="152">
        <v>4.00861989</v>
      </c>
      <c r="EE7" s="168"/>
      <c r="EF7" s="147">
        <v>45624</v>
      </c>
      <c r="EG7" s="152">
        <v>0.5644</v>
      </c>
      <c r="EH7" s="152">
        <v>4.057697</v>
      </c>
      <c r="EJ7" s="168"/>
      <c r="EK7" s="147">
        <v>45656</v>
      </c>
      <c r="EL7" s="152">
        <v>0.56639</v>
      </c>
      <c r="EM7" s="152">
        <v>4.071721</v>
      </c>
      <c r="EO7" s="168"/>
      <c r="EP7" s="147">
        <v>45673</v>
      </c>
      <c r="EQ7" s="152">
        <v>0.57196</v>
      </c>
      <c r="ER7" s="152">
        <v>4.111306</v>
      </c>
      <c r="ET7" s="168"/>
      <c r="EU7" s="147">
        <v>45715</v>
      </c>
      <c r="EV7" s="152">
        <v>0.54764</v>
      </c>
      <c r="EW7" s="152">
        <v>3.928769</v>
      </c>
      <c r="EY7" s="168"/>
      <c r="EZ7" s="170">
        <v>45744</v>
      </c>
      <c r="FA7" s="152">
        <v>0.53777</v>
      </c>
      <c r="FB7" s="152">
        <v>3.858607</v>
      </c>
      <c r="FD7" s="168"/>
      <c r="FE7" s="170">
        <v>45776</v>
      </c>
      <c r="FF7" s="152">
        <v>0.51772</v>
      </c>
      <c r="FG7" s="152">
        <v>3.729085</v>
      </c>
      <c r="FI7" s="168"/>
      <c r="FJ7" s="170">
        <v>45806</v>
      </c>
      <c r="FK7" s="152">
        <v>0.52286</v>
      </c>
      <c r="FL7" s="152">
        <v>3.759729</v>
      </c>
      <c r="FN7" s="168"/>
      <c r="FO7" s="147">
        <v>45835</v>
      </c>
      <c r="FP7" s="152">
        <v>0.50617</v>
      </c>
      <c r="FQ7" s="152">
        <v>3.625544</v>
      </c>
      <c r="FS7" s="168"/>
      <c r="FT7" s="147">
        <v>45868</v>
      </c>
      <c r="FU7">
        <v>0.51739</v>
      </c>
      <c r="FV7">
        <v>3.696286</v>
      </c>
      <c r="FX7" s="168"/>
      <c r="FY7" s="147">
        <v>45897</v>
      </c>
      <c r="FZ7" s="152">
        <v>0.51443</v>
      </c>
      <c r="GA7" s="152">
        <v>3.655694</v>
      </c>
      <c r="GC7" s="168"/>
      <c r="GD7" s="147">
        <v>45929</v>
      </c>
      <c r="GE7" s="152">
        <v>0.51203</v>
      </c>
      <c r="GF7" s="152">
        <v>3.63997</v>
      </c>
      <c r="GH7" s="168"/>
      <c r="GI7" s="147">
        <v>45960</v>
      </c>
      <c r="GJ7" s="152">
        <v>0.51513</v>
      </c>
      <c r="GK7" s="152">
        <v>3.650417232</v>
      </c>
      <c r="GM7" s="168"/>
      <c r="GN7" s="147">
        <v>45988</v>
      </c>
      <c r="GO7" s="152">
        <v>0.51584</v>
      </c>
      <c r="GP7" s="152">
        <v>3.651063936</v>
      </c>
      <c r="GR7" s="168"/>
      <c r="GS7" s="147">
        <v>46021</v>
      </c>
      <c r="GT7" s="152">
        <v>0.51131</v>
      </c>
      <c r="GU7" s="152">
        <v>3.596963588</v>
      </c>
      <c r="GW7" s="168"/>
      <c r="GX7" s="147">
        <v>46051</v>
      </c>
      <c r="GY7" s="152">
        <v>0.50463</v>
      </c>
      <c r="GZ7" s="152">
        <v>3.520853973</v>
      </c>
      <c r="HB7" s="168"/>
      <c r="HC7" s="147">
        <v>46079</v>
      </c>
      <c r="HD7" s="152">
        <v>0.5169</v>
      </c>
      <c r="HE7" s="152">
        <v>3.57839532</v>
      </c>
      <c r="HG7" s="168"/>
      <c r="HH7" s="147">
        <v>46111</v>
      </c>
      <c r="HI7" s="152">
        <v>0.53865</v>
      </c>
      <c r="HJ7" s="152">
        <v>3.728696895</v>
      </c>
      <c r="HL7" s="168"/>
      <c r="HM7" s="147">
        <v>46141</v>
      </c>
      <c r="HN7" s="152">
        <v>0.52922</v>
      </c>
      <c r="HO7" s="152">
        <v>3.630872576</v>
      </c>
      <c r="HQ7" s="168"/>
      <c r="HR7" s="147">
        <v>46170</v>
      </c>
      <c r="HS7" s="152">
        <v>0.53458</v>
      </c>
      <c r="HT7" s="152">
        <v>3.64797392</v>
      </c>
      <c r="HV7" s="168"/>
      <c r="HW7" s="147">
        <v>46202</v>
      </c>
      <c r="HX7" s="152">
        <v>0.5527</v>
      </c>
      <c r="HY7" s="152">
        <v>3.76803225</v>
      </c>
    </row>
    <row r="8" spans="2:233">
      <c r="B8" s="168" t="s">
        <v>158</v>
      </c>
      <c r="C8" s="168" t="s">
        <v>976</v>
      </c>
      <c r="D8" s="149">
        <f t="shared" si="5"/>
        <v>0.65837</v>
      </c>
      <c r="E8" s="181" t="s">
        <v>159</v>
      </c>
      <c r="F8" s="149">
        <f t="shared" si="6"/>
        <v>7.157</v>
      </c>
      <c r="G8" s="309">
        <f t="shared" si="7"/>
        <v>4.71195409</v>
      </c>
      <c r="I8" s="168" t="s">
        <v>160</v>
      </c>
      <c r="J8" s="168" t="s">
        <v>977</v>
      </c>
      <c r="K8" s="149">
        <f t="shared" si="8"/>
        <v>0.63222</v>
      </c>
      <c r="L8" s="181" t="s">
        <v>161</v>
      </c>
      <c r="M8" s="149">
        <f t="shared" si="9"/>
        <v>7.1617</v>
      </c>
      <c r="N8" s="309">
        <f t="shared" si="10"/>
        <v>4.527769974</v>
      </c>
      <c r="P8" s="168" t="s">
        <v>162</v>
      </c>
      <c r="Q8" s="168" t="s">
        <v>978</v>
      </c>
      <c r="R8" s="149">
        <f t="shared" si="0"/>
        <v>0.63166</v>
      </c>
      <c r="S8" s="181" t="s">
        <v>163</v>
      </c>
      <c r="T8" s="149">
        <f t="shared" si="1"/>
        <v>6.9681</v>
      </c>
      <c r="U8" s="309">
        <f t="shared" si="2"/>
        <v>4.401470046</v>
      </c>
      <c r="W8" s="168" t="s">
        <v>164</v>
      </c>
      <c r="X8" s="168" t="s">
        <v>979</v>
      </c>
      <c r="Y8" s="149">
        <f t="shared" si="11"/>
        <v>0.64349</v>
      </c>
      <c r="Z8" s="181" t="s">
        <v>165</v>
      </c>
      <c r="AA8" s="149">
        <f t="shared" si="3"/>
        <v>6.7702</v>
      </c>
      <c r="AB8" s="309">
        <f t="shared" si="4"/>
        <v>4.356555998</v>
      </c>
      <c r="AD8" s="168"/>
      <c r="AE8" s="172">
        <v>44981</v>
      </c>
      <c r="AF8" s="149">
        <v>0.64682</v>
      </c>
      <c r="AG8" s="309">
        <v>4.459306444</v>
      </c>
      <c r="AI8" s="168"/>
      <c r="AJ8" s="172">
        <v>45014</v>
      </c>
      <c r="AK8" s="149">
        <v>0.62747</v>
      </c>
      <c r="AL8" s="309">
        <v>4.315173937</v>
      </c>
      <c r="AN8" s="168"/>
      <c r="AO8" s="172">
        <v>45042</v>
      </c>
      <c r="AP8" s="149">
        <v>0.6046</v>
      </c>
      <c r="AQ8" s="309">
        <v>4.18606902</v>
      </c>
      <c r="AS8" s="168"/>
      <c r="AT8" s="172">
        <v>45075</v>
      </c>
      <c r="AU8" s="149">
        <v>0.5983</v>
      </c>
      <c r="AV8" s="309">
        <v>4.22250225</v>
      </c>
      <c r="AX8" s="168"/>
      <c r="AY8" s="172">
        <v>45105</v>
      </c>
      <c r="AZ8" s="149">
        <v>0.56293</v>
      </c>
      <c r="BA8" s="309">
        <v>4.058781593</v>
      </c>
      <c r="BC8" s="168"/>
      <c r="BD8" s="172">
        <v>45134</v>
      </c>
      <c r="BE8" s="149">
        <v>0.55852</v>
      </c>
      <c r="BF8" s="309">
        <v>3.98029278</v>
      </c>
      <c r="BH8" s="168"/>
      <c r="BI8" s="172">
        <v>45167</v>
      </c>
      <c r="BJ8" s="149">
        <v>0.5694</v>
      </c>
      <c r="BK8" s="309">
        <v>4.09119594</v>
      </c>
      <c r="BM8" s="168"/>
      <c r="BN8" s="173">
        <v>45195</v>
      </c>
      <c r="BO8" s="149">
        <v>0.60592</v>
      </c>
      <c r="BP8" s="309">
        <v>4.346082384</v>
      </c>
      <c r="BR8" s="168"/>
      <c r="BS8" s="173">
        <v>45226</v>
      </c>
      <c r="BT8" s="149">
        <v>0.58763</v>
      </c>
      <c r="BU8" s="309">
        <v>4.218125666</v>
      </c>
      <c r="BW8" s="168"/>
      <c r="BX8" s="173">
        <v>45258</v>
      </c>
      <c r="BY8" s="149">
        <v>0.55825</v>
      </c>
      <c r="BZ8" s="309">
        <v>3.9709439</v>
      </c>
      <c r="CB8" s="168"/>
      <c r="CC8" s="173">
        <v>45287</v>
      </c>
      <c r="CD8" s="149">
        <v>0.55229</v>
      </c>
      <c r="CE8" s="309">
        <v>3.921369458</v>
      </c>
      <c r="CG8" s="168"/>
      <c r="CH8" s="173">
        <v>45317</v>
      </c>
      <c r="CI8" s="149">
        <v>0.56721</v>
      </c>
      <c r="CJ8" s="309">
        <v>4.031388354</v>
      </c>
      <c r="CL8" s="168"/>
      <c r="CM8" s="173">
        <v>45349</v>
      </c>
      <c r="CN8" s="149">
        <v>0.5591</v>
      </c>
      <c r="CO8" s="309">
        <v>3.97279687</v>
      </c>
      <c r="CQ8" s="168"/>
      <c r="CR8" s="173">
        <v>45378</v>
      </c>
      <c r="CS8" s="149">
        <v>0.56073</v>
      </c>
      <c r="CT8" s="309">
        <v>3.9781551</v>
      </c>
      <c r="CV8" s="168"/>
      <c r="CW8" s="173">
        <v>45408</v>
      </c>
      <c r="CX8" s="149">
        <v>0.56602</v>
      </c>
      <c r="CY8" s="309">
        <v>4.021911712</v>
      </c>
      <c r="DA8" s="168"/>
      <c r="DB8" s="173">
        <v>45441</v>
      </c>
      <c r="DC8" s="149">
        <v>0.55153</v>
      </c>
      <c r="DD8" s="309">
        <v>3.921709218</v>
      </c>
      <c r="DF8" s="168"/>
      <c r="DG8" s="173">
        <v>45469</v>
      </c>
      <c r="DH8" s="149">
        <v>0.56362</v>
      </c>
      <c r="DI8" s="309">
        <v>4.015679776</v>
      </c>
      <c r="DK8" s="168"/>
      <c r="DL8" s="173">
        <v>45502</v>
      </c>
      <c r="DM8" s="149">
        <v>0.55228</v>
      </c>
      <c r="DN8" s="309">
        <v>3.938640048</v>
      </c>
      <c r="DP8" s="168"/>
      <c r="DQ8" s="173">
        <v>45532</v>
      </c>
      <c r="DR8" s="149">
        <v>0.53786</v>
      </c>
      <c r="DS8" s="309">
        <v>3.830423776</v>
      </c>
      <c r="DU8" s="168"/>
      <c r="DV8" s="147">
        <v>45561</v>
      </c>
      <c r="DW8" s="152">
        <v>0.54507</v>
      </c>
      <c r="DX8" s="152">
        <v>3.834785</v>
      </c>
      <c r="DZ8" s="168"/>
      <c r="EA8" s="147">
        <v>45594</v>
      </c>
      <c r="EB8" s="152">
        <v>0.56428</v>
      </c>
      <c r="EC8" s="152">
        <v>4.022357124</v>
      </c>
      <c r="EE8" s="168"/>
      <c r="EF8" s="147">
        <v>45623</v>
      </c>
      <c r="EG8" s="152">
        <v>0.56758</v>
      </c>
      <c r="EH8" s="152">
        <v>4.085554</v>
      </c>
      <c r="EJ8" s="168"/>
      <c r="EK8" s="147">
        <v>45653</v>
      </c>
      <c r="EL8" s="152">
        <v>0.56589</v>
      </c>
      <c r="EM8" s="152">
        <v>4.068353</v>
      </c>
      <c r="EO8" s="168"/>
      <c r="EP8" s="147">
        <v>45672</v>
      </c>
      <c r="EQ8" s="152">
        <v>0.57219</v>
      </c>
      <c r="ER8" s="152">
        <v>4.113073</v>
      </c>
      <c r="ET8" s="168"/>
      <c r="EU8" s="147">
        <v>45714</v>
      </c>
      <c r="EV8" s="152">
        <v>0.5466</v>
      </c>
      <c r="EW8" s="152">
        <v>3.920871</v>
      </c>
      <c r="EY8" s="168"/>
      <c r="EZ8" s="170">
        <v>45743</v>
      </c>
      <c r="FA8" s="152">
        <v>0.54037</v>
      </c>
      <c r="FB8" s="152">
        <v>3.877857</v>
      </c>
      <c r="FD8" s="168"/>
      <c r="FE8" s="170">
        <v>45775</v>
      </c>
      <c r="FF8" s="152">
        <v>0.52</v>
      </c>
      <c r="FG8" s="152">
        <v>3.746236</v>
      </c>
      <c r="FI8" s="168"/>
      <c r="FJ8" s="170">
        <v>45805</v>
      </c>
      <c r="FK8" s="152">
        <v>0.52073</v>
      </c>
      <c r="FL8" s="152">
        <v>3.743736</v>
      </c>
      <c r="FN8" s="168"/>
      <c r="FO8" s="147">
        <v>45834</v>
      </c>
      <c r="FP8" s="152">
        <v>0.50811</v>
      </c>
      <c r="FQ8" s="152">
        <v>3.639084</v>
      </c>
      <c r="FS8" s="168"/>
      <c r="FT8" s="147">
        <v>45867</v>
      </c>
      <c r="FU8">
        <v>0.5134</v>
      </c>
      <c r="FV8">
        <v>3.671375</v>
      </c>
      <c r="FX8" s="168"/>
      <c r="FY8" s="147">
        <v>45896</v>
      </c>
      <c r="FZ8" s="152">
        <v>0.513</v>
      </c>
      <c r="GA8" s="152">
        <v>3.64784</v>
      </c>
      <c r="GC8" s="168"/>
      <c r="GD8" s="147">
        <v>45926</v>
      </c>
      <c r="GE8" s="152">
        <v>0.51407</v>
      </c>
      <c r="GF8" s="152">
        <v>3.657711</v>
      </c>
      <c r="GH8" s="168"/>
      <c r="GI8" s="147">
        <v>45959</v>
      </c>
      <c r="GJ8" s="152">
        <v>0.51219</v>
      </c>
      <c r="GK8" s="152">
        <v>3.628507617</v>
      </c>
      <c r="GM8" s="168"/>
      <c r="GN8" s="147">
        <v>45987</v>
      </c>
      <c r="GO8" s="152">
        <v>0.51535</v>
      </c>
      <c r="GP8" s="152">
        <v>3.64847186</v>
      </c>
      <c r="GR8" s="168"/>
      <c r="GS8" s="147">
        <v>46020</v>
      </c>
      <c r="GT8" s="152">
        <v>0.51013</v>
      </c>
      <c r="GU8" s="152">
        <v>3.587795303</v>
      </c>
      <c r="GW8" s="168"/>
      <c r="GX8" s="147">
        <v>46050</v>
      </c>
      <c r="GY8" s="152">
        <v>0.50312</v>
      </c>
      <c r="GZ8" s="152">
        <v>3.50951356</v>
      </c>
      <c r="HB8" s="168"/>
      <c r="HC8" s="147">
        <v>46078</v>
      </c>
      <c r="HD8" s="152">
        <v>0.51755</v>
      </c>
      <c r="HE8" s="152">
        <v>3.587708355</v>
      </c>
      <c r="HG8" s="168"/>
      <c r="HH8" s="147">
        <v>46108</v>
      </c>
      <c r="HI8" s="152">
        <v>0.53654</v>
      </c>
      <c r="HJ8" s="152">
        <v>3.709691214</v>
      </c>
      <c r="HL8" s="168"/>
      <c r="HM8" s="147">
        <v>46140</v>
      </c>
      <c r="HN8" s="152">
        <v>0.52885</v>
      </c>
      <c r="HO8" s="152">
        <v>3.627329265</v>
      </c>
      <c r="HQ8" s="168"/>
      <c r="HR8" s="147">
        <v>46169</v>
      </c>
      <c r="HS8" s="152">
        <v>0.53398</v>
      </c>
      <c r="HT8" s="152">
        <v>3.646602818</v>
      </c>
      <c r="HV8" s="168"/>
      <c r="HW8" s="147">
        <v>46199</v>
      </c>
      <c r="HX8" s="152">
        <v>0.55304</v>
      </c>
      <c r="HY8" s="152">
        <v>3.769852464</v>
      </c>
    </row>
    <row r="9" spans="2:233">
      <c r="B9" s="168" t="s">
        <v>189</v>
      </c>
      <c r="C9" s="168" t="s">
        <v>980</v>
      </c>
      <c r="D9" s="149">
        <f t="shared" si="5"/>
        <v>0.66816</v>
      </c>
      <c r="E9" s="181" t="s">
        <v>190</v>
      </c>
      <c r="F9" s="149">
        <f t="shared" si="6"/>
        <v>7.1638</v>
      </c>
      <c r="G9" s="309">
        <f t="shared" si="7"/>
        <v>4.786564608</v>
      </c>
      <c r="I9" s="168" t="s">
        <v>191</v>
      </c>
      <c r="J9" s="168" t="s">
        <v>981</v>
      </c>
      <c r="K9" s="149">
        <f t="shared" si="8"/>
        <v>0.63362</v>
      </c>
      <c r="L9" s="181" t="s">
        <v>192</v>
      </c>
      <c r="M9" s="149">
        <f t="shared" si="9"/>
        <v>7.1339</v>
      </c>
      <c r="N9" s="309">
        <f t="shared" si="10"/>
        <v>4.520181718</v>
      </c>
      <c r="P9" s="168" t="s">
        <v>193</v>
      </c>
      <c r="Q9" s="168" t="s">
        <v>982</v>
      </c>
      <c r="R9" s="149">
        <f t="shared" si="0"/>
        <v>0.62721</v>
      </c>
      <c r="S9" s="181" t="s">
        <v>194</v>
      </c>
      <c r="T9" s="149">
        <f t="shared" si="1"/>
        <v>6.9546</v>
      </c>
      <c r="U9" s="309">
        <f t="shared" si="2"/>
        <v>4.361994666</v>
      </c>
      <c r="W9" s="168" t="s">
        <v>195</v>
      </c>
      <c r="X9" s="168" t="s">
        <v>983</v>
      </c>
      <c r="Y9" s="149">
        <f t="shared" si="11"/>
        <v>0.64646</v>
      </c>
      <c r="Z9" s="181" t="s">
        <v>196</v>
      </c>
      <c r="AA9" s="149">
        <f t="shared" si="3"/>
        <v>6.7674</v>
      </c>
      <c r="AB9" s="309">
        <f t="shared" si="4"/>
        <v>4.374853404</v>
      </c>
      <c r="AD9" s="168"/>
      <c r="AE9" s="172">
        <v>44980</v>
      </c>
      <c r="AF9" s="149">
        <v>0.64859</v>
      </c>
      <c r="AG9" s="309">
        <v>4.477087052</v>
      </c>
      <c r="AI9" s="168"/>
      <c r="AJ9" s="172">
        <v>45013</v>
      </c>
      <c r="AK9" s="149">
        <v>0.63089</v>
      </c>
      <c r="AL9" s="309">
        <v>4.337305661</v>
      </c>
      <c r="AN9" s="168"/>
      <c r="AO9" s="172">
        <v>45041</v>
      </c>
      <c r="AP9" s="149">
        <v>0.60426</v>
      </c>
      <c r="AQ9" s="309">
        <v>4.160148822</v>
      </c>
      <c r="AS9" s="168"/>
      <c r="AT9" s="172">
        <v>45072</v>
      </c>
      <c r="AU9" s="149">
        <v>0.59299</v>
      </c>
      <c r="AV9" s="309">
        <v>4.19599724</v>
      </c>
      <c r="AX9" s="168"/>
      <c r="AY9" s="172">
        <v>45104</v>
      </c>
      <c r="AZ9" s="149">
        <v>0.56353</v>
      </c>
      <c r="BA9" s="309">
        <v>4.062938594</v>
      </c>
      <c r="BC9" s="168"/>
      <c r="BD9" s="172">
        <v>45133</v>
      </c>
      <c r="BE9" s="149">
        <v>0.56221</v>
      </c>
      <c r="BF9" s="309">
        <v>4.008276195</v>
      </c>
      <c r="BH9" s="168"/>
      <c r="BI9" s="172">
        <v>45166</v>
      </c>
      <c r="BJ9" s="149">
        <v>0.56998</v>
      </c>
      <c r="BK9" s="309">
        <v>4.095648288</v>
      </c>
      <c r="BM9" s="168"/>
      <c r="BN9" s="173">
        <v>45194</v>
      </c>
      <c r="BO9" s="149">
        <v>0.60269</v>
      </c>
      <c r="BP9" s="309">
        <v>4.322914563</v>
      </c>
      <c r="BR9" s="168"/>
      <c r="BS9" s="173">
        <v>45225</v>
      </c>
      <c r="BT9" s="149">
        <v>0.58987</v>
      </c>
      <c r="BU9" s="309">
        <v>4.234322808</v>
      </c>
      <c r="BW9" s="168"/>
      <c r="BX9" s="173">
        <v>45257</v>
      </c>
      <c r="BY9" s="149">
        <v>0.5613</v>
      </c>
      <c r="BZ9" s="309">
        <v>3.99415467</v>
      </c>
      <c r="CB9" s="168"/>
      <c r="CC9" s="173">
        <v>45286</v>
      </c>
      <c r="CD9" s="149">
        <v>0.55407</v>
      </c>
      <c r="CE9" s="309">
        <v>3.931957755</v>
      </c>
      <c r="CG9" s="168"/>
      <c r="CH9" s="173">
        <v>45316</v>
      </c>
      <c r="CI9" s="149">
        <v>0.56687</v>
      </c>
      <c r="CJ9" s="309">
        <v>4.027271228</v>
      </c>
      <c r="CL9" s="168"/>
      <c r="CM9" s="173">
        <v>45348</v>
      </c>
      <c r="CN9" s="149">
        <v>0.55981</v>
      </c>
      <c r="CO9" s="309">
        <v>3.97912948</v>
      </c>
      <c r="CQ9" s="168"/>
      <c r="CR9" s="173">
        <v>45377</v>
      </c>
      <c r="CS9" s="149">
        <v>0.55952</v>
      </c>
      <c r="CT9" s="309">
        <v>3.9694027</v>
      </c>
      <c r="CV9" s="168"/>
      <c r="CW9" s="173">
        <v>45407</v>
      </c>
      <c r="CX9" s="149">
        <v>0.57016</v>
      </c>
      <c r="CY9" s="309">
        <v>4.051442928</v>
      </c>
      <c r="DA9" s="168"/>
      <c r="DB9" s="173">
        <v>45440</v>
      </c>
      <c r="DC9" s="149">
        <v>0.55243</v>
      </c>
      <c r="DD9" s="309">
        <v>3.927832543</v>
      </c>
      <c r="DF9" s="168"/>
      <c r="DG9" s="173">
        <v>45468</v>
      </c>
      <c r="DH9" s="149">
        <v>0.56189</v>
      </c>
      <c r="DI9" s="309">
        <v>4.002061525</v>
      </c>
      <c r="DK9" s="168"/>
      <c r="DL9" s="173">
        <v>45499</v>
      </c>
      <c r="DM9" s="149">
        <v>0.55392</v>
      </c>
      <c r="DN9" s="309">
        <v>3.94778784</v>
      </c>
      <c r="DP9" s="168"/>
      <c r="DQ9" s="173">
        <v>45531</v>
      </c>
      <c r="DR9" s="149">
        <v>0.53859</v>
      </c>
      <c r="DS9" s="309">
        <v>3.837399891</v>
      </c>
      <c r="DU9" s="168"/>
      <c r="DV9" s="147">
        <v>45560</v>
      </c>
      <c r="DW9" s="152">
        <v>0.54187</v>
      </c>
      <c r="DX9" s="152">
        <v>3.804036</v>
      </c>
      <c r="DZ9" s="168"/>
      <c r="EA9" s="147">
        <v>45593</v>
      </c>
      <c r="EB9" s="152">
        <v>0.56427</v>
      </c>
      <c r="EC9" s="152">
        <v>4.023640089</v>
      </c>
      <c r="EE9" s="168"/>
      <c r="EF9" s="147">
        <v>45622</v>
      </c>
      <c r="EG9" s="152">
        <v>0.56858</v>
      </c>
      <c r="EH9" s="152">
        <v>4.088659</v>
      </c>
      <c r="EJ9" s="168"/>
      <c r="EK9" s="147">
        <v>45652</v>
      </c>
      <c r="EL9" s="152">
        <v>0.56661</v>
      </c>
      <c r="EM9" s="152">
        <v>4.073756</v>
      </c>
      <c r="EO9" s="168"/>
      <c r="EP9" s="147">
        <v>45671</v>
      </c>
      <c r="EQ9" s="152">
        <v>0.57515</v>
      </c>
      <c r="ER9" s="152">
        <v>4.134063</v>
      </c>
      <c r="ET9" s="168"/>
      <c r="EU9" s="147">
        <v>45713</v>
      </c>
      <c r="EV9" s="152">
        <v>0.55013</v>
      </c>
      <c r="EW9" s="152">
        <v>3.945862</v>
      </c>
      <c r="EY9" s="168"/>
      <c r="EZ9" s="170">
        <v>45742</v>
      </c>
      <c r="FA9" s="152">
        <v>0.53577</v>
      </c>
      <c r="FB9" s="152">
        <v>3.844364</v>
      </c>
      <c r="FD9" s="168"/>
      <c r="FE9" s="170">
        <v>45772</v>
      </c>
      <c r="FF9" s="152">
        <v>0.51945</v>
      </c>
      <c r="FG9" s="152">
        <v>3.743468</v>
      </c>
      <c r="FI9" s="168"/>
      <c r="FJ9" s="170">
        <v>45804</v>
      </c>
      <c r="FK9" s="152">
        <v>0.51856</v>
      </c>
      <c r="FL9" s="152">
        <v>3.727202</v>
      </c>
      <c r="FN9" s="168"/>
      <c r="FO9" s="147">
        <v>45833</v>
      </c>
      <c r="FP9" s="152">
        <v>0.51085</v>
      </c>
      <c r="FQ9" s="152">
        <v>3.66116</v>
      </c>
      <c r="FS9" s="168"/>
      <c r="FT9" s="147">
        <v>45866</v>
      </c>
      <c r="FU9">
        <v>0.50503</v>
      </c>
      <c r="FV9">
        <v>3.609298</v>
      </c>
      <c r="FX9" s="168"/>
      <c r="FY9" s="147">
        <v>45895</v>
      </c>
      <c r="FZ9" s="152">
        <v>0.51323</v>
      </c>
      <c r="GA9" s="152">
        <v>3.653582</v>
      </c>
      <c r="GC9" s="168"/>
      <c r="GD9" s="147">
        <v>45925</v>
      </c>
      <c r="GE9" s="152">
        <v>0.51057</v>
      </c>
      <c r="GF9" s="152">
        <v>3.631072</v>
      </c>
      <c r="GH9" s="168"/>
      <c r="GI9" s="147">
        <v>45958</v>
      </c>
      <c r="GJ9" s="152">
        <v>0.5122</v>
      </c>
      <c r="GK9" s="152">
        <v>3.62924432</v>
      </c>
      <c r="GM9" s="168"/>
      <c r="GN9" s="147">
        <v>45986</v>
      </c>
      <c r="GO9" s="152">
        <v>0.51821</v>
      </c>
      <c r="GP9" s="152">
        <v>3.670274146</v>
      </c>
      <c r="GR9" s="168"/>
      <c r="GS9" s="147">
        <v>46017</v>
      </c>
      <c r="GT9" s="152">
        <v>0.50983</v>
      </c>
      <c r="GU9" s="152">
        <v>3.587061914</v>
      </c>
      <c r="GW9" s="168"/>
      <c r="GX9" s="147">
        <v>46049</v>
      </c>
      <c r="GY9" s="152">
        <v>0.50828</v>
      </c>
      <c r="GZ9" s="152">
        <v>3.550742424</v>
      </c>
      <c r="HB9" s="168"/>
      <c r="HC9" s="147">
        <v>46077</v>
      </c>
      <c r="HD9" s="152">
        <v>0.51605</v>
      </c>
      <c r="HE9" s="152">
        <v>3.58210947</v>
      </c>
      <c r="HG9" s="168"/>
      <c r="HH9" s="147">
        <v>46107</v>
      </c>
      <c r="HI9" s="152">
        <v>0.53551</v>
      </c>
      <c r="HJ9" s="152">
        <v>3.698017856</v>
      </c>
      <c r="HL9" s="168"/>
      <c r="HM9" s="147">
        <v>46139</v>
      </c>
      <c r="HN9" s="152">
        <v>0.52875</v>
      </c>
      <c r="HO9" s="152">
        <v>3.626114625</v>
      </c>
      <c r="HQ9" s="168"/>
      <c r="HR9" s="147">
        <v>46168</v>
      </c>
      <c r="HS9" s="152">
        <v>0.53337</v>
      </c>
      <c r="HT9" s="152">
        <v>3.642277056</v>
      </c>
      <c r="HV9" s="168"/>
      <c r="HW9" s="147">
        <v>46198</v>
      </c>
      <c r="HX9" s="152">
        <v>0.55391</v>
      </c>
      <c r="HY9" s="152">
        <v>3.778164719</v>
      </c>
    </row>
    <row r="10" spans="2:233">
      <c r="B10" s="168" t="s">
        <v>220</v>
      </c>
      <c r="C10" s="168" t="s">
        <v>984</v>
      </c>
      <c r="D10" s="149">
        <f t="shared" si="5"/>
        <v>0.67796</v>
      </c>
      <c r="E10" s="181" t="s">
        <v>221</v>
      </c>
      <c r="F10" s="149">
        <f t="shared" si="6"/>
        <v>7.1668</v>
      </c>
      <c r="G10" s="309">
        <f t="shared" si="7"/>
        <v>4.858803728</v>
      </c>
      <c r="I10" s="168" t="s">
        <v>222</v>
      </c>
      <c r="J10" s="168" t="s">
        <v>985</v>
      </c>
      <c r="K10" s="149">
        <f t="shared" si="8"/>
        <v>0.63473</v>
      </c>
      <c r="L10" s="181" t="s">
        <v>223</v>
      </c>
      <c r="M10" s="149">
        <f t="shared" si="9"/>
        <v>7.1201</v>
      </c>
      <c r="N10" s="309">
        <f t="shared" si="10"/>
        <v>4.519341073</v>
      </c>
      <c r="P10" s="168" t="s">
        <v>224</v>
      </c>
      <c r="Q10" s="168" t="s">
        <v>986</v>
      </c>
      <c r="R10" s="149">
        <f t="shared" si="0"/>
        <v>0.62583</v>
      </c>
      <c r="S10" s="181" t="s">
        <v>225</v>
      </c>
      <c r="T10" s="149">
        <f t="shared" si="1"/>
        <v>6.9825</v>
      </c>
      <c r="U10" s="309">
        <f t="shared" si="2"/>
        <v>4.369857975</v>
      </c>
      <c r="W10" s="168" t="s">
        <v>226</v>
      </c>
      <c r="X10" s="168" t="s">
        <v>987</v>
      </c>
      <c r="Y10" s="149">
        <f t="shared" si="11"/>
        <v>0.6445</v>
      </c>
      <c r="Z10" s="181" t="s">
        <v>227</v>
      </c>
      <c r="AA10" s="149">
        <f t="shared" si="3"/>
        <v>6.7602</v>
      </c>
      <c r="AB10" s="309">
        <f t="shared" si="4"/>
        <v>4.3569489</v>
      </c>
      <c r="AD10" s="168"/>
      <c r="AE10" s="172">
        <v>44979</v>
      </c>
      <c r="AF10" s="149">
        <v>0.64819</v>
      </c>
      <c r="AG10" s="309">
        <v>4.456889621</v>
      </c>
      <c r="AI10" s="168"/>
      <c r="AJ10" s="172">
        <v>45012</v>
      </c>
      <c r="AK10" s="149">
        <v>0.63271</v>
      </c>
      <c r="AL10" s="309">
        <v>4.347603494</v>
      </c>
      <c r="AN10" s="168"/>
      <c r="AO10" s="172">
        <v>45040</v>
      </c>
      <c r="AP10" s="149">
        <v>0.60963</v>
      </c>
      <c r="AQ10" s="309">
        <v>4.196388105</v>
      </c>
      <c r="AS10" s="168"/>
      <c r="AT10" s="172">
        <v>45071</v>
      </c>
      <c r="AU10" s="149">
        <v>0.59438</v>
      </c>
      <c r="AV10" s="309">
        <v>4.192102702</v>
      </c>
      <c r="AX10" s="168"/>
      <c r="AY10" s="172">
        <v>45103</v>
      </c>
      <c r="AZ10" s="149">
        <v>0.56441</v>
      </c>
      <c r="BA10" s="309">
        <v>4.066912696</v>
      </c>
      <c r="BC10" s="168"/>
      <c r="BD10" s="172">
        <v>45132</v>
      </c>
      <c r="BE10" s="149">
        <v>0.5584</v>
      </c>
      <c r="BF10" s="309">
        <v>3.98731104</v>
      </c>
      <c r="BH10" s="168"/>
      <c r="BI10" s="172">
        <v>45163</v>
      </c>
      <c r="BJ10" s="149">
        <v>0.57037</v>
      </c>
      <c r="BK10" s="309">
        <v>4.099990671</v>
      </c>
      <c r="BM10" s="168"/>
      <c r="BN10" s="173">
        <v>45191</v>
      </c>
      <c r="BO10" s="149">
        <v>0.6032</v>
      </c>
      <c r="BP10" s="309">
        <v>4.32669328</v>
      </c>
      <c r="BR10" s="168"/>
      <c r="BS10" s="173">
        <v>45224</v>
      </c>
      <c r="BT10" s="149">
        <v>0.58697</v>
      </c>
      <c r="BU10" s="309">
        <v>4.213564145</v>
      </c>
      <c r="BW10" s="168"/>
      <c r="BX10" s="173">
        <v>45254</v>
      </c>
      <c r="BY10" s="149">
        <v>0.5628</v>
      </c>
      <c r="BZ10" s="309">
        <v>4.00437828</v>
      </c>
      <c r="CB10" s="168"/>
      <c r="CC10" s="173">
        <v>45285</v>
      </c>
      <c r="CD10" s="149">
        <v>0.55442</v>
      </c>
      <c r="CE10" s="309">
        <v>3.93693642</v>
      </c>
      <c r="CG10" s="168"/>
      <c r="CH10" s="173">
        <v>45315</v>
      </c>
      <c r="CI10" s="149">
        <v>0.5686</v>
      </c>
      <c r="CJ10" s="309">
        <v>4.04007358</v>
      </c>
      <c r="CL10" s="168"/>
      <c r="CM10" s="173">
        <v>45345</v>
      </c>
      <c r="CN10" s="149">
        <v>0.56256</v>
      </c>
      <c r="CO10" s="309">
        <v>3.997776384</v>
      </c>
      <c r="CQ10" s="168"/>
      <c r="CR10" s="173">
        <v>45376</v>
      </c>
      <c r="CS10" s="149">
        <v>0.56236</v>
      </c>
      <c r="CT10" s="309">
        <v>3.9925311</v>
      </c>
      <c r="CV10" s="168"/>
      <c r="CW10" s="173">
        <v>45406</v>
      </c>
      <c r="CX10" s="149">
        <v>0.56707</v>
      </c>
      <c r="CY10" s="309">
        <v>4.028918936</v>
      </c>
      <c r="DA10" s="168"/>
      <c r="DB10" s="173">
        <v>45439</v>
      </c>
      <c r="DC10" s="149">
        <v>0.55169</v>
      </c>
      <c r="DD10" s="309">
        <v>3.922019379</v>
      </c>
      <c r="DF10" s="168"/>
      <c r="DG10" s="173">
        <v>45467</v>
      </c>
      <c r="DH10" s="149">
        <v>0.56809</v>
      </c>
      <c r="DI10" s="309">
        <v>4.044857609</v>
      </c>
      <c r="DK10" s="168"/>
      <c r="DL10" s="173">
        <v>45498</v>
      </c>
      <c r="DM10" s="149">
        <v>0.55589</v>
      </c>
      <c r="DN10" s="309">
        <v>3.964663069</v>
      </c>
      <c r="DP10" s="168"/>
      <c r="DQ10" s="173">
        <v>45530</v>
      </c>
      <c r="DR10" s="149">
        <v>0.53637</v>
      </c>
      <c r="DS10" s="309">
        <v>3.815682543</v>
      </c>
      <c r="DU10" s="168"/>
      <c r="DV10" s="147">
        <v>45559</v>
      </c>
      <c r="DW10" s="152">
        <v>0.54541</v>
      </c>
      <c r="DX10" s="152">
        <v>3.845686</v>
      </c>
      <c r="DZ10" s="168"/>
      <c r="EA10" s="147">
        <v>45590</v>
      </c>
      <c r="EB10" s="152">
        <v>0.56466</v>
      </c>
      <c r="EC10" s="152">
        <v>4.01416794</v>
      </c>
      <c r="EE10" s="168"/>
      <c r="EF10" s="147">
        <v>45621</v>
      </c>
      <c r="EG10" s="152">
        <v>0.57224</v>
      </c>
      <c r="EH10" s="152">
        <v>4.115436</v>
      </c>
      <c r="EJ10" s="168"/>
      <c r="EK10" s="147">
        <v>45651</v>
      </c>
      <c r="EL10" s="152">
        <v>0.56617</v>
      </c>
      <c r="EM10" s="152">
        <v>4.068951</v>
      </c>
      <c r="EO10" s="168"/>
      <c r="EP10" s="147">
        <v>45670</v>
      </c>
      <c r="EQ10" s="152">
        <v>0.57499</v>
      </c>
      <c r="ER10" s="152">
        <v>4.133316</v>
      </c>
      <c r="ET10" s="168"/>
      <c r="EU10" s="147">
        <v>45712</v>
      </c>
      <c r="EV10" s="152">
        <v>0.55137</v>
      </c>
      <c r="EW10" s="152">
        <v>3.95426</v>
      </c>
      <c r="EY10" s="168"/>
      <c r="EZ10" s="170">
        <v>45741</v>
      </c>
      <c r="FA10" s="152">
        <v>0.5361</v>
      </c>
      <c r="FB10" s="152">
        <v>3.848555</v>
      </c>
      <c r="FD10" s="168"/>
      <c r="FE10" s="170">
        <v>45771</v>
      </c>
      <c r="FF10" s="152">
        <v>0.52167</v>
      </c>
      <c r="FG10" s="152">
        <v>3.761136</v>
      </c>
      <c r="FI10" s="168"/>
      <c r="FJ10" s="170">
        <v>45803</v>
      </c>
      <c r="FK10" s="152">
        <v>0.52005</v>
      </c>
      <c r="FL10" s="152">
        <v>3.735675</v>
      </c>
      <c r="FN10" s="168"/>
      <c r="FO10" s="147">
        <v>45832</v>
      </c>
      <c r="FP10" s="152">
        <v>0.51439</v>
      </c>
      <c r="FQ10" s="152">
        <v>3.685913</v>
      </c>
      <c r="FS10" s="168"/>
      <c r="FT10" s="147">
        <v>45863</v>
      </c>
      <c r="FU10">
        <v>0.5066</v>
      </c>
      <c r="FV10">
        <v>3.618087</v>
      </c>
      <c r="FX10" s="168"/>
      <c r="FY10" s="147">
        <v>45894</v>
      </c>
      <c r="FZ10" s="152">
        <v>0.50979</v>
      </c>
      <c r="GA10" s="152">
        <v>3.627717</v>
      </c>
      <c r="GC10" s="168"/>
      <c r="GD10" s="147">
        <v>45924</v>
      </c>
      <c r="GE10" s="152">
        <v>0.50718</v>
      </c>
      <c r="GF10" s="152">
        <v>3.604883</v>
      </c>
      <c r="GH10" s="168"/>
      <c r="GI10" s="147">
        <v>45957</v>
      </c>
      <c r="GJ10" s="152">
        <v>0.51384</v>
      </c>
      <c r="GK10" s="152">
        <v>3.642149304</v>
      </c>
      <c r="GM10" s="168"/>
      <c r="GN10" s="147">
        <v>45985</v>
      </c>
      <c r="GO10" s="152">
        <v>0.51894</v>
      </c>
      <c r="GP10" s="152">
        <v>3.676534218</v>
      </c>
      <c r="GR10" s="168"/>
      <c r="GS10" s="147">
        <v>46016</v>
      </c>
      <c r="GT10" s="152">
        <v>0.50928</v>
      </c>
      <c r="GU10" s="152">
        <v>3.584923776</v>
      </c>
      <c r="GW10" s="168"/>
      <c r="GX10" s="147">
        <v>46048</v>
      </c>
      <c r="GY10" s="152">
        <v>0.51048</v>
      </c>
      <c r="GZ10" s="152">
        <v>3.565345464</v>
      </c>
      <c r="HB10" s="168"/>
      <c r="HC10" s="147">
        <v>46066</v>
      </c>
      <c r="HD10" s="152">
        <v>0.51213</v>
      </c>
      <c r="HE10" s="152">
        <v>3.554079774</v>
      </c>
      <c r="HG10" s="168"/>
      <c r="HH10" s="147">
        <v>46106</v>
      </c>
      <c r="HI10" s="152">
        <v>0.5337</v>
      </c>
      <c r="HJ10" s="152">
        <v>3.67778007</v>
      </c>
      <c r="HL10" s="168"/>
      <c r="HM10" s="147">
        <v>46136</v>
      </c>
      <c r="HN10" s="152">
        <v>0.52946</v>
      </c>
      <c r="HO10" s="152">
        <v>3.636013604</v>
      </c>
      <c r="HQ10" s="168"/>
      <c r="HR10" s="147">
        <v>46167</v>
      </c>
      <c r="HS10" s="152">
        <v>0.5338</v>
      </c>
      <c r="HT10" s="152">
        <v>3.64681484</v>
      </c>
      <c r="HV10" s="168"/>
      <c r="HW10" s="147">
        <v>46197</v>
      </c>
      <c r="HX10" s="152">
        <v>0.55244</v>
      </c>
      <c r="HY10" s="152">
        <v>3.76736458</v>
      </c>
    </row>
    <row r="11" spans="2:233">
      <c r="B11" s="168" t="s">
        <v>250</v>
      </c>
      <c r="C11" s="168" t="s">
        <v>988</v>
      </c>
      <c r="D11" s="149">
        <f t="shared" si="5"/>
        <v>0.68023</v>
      </c>
      <c r="E11" s="181" t="s">
        <v>251</v>
      </c>
      <c r="F11" s="149">
        <f t="shared" si="6"/>
        <v>7.123</v>
      </c>
      <c r="G11" s="309">
        <f t="shared" si="7"/>
        <v>4.84527829</v>
      </c>
      <c r="I11" s="168" t="s">
        <v>252</v>
      </c>
      <c r="J11" s="168" t="s">
        <v>989</v>
      </c>
      <c r="K11" s="149">
        <f t="shared" si="8"/>
        <v>0.64053</v>
      </c>
      <c r="L11" s="181" t="s">
        <v>253</v>
      </c>
      <c r="M11" s="149">
        <f t="shared" si="9"/>
        <v>7.1281</v>
      </c>
      <c r="N11" s="309">
        <f t="shared" si="10"/>
        <v>4.565761893</v>
      </c>
      <c r="P11" s="168" t="s">
        <v>254</v>
      </c>
      <c r="Q11" s="168" t="s">
        <v>990</v>
      </c>
      <c r="R11" s="149">
        <f t="shared" si="0"/>
        <v>0.6272</v>
      </c>
      <c r="S11" s="181" t="s">
        <v>255</v>
      </c>
      <c r="T11" s="149">
        <f t="shared" si="1"/>
        <v>6.981</v>
      </c>
      <c r="U11" s="309">
        <f t="shared" si="2"/>
        <v>4.3784832</v>
      </c>
      <c r="W11" s="168" t="s">
        <v>256</v>
      </c>
      <c r="X11" s="168" t="s">
        <v>991</v>
      </c>
      <c r="Y11" s="149">
        <f t="shared" si="11"/>
        <v>0.64429</v>
      </c>
      <c r="Z11" s="181" t="s">
        <v>257</v>
      </c>
      <c r="AA11" s="149">
        <f t="shared" si="3"/>
        <v>6.7222</v>
      </c>
      <c r="AB11" s="309">
        <f t="shared" si="4"/>
        <v>4.331046238</v>
      </c>
      <c r="AD11" s="168"/>
      <c r="AE11" s="172">
        <v>44978</v>
      </c>
      <c r="AF11" s="149">
        <v>0.64707</v>
      </c>
      <c r="AG11" s="309">
        <v>4.436117799</v>
      </c>
      <c r="AI11" s="168"/>
      <c r="AJ11" s="172">
        <v>45009</v>
      </c>
      <c r="AK11" s="149">
        <v>0.63217</v>
      </c>
      <c r="AL11" s="309">
        <v>4.322399158</v>
      </c>
      <c r="AN11" s="168"/>
      <c r="AO11" s="172">
        <v>45037</v>
      </c>
      <c r="AP11" s="149">
        <v>0.60985</v>
      </c>
      <c r="AQ11" s="309">
        <v>4.19284072</v>
      </c>
      <c r="AS11" s="168"/>
      <c r="AT11" s="172">
        <v>45070</v>
      </c>
      <c r="AU11" s="149">
        <v>0.59045</v>
      </c>
      <c r="AV11" s="309">
        <v>4.1662152</v>
      </c>
      <c r="AX11" s="168"/>
      <c r="AY11" s="172">
        <v>45098</v>
      </c>
      <c r="AZ11" s="149">
        <v>0.56677</v>
      </c>
      <c r="BA11" s="309">
        <v>4.069125215</v>
      </c>
      <c r="BC11" s="168"/>
      <c r="BD11" s="172">
        <v>45131</v>
      </c>
      <c r="BE11" s="149">
        <v>0.5586</v>
      </c>
      <c r="BF11" s="309">
        <v>3.99125286</v>
      </c>
      <c r="BH11" s="168"/>
      <c r="BI11" s="172">
        <v>45162</v>
      </c>
      <c r="BJ11" s="149">
        <v>0.56697</v>
      </c>
      <c r="BK11" s="309">
        <v>4.075720542</v>
      </c>
      <c r="BM11" s="168"/>
      <c r="BN11" s="173">
        <v>45190</v>
      </c>
      <c r="BO11" s="149">
        <v>0.60359</v>
      </c>
      <c r="BP11" s="309">
        <v>4.32955107</v>
      </c>
      <c r="BR11" s="168"/>
      <c r="BS11" s="173">
        <v>45223</v>
      </c>
      <c r="BT11" s="149">
        <v>0.58298</v>
      </c>
      <c r="BU11" s="309">
        <v>4.184980228</v>
      </c>
      <c r="BW11" s="168"/>
      <c r="BX11" s="173">
        <v>45253</v>
      </c>
      <c r="BY11" s="149">
        <v>0.56204</v>
      </c>
      <c r="BZ11" s="309">
        <v>4.002399248</v>
      </c>
      <c r="CB11" s="168"/>
      <c r="CC11" s="173">
        <v>45282</v>
      </c>
      <c r="CD11" s="149">
        <v>0.55423</v>
      </c>
      <c r="CE11" s="309">
        <v>3.932428119</v>
      </c>
      <c r="CG11" s="168"/>
      <c r="CH11" s="173">
        <v>45314</v>
      </c>
      <c r="CI11" s="149">
        <v>0.56341</v>
      </c>
      <c r="CJ11" s="309">
        <v>4.006802897</v>
      </c>
      <c r="CL11" s="168"/>
      <c r="CM11" s="173">
        <v>45344</v>
      </c>
      <c r="CN11" s="149">
        <v>0.56163</v>
      </c>
      <c r="CO11" s="309">
        <v>3.988583934</v>
      </c>
      <c r="CQ11" s="168"/>
      <c r="CR11" s="173">
        <v>45373</v>
      </c>
      <c r="CS11" s="149">
        <v>0.55755</v>
      </c>
      <c r="CT11" s="309">
        <v>3.958828</v>
      </c>
      <c r="CV11" s="168"/>
      <c r="CW11" s="173">
        <v>45405</v>
      </c>
      <c r="CX11" s="149">
        <v>0.56995</v>
      </c>
      <c r="CY11" s="309">
        <v>4.050007705</v>
      </c>
      <c r="DA11" s="168"/>
      <c r="DB11" s="173">
        <v>45436</v>
      </c>
      <c r="DC11" s="149">
        <v>0.55441</v>
      </c>
      <c r="DD11" s="309">
        <v>3.941965982</v>
      </c>
      <c r="DF11" s="168"/>
      <c r="DG11" s="173">
        <v>45464</v>
      </c>
      <c r="DH11" s="149">
        <v>0.56749</v>
      </c>
      <c r="DI11" s="309">
        <v>4.040301804</v>
      </c>
      <c r="DK11" s="168"/>
      <c r="DL11" s="173">
        <v>45497</v>
      </c>
      <c r="DM11" s="149">
        <v>0.55275</v>
      </c>
      <c r="DN11" s="309">
        <v>3.94431345</v>
      </c>
      <c r="DP11" s="168"/>
      <c r="DQ11" s="173">
        <v>45527</v>
      </c>
      <c r="DR11" s="149">
        <v>0.54013</v>
      </c>
      <c r="DS11" s="309">
        <v>3.854259654</v>
      </c>
      <c r="DU11" s="168"/>
      <c r="DV11" s="147">
        <v>45558</v>
      </c>
      <c r="DW11" s="152">
        <v>0.54253</v>
      </c>
      <c r="DX11" s="152">
        <v>3.826518</v>
      </c>
      <c r="DZ11" s="168"/>
      <c r="EA11" s="147">
        <v>45589</v>
      </c>
      <c r="EB11" s="152">
        <v>0.56551</v>
      </c>
      <c r="EC11" s="152">
        <v>4.031294586</v>
      </c>
      <c r="EE11" s="168"/>
      <c r="EF11" s="147">
        <v>45618</v>
      </c>
      <c r="EG11" s="152">
        <v>0.57339</v>
      </c>
      <c r="EH11" s="152">
        <v>4.125082</v>
      </c>
      <c r="EJ11" s="168"/>
      <c r="EK11" s="147">
        <v>45650</v>
      </c>
      <c r="EL11" s="152">
        <v>0.56697</v>
      </c>
      <c r="EM11" s="152">
        <v>4.075154</v>
      </c>
      <c r="EO11" s="168"/>
      <c r="EP11" s="147">
        <v>45667</v>
      </c>
      <c r="EQ11" s="152">
        <v>0.57203</v>
      </c>
      <c r="ER11" s="152">
        <v>4.112381</v>
      </c>
      <c r="ET11" s="168"/>
      <c r="EU11" s="147">
        <v>45709</v>
      </c>
      <c r="EV11" s="152">
        <v>0.55113</v>
      </c>
      <c r="EW11" s="152">
        <v>3.951382</v>
      </c>
      <c r="EY11" s="168"/>
      <c r="EZ11" s="170">
        <v>45740</v>
      </c>
      <c r="FA11" s="152">
        <v>0.53773</v>
      </c>
      <c r="FB11" s="152">
        <v>3.859826</v>
      </c>
      <c r="FD11" s="168"/>
      <c r="FE11" s="170">
        <v>45770</v>
      </c>
      <c r="FF11" s="152">
        <v>0.5201</v>
      </c>
      <c r="FG11" s="152">
        <v>3.750753</v>
      </c>
      <c r="FI11" s="168"/>
      <c r="FJ11" s="170">
        <v>45800</v>
      </c>
      <c r="FK11" s="152">
        <v>0.52303</v>
      </c>
      <c r="FL11" s="152">
        <v>3.761579</v>
      </c>
      <c r="FN11" s="168"/>
      <c r="FO11" s="147">
        <v>45831</v>
      </c>
      <c r="FP11" s="152">
        <v>0.51773</v>
      </c>
      <c r="FQ11" s="152">
        <v>3.712642</v>
      </c>
      <c r="FS11" s="168"/>
      <c r="FT11" s="147">
        <v>45862</v>
      </c>
      <c r="FU11">
        <v>0.50523</v>
      </c>
      <c r="FV11">
        <v>3.606584</v>
      </c>
      <c r="FX11" s="168"/>
      <c r="FY11" s="147">
        <v>45891</v>
      </c>
      <c r="FZ11" s="152">
        <v>0.5123</v>
      </c>
      <c r="GA11" s="152">
        <v>3.653775</v>
      </c>
      <c r="GC11" s="168"/>
      <c r="GD11" s="147">
        <v>45923</v>
      </c>
      <c r="GE11" s="152">
        <v>0.50747</v>
      </c>
      <c r="GF11" s="152">
        <v>3.60593</v>
      </c>
      <c r="GH11" s="168"/>
      <c r="GI11" s="147">
        <v>45954</v>
      </c>
      <c r="GJ11" s="152">
        <v>0.51263</v>
      </c>
      <c r="GK11" s="152">
        <v>3.635982064</v>
      </c>
      <c r="GM11" s="168"/>
      <c r="GN11" s="147">
        <v>45982</v>
      </c>
      <c r="GO11" s="152">
        <v>0.51731</v>
      </c>
      <c r="GP11" s="152">
        <v>3.666434625</v>
      </c>
      <c r="GR11" s="168"/>
      <c r="GS11" s="147">
        <v>46015</v>
      </c>
      <c r="GT11" s="152">
        <v>0.50896</v>
      </c>
      <c r="GU11" s="152">
        <v>3.586692016</v>
      </c>
      <c r="GW11" s="168"/>
      <c r="GX11" s="147">
        <v>46045</v>
      </c>
      <c r="GY11" s="152">
        <v>0.51251</v>
      </c>
      <c r="GZ11" s="152">
        <v>3.583931179</v>
      </c>
      <c r="HB11" s="168"/>
      <c r="HC11" s="147">
        <v>46065</v>
      </c>
      <c r="HD11" s="152">
        <v>0.51201</v>
      </c>
      <c r="HE11" s="152">
        <v>3.556267857</v>
      </c>
      <c r="HG11" s="168"/>
      <c r="HH11" s="147">
        <v>46105</v>
      </c>
      <c r="HI11" s="152">
        <v>0.53268</v>
      </c>
      <c r="HJ11" s="152">
        <v>3.672455724</v>
      </c>
      <c r="HL11" s="168"/>
      <c r="HM11" s="147">
        <v>46135</v>
      </c>
      <c r="HN11" s="152">
        <v>0.52884</v>
      </c>
      <c r="HO11" s="152">
        <v>3.6304866</v>
      </c>
      <c r="HQ11" s="168"/>
      <c r="HR11" s="147">
        <v>46164</v>
      </c>
      <c r="HS11" s="152">
        <v>0.53492</v>
      </c>
      <c r="HT11" s="152">
        <v>3.657408516</v>
      </c>
      <c r="HV11" s="168"/>
      <c r="HW11" s="147">
        <v>46196</v>
      </c>
      <c r="HX11" s="152">
        <v>0.54957</v>
      </c>
      <c r="HY11" s="152">
        <v>3.746473647</v>
      </c>
    </row>
    <row r="12" spans="2:233">
      <c r="B12" s="168" t="s">
        <v>280</v>
      </c>
      <c r="C12" s="168" t="s">
        <v>992</v>
      </c>
      <c r="D12" s="149">
        <f t="shared" si="5"/>
        <v>0.68494</v>
      </c>
      <c r="E12" s="181" t="s">
        <v>281</v>
      </c>
      <c r="F12" s="149">
        <f t="shared" si="6"/>
        <v>7.1186</v>
      </c>
      <c r="G12" s="309">
        <f t="shared" si="7"/>
        <v>4.875813884</v>
      </c>
      <c r="I12" s="168" t="s">
        <v>282</v>
      </c>
      <c r="J12" s="168" t="s">
        <v>993</v>
      </c>
      <c r="K12" s="149">
        <f t="shared" si="8"/>
        <v>0.64082</v>
      </c>
      <c r="L12" s="181" t="s">
        <v>283</v>
      </c>
      <c r="M12" s="149">
        <f t="shared" si="9"/>
        <v>7.1667</v>
      </c>
      <c r="N12" s="309">
        <f t="shared" si="10"/>
        <v>4.592564694</v>
      </c>
      <c r="P12" s="168" t="s">
        <v>284</v>
      </c>
      <c r="Q12" s="168" t="s">
        <v>994</v>
      </c>
      <c r="R12" s="149">
        <f t="shared" si="0"/>
        <v>0.62999</v>
      </c>
      <c r="S12" s="181" t="s">
        <v>285</v>
      </c>
      <c r="T12" s="149">
        <f t="shared" si="1"/>
        <v>6.9713</v>
      </c>
      <c r="U12" s="309">
        <f t="shared" si="2"/>
        <v>4.391849287</v>
      </c>
      <c r="W12" s="168" t="s">
        <v>286</v>
      </c>
      <c r="X12" s="168" t="s">
        <v>995</v>
      </c>
      <c r="Y12" s="149">
        <f t="shared" si="11"/>
        <v>0.6456</v>
      </c>
      <c r="Z12" s="181" t="s">
        <v>287</v>
      </c>
      <c r="AA12" s="149">
        <f t="shared" si="3"/>
        <v>6.7135</v>
      </c>
      <c r="AB12" s="309">
        <f t="shared" si="4"/>
        <v>4.3342356</v>
      </c>
      <c r="AD12" s="168"/>
      <c r="AE12" s="172">
        <v>44977</v>
      </c>
      <c r="AF12" s="149">
        <v>0.6493</v>
      </c>
      <c r="AG12" s="309">
        <v>4.45698999</v>
      </c>
      <c r="AI12" s="168"/>
      <c r="AJ12" s="172">
        <v>45008</v>
      </c>
      <c r="AK12" s="149">
        <v>0.62735</v>
      </c>
      <c r="AL12" s="309">
        <v>4.310459115</v>
      </c>
      <c r="AN12" s="168"/>
      <c r="AO12" s="172">
        <v>45036</v>
      </c>
      <c r="AP12" s="149">
        <v>0.61155</v>
      </c>
      <c r="AQ12" s="309">
        <v>4.218899985</v>
      </c>
      <c r="AS12" s="168"/>
      <c r="AT12" s="172">
        <v>45069</v>
      </c>
      <c r="AU12" s="149">
        <v>0.59223</v>
      </c>
      <c r="AV12" s="309">
        <v>4.164916698</v>
      </c>
      <c r="AX12" s="168"/>
      <c r="AY12" s="172">
        <v>45097</v>
      </c>
      <c r="AZ12" s="149">
        <v>0.56853</v>
      </c>
      <c r="BA12" s="309">
        <v>4.070447388</v>
      </c>
      <c r="BC12" s="168"/>
      <c r="BD12" s="172">
        <v>45128</v>
      </c>
      <c r="BE12" s="149">
        <v>0.55563</v>
      </c>
      <c r="BF12" s="309">
        <v>3.970309728</v>
      </c>
      <c r="BH12" s="168"/>
      <c r="BI12" s="172">
        <v>45161</v>
      </c>
      <c r="BJ12" s="149">
        <v>0.56594</v>
      </c>
      <c r="BK12" s="309">
        <v>4.074088872</v>
      </c>
      <c r="BM12" s="168"/>
      <c r="BN12" s="173">
        <v>45189</v>
      </c>
      <c r="BO12" s="149">
        <v>0.60788</v>
      </c>
      <c r="BP12" s="309">
        <v>4.360444816</v>
      </c>
      <c r="BR12" s="168"/>
      <c r="BS12" s="173">
        <v>45222</v>
      </c>
      <c r="BT12" s="149">
        <v>0.58625</v>
      </c>
      <c r="BU12" s="309">
        <v>4.208806</v>
      </c>
      <c r="BW12" s="168"/>
      <c r="BX12" s="173">
        <v>45252</v>
      </c>
      <c r="BY12" s="149">
        <v>0.5611</v>
      </c>
      <c r="BZ12" s="309">
        <v>3.99806194</v>
      </c>
      <c r="CB12" s="168"/>
      <c r="CC12" s="173">
        <v>45281</v>
      </c>
      <c r="CD12" s="149">
        <v>0.55937</v>
      </c>
      <c r="CE12" s="309">
        <v>3.972198244</v>
      </c>
      <c r="CG12" s="168"/>
      <c r="CH12" s="173">
        <v>45313</v>
      </c>
      <c r="CI12" s="149">
        <v>0.5619</v>
      </c>
      <c r="CJ12" s="309">
        <v>3.99538995</v>
      </c>
      <c r="CL12" s="168"/>
      <c r="CM12" s="173">
        <v>45343</v>
      </c>
      <c r="CN12" s="149">
        <v>0.5622</v>
      </c>
      <c r="CO12" s="309">
        <v>3.9933066</v>
      </c>
      <c r="CQ12" s="168"/>
      <c r="CR12" s="173">
        <v>45372</v>
      </c>
      <c r="CS12" s="149">
        <v>0.55608</v>
      </c>
      <c r="CT12" s="309">
        <v>3.9449427</v>
      </c>
      <c r="CV12" s="168"/>
      <c r="CW12" s="173">
        <v>45404</v>
      </c>
      <c r="CX12" s="149">
        <v>0.56548</v>
      </c>
      <c r="CY12" s="309">
        <v>4.017339564</v>
      </c>
      <c r="DA12" s="168"/>
      <c r="DB12" s="173">
        <v>45435</v>
      </c>
      <c r="DC12" s="149">
        <v>0.55435</v>
      </c>
      <c r="DD12" s="309">
        <v>3.94131763</v>
      </c>
      <c r="DF12" s="168"/>
      <c r="DG12" s="173">
        <v>45463</v>
      </c>
      <c r="DH12" s="149">
        <v>0.56574</v>
      </c>
      <c r="DI12" s="309">
        <v>4.027616208</v>
      </c>
      <c r="DK12" s="168"/>
      <c r="DL12" s="173">
        <v>45496</v>
      </c>
      <c r="DM12" s="149">
        <v>0.55078</v>
      </c>
      <c r="DN12" s="309">
        <v>3.928934052</v>
      </c>
      <c r="DP12" s="168"/>
      <c r="DQ12" s="173">
        <v>45526</v>
      </c>
      <c r="DR12" s="149">
        <v>0.53809</v>
      </c>
      <c r="DS12" s="309">
        <v>3.832707452</v>
      </c>
      <c r="DU12" s="168"/>
      <c r="DV12" s="147">
        <v>45555</v>
      </c>
      <c r="DW12" s="152">
        <v>0.54219</v>
      </c>
      <c r="DX12" s="152">
        <v>3.830247</v>
      </c>
      <c r="DZ12" s="168"/>
      <c r="EA12" s="147">
        <v>45588</v>
      </c>
      <c r="EB12" s="152">
        <v>0.56214</v>
      </c>
      <c r="EC12" s="152">
        <v>4.00496643</v>
      </c>
      <c r="EE12" s="168"/>
      <c r="EF12" s="147">
        <v>45617</v>
      </c>
      <c r="EG12" s="152">
        <v>0.56848</v>
      </c>
      <c r="EH12" s="152">
        <v>4.089304</v>
      </c>
      <c r="EJ12" s="168"/>
      <c r="EK12" s="147">
        <v>45649</v>
      </c>
      <c r="EL12" s="152">
        <v>0.56507</v>
      </c>
      <c r="EM12" s="152">
        <v>4.061158</v>
      </c>
      <c r="EO12" s="168"/>
      <c r="EP12" s="147">
        <v>45666</v>
      </c>
      <c r="EQ12" s="152">
        <v>0.57243</v>
      </c>
      <c r="ER12" s="152">
        <v>4.11497</v>
      </c>
      <c r="ET12" s="168"/>
      <c r="EU12" s="147">
        <v>45708</v>
      </c>
      <c r="EV12" s="152">
        <v>0.55611</v>
      </c>
      <c r="EW12" s="152">
        <v>3.987976</v>
      </c>
      <c r="EY12" s="168"/>
      <c r="EZ12" s="170">
        <v>45737</v>
      </c>
      <c r="FA12" s="152">
        <v>0.5364</v>
      </c>
      <c r="FB12" s="152">
        <v>3.849206</v>
      </c>
      <c r="FD12" s="168"/>
      <c r="FE12" s="170">
        <v>45769</v>
      </c>
      <c r="FF12" s="152">
        <v>0.51265</v>
      </c>
      <c r="FG12" s="152">
        <v>3.694874</v>
      </c>
      <c r="FI12" s="168"/>
      <c r="FJ12" s="170">
        <v>45799</v>
      </c>
      <c r="FK12" s="152">
        <v>0.52047</v>
      </c>
      <c r="FL12" s="152">
        <v>3.742335</v>
      </c>
      <c r="FN12" s="168"/>
      <c r="FO12" s="147">
        <v>45828</v>
      </c>
      <c r="FP12" s="152">
        <v>0.51737</v>
      </c>
      <c r="FQ12" s="152">
        <v>3.709284</v>
      </c>
      <c r="FS12" s="168"/>
      <c r="FT12" s="147">
        <v>45861</v>
      </c>
      <c r="FU12">
        <v>0.50652</v>
      </c>
      <c r="FV12">
        <v>3.617262</v>
      </c>
      <c r="FX12" s="168"/>
      <c r="FY12" s="147">
        <v>45890</v>
      </c>
      <c r="FZ12" s="152">
        <v>0.50977</v>
      </c>
      <c r="GA12" s="152">
        <v>3.633997</v>
      </c>
      <c r="GC12" s="168"/>
      <c r="GD12" s="147">
        <v>45922</v>
      </c>
      <c r="GE12" s="152">
        <v>0.51081</v>
      </c>
      <c r="GF12" s="152">
        <v>3.632166</v>
      </c>
      <c r="GH12" s="168"/>
      <c r="GI12" s="147">
        <v>45953</v>
      </c>
      <c r="GJ12" s="152">
        <v>0.51347</v>
      </c>
      <c r="GK12" s="152">
        <v>3.641426546</v>
      </c>
      <c r="GM12" s="168"/>
      <c r="GN12" s="147">
        <v>45981</v>
      </c>
      <c r="GO12" s="152">
        <v>0.51638</v>
      </c>
      <c r="GP12" s="152">
        <v>3.66139239</v>
      </c>
      <c r="GR12" s="168"/>
      <c r="GS12" s="147">
        <v>46014</v>
      </c>
      <c r="GT12" s="152">
        <v>0.50902</v>
      </c>
      <c r="GU12" s="152">
        <v>3.589761746</v>
      </c>
      <c r="GW12" s="168"/>
      <c r="GX12" s="147">
        <v>46044</v>
      </c>
      <c r="GY12" s="152">
        <v>0.51669</v>
      </c>
      <c r="GZ12" s="152">
        <v>3.617811711</v>
      </c>
      <c r="HB12" s="168"/>
      <c r="HC12" s="147">
        <v>46064</v>
      </c>
      <c r="HD12" s="152">
        <v>0.51181</v>
      </c>
      <c r="HE12" s="152">
        <v>3.553906278</v>
      </c>
      <c r="HG12" s="168"/>
      <c r="HH12" s="147">
        <v>46104</v>
      </c>
      <c r="HI12" s="152">
        <v>0.53613</v>
      </c>
      <c r="HJ12" s="152">
        <v>3.701495133</v>
      </c>
      <c r="HL12" s="168"/>
      <c r="HM12" s="147">
        <v>46134</v>
      </c>
      <c r="HN12" s="152">
        <v>0.52713</v>
      </c>
      <c r="HO12" s="152">
        <v>3.617956755</v>
      </c>
      <c r="HQ12" s="168"/>
      <c r="HR12" s="147">
        <v>46163</v>
      </c>
      <c r="HS12" s="152">
        <v>0.53529</v>
      </c>
      <c r="HT12" s="152">
        <v>3.658653621</v>
      </c>
      <c r="HV12" s="168"/>
      <c r="HW12" s="147">
        <v>46195</v>
      </c>
      <c r="HX12" s="152">
        <v>0.54614</v>
      </c>
      <c r="HY12" s="152">
        <v>3.7219441</v>
      </c>
    </row>
    <row r="13" spans="2:233">
      <c r="B13" s="168" t="s">
        <v>311</v>
      </c>
      <c r="C13" s="168" t="s">
        <v>996</v>
      </c>
      <c r="D13" s="149">
        <f t="shared" si="5"/>
        <v>0.68867</v>
      </c>
      <c r="E13" s="181" t="s">
        <v>312</v>
      </c>
      <c r="F13" s="149">
        <f t="shared" si="6"/>
        <v>7.1188</v>
      </c>
      <c r="G13" s="309">
        <f t="shared" si="7"/>
        <v>4.902503996</v>
      </c>
      <c r="I13" s="168" t="s">
        <v>313</v>
      </c>
      <c r="J13" s="168" t="s">
        <v>997</v>
      </c>
      <c r="K13" s="149">
        <f t="shared" si="8"/>
        <v>0.63973</v>
      </c>
      <c r="L13" s="181" t="s">
        <v>314</v>
      </c>
      <c r="M13" s="149">
        <f t="shared" si="9"/>
        <v>7.1256</v>
      </c>
      <c r="N13" s="309">
        <f t="shared" si="10"/>
        <v>4.558460088</v>
      </c>
      <c r="P13" s="168" t="s">
        <v>315</v>
      </c>
      <c r="Q13" s="168" t="s">
        <v>998</v>
      </c>
      <c r="R13" s="149">
        <f t="shared" si="0"/>
        <v>0.63114</v>
      </c>
      <c r="S13" s="181" t="s">
        <v>316</v>
      </c>
      <c r="T13" s="149">
        <f t="shared" si="1"/>
        <v>6.965</v>
      </c>
      <c r="U13" s="309">
        <f t="shared" si="2"/>
        <v>4.3958901</v>
      </c>
      <c r="W13" s="168" t="s">
        <v>317</v>
      </c>
      <c r="X13" s="168" t="s">
        <v>999</v>
      </c>
      <c r="Y13" s="149">
        <f t="shared" si="11"/>
        <v>0.64289</v>
      </c>
      <c r="Z13" s="181" t="s">
        <v>318</v>
      </c>
      <c r="AA13" s="149">
        <f t="shared" si="3"/>
        <v>6.7292</v>
      </c>
      <c r="AB13" s="309">
        <f t="shared" si="4"/>
        <v>4.326135388</v>
      </c>
      <c r="AD13" s="168"/>
      <c r="AE13" s="172">
        <v>44974</v>
      </c>
      <c r="AF13" s="149">
        <v>0.6517</v>
      </c>
      <c r="AG13" s="309">
        <v>4.47450703</v>
      </c>
      <c r="AI13" s="168"/>
      <c r="AJ13" s="172">
        <v>45007</v>
      </c>
      <c r="AK13" s="149">
        <v>0.63322</v>
      </c>
      <c r="AL13" s="309">
        <v>4.35117123</v>
      </c>
      <c r="AN13" s="168"/>
      <c r="AO13" s="172">
        <v>45035</v>
      </c>
      <c r="AP13" s="149">
        <v>0.61284</v>
      </c>
      <c r="AQ13" s="309">
        <v>4.212110604</v>
      </c>
      <c r="AS13" s="168"/>
      <c r="AT13" s="172">
        <v>45068</v>
      </c>
      <c r="AU13" s="149">
        <v>0.5986</v>
      </c>
      <c r="AV13" s="309">
        <v>4.19959802</v>
      </c>
      <c r="AX13" s="168"/>
      <c r="AY13" s="172">
        <v>45096</v>
      </c>
      <c r="AZ13" s="149">
        <v>0.57242</v>
      </c>
      <c r="BA13" s="309">
        <v>4.075687642</v>
      </c>
      <c r="BC13" s="168"/>
      <c r="BD13" s="172">
        <v>45127</v>
      </c>
      <c r="BE13" s="149">
        <v>0.5501</v>
      </c>
      <c r="BF13" s="309">
        <v>3.93134466</v>
      </c>
      <c r="BH13" s="168"/>
      <c r="BI13" s="172">
        <v>45160</v>
      </c>
      <c r="BJ13" s="149">
        <v>0.56442</v>
      </c>
      <c r="BK13" s="309">
        <v>4.063372464</v>
      </c>
      <c r="BM13" s="168"/>
      <c r="BN13" s="173">
        <v>45188</v>
      </c>
      <c r="BO13" s="149">
        <v>0.60539</v>
      </c>
      <c r="BP13" s="309">
        <v>4.342644087</v>
      </c>
      <c r="BR13" s="168"/>
      <c r="BS13" s="173">
        <v>45219</v>
      </c>
      <c r="BT13" s="149">
        <v>0.58622</v>
      </c>
      <c r="BU13" s="309">
        <v>4.208649246</v>
      </c>
      <c r="BW13" s="168"/>
      <c r="BX13" s="173">
        <v>45251</v>
      </c>
      <c r="BY13" s="149">
        <v>0.55587</v>
      </c>
      <c r="BZ13" s="309">
        <v>3.969245322</v>
      </c>
      <c r="CB13" s="168"/>
      <c r="CC13" s="173">
        <v>45280</v>
      </c>
      <c r="CD13" s="149">
        <v>0.55549</v>
      </c>
      <c r="CE13" s="309">
        <v>3.942090334</v>
      </c>
      <c r="CG13" s="168"/>
      <c r="CH13" s="173">
        <v>45310</v>
      </c>
      <c r="CI13" s="149">
        <v>0.56605</v>
      </c>
      <c r="CJ13" s="309">
        <v>4.028408035</v>
      </c>
      <c r="CL13" s="168"/>
      <c r="CM13" s="173">
        <v>45342</v>
      </c>
      <c r="CN13" s="149">
        <v>0.56537</v>
      </c>
      <c r="CO13" s="309">
        <v>4.017971516</v>
      </c>
      <c r="CQ13" s="168"/>
      <c r="CR13" s="173">
        <v>45371</v>
      </c>
      <c r="CS13" s="149">
        <v>0.55895</v>
      </c>
      <c r="CT13" s="309">
        <v>3.9667564</v>
      </c>
      <c r="CV13" s="168"/>
      <c r="CW13" s="173">
        <v>45401</v>
      </c>
      <c r="CX13" s="149">
        <v>0.57014</v>
      </c>
      <c r="CY13" s="309">
        <v>4.050616644</v>
      </c>
      <c r="DA13" s="168"/>
      <c r="DB13" s="173">
        <v>45434</v>
      </c>
      <c r="DC13" s="149">
        <v>0.55085</v>
      </c>
      <c r="DD13" s="309">
        <v>3.915276545</v>
      </c>
      <c r="DF13" s="168"/>
      <c r="DG13" s="173">
        <v>45462</v>
      </c>
      <c r="DH13" s="149">
        <v>0.56827</v>
      </c>
      <c r="DI13" s="309">
        <v>4.043752493</v>
      </c>
      <c r="DK13" s="168"/>
      <c r="DL13" s="173">
        <v>45495</v>
      </c>
      <c r="DM13" s="149">
        <v>0.55143</v>
      </c>
      <c r="DN13" s="309">
        <v>3.933625905</v>
      </c>
      <c r="DP13" s="168"/>
      <c r="DQ13" s="173">
        <v>45525</v>
      </c>
      <c r="DR13" s="149">
        <v>0.53877</v>
      </c>
      <c r="DS13" s="309">
        <v>3.841807239</v>
      </c>
      <c r="DU13" s="168"/>
      <c r="DV13" s="147">
        <v>45554</v>
      </c>
      <c r="DW13" s="152">
        <v>0.5413</v>
      </c>
      <c r="DX13" s="152">
        <v>3.84231</v>
      </c>
      <c r="DZ13" s="168"/>
      <c r="EA13" s="147">
        <v>45587</v>
      </c>
      <c r="EB13" s="152">
        <v>0.56084</v>
      </c>
      <c r="EC13" s="152">
        <v>3.994470732</v>
      </c>
      <c r="EE13" s="168"/>
      <c r="EF13" s="147">
        <v>45616</v>
      </c>
      <c r="EG13" s="152">
        <v>0.56475</v>
      </c>
      <c r="EH13" s="152">
        <v>4.062529</v>
      </c>
      <c r="EJ13" s="168"/>
      <c r="EK13" s="147">
        <v>45646</v>
      </c>
      <c r="EL13" s="152">
        <v>0.56783</v>
      </c>
      <c r="EM13" s="152">
        <v>4.082754</v>
      </c>
      <c r="EO13" s="168"/>
      <c r="EP13" s="147">
        <v>45665</v>
      </c>
      <c r="EQ13" s="152">
        <v>0.56883</v>
      </c>
      <c r="ER13" s="152">
        <v>4.089148</v>
      </c>
      <c r="ET13" s="168"/>
      <c r="EU13" s="147">
        <v>45707</v>
      </c>
      <c r="EV13" s="152">
        <v>0.55094</v>
      </c>
      <c r="EW13" s="152">
        <v>3.950515</v>
      </c>
      <c r="EY13" s="168"/>
      <c r="EZ13" s="170">
        <v>45736</v>
      </c>
      <c r="FA13" s="152">
        <v>0.53297</v>
      </c>
      <c r="FB13" s="152">
        <v>3.824273</v>
      </c>
      <c r="FD13" s="168"/>
      <c r="FE13" s="170">
        <v>45768</v>
      </c>
      <c r="FF13" s="152">
        <v>0.51663</v>
      </c>
      <c r="FG13" s="152">
        <v>3.722577</v>
      </c>
      <c r="FI13" s="168"/>
      <c r="FJ13" s="170">
        <v>45798</v>
      </c>
      <c r="FK13" s="152">
        <v>0.52135</v>
      </c>
      <c r="FL13" s="152">
        <v>3.750435</v>
      </c>
      <c r="FN13" s="168"/>
      <c r="FO13" s="147">
        <v>45827</v>
      </c>
      <c r="FP13" s="152">
        <v>0.51843</v>
      </c>
      <c r="FQ13" s="152">
        <v>3.718647</v>
      </c>
      <c r="FS13" s="168"/>
      <c r="FT13" s="147">
        <v>45860</v>
      </c>
      <c r="FU13">
        <v>0.5074</v>
      </c>
      <c r="FV13">
        <v>3.62588</v>
      </c>
      <c r="FX13" s="168"/>
      <c r="FY13" s="147">
        <v>45889</v>
      </c>
      <c r="FZ13" s="152">
        <v>0.50958</v>
      </c>
      <c r="GA13" s="152">
        <v>3.637586</v>
      </c>
      <c r="GC13" s="168"/>
      <c r="GD13" s="147">
        <v>45919</v>
      </c>
      <c r="GE13" s="152">
        <v>0.50809</v>
      </c>
      <c r="GF13" s="152">
        <v>3.613943</v>
      </c>
      <c r="GH13" s="168"/>
      <c r="GI13" s="147">
        <v>45952</v>
      </c>
      <c r="GJ13" s="152">
        <v>0.51403</v>
      </c>
      <c r="GK13" s="152">
        <v>3.647248462</v>
      </c>
      <c r="GM13" s="168"/>
      <c r="GN13" s="147">
        <v>45980</v>
      </c>
      <c r="GO13" s="152">
        <v>0.51584</v>
      </c>
      <c r="GP13" s="152">
        <v>3.655861248</v>
      </c>
      <c r="GR13" s="168"/>
      <c r="GS13" s="147">
        <v>46013</v>
      </c>
      <c r="GT13" s="152">
        <v>0.50953</v>
      </c>
      <c r="GU13" s="152">
        <v>3.595855116</v>
      </c>
      <c r="GW13" s="168"/>
      <c r="GX13" s="147">
        <v>46043</v>
      </c>
      <c r="GY13" s="152">
        <v>0.51673</v>
      </c>
      <c r="GZ13" s="152">
        <v>3.617833422</v>
      </c>
      <c r="HB13" s="168"/>
      <c r="HC13" s="147">
        <v>46063</v>
      </c>
      <c r="HD13" s="152">
        <v>0.50969</v>
      </c>
      <c r="HE13" s="152">
        <v>3.540204802</v>
      </c>
      <c r="HG13" s="168"/>
      <c r="HH13" s="147">
        <v>46101</v>
      </c>
      <c r="HI13" s="152">
        <v>0.53566</v>
      </c>
      <c r="HJ13" s="152">
        <v>3.690590268</v>
      </c>
      <c r="HL13" s="168"/>
      <c r="HM13" s="147">
        <v>46133</v>
      </c>
      <c r="HN13" s="152">
        <v>0.52445</v>
      </c>
      <c r="HO13" s="152">
        <v>3.59741233</v>
      </c>
      <c r="HQ13" s="168"/>
      <c r="HR13" s="147">
        <v>46162</v>
      </c>
      <c r="HS13" s="152">
        <v>0.53605</v>
      </c>
      <c r="HT13" s="152">
        <v>3.666421185</v>
      </c>
      <c r="HV13" s="168"/>
      <c r="HW13" s="147">
        <v>46191</v>
      </c>
      <c r="HX13" s="152">
        <v>0.54243</v>
      </c>
      <c r="HY13" s="152">
        <v>3.69557559</v>
      </c>
    </row>
    <row r="14" spans="2:233">
      <c r="B14" s="168" t="s">
        <v>341</v>
      </c>
      <c r="C14" s="168" t="s">
        <v>1000</v>
      </c>
      <c r="D14" s="149">
        <f t="shared" si="5"/>
        <v>0.68193</v>
      </c>
      <c r="E14" s="181" t="s">
        <v>342</v>
      </c>
      <c r="F14" s="149">
        <f t="shared" si="6"/>
        <v>7.1105</v>
      </c>
      <c r="G14" s="309">
        <f t="shared" si="7"/>
        <v>4.848863265</v>
      </c>
      <c r="I14" s="168" t="s">
        <v>343</v>
      </c>
      <c r="J14" s="168" t="s">
        <v>989</v>
      </c>
      <c r="K14" s="149">
        <f t="shared" si="8"/>
        <v>0.64053</v>
      </c>
      <c r="L14" s="181" t="s">
        <v>344</v>
      </c>
      <c r="M14" s="149">
        <f t="shared" si="9"/>
        <v>7.1091</v>
      </c>
      <c r="N14" s="309">
        <f t="shared" si="10"/>
        <v>4.553591823</v>
      </c>
      <c r="P14" s="168" t="s">
        <v>345</v>
      </c>
      <c r="Q14" s="168" t="s">
        <v>1001</v>
      </c>
      <c r="R14" s="149">
        <f t="shared" si="0"/>
        <v>0.63255</v>
      </c>
      <c r="S14" s="181" t="s">
        <v>346</v>
      </c>
      <c r="T14" s="149">
        <f t="shared" si="1"/>
        <v>6.9861</v>
      </c>
      <c r="U14" s="309">
        <f t="shared" si="2"/>
        <v>4.419057555</v>
      </c>
      <c r="W14" s="168" t="s">
        <v>347</v>
      </c>
      <c r="X14" s="168" t="s">
        <v>1002</v>
      </c>
      <c r="Y14" s="149">
        <f t="shared" si="11"/>
        <v>0.64303</v>
      </c>
      <c r="Z14" s="181" t="s">
        <v>348</v>
      </c>
      <c r="AA14" s="149">
        <f t="shared" si="3"/>
        <v>6.768</v>
      </c>
      <c r="AB14" s="309">
        <f t="shared" si="4"/>
        <v>4.35202704</v>
      </c>
      <c r="AD14" s="168"/>
      <c r="AE14" s="172">
        <v>44973</v>
      </c>
      <c r="AF14" s="149">
        <v>0.65013</v>
      </c>
      <c r="AG14" s="309">
        <v>4.454625747</v>
      </c>
      <c r="AI14" s="168"/>
      <c r="AJ14" s="172">
        <v>45006</v>
      </c>
      <c r="AK14" s="149">
        <v>0.63792</v>
      </c>
      <c r="AL14" s="309">
        <v>4.386529296</v>
      </c>
      <c r="AN14" s="168"/>
      <c r="AO14" s="172">
        <v>45034</v>
      </c>
      <c r="AP14" s="149">
        <v>0.61603</v>
      </c>
      <c r="AQ14" s="309">
        <v>4.239148842</v>
      </c>
      <c r="AS14" s="168"/>
      <c r="AT14" s="172">
        <v>45065</v>
      </c>
      <c r="AU14" s="149">
        <v>0.59976</v>
      </c>
      <c r="AV14" s="309">
        <v>4.219671456</v>
      </c>
      <c r="AX14" s="168"/>
      <c r="AY14" s="172">
        <v>45093</v>
      </c>
      <c r="AZ14" s="149">
        <v>0.57051</v>
      </c>
      <c r="BA14" s="309">
        <v>4.067108739</v>
      </c>
      <c r="BC14" s="168"/>
      <c r="BD14" s="172">
        <v>45126</v>
      </c>
      <c r="BE14" s="149">
        <v>0.55211</v>
      </c>
      <c r="BF14" s="309">
        <v>3.946813546</v>
      </c>
      <c r="BH14" s="168"/>
      <c r="BI14" s="172">
        <v>45159</v>
      </c>
      <c r="BJ14" s="149">
        <v>0.56454</v>
      </c>
      <c r="BK14" s="309">
        <v>4.063954098</v>
      </c>
      <c r="BM14" s="168"/>
      <c r="BN14" s="173">
        <v>45187</v>
      </c>
      <c r="BO14" s="149">
        <v>0.60605</v>
      </c>
      <c r="BP14" s="309">
        <v>4.34756028</v>
      </c>
      <c r="BR14" s="168"/>
      <c r="BS14" s="173">
        <v>45218</v>
      </c>
      <c r="BT14" s="149">
        <v>0.58863</v>
      </c>
      <c r="BU14" s="309">
        <v>4.226069085</v>
      </c>
      <c r="BW14" s="168"/>
      <c r="BX14" s="173">
        <v>45250</v>
      </c>
      <c r="BY14" s="149">
        <v>0.56132</v>
      </c>
      <c r="BZ14" s="309">
        <v>4.019724784</v>
      </c>
      <c r="CB14" s="168"/>
      <c r="CC14" s="173">
        <v>45279</v>
      </c>
      <c r="CD14" s="149">
        <v>0.55785</v>
      </c>
      <c r="CE14" s="309">
        <v>3.95973087</v>
      </c>
      <c r="CG14" s="168"/>
      <c r="CH14" s="173">
        <v>45309</v>
      </c>
      <c r="CI14" s="149">
        <v>0.56702</v>
      </c>
      <c r="CJ14" s="309">
        <v>4.035708148</v>
      </c>
      <c r="CL14" s="168"/>
      <c r="CM14" s="173">
        <v>45341</v>
      </c>
      <c r="CN14" s="149">
        <v>0.56568</v>
      </c>
      <c r="CO14" s="309">
        <v>4.018138176</v>
      </c>
      <c r="CQ14" s="168"/>
      <c r="CR14" s="173">
        <v>45370</v>
      </c>
      <c r="CS14" s="149">
        <v>0.56012</v>
      </c>
      <c r="CT14" s="309">
        <v>3.9760118</v>
      </c>
      <c r="CV14" s="168"/>
      <c r="CW14" s="173">
        <v>45400</v>
      </c>
      <c r="CX14" s="149">
        <v>0.56945</v>
      </c>
      <c r="CY14" s="309">
        <v>4.0442339</v>
      </c>
      <c r="DA14" s="168"/>
      <c r="DB14" s="173">
        <v>45433</v>
      </c>
      <c r="DC14" s="149">
        <v>0.55117</v>
      </c>
      <c r="DD14" s="309">
        <v>3.917110073</v>
      </c>
      <c r="DF14" s="168"/>
      <c r="DG14" s="173">
        <v>45461</v>
      </c>
      <c r="DH14" s="149">
        <v>0.56845</v>
      </c>
      <c r="DI14" s="309">
        <v>4.04440806</v>
      </c>
      <c r="DK14" s="168"/>
      <c r="DL14" s="173">
        <v>45492</v>
      </c>
      <c r="DM14" s="149">
        <v>0.55187</v>
      </c>
      <c r="DN14" s="309">
        <v>3.935660905</v>
      </c>
      <c r="DP14" s="168"/>
      <c r="DQ14" s="173">
        <v>45524</v>
      </c>
      <c r="DR14" s="149">
        <v>0.53962</v>
      </c>
      <c r="DS14" s="309">
        <v>3.84883965</v>
      </c>
      <c r="DU14" s="168"/>
      <c r="DV14" s="147">
        <v>45553</v>
      </c>
      <c r="DW14" s="152">
        <v>0.54227</v>
      </c>
      <c r="DX14" s="152">
        <v>3.843067</v>
      </c>
      <c r="DZ14" s="168"/>
      <c r="EA14" s="147">
        <v>45586</v>
      </c>
      <c r="EB14" s="152">
        <v>0.55814</v>
      </c>
      <c r="EC14" s="152">
        <v>3.961789348</v>
      </c>
      <c r="EE14" s="168"/>
      <c r="EF14" s="147">
        <v>45615</v>
      </c>
      <c r="EG14" s="152">
        <v>0.56323</v>
      </c>
      <c r="EH14" s="152">
        <v>4.050243</v>
      </c>
      <c r="EJ14" s="168"/>
      <c r="EK14" s="147">
        <v>45645</v>
      </c>
      <c r="EL14" s="152">
        <v>0.56957</v>
      </c>
      <c r="EM14" s="152">
        <v>4.095835</v>
      </c>
      <c r="EO14" s="168"/>
      <c r="EP14" s="147">
        <v>45664</v>
      </c>
      <c r="EQ14" s="152">
        <v>0.5665</v>
      </c>
      <c r="ER14" s="152">
        <v>4.071945</v>
      </c>
      <c r="ET14" s="168"/>
      <c r="EU14" s="147">
        <v>45706</v>
      </c>
      <c r="EV14" s="152">
        <v>0.55109</v>
      </c>
      <c r="EW14" s="152">
        <v>3.95115</v>
      </c>
      <c r="EY14" s="168"/>
      <c r="EZ14" s="170">
        <v>45735</v>
      </c>
      <c r="FA14" s="152">
        <v>0.53147</v>
      </c>
      <c r="FB14" s="152">
        <v>3.81048</v>
      </c>
      <c r="FD14" s="168"/>
      <c r="FE14" s="170">
        <v>45765</v>
      </c>
      <c r="FF14" s="152">
        <v>0.51953</v>
      </c>
      <c r="FG14" s="152">
        <v>3.744201</v>
      </c>
      <c r="FI14" s="168"/>
      <c r="FJ14" s="170">
        <v>45797</v>
      </c>
      <c r="FK14" s="152">
        <v>0.52554</v>
      </c>
      <c r="FL14" s="152">
        <v>3.780262</v>
      </c>
      <c r="FN14" s="168"/>
      <c r="FO14" s="147">
        <v>45826</v>
      </c>
      <c r="FP14" s="152">
        <v>0.5179</v>
      </c>
      <c r="FQ14" s="152">
        <v>3.716502</v>
      </c>
      <c r="FS14" s="168"/>
      <c r="FT14" s="147">
        <v>45859</v>
      </c>
      <c r="FU14">
        <v>0.51003</v>
      </c>
      <c r="FV14">
        <v>3.647837</v>
      </c>
      <c r="FX14" s="168"/>
      <c r="FY14" s="147">
        <v>45888</v>
      </c>
      <c r="FZ14" s="152">
        <v>0.50922</v>
      </c>
      <c r="GA14" s="152">
        <v>3.633743</v>
      </c>
      <c r="GC14" s="168"/>
      <c r="GD14" s="147">
        <v>45918</v>
      </c>
      <c r="GE14" s="152">
        <v>0.50637</v>
      </c>
      <c r="GF14" s="152">
        <v>3.599531</v>
      </c>
      <c r="GH14" s="168"/>
      <c r="GI14" s="147">
        <v>45951</v>
      </c>
      <c r="GJ14" s="152">
        <v>0.5118</v>
      </c>
      <c r="GK14" s="152">
        <v>3.6301974</v>
      </c>
      <c r="GM14" s="168"/>
      <c r="GN14" s="147">
        <v>45979</v>
      </c>
      <c r="GO14" s="152">
        <v>0.51497</v>
      </c>
      <c r="GP14" s="152">
        <v>3.648871432</v>
      </c>
      <c r="GR14" s="168"/>
      <c r="GS14" s="147">
        <v>46010</v>
      </c>
      <c r="GT14" s="152">
        <v>0.50874</v>
      </c>
      <c r="GU14" s="152">
        <v>3.5891607</v>
      </c>
      <c r="GW14" s="168"/>
      <c r="GX14" s="147">
        <v>46042</v>
      </c>
      <c r="GY14" s="152">
        <v>0.5203</v>
      </c>
      <c r="GZ14" s="152">
        <v>3.64241218</v>
      </c>
      <c r="HB14" s="168"/>
      <c r="HC14" s="147">
        <v>46062</v>
      </c>
      <c r="HD14" s="152">
        <v>0.51396</v>
      </c>
      <c r="HE14" s="152">
        <v>3.573204108</v>
      </c>
      <c r="HG14" s="168"/>
      <c r="HH14" s="147">
        <v>46100</v>
      </c>
      <c r="HI14" s="152">
        <v>0.54049</v>
      </c>
      <c r="HJ14" s="152">
        <v>3.728029775</v>
      </c>
      <c r="HL14" s="168"/>
      <c r="HM14" s="147">
        <v>46132</v>
      </c>
      <c r="HN14" s="152">
        <v>0.52556</v>
      </c>
      <c r="HO14" s="152">
        <v>3.607864288</v>
      </c>
      <c r="HQ14" s="168"/>
      <c r="HR14" s="147">
        <v>46161</v>
      </c>
      <c r="HS14" s="152">
        <v>0.53317</v>
      </c>
      <c r="HT14" s="152">
        <v>3.645549875</v>
      </c>
      <c r="HV14" s="168"/>
      <c r="HW14" s="147">
        <v>46190</v>
      </c>
      <c r="HX14" s="152">
        <v>0.53722</v>
      </c>
      <c r="HY14" s="152">
        <v>3.658253312</v>
      </c>
    </row>
    <row r="15" spans="2:233">
      <c r="B15" s="168" t="s">
        <v>372</v>
      </c>
      <c r="C15" s="168" t="s">
        <v>1003</v>
      </c>
      <c r="D15" s="149">
        <f t="shared" si="5"/>
        <v>0.68584</v>
      </c>
      <c r="E15" s="181" t="s">
        <v>373</v>
      </c>
      <c r="F15" s="149">
        <f t="shared" si="6"/>
        <v>7.1086</v>
      </c>
      <c r="G15" s="309">
        <f t="shared" si="7"/>
        <v>4.875362224</v>
      </c>
      <c r="I15" s="168" t="s">
        <v>374</v>
      </c>
      <c r="J15" s="168" t="s">
        <v>989</v>
      </c>
      <c r="K15" s="149">
        <f t="shared" si="8"/>
        <v>0.64053</v>
      </c>
      <c r="L15" s="181" t="s">
        <v>375</v>
      </c>
      <c r="M15" s="149">
        <f t="shared" si="9"/>
        <v>7.0655</v>
      </c>
      <c r="N15" s="309">
        <f t="shared" si="10"/>
        <v>4.525664715</v>
      </c>
      <c r="P15" s="168" t="s">
        <v>376</v>
      </c>
      <c r="Q15" s="168" t="s">
        <v>1004</v>
      </c>
      <c r="R15" s="149">
        <f t="shared" si="0"/>
        <v>0.63487</v>
      </c>
      <c r="S15" s="181" t="s">
        <v>377</v>
      </c>
      <c r="T15" s="149">
        <f t="shared" si="1"/>
        <v>6.9746</v>
      </c>
      <c r="U15" s="309">
        <f t="shared" si="2"/>
        <v>4.427964302</v>
      </c>
      <c r="W15" s="168" t="s">
        <v>378</v>
      </c>
      <c r="X15" s="168" t="s">
        <v>1005</v>
      </c>
      <c r="Y15" s="149">
        <f t="shared" si="11"/>
        <v>0.64453</v>
      </c>
      <c r="Z15" s="181" t="s">
        <v>379</v>
      </c>
      <c r="AA15" s="149">
        <f t="shared" si="3"/>
        <v>6.7756</v>
      </c>
      <c r="AB15" s="309">
        <f t="shared" si="4"/>
        <v>4.367077468</v>
      </c>
      <c r="AD15" s="168"/>
      <c r="AE15" s="172">
        <v>44972</v>
      </c>
      <c r="AF15" s="149">
        <v>0.65216</v>
      </c>
      <c r="AG15" s="309">
        <v>4.446622528</v>
      </c>
      <c r="AI15" s="168"/>
      <c r="AJ15" s="172">
        <v>45005</v>
      </c>
      <c r="AK15" s="149">
        <v>0.64094</v>
      </c>
      <c r="AL15" s="309">
        <v>4.402873236</v>
      </c>
      <c r="AN15" s="168"/>
      <c r="AO15" s="172">
        <v>45033</v>
      </c>
      <c r="AP15" s="149">
        <v>0.61528</v>
      </c>
      <c r="AQ15" s="309">
        <v>4.225681512</v>
      </c>
      <c r="AS15" s="168"/>
      <c r="AT15" s="172">
        <v>45064</v>
      </c>
      <c r="AU15" s="149">
        <v>0.59589</v>
      </c>
      <c r="AV15" s="309">
        <v>4.169263563</v>
      </c>
      <c r="AX15" s="168"/>
      <c r="AY15" s="172">
        <v>45092</v>
      </c>
      <c r="AZ15" s="149">
        <v>0.57426</v>
      </c>
      <c r="BA15" s="309">
        <v>4.105327314</v>
      </c>
      <c r="BC15" s="168"/>
      <c r="BD15" s="172">
        <v>45125</v>
      </c>
      <c r="BE15" s="149">
        <v>0.55071</v>
      </c>
      <c r="BF15" s="309">
        <v>3.934988163</v>
      </c>
      <c r="BH15" s="168"/>
      <c r="BI15" s="172">
        <v>45156</v>
      </c>
      <c r="BJ15" s="149">
        <v>0.56454</v>
      </c>
      <c r="BK15" s="309">
        <v>4.065026724</v>
      </c>
      <c r="BM15" s="168"/>
      <c r="BN15" s="173">
        <v>45184</v>
      </c>
      <c r="BO15" s="149">
        <v>0.6057</v>
      </c>
      <c r="BP15" s="309">
        <v>4.34807802</v>
      </c>
      <c r="BR15" s="168"/>
      <c r="BS15" s="173">
        <v>45217</v>
      </c>
      <c r="BT15" s="149">
        <v>0.58261</v>
      </c>
      <c r="BU15" s="309">
        <v>4.182848495</v>
      </c>
      <c r="BW15" s="168"/>
      <c r="BX15" s="173">
        <v>45247</v>
      </c>
      <c r="BY15" s="149">
        <v>0.56155</v>
      </c>
      <c r="BZ15" s="309">
        <v>4.02788584</v>
      </c>
      <c r="CB15" s="168"/>
      <c r="CC15" s="173">
        <v>45278</v>
      </c>
      <c r="CD15" s="149">
        <v>0.55973</v>
      </c>
      <c r="CE15" s="309">
        <v>3.970332809</v>
      </c>
      <c r="CG15" s="168"/>
      <c r="CH15" s="173">
        <v>45308</v>
      </c>
      <c r="CI15" s="149">
        <v>0.56633</v>
      </c>
      <c r="CJ15" s="309">
        <v>4.030457344</v>
      </c>
      <c r="CL15" s="168"/>
      <c r="CM15" s="173">
        <v>45331</v>
      </c>
      <c r="CN15" s="149">
        <v>0.56436</v>
      </c>
      <c r="CO15" s="309">
        <v>4.008987696</v>
      </c>
      <c r="CQ15" s="168"/>
      <c r="CR15" s="173">
        <v>45369</v>
      </c>
      <c r="CS15" s="149">
        <v>0.55608</v>
      </c>
      <c r="CT15" s="309">
        <v>3.9449983</v>
      </c>
      <c r="CV15" s="168"/>
      <c r="CW15" s="173">
        <v>45399</v>
      </c>
      <c r="CX15" s="149">
        <v>0.57487</v>
      </c>
      <c r="CY15" s="309">
        <v>4.083014175</v>
      </c>
      <c r="DA15" s="168"/>
      <c r="DB15" s="173">
        <v>45432</v>
      </c>
      <c r="DC15" s="149">
        <v>0.55151</v>
      </c>
      <c r="DD15" s="309">
        <v>3.918037342</v>
      </c>
      <c r="DF15" s="168"/>
      <c r="DG15" s="173">
        <v>45460</v>
      </c>
      <c r="DH15" s="149">
        <v>0.57394</v>
      </c>
      <c r="DI15" s="309">
        <v>4.083525706</v>
      </c>
      <c r="DK15" s="168"/>
      <c r="DL15" s="173">
        <v>45491</v>
      </c>
      <c r="DM15" s="149">
        <v>0.55078</v>
      </c>
      <c r="DN15" s="309">
        <v>3.92623523</v>
      </c>
      <c r="DP15" s="168"/>
      <c r="DQ15" s="173">
        <v>45523</v>
      </c>
      <c r="DR15" s="149">
        <v>0.54173</v>
      </c>
      <c r="DS15" s="309">
        <v>3.868764795</v>
      </c>
      <c r="DU15" s="168"/>
      <c r="DV15" s="147">
        <v>45548</v>
      </c>
      <c r="DW15" s="152">
        <v>0.54478</v>
      </c>
      <c r="DX15" s="152">
        <v>3.869572</v>
      </c>
      <c r="DZ15" s="168"/>
      <c r="EA15" s="147">
        <v>45583</v>
      </c>
      <c r="EB15" s="152">
        <v>0.55829</v>
      </c>
      <c r="EC15" s="152">
        <v>3.979156146</v>
      </c>
      <c r="EE15" s="168"/>
      <c r="EF15" s="147">
        <v>45614</v>
      </c>
      <c r="EG15" s="152">
        <v>0.56788</v>
      </c>
      <c r="EH15" s="152">
        <v>4.083455</v>
      </c>
      <c r="EJ15" s="168"/>
      <c r="EK15" s="147">
        <v>45644</v>
      </c>
      <c r="EL15" s="152">
        <v>0.563</v>
      </c>
      <c r="EM15" s="152">
        <v>4.046844</v>
      </c>
      <c r="EO15" s="168"/>
      <c r="EP15" s="147">
        <v>45663</v>
      </c>
      <c r="EQ15" s="152">
        <v>0.57329</v>
      </c>
      <c r="ER15" s="152">
        <v>4.120579</v>
      </c>
      <c r="ET15" s="168"/>
      <c r="EU15" s="147">
        <v>45705</v>
      </c>
      <c r="EV15" s="152">
        <v>0.55187</v>
      </c>
      <c r="EW15" s="152">
        <v>3.957018</v>
      </c>
      <c r="EY15" s="168"/>
      <c r="EZ15" s="170">
        <v>45734</v>
      </c>
      <c r="FA15" s="152">
        <v>0.53333</v>
      </c>
      <c r="FB15" s="152">
        <v>3.825736</v>
      </c>
      <c r="FD15" s="168"/>
      <c r="FE15" s="170">
        <v>45764</v>
      </c>
      <c r="FF15" s="152">
        <v>0.51814</v>
      </c>
      <c r="FG15" s="152">
        <v>3.735012</v>
      </c>
      <c r="FI15" s="168"/>
      <c r="FJ15" s="170">
        <v>45796</v>
      </c>
      <c r="FK15" s="152">
        <v>0.53033</v>
      </c>
      <c r="FL15" s="152">
        <v>3.813921</v>
      </c>
      <c r="FN15" s="168"/>
      <c r="FO15" s="147">
        <v>45825</v>
      </c>
      <c r="FP15" s="152">
        <v>0.5149</v>
      </c>
      <c r="FQ15" s="152">
        <v>3.694202</v>
      </c>
      <c r="FS15" s="168"/>
      <c r="FT15" s="147">
        <v>45856</v>
      </c>
      <c r="FU15">
        <v>0.512</v>
      </c>
      <c r="FV15">
        <v>3.660698</v>
      </c>
      <c r="FX15" s="168"/>
      <c r="FY15" s="147">
        <v>45887</v>
      </c>
      <c r="FZ15" s="152">
        <v>0.50847</v>
      </c>
      <c r="GA15" s="152">
        <v>3.62651</v>
      </c>
      <c r="GC15" s="168"/>
      <c r="GD15" s="147">
        <v>45917</v>
      </c>
      <c r="GE15" s="152">
        <v>0.50417</v>
      </c>
      <c r="GF15" s="152">
        <v>3.580262</v>
      </c>
      <c r="GH15" s="168"/>
      <c r="GI15" s="147">
        <v>45950</v>
      </c>
      <c r="GJ15" s="152">
        <v>0.512</v>
      </c>
      <c r="GK15" s="152">
        <v>3.6338176</v>
      </c>
      <c r="GM15" s="168"/>
      <c r="GN15" s="147">
        <v>45978</v>
      </c>
      <c r="GO15" s="152">
        <v>0.51322</v>
      </c>
      <c r="GP15" s="152">
        <v>3.634418752</v>
      </c>
      <c r="GR15" s="168"/>
      <c r="GS15" s="147">
        <v>46009</v>
      </c>
      <c r="GT15" s="152">
        <v>0.50895</v>
      </c>
      <c r="GU15" s="152">
        <v>3.592321785</v>
      </c>
      <c r="GW15" s="168"/>
      <c r="GX15" s="147">
        <v>46041</v>
      </c>
      <c r="GY15" s="152">
        <v>0.5207</v>
      </c>
      <c r="GZ15" s="152">
        <v>3.64755557</v>
      </c>
      <c r="HB15" s="168"/>
      <c r="HC15" s="147">
        <v>46059</v>
      </c>
      <c r="HD15" s="152">
        <v>0.51549</v>
      </c>
      <c r="HE15" s="152">
        <v>3.58729491</v>
      </c>
      <c r="HG15" s="168"/>
      <c r="HH15" s="147">
        <v>46099</v>
      </c>
      <c r="HI15" s="152">
        <v>0.53612</v>
      </c>
      <c r="HJ15" s="152">
        <v>3.694349308</v>
      </c>
      <c r="HL15" s="168"/>
      <c r="HM15" s="147">
        <v>46129</v>
      </c>
      <c r="HN15" s="152">
        <v>0.52543</v>
      </c>
      <c r="HO15" s="152">
        <v>3.605605746</v>
      </c>
      <c r="HQ15" s="168"/>
      <c r="HR15" s="147">
        <v>46160</v>
      </c>
      <c r="HS15" s="152">
        <v>0.5353</v>
      </c>
      <c r="HT15" s="152">
        <v>3.66332555</v>
      </c>
      <c r="HV15" s="168"/>
      <c r="HW15" s="147">
        <v>46189</v>
      </c>
      <c r="HX15" s="152">
        <v>0.5399</v>
      </c>
      <c r="HY15" s="152">
        <v>3.67715092</v>
      </c>
    </row>
    <row r="16" spans="2:233">
      <c r="B16" s="168" t="s">
        <v>400</v>
      </c>
      <c r="C16" s="168" t="s">
        <v>1006</v>
      </c>
      <c r="D16" s="149">
        <f t="shared" si="5"/>
        <v>0.69422</v>
      </c>
      <c r="E16" s="181" t="s">
        <v>401</v>
      </c>
      <c r="F16" s="149">
        <f t="shared" si="6"/>
        <v>7.1095</v>
      </c>
      <c r="G16" s="309">
        <f t="shared" si="7"/>
        <v>4.93555709</v>
      </c>
      <c r="I16" s="168" t="s">
        <v>402</v>
      </c>
      <c r="J16" s="168" t="s">
        <v>1007</v>
      </c>
      <c r="K16" s="149">
        <f t="shared" si="8"/>
        <v>0.65241</v>
      </c>
      <c r="L16" s="181" t="s">
        <v>403</v>
      </c>
      <c r="M16" s="149">
        <f t="shared" si="9"/>
        <v>7.0363</v>
      </c>
      <c r="N16" s="309">
        <f t="shared" si="10"/>
        <v>4.590552483</v>
      </c>
      <c r="P16" s="168" t="s">
        <v>404</v>
      </c>
      <c r="Q16" s="168" t="s">
        <v>1008</v>
      </c>
      <c r="R16" s="149">
        <f t="shared" si="0"/>
        <v>0.6322</v>
      </c>
      <c r="S16" s="181" t="s">
        <v>405</v>
      </c>
      <c r="T16" s="149">
        <f t="shared" si="1"/>
        <v>6.9791</v>
      </c>
      <c r="U16" s="309">
        <f t="shared" si="2"/>
        <v>4.41218702</v>
      </c>
      <c r="W16" s="168" t="s">
        <v>406</v>
      </c>
      <c r="X16" s="168" t="s">
        <v>1009</v>
      </c>
      <c r="Y16" s="149">
        <f t="shared" si="11"/>
        <v>0.6469</v>
      </c>
      <c r="Z16" s="181" t="s">
        <v>407</v>
      </c>
      <c r="AA16" s="149">
        <f t="shared" si="3"/>
        <v>6.7611</v>
      </c>
      <c r="AB16" s="309">
        <f t="shared" si="4"/>
        <v>4.37375559</v>
      </c>
      <c r="AD16" s="168"/>
      <c r="AE16" s="172">
        <v>44971</v>
      </c>
      <c r="AF16" s="149">
        <v>0.65497</v>
      </c>
      <c r="AG16" s="309">
        <v>4.462703592</v>
      </c>
      <c r="AI16" s="168"/>
      <c r="AJ16" s="172">
        <v>45002</v>
      </c>
      <c r="AK16" s="149">
        <v>0.64094</v>
      </c>
      <c r="AL16" s="309">
        <v>4.425818888</v>
      </c>
      <c r="AN16" s="168"/>
      <c r="AO16" s="172">
        <v>45030</v>
      </c>
      <c r="AP16" s="149">
        <v>0.61156</v>
      </c>
      <c r="AQ16" s="309">
        <v>4.195668536</v>
      </c>
      <c r="AS16" s="168"/>
      <c r="AT16" s="172">
        <v>45063</v>
      </c>
      <c r="AU16" s="149">
        <v>0.5926</v>
      </c>
      <c r="AV16" s="309">
        <v>4.13326648</v>
      </c>
      <c r="AX16" s="168"/>
      <c r="AY16" s="172">
        <v>45091</v>
      </c>
      <c r="AZ16" s="149">
        <v>0.58084</v>
      </c>
      <c r="BA16" s="309">
        <v>4.156839544</v>
      </c>
      <c r="BC16" s="168"/>
      <c r="BD16" s="172">
        <v>45124</v>
      </c>
      <c r="BE16" s="149">
        <v>0.55602</v>
      </c>
      <c r="BF16" s="309">
        <v>3.965868252</v>
      </c>
      <c r="BH16" s="168"/>
      <c r="BI16" s="172">
        <v>45155</v>
      </c>
      <c r="BJ16" s="149">
        <v>0.56498</v>
      </c>
      <c r="BK16" s="309">
        <v>4.072149848</v>
      </c>
      <c r="BM16" s="168"/>
      <c r="BN16" s="173">
        <v>45183</v>
      </c>
      <c r="BO16" s="149">
        <v>0.59846</v>
      </c>
      <c r="BP16" s="309">
        <v>4.301371404</v>
      </c>
      <c r="BR16" s="168"/>
      <c r="BS16" s="173">
        <v>45216</v>
      </c>
      <c r="BT16" s="149">
        <v>0.58763</v>
      </c>
      <c r="BU16" s="309">
        <v>4.218948348</v>
      </c>
      <c r="BW16" s="168"/>
      <c r="BX16" s="173">
        <v>45246</v>
      </c>
      <c r="BY16" s="149">
        <v>0.56432</v>
      </c>
      <c r="BZ16" s="309">
        <v>4.047528768</v>
      </c>
      <c r="CB16" s="168"/>
      <c r="CC16" s="173">
        <v>45275</v>
      </c>
      <c r="CD16" s="149">
        <v>0.5539</v>
      </c>
      <c r="CE16" s="309">
        <v>3.93030823</v>
      </c>
      <c r="CG16" s="168"/>
      <c r="CH16" s="173">
        <v>45307</v>
      </c>
      <c r="CI16" s="149">
        <v>0.56135</v>
      </c>
      <c r="CJ16" s="309">
        <v>3.99310709</v>
      </c>
      <c r="CL16" s="168"/>
      <c r="CM16" s="173">
        <v>45330</v>
      </c>
      <c r="CN16" s="149">
        <v>0.56713</v>
      </c>
      <c r="CO16" s="309">
        <v>4.030195919</v>
      </c>
      <c r="CQ16" s="168"/>
      <c r="CR16" s="173">
        <v>45366</v>
      </c>
      <c r="CS16" s="149">
        <v>0.55525</v>
      </c>
      <c r="CT16" s="309">
        <v>3.9408869</v>
      </c>
      <c r="CV16" s="168"/>
      <c r="CW16" s="173">
        <v>45398</v>
      </c>
      <c r="CX16" s="149">
        <v>0.56649</v>
      </c>
      <c r="CY16" s="309">
        <v>4.023665172</v>
      </c>
      <c r="DA16" s="168"/>
      <c r="DB16" s="173">
        <v>45429</v>
      </c>
      <c r="DC16" s="149">
        <v>0.552</v>
      </c>
      <c r="DD16" s="309">
        <v>3.921684</v>
      </c>
      <c r="DF16" s="168"/>
      <c r="DG16" s="173">
        <v>45457</v>
      </c>
      <c r="DH16" s="149">
        <v>0.56897</v>
      </c>
      <c r="DI16" s="309">
        <v>4.048278447</v>
      </c>
      <c r="DK16" s="168"/>
      <c r="DL16" s="173">
        <v>45490</v>
      </c>
      <c r="DM16" s="149">
        <v>0.55073</v>
      </c>
      <c r="DN16" s="309">
        <v>3.927696214</v>
      </c>
      <c r="DP16" s="168"/>
      <c r="DQ16" s="173">
        <v>45520</v>
      </c>
      <c r="DR16" s="149">
        <v>0.54703</v>
      </c>
      <c r="DS16" s="309">
        <v>3.909295192</v>
      </c>
      <c r="DU16" s="168"/>
      <c r="DV16" s="147">
        <v>45547</v>
      </c>
      <c r="DW16" s="152">
        <v>0.54688</v>
      </c>
      <c r="DX16" s="152">
        <v>3.894551</v>
      </c>
      <c r="DZ16" s="168"/>
      <c r="EA16" s="147">
        <v>45582</v>
      </c>
      <c r="EB16" s="152">
        <v>0.55586</v>
      </c>
      <c r="EC16" s="152">
        <v>3.95883492</v>
      </c>
      <c r="EE16" s="168"/>
      <c r="EF16" s="147">
        <v>45611</v>
      </c>
      <c r="EG16" s="152">
        <v>0.56659</v>
      </c>
      <c r="EH16" s="152">
        <v>4.078995</v>
      </c>
      <c r="EJ16" s="168"/>
      <c r="EK16" s="147">
        <v>45643</v>
      </c>
      <c r="EL16" s="152">
        <v>0.56028</v>
      </c>
      <c r="EM16" s="152">
        <v>4.027909</v>
      </c>
      <c r="EO16" s="168"/>
      <c r="EP16" s="147">
        <v>45660</v>
      </c>
      <c r="EQ16" s="152">
        <v>0.57611</v>
      </c>
      <c r="ER16" s="152">
        <v>4.140963</v>
      </c>
      <c r="ET16" s="168"/>
      <c r="EU16" s="147">
        <v>45702</v>
      </c>
      <c r="EV16" s="152">
        <v>0.55336</v>
      </c>
      <c r="EW16" s="152">
        <v>3.967923</v>
      </c>
      <c r="EY16" s="168"/>
      <c r="EZ16" s="170">
        <v>45733</v>
      </c>
      <c r="FA16" s="152">
        <v>0.535</v>
      </c>
      <c r="FB16" s="152">
        <v>3.835308</v>
      </c>
      <c r="FD16" s="168"/>
      <c r="FE16" s="170">
        <v>45763</v>
      </c>
      <c r="FF16" s="152">
        <v>0.52433</v>
      </c>
      <c r="FG16" s="152">
        <v>3.78215</v>
      </c>
      <c r="FI16" s="168"/>
      <c r="FJ16" s="170">
        <v>45793</v>
      </c>
      <c r="FK16" s="152">
        <v>0.52698</v>
      </c>
      <c r="FL16" s="152">
        <v>3.790989</v>
      </c>
      <c r="FN16" s="168"/>
      <c r="FO16" s="147">
        <v>45824</v>
      </c>
      <c r="FP16" s="152">
        <v>0.51506</v>
      </c>
      <c r="FQ16" s="152">
        <v>3.697564</v>
      </c>
      <c r="FS16" s="168"/>
      <c r="FT16" s="147">
        <v>45855</v>
      </c>
      <c r="FU16">
        <v>0.51079</v>
      </c>
      <c r="FV16">
        <v>3.650156</v>
      </c>
      <c r="FX16" s="168"/>
      <c r="FY16" s="147">
        <v>45884</v>
      </c>
      <c r="FZ16" s="152">
        <v>0.51135</v>
      </c>
      <c r="GA16" s="152">
        <v>3.649556</v>
      </c>
      <c r="GC16" s="168"/>
      <c r="GD16" s="147">
        <v>45916</v>
      </c>
      <c r="GE16" s="152">
        <v>0.50803</v>
      </c>
      <c r="GF16" s="152">
        <v>3.608385</v>
      </c>
      <c r="GH16" s="168"/>
      <c r="GI16" s="147">
        <v>45947</v>
      </c>
      <c r="GJ16" s="152">
        <v>0.51116</v>
      </c>
      <c r="GK16" s="152">
        <v>3.626629084</v>
      </c>
      <c r="GM16" s="168"/>
      <c r="GN16" s="147">
        <v>45975</v>
      </c>
      <c r="GO16" s="152">
        <v>0.51317</v>
      </c>
      <c r="GP16" s="152">
        <v>3.634526525</v>
      </c>
      <c r="GR16" s="168"/>
      <c r="GS16" s="147">
        <v>46008</v>
      </c>
      <c r="GT16" s="152">
        <v>0.50882</v>
      </c>
      <c r="GU16" s="152">
        <v>3.590895386</v>
      </c>
      <c r="GW16" s="168"/>
      <c r="GX16" s="147">
        <v>46038</v>
      </c>
      <c r="GY16" s="152">
        <v>0.51957</v>
      </c>
      <c r="GZ16" s="152">
        <v>3.641042646</v>
      </c>
      <c r="HB16" s="168"/>
      <c r="HC16" s="147">
        <v>46058</v>
      </c>
      <c r="HD16" s="152">
        <v>0.51403</v>
      </c>
      <c r="HE16" s="152">
        <v>3.57610671</v>
      </c>
      <c r="HG16" s="168"/>
      <c r="HH16" s="147">
        <v>46098</v>
      </c>
      <c r="HI16" s="152">
        <v>0.53835</v>
      </c>
      <c r="HJ16" s="152">
        <v>3.712515435</v>
      </c>
      <c r="HL16" s="168"/>
      <c r="HM16" s="147">
        <v>46128</v>
      </c>
      <c r="HN16" s="152">
        <v>0.52396</v>
      </c>
      <c r="HO16" s="152">
        <v>3.595203936</v>
      </c>
      <c r="HQ16" s="168"/>
      <c r="HR16" s="147">
        <v>46157</v>
      </c>
      <c r="HS16" s="152">
        <v>0.53272</v>
      </c>
      <c r="HT16" s="152">
        <v>3.64460388</v>
      </c>
      <c r="HV16" s="168"/>
      <c r="HW16" s="147">
        <v>46188</v>
      </c>
      <c r="HX16" s="152">
        <v>0.5384</v>
      </c>
      <c r="HY16" s="152">
        <v>3.66585792</v>
      </c>
    </row>
    <row r="17" spans="2:233">
      <c r="B17" s="168" t="s">
        <v>429</v>
      </c>
      <c r="C17" s="168" t="s">
        <v>1010</v>
      </c>
      <c r="D17" s="149">
        <f t="shared" si="5"/>
        <v>0.69151</v>
      </c>
      <c r="E17" s="181" t="s">
        <v>430</v>
      </c>
      <c r="F17" s="149">
        <f t="shared" si="6"/>
        <v>7.1088</v>
      </c>
      <c r="G17" s="309">
        <f t="shared" si="7"/>
        <v>4.915806288</v>
      </c>
      <c r="I17" s="168" t="s">
        <v>431</v>
      </c>
      <c r="J17" s="168" t="s">
        <v>1011</v>
      </c>
      <c r="K17" s="149">
        <f t="shared" si="8"/>
        <v>0.64818</v>
      </c>
      <c r="L17" s="181" t="s">
        <v>432</v>
      </c>
      <c r="M17" s="149">
        <f t="shared" si="9"/>
        <v>7.0421</v>
      </c>
      <c r="N17" s="309">
        <f t="shared" si="10"/>
        <v>4.564548378</v>
      </c>
      <c r="P17" s="168" t="s">
        <v>433</v>
      </c>
      <c r="Q17" s="168" t="s">
        <v>1012</v>
      </c>
      <c r="R17" s="149">
        <f t="shared" si="0"/>
        <v>0.632</v>
      </c>
      <c r="S17" s="181" t="s">
        <v>434</v>
      </c>
      <c r="T17" s="149">
        <f t="shared" si="1"/>
        <v>6.9343</v>
      </c>
      <c r="U17" s="309">
        <f t="shared" si="2"/>
        <v>4.3824776</v>
      </c>
      <c r="W17" s="168" t="s">
        <v>435</v>
      </c>
      <c r="X17" s="168" t="s">
        <v>1013</v>
      </c>
      <c r="Y17" s="149">
        <f t="shared" si="11"/>
        <v>0.64547</v>
      </c>
      <c r="Z17" s="181" t="s">
        <v>436</v>
      </c>
      <c r="AA17" s="149">
        <f t="shared" si="3"/>
        <v>6.8265</v>
      </c>
      <c r="AB17" s="309">
        <f t="shared" si="4"/>
        <v>4.406300955</v>
      </c>
      <c r="AD17" s="168"/>
      <c r="AE17" s="172">
        <v>44970</v>
      </c>
      <c r="AF17" s="149">
        <v>0.65603</v>
      </c>
      <c r="AG17" s="309">
        <v>4.470910053</v>
      </c>
      <c r="AI17" s="168"/>
      <c r="AJ17" s="172">
        <v>45001</v>
      </c>
      <c r="AK17" s="149">
        <v>0.64297</v>
      </c>
      <c r="AL17" s="309">
        <v>4.446073253</v>
      </c>
      <c r="AN17" s="168"/>
      <c r="AO17" s="172">
        <v>45029</v>
      </c>
      <c r="AP17" s="149">
        <v>0.61649</v>
      </c>
      <c r="AQ17" s="309">
        <v>4.232697042</v>
      </c>
      <c r="AS17" s="168"/>
      <c r="AT17" s="172">
        <v>45062</v>
      </c>
      <c r="AU17" s="149">
        <v>0.59605</v>
      </c>
      <c r="AV17" s="309">
        <v>4.14290513</v>
      </c>
      <c r="AX17" s="168"/>
      <c r="AY17" s="172">
        <v>45090</v>
      </c>
      <c r="AZ17" s="149">
        <v>0.57786</v>
      </c>
      <c r="BA17" s="309">
        <v>4.131583428</v>
      </c>
      <c r="BC17" s="168"/>
      <c r="BD17" s="172">
        <v>45121</v>
      </c>
      <c r="BE17" s="149">
        <v>0.55472</v>
      </c>
      <c r="BF17" s="309">
        <v>3.956152096</v>
      </c>
      <c r="BH17" s="168"/>
      <c r="BI17" s="172">
        <v>45154</v>
      </c>
      <c r="BJ17" s="149">
        <v>0.56553</v>
      </c>
      <c r="BK17" s="309">
        <v>4.071024258</v>
      </c>
      <c r="BM17" s="168"/>
      <c r="BN17" s="173">
        <v>45182</v>
      </c>
      <c r="BO17" s="149">
        <v>0.59979</v>
      </c>
      <c r="BP17" s="309">
        <v>4.312130226</v>
      </c>
      <c r="BR17" s="168"/>
      <c r="BS17" s="173">
        <v>45215</v>
      </c>
      <c r="BT17" s="149">
        <v>0.59095</v>
      </c>
      <c r="BU17" s="309">
        <v>4.24290281</v>
      </c>
      <c r="BW17" s="168"/>
      <c r="BX17" s="173">
        <v>45245</v>
      </c>
      <c r="BY17" s="149">
        <v>0.56531</v>
      </c>
      <c r="BZ17" s="309">
        <v>4.056212312</v>
      </c>
      <c r="CB17" s="168"/>
      <c r="CC17" s="173">
        <v>45274</v>
      </c>
      <c r="CD17" s="149">
        <v>0.55653</v>
      </c>
      <c r="CE17" s="309">
        <v>3.95637177</v>
      </c>
      <c r="CG17" s="168"/>
      <c r="CH17" s="173">
        <v>45306</v>
      </c>
      <c r="CI17" s="149">
        <v>0.55992</v>
      </c>
      <c r="CJ17" s="309">
        <v>3.980135328</v>
      </c>
      <c r="CL17" s="168"/>
      <c r="CM17" s="173">
        <v>45329</v>
      </c>
      <c r="CN17" s="149">
        <v>0.56917</v>
      </c>
      <c r="CO17" s="309">
        <v>4.043895933</v>
      </c>
      <c r="CQ17" s="168"/>
      <c r="CR17" s="173">
        <v>45365</v>
      </c>
      <c r="CS17" s="149">
        <v>0.55137</v>
      </c>
      <c r="CT17" s="309">
        <v>3.9132934</v>
      </c>
      <c r="CV17" s="168"/>
      <c r="CW17" s="173">
        <v>45397</v>
      </c>
      <c r="CX17" s="149">
        <v>0.56373</v>
      </c>
      <c r="CY17" s="309">
        <v>4.001299167</v>
      </c>
      <c r="DA17" s="168"/>
      <c r="DB17" s="173">
        <v>45428</v>
      </c>
      <c r="DC17" s="149">
        <v>0.55182</v>
      </c>
      <c r="DD17" s="309">
        <v>3.91902564</v>
      </c>
      <c r="DF17" s="168"/>
      <c r="DG17" s="173">
        <v>45456</v>
      </c>
      <c r="DH17" s="149">
        <v>0.56377</v>
      </c>
      <c r="DI17" s="309">
        <v>4.009644994</v>
      </c>
      <c r="DK17" s="168"/>
      <c r="DL17" s="173">
        <v>45489</v>
      </c>
      <c r="DM17" s="149">
        <v>0.5478</v>
      </c>
      <c r="DN17" s="309">
        <v>3.90734784</v>
      </c>
      <c r="DP17" s="168"/>
      <c r="DQ17" s="173">
        <v>45519</v>
      </c>
      <c r="DR17" s="149">
        <v>0.5457</v>
      </c>
      <c r="DS17" s="309">
        <v>3.89624343</v>
      </c>
      <c r="DU17" s="168"/>
      <c r="DV17" s="147">
        <v>45546</v>
      </c>
      <c r="DW17" s="152">
        <v>0.54546</v>
      </c>
      <c r="DX17" s="152">
        <v>3.882693</v>
      </c>
      <c r="DZ17" s="168"/>
      <c r="EA17" s="147">
        <v>45581</v>
      </c>
      <c r="EB17" s="152">
        <v>0.55373</v>
      </c>
      <c r="EC17" s="152">
        <v>3.942059243</v>
      </c>
      <c r="EE17" s="168"/>
      <c r="EF17" s="147">
        <v>45610</v>
      </c>
      <c r="EG17" s="152">
        <v>0.56815</v>
      </c>
      <c r="EH17" s="152">
        <v>4.088748</v>
      </c>
      <c r="EJ17" s="168"/>
      <c r="EK17" s="147">
        <v>45642</v>
      </c>
      <c r="EL17" s="152">
        <v>0.56173</v>
      </c>
      <c r="EM17" s="152">
        <v>4.037828</v>
      </c>
      <c r="EO17" s="168"/>
      <c r="EP17" s="147">
        <v>45659</v>
      </c>
      <c r="EQ17" s="152">
        <v>0.57119</v>
      </c>
      <c r="ER17" s="152">
        <v>4.105657</v>
      </c>
      <c r="ET17" s="168"/>
      <c r="EU17" s="147">
        <v>45701</v>
      </c>
      <c r="EV17" s="152">
        <v>0.5551</v>
      </c>
      <c r="EW17" s="152">
        <v>3.981122</v>
      </c>
      <c r="EY17" s="168"/>
      <c r="EZ17" s="170">
        <v>45730</v>
      </c>
      <c r="FA17" s="152">
        <v>0.53512</v>
      </c>
      <c r="FB17" s="152">
        <v>3.838844</v>
      </c>
      <c r="FD17" s="168"/>
      <c r="FE17" s="170">
        <v>45762</v>
      </c>
      <c r="FF17" s="152">
        <v>0.52091</v>
      </c>
      <c r="FG17" s="152">
        <v>3.755553</v>
      </c>
      <c r="FI17" s="168"/>
      <c r="FJ17" s="170">
        <v>45792</v>
      </c>
      <c r="FK17" s="152">
        <v>0.52497</v>
      </c>
      <c r="FL17" s="152">
        <v>3.777842</v>
      </c>
      <c r="FN17" s="168"/>
      <c r="FO17" s="147">
        <v>45821</v>
      </c>
      <c r="FP17" s="152">
        <v>0.5131</v>
      </c>
      <c r="FQ17" s="152">
        <v>3.682621</v>
      </c>
      <c r="FS17" s="168"/>
      <c r="FT17" s="147">
        <v>45854</v>
      </c>
      <c r="FU17">
        <v>0.51277</v>
      </c>
      <c r="FV17">
        <v>3.667639</v>
      </c>
      <c r="FX17" s="168"/>
      <c r="FY17" s="147">
        <v>45883</v>
      </c>
      <c r="FZ17" s="152">
        <v>0.5079</v>
      </c>
      <c r="GA17" s="152">
        <v>3.623206</v>
      </c>
      <c r="GC17" s="168"/>
      <c r="GD17" s="147">
        <v>45915</v>
      </c>
      <c r="GE17" s="152">
        <v>0.51044</v>
      </c>
      <c r="GF17" s="152">
        <v>3.626982</v>
      </c>
      <c r="GH17" s="168"/>
      <c r="GI17" s="147">
        <v>45946</v>
      </c>
      <c r="GJ17" s="152">
        <v>0.5138</v>
      </c>
      <c r="GK17" s="152">
        <v>3.64633584</v>
      </c>
      <c r="GM17" s="168"/>
      <c r="GN17" s="147">
        <v>45974</v>
      </c>
      <c r="GO17" s="152">
        <v>0.51456</v>
      </c>
      <c r="GP17" s="152">
        <v>3.64642944</v>
      </c>
      <c r="GR17" s="168"/>
      <c r="GS17" s="147">
        <v>46007</v>
      </c>
      <c r="GT17" s="152">
        <v>0.50863</v>
      </c>
      <c r="GU17" s="152">
        <v>3.591029526</v>
      </c>
      <c r="GW17" s="168"/>
      <c r="GX17" s="147">
        <v>46037</v>
      </c>
      <c r="GY17" s="152">
        <v>0.51778</v>
      </c>
      <c r="GZ17" s="152">
        <v>3.627773792</v>
      </c>
      <c r="HB17" s="168"/>
      <c r="HC17" s="147">
        <v>46057</v>
      </c>
      <c r="HD17" s="152">
        <v>0.51415</v>
      </c>
      <c r="HE17" s="152">
        <v>3.575039195</v>
      </c>
      <c r="HG17" s="168"/>
      <c r="HH17" s="147">
        <v>46097</v>
      </c>
      <c r="HI17" s="152">
        <v>0.54127</v>
      </c>
      <c r="HJ17" s="152">
        <v>3.737848239</v>
      </c>
      <c r="HL17" s="168"/>
      <c r="HM17" s="147">
        <v>46127</v>
      </c>
      <c r="HN17" s="152">
        <v>0.52533</v>
      </c>
      <c r="HO17" s="152">
        <v>3.602818206</v>
      </c>
      <c r="HQ17" s="168"/>
      <c r="HR17" s="147">
        <v>46156</v>
      </c>
      <c r="HS17" s="152">
        <v>0.53096</v>
      </c>
      <c r="HT17" s="152">
        <v>3.631819496</v>
      </c>
      <c r="HV17" s="168"/>
      <c r="HW17" s="147">
        <v>46185</v>
      </c>
      <c r="HX17" s="152">
        <v>0.54023</v>
      </c>
      <c r="HY17" s="152">
        <v>3.679452507</v>
      </c>
    </row>
    <row r="18" spans="2:233">
      <c r="B18" s="168" t="s">
        <v>459</v>
      </c>
      <c r="C18" s="168" t="s">
        <v>1014</v>
      </c>
      <c r="D18" s="149">
        <f t="shared" si="5"/>
        <v>0.70133</v>
      </c>
      <c r="E18" s="181" t="s">
        <v>460</v>
      </c>
      <c r="F18" s="149">
        <f t="shared" si="6"/>
        <v>7.1101</v>
      </c>
      <c r="G18" s="309">
        <f t="shared" si="7"/>
        <v>4.986526433</v>
      </c>
      <c r="I18" s="168" t="s">
        <v>461</v>
      </c>
      <c r="J18" s="168" t="s">
        <v>1015</v>
      </c>
      <c r="K18" s="149">
        <f t="shared" si="8"/>
        <v>0.63903</v>
      </c>
      <c r="L18" s="181" t="s">
        <v>462</v>
      </c>
      <c r="M18" s="149">
        <f t="shared" si="9"/>
        <v>7.0899</v>
      </c>
      <c r="N18" s="309">
        <f t="shared" si="10"/>
        <v>4.530658797</v>
      </c>
      <c r="P18" s="168" t="s">
        <v>463</v>
      </c>
      <c r="Q18" s="168" t="s">
        <v>1016</v>
      </c>
      <c r="R18" s="149">
        <f t="shared" si="0"/>
        <v>0.63571</v>
      </c>
      <c r="S18" s="181" t="s">
        <v>464</v>
      </c>
      <c r="T18" s="149">
        <f t="shared" si="1"/>
        <v>6.9535</v>
      </c>
      <c r="U18" s="309">
        <f t="shared" si="2"/>
        <v>4.420409485</v>
      </c>
      <c r="W18" s="168" t="s">
        <v>465</v>
      </c>
      <c r="X18" s="168" t="s">
        <v>1017</v>
      </c>
      <c r="Y18" s="149">
        <f t="shared" si="11"/>
        <v>0.6459</v>
      </c>
      <c r="Z18" s="181" t="s">
        <v>466</v>
      </c>
      <c r="AA18" s="149">
        <f t="shared" si="3"/>
        <v>6.8912</v>
      </c>
      <c r="AB18" s="309">
        <f t="shared" si="4"/>
        <v>4.45102608</v>
      </c>
      <c r="AD18" s="168"/>
      <c r="AE18" s="172">
        <v>44967</v>
      </c>
      <c r="AF18" s="149">
        <v>0.65243</v>
      </c>
      <c r="AG18" s="309">
        <v>4.428955812</v>
      </c>
      <c r="AI18" s="168"/>
      <c r="AJ18" s="172">
        <v>45000</v>
      </c>
      <c r="AK18" s="149">
        <v>0.63842</v>
      </c>
      <c r="AL18" s="309">
        <v>4.38466856</v>
      </c>
      <c r="AN18" s="168"/>
      <c r="AO18" s="172">
        <v>45028</v>
      </c>
      <c r="AP18" s="149">
        <v>0.62106</v>
      </c>
      <c r="AQ18" s="309">
        <v>4.276246524</v>
      </c>
      <c r="AS18" s="168"/>
      <c r="AT18" s="172">
        <v>45061</v>
      </c>
      <c r="AU18" s="149">
        <v>0.59759</v>
      </c>
      <c r="AV18" s="309">
        <v>4.162453386</v>
      </c>
      <c r="AX18" s="168"/>
      <c r="AY18" s="172">
        <v>45089</v>
      </c>
      <c r="AZ18" s="149">
        <v>0.58054</v>
      </c>
      <c r="BA18" s="309">
        <v>4.134141448</v>
      </c>
      <c r="BC18" s="168"/>
      <c r="BD18" s="172">
        <v>45120</v>
      </c>
      <c r="BE18" s="149">
        <v>0.55645</v>
      </c>
      <c r="BF18" s="309">
        <v>3.980119915</v>
      </c>
      <c r="BH18" s="168"/>
      <c r="BI18" s="172">
        <v>45153</v>
      </c>
      <c r="BJ18" s="149">
        <v>0.56324</v>
      </c>
      <c r="BK18" s="309">
        <v>4.042260832</v>
      </c>
      <c r="BM18" s="168"/>
      <c r="BN18" s="173">
        <v>45181</v>
      </c>
      <c r="BO18" s="149">
        <v>0.59789</v>
      </c>
      <c r="BP18" s="309">
        <v>4.303970954</v>
      </c>
      <c r="BR18" s="168"/>
      <c r="BS18" s="173">
        <v>45212</v>
      </c>
      <c r="BT18" s="149">
        <v>0.59978</v>
      </c>
      <c r="BU18" s="309">
        <v>4.30492095</v>
      </c>
      <c r="BW18" s="168"/>
      <c r="BX18" s="173">
        <v>45244</v>
      </c>
      <c r="BY18" s="149">
        <v>0.57672</v>
      </c>
      <c r="BZ18" s="309">
        <v>4.139004096</v>
      </c>
      <c r="CB18" s="168"/>
      <c r="CC18" s="173">
        <v>45273</v>
      </c>
      <c r="CD18" s="149">
        <v>0.56353</v>
      </c>
      <c r="CE18" s="309">
        <v>4.008163478</v>
      </c>
      <c r="CG18" s="168"/>
      <c r="CH18" s="173">
        <v>45303</v>
      </c>
      <c r="CI18" s="149">
        <v>0.55789</v>
      </c>
      <c r="CJ18" s="309">
        <v>3.96380845</v>
      </c>
      <c r="CL18" s="168"/>
      <c r="CM18" s="173">
        <v>45328</v>
      </c>
      <c r="CN18" s="149">
        <v>0.56789</v>
      </c>
      <c r="CO18" s="309">
        <v>4.036675698</v>
      </c>
      <c r="CQ18" s="168"/>
      <c r="CR18" s="173">
        <v>45364</v>
      </c>
      <c r="CS18" s="149">
        <v>0.5527</v>
      </c>
      <c r="CT18" s="309">
        <v>3.9203011</v>
      </c>
      <c r="CV18" s="168"/>
      <c r="CW18" s="173">
        <v>45394</v>
      </c>
      <c r="CX18" s="149">
        <v>0.55945</v>
      </c>
      <c r="CY18" s="309">
        <v>3.970248815</v>
      </c>
      <c r="DA18" s="168"/>
      <c r="DB18" s="173">
        <v>45427</v>
      </c>
      <c r="DC18" s="149">
        <v>0.5556</v>
      </c>
      <c r="DD18" s="309">
        <v>3.94748244</v>
      </c>
      <c r="DF18" s="168"/>
      <c r="DG18" s="173">
        <v>45455</v>
      </c>
      <c r="DH18" s="149">
        <v>0.56793</v>
      </c>
      <c r="DI18" s="309">
        <v>4.039856469</v>
      </c>
      <c r="DK18" s="168"/>
      <c r="DL18" s="173">
        <v>45488</v>
      </c>
      <c r="DM18" s="149">
        <v>0.5483</v>
      </c>
      <c r="DN18" s="309">
        <v>3.91009179</v>
      </c>
      <c r="DP18" s="168"/>
      <c r="DQ18" s="173">
        <v>45518</v>
      </c>
      <c r="DR18" s="149">
        <v>0.54614</v>
      </c>
      <c r="DS18" s="309">
        <v>3.90025881</v>
      </c>
      <c r="DU18" s="168"/>
      <c r="DV18" s="147">
        <v>45545</v>
      </c>
      <c r="DW18" s="152">
        <v>0.54454</v>
      </c>
      <c r="DX18" s="152">
        <v>3.87364</v>
      </c>
      <c r="DZ18" s="168"/>
      <c r="EA18" s="147">
        <v>45580</v>
      </c>
      <c r="EB18" s="152">
        <v>0.5555</v>
      </c>
      <c r="EC18" s="152">
        <v>3.9346065</v>
      </c>
      <c r="EE18" s="168"/>
      <c r="EF18" s="147">
        <v>45609</v>
      </c>
      <c r="EG18" s="152">
        <v>0.56606</v>
      </c>
      <c r="EH18" s="152">
        <v>4.075123</v>
      </c>
      <c r="EJ18" s="168"/>
      <c r="EK18" s="147">
        <v>45639</v>
      </c>
      <c r="EL18" s="152">
        <v>0.5654</v>
      </c>
      <c r="EM18" s="152">
        <v>4.063869</v>
      </c>
      <c r="EO18" s="168"/>
      <c r="EP18" s="147"/>
      <c r="EQ18" s="152"/>
      <c r="ER18" s="152"/>
      <c r="ET18" s="168"/>
      <c r="EU18" s="147">
        <v>45700</v>
      </c>
      <c r="EV18" s="152">
        <v>0.55817</v>
      </c>
      <c r="EW18" s="152">
        <v>4.002637</v>
      </c>
      <c r="EY18" s="168"/>
      <c r="EZ18" s="170">
        <v>45729</v>
      </c>
      <c r="FA18" s="152">
        <v>0.53458</v>
      </c>
      <c r="FB18" s="152">
        <v>3.834435</v>
      </c>
      <c r="FD18" s="168"/>
      <c r="FE18" s="170">
        <v>45761</v>
      </c>
      <c r="FF18" s="152">
        <v>0.52216</v>
      </c>
      <c r="FG18" s="152">
        <v>3.765296</v>
      </c>
      <c r="FI18" s="168"/>
      <c r="FJ18" s="170">
        <v>45791</v>
      </c>
      <c r="FK18" s="152">
        <v>0.5274</v>
      </c>
      <c r="FL18" s="152">
        <v>3.794959</v>
      </c>
      <c r="FN18" s="168"/>
      <c r="FO18" s="147">
        <v>45820</v>
      </c>
      <c r="FP18" s="152">
        <v>0.51473</v>
      </c>
      <c r="FQ18" s="152">
        <v>3.695916</v>
      </c>
      <c r="FS18" s="168"/>
      <c r="FT18" s="147">
        <v>45853</v>
      </c>
      <c r="FU18">
        <v>0.50951</v>
      </c>
      <c r="FV18">
        <v>3.642895</v>
      </c>
      <c r="FX18" s="168"/>
      <c r="FY18" s="147">
        <v>45882</v>
      </c>
      <c r="FZ18" s="152">
        <v>0.50964</v>
      </c>
      <c r="GA18" s="152">
        <v>3.636281</v>
      </c>
      <c r="GC18" s="168"/>
      <c r="GD18" s="147">
        <v>45912</v>
      </c>
      <c r="GE18" s="152">
        <v>0.51047</v>
      </c>
      <c r="GF18" s="152">
        <v>3.625307</v>
      </c>
      <c r="GH18" s="168"/>
      <c r="GI18" s="147">
        <v>45945</v>
      </c>
      <c r="GJ18" s="152">
        <v>0.51633</v>
      </c>
      <c r="GK18" s="152">
        <v>3.665684835</v>
      </c>
      <c r="GM18" s="168"/>
      <c r="GN18" s="147">
        <v>45973</v>
      </c>
      <c r="GO18" s="152">
        <v>0.5148</v>
      </c>
      <c r="GP18" s="152">
        <v>3.64648284</v>
      </c>
      <c r="GR18" s="168"/>
      <c r="GS18" s="147">
        <v>46006</v>
      </c>
      <c r="GT18" s="152">
        <v>0.5098</v>
      </c>
      <c r="GU18" s="152">
        <v>3.60204288</v>
      </c>
      <c r="GW18" s="168"/>
      <c r="GX18" s="147">
        <v>46036</v>
      </c>
      <c r="GY18" s="152">
        <v>0.51742</v>
      </c>
      <c r="GZ18" s="152">
        <v>3.62814904</v>
      </c>
      <c r="HB18" s="168"/>
      <c r="HC18" s="147">
        <v>46056</v>
      </c>
      <c r="HD18" s="152">
        <v>0.51362</v>
      </c>
      <c r="HE18" s="152">
        <v>3.575206096</v>
      </c>
      <c r="HG18" s="168"/>
      <c r="HH18" s="147">
        <v>46094</v>
      </c>
      <c r="HI18" s="152">
        <v>0.53769</v>
      </c>
      <c r="HJ18" s="152">
        <v>3.710437383</v>
      </c>
      <c r="HL18" s="168"/>
      <c r="HM18" s="147">
        <v>46126</v>
      </c>
      <c r="HN18" s="152">
        <v>0.52739</v>
      </c>
      <c r="HO18" s="152">
        <v>3.617526227</v>
      </c>
      <c r="HQ18" s="168"/>
      <c r="HR18" s="147">
        <v>46155</v>
      </c>
      <c r="HS18" s="152">
        <v>0.53069</v>
      </c>
      <c r="HT18" s="152">
        <v>3.631564739</v>
      </c>
      <c r="HV18" s="168"/>
      <c r="HW18" s="147">
        <v>46184</v>
      </c>
      <c r="HX18" s="152">
        <v>0.54188</v>
      </c>
      <c r="HY18" s="152">
        <v>3.6929122</v>
      </c>
    </row>
    <row r="19" spans="2:233">
      <c r="B19" s="168" t="s">
        <v>487</v>
      </c>
      <c r="C19" s="168" t="s">
        <v>1018</v>
      </c>
      <c r="D19" s="149">
        <f t="shared" si="5"/>
        <v>0.70184</v>
      </c>
      <c r="E19" s="181" t="s">
        <v>488</v>
      </c>
      <c r="F19" s="149">
        <f t="shared" si="6"/>
        <v>7.1103</v>
      </c>
      <c r="G19" s="309">
        <f t="shared" si="7"/>
        <v>4.990292952</v>
      </c>
      <c r="I19" s="168" t="s">
        <v>489</v>
      </c>
      <c r="J19" s="168" t="s">
        <v>1019</v>
      </c>
      <c r="K19" s="149">
        <f t="shared" si="8"/>
        <v>0.64106</v>
      </c>
      <c r="L19" s="181" t="s">
        <v>490</v>
      </c>
      <c r="M19" s="149">
        <f t="shared" si="9"/>
        <v>7.1907</v>
      </c>
      <c r="N19" s="309">
        <f t="shared" si="10"/>
        <v>4.609670142</v>
      </c>
      <c r="P19" s="168" t="s">
        <v>491</v>
      </c>
      <c r="Q19" s="168" t="s">
        <v>1020</v>
      </c>
      <c r="R19" s="149">
        <f t="shared" si="0"/>
        <v>0.63843</v>
      </c>
      <c r="S19" s="181" t="s">
        <v>377</v>
      </c>
      <c r="T19" s="149">
        <f t="shared" si="1"/>
        <v>6.9746</v>
      </c>
      <c r="U19" s="309">
        <f t="shared" si="2"/>
        <v>4.452793878</v>
      </c>
      <c r="W19" s="168" t="s">
        <v>492</v>
      </c>
      <c r="X19" s="168" t="s">
        <v>1021</v>
      </c>
      <c r="Y19" s="149">
        <f t="shared" si="11"/>
        <v>0.63865</v>
      </c>
      <c r="Z19" s="181" t="s">
        <v>493</v>
      </c>
      <c r="AA19" s="149">
        <f t="shared" si="3"/>
        <v>6.8926</v>
      </c>
      <c r="AB19" s="309">
        <f t="shared" si="4"/>
        <v>4.40195899</v>
      </c>
      <c r="AD19" s="168"/>
      <c r="AE19" s="172">
        <v>44966</v>
      </c>
      <c r="AF19" s="149">
        <v>0.65152</v>
      </c>
      <c r="AG19" s="309">
        <v>4.42414656</v>
      </c>
      <c r="AI19" s="168"/>
      <c r="AJ19" s="172">
        <v>44999</v>
      </c>
      <c r="AK19" s="149">
        <v>0.63301</v>
      </c>
      <c r="AL19" s="309">
        <v>4.364540649</v>
      </c>
      <c r="AN19" s="168"/>
      <c r="AO19" s="172">
        <v>45027</v>
      </c>
      <c r="AP19" s="149">
        <v>0.62603</v>
      </c>
      <c r="AQ19" s="309">
        <v>4.312219846</v>
      </c>
      <c r="AS19" s="168"/>
      <c r="AT19" s="172">
        <v>45058</v>
      </c>
      <c r="AU19" s="149">
        <v>0.5985</v>
      </c>
      <c r="AV19" s="309">
        <v>4.15843785</v>
      </c>
      <c r="AX19" s="168"/>
      <c r="AY19" s="172">
        <v>45086</v>
      </c>
      <c r="AZ19" s="149">
        <v>0.58324</v>
      </c>
      <c r="BA19" s="309">
        <v>4.14771126</v>
      </c>
      <c r="BC19" s="168"/>
      <c r="BD19" s="172">
        <v>45119</v>
      </c>
      <c r="BE19" s="149">
        <v>0.56052</v>
      </c>
      <c r="BF19" s="309">
        <v>4.02257178</v>
      </c>
      <c r="BH19" s="168"/>
      <c r="BI19" s="172">
        <v>45152</v>
      </c>
      <c r="BJ19" s="149">
        <v>0.56081</v>
      </c>
      <c r="BK19" s="309">
        <v>4.020222566</v>
      </c>
      <c r="BM19" s="168"/>
      <c r="BN19" s="173">
        <v>45180</v>
      </c>
      <c r="BO19" s="149">
        <v>0.59461</v>
      </c>
      <c r="BP19" s="309">
        <v>4.289992228</v>
      </c>
      <c r="BR19" s="168"/>
      <c r="BS19" s="173">
        <v>45211</v>
      </c>
      <c r="BT19" s="149">
        <v>0.59381</v>
      </c>
      <c r="BU19" s="309">
        <v>4.262130656</v>
      </c>
      <c r="BW19" s="168"/>
      <c r="BX19" s="173">
        <v>45243</v>
      </c>
      <c r="BY19" s="149">
        <v>0.57701</v>
      </c>
      <c r="BZ19" s="309">
        <v>4.141143069</v>
      </c>
      <c r="CB19" s="168"/>
      <c r="CC19" s="173">
        <v>45272</v>
      </c>
      <c r="CD19" s="149">
        <v>0.5655</v>
      </c>
      <c r="CE19" s="309">
        <v>4.0248897</v>
      </c>
      <c r="CG19" s="168"/>
      <c r="CH19" s="173">
        <v>45302</v>
      </c>
      <c r="CI19" s="149">
        <v>0.55581</v>
      </c>
      <c r="CJ19" s="309">
        <v>3.951086547</v>
      </c>
      <c r="CL19" s="168"/>
      <c r="CM19" s="173">
        <v>45327</v>
      </c>
      <c r="CN19" s="149">
        <v>0.5639</v>
      </c>
      <c r="CO19" s="309">
        <v>4.0076373</v>
      </c>
      <c r="CQ19" s="168"/>
      <c r="CR19" s="173">
        <v>45363</v>
      </c>
      <c r="CS19" s="149">
        <v>0.55202</v>
      </c>
      <c r="CT19" s="309">
        <v>3.9172995</v>
      </c>
      <c r="CV19" s="168"/>
      <c r="CW19" s="173">
        <v>45393</v>
      </c>
      <c r="CX19" s="149">
        <v>0.55909</v>
      </c>
      <c r="CY19" s="309">
        <v>3.967749912</v>
      </c>
      <c r="DA19" s="168"/>
      <c r="DB19" s="173">
        <v>45426</v>
      </c>
      <c r="DC19" s="149">
        <v>0.55918</v>
      </c>
      <c r="DD19" s="309">
        <v>3.973141654</v>
      </c>
      <c r="DF19" s="168"/>
      <c r="DG19" s="173">
        <v>45454</v>
      </c>
      <c r="DH19" s="149">
        <v>0.56486</v>
      </c>
      <c r="DI19" s="309">
        <v>4.01813161</v>
      </c>
      <c r="DK19" s="168"/>
      <c r="DL19" s="173">
        <v>45485</v>
      </c>
      <c r="DM19" s="149">
        <v>0.55083</v>
      </c>
      <c r="DN19" s="309">
        <v>3.928244145</v>
      </c>
      <c r="DP19" s="168"/>
      <c r="DQ19" s="173">
        <v>45517</v>
      </c>
      <c r="DR19" s="149">
        <v>0.55102</v>
      </c>
      <c r="DS19" s="309">
        <v>3.938635858</v>
      </c>
      <c r="DU19" s="168"/>
      <c r="DV19" s="147">
        <v>45544</v>
      </c>
      <c r="DW19" s="152">
        <v>0.54379</v>
      </c>
      <c r="DX19" s="152">
        <v>3.860311</v>
      </c>
      <c r="DZ19" s="168"/>
      <c r="EA19" s="147">
        <v>45579</v>
      </c>
      <c r="EB19" s="152">
        <v>0.55598</v>
      </c>
      <c r="EC19" s="152">
        <v>3.932057354</v>
      </c>
      <c r="EE19" s="168"/>
      <c r="EF19" s="147">
        <v>45608</v>
      </c>
      <c r="EG19" s="152">
        <v>0.56912</v>
      </c>
      <c r="EH19" s="152">
        <v>4.093509</v>
      </c>
      <c r="EJ19" s="168"/>
      <c r="EK19" s="147">
        <v>45638</v>
      </c>
      <c r="EL19" s="152">
        <v>0.5634</v>
      </c>
      <c r="EM19" s="152">
        <v>4.048254</v>
      </c>
      <c r="EO19" s="168"/>
      <c r="EP19" s="147"/>
      <c r="EQ19" s="152"/>
      <c r="ER19" s="152"/>
      <c r="ET19" s="168"/>
      <c r="EU19" s="147">
        <v>45699</v>
      </c>
      <c r="EV19" s="152">
        <v>0.56267</v>
      </c>
      <c r="EW19" s="152">
        <v>4.035244</v>
      </c>
      <c r="EY19" s="168"/>
      <c r="EZ19" s="170">
        <v>45728</v>
      </c>
      <c r="FA19" s="152">
        <v>0.53477</v>
      </c>
      <c r="FB19" s="152">
        <v>3.834087</v>
      </c>
      <c r="FD19" s="168"/>
      <c r="FE19" s="170">
        <v>45758</v>
      </c>
      <c r="FF19" s="152">
        <v>0.52455</v>
      </c>
      <c r="FG19" s="152">
        <v>3.781324</v>
      </c>
      <c r="FI19" s="168"/>
      <c r="FJ19" s="170">
        <v>45790</v>
      </c>
      <c r="FK19" s="152">
        <v>0.53009</v>
      </c>
      <c r="FL19" s="152">
        <v>3.816171</v>
      </c>
      <c r="FN19" s="168"/>
      <c r="FO19" s="147">
        <v>45819</v>
      </c>
      <c r="FP19" s="152">
        <v>0.51849</v>
      </c>
      <c r="FQ19" s="152">
        <v>3.723536</v>
      </c>
      <c r="FS19" s="168"/>
      <c r="FT19" s="147">
        <v>45852</v>
      </c>
      <c r="FU19">
        <v>0.51008</v>
      </c>
      <c r="FV19">
        <v>3.646613</v>
      </c>
      <c r="FX19" s="168"/>
      <c r="FY19" s="147">
        <v>45881</v>
      </c>
      <c r="FZ19" s="152">
        <v>0.512</v>
      </c>
      <c r="GA19" s="152">
        <v>3.656602</v>
      </c>
      <c r="GC19" s="168"/>
      <c r="GD19" s="147">
        <v>45911</v>
      </c>
      <c r="GE19" s="152">
        <v>0.51228</v>
      </c>
      <c r="GF19" s="152">
        <v>3.63893</v>
      </c>
      <c r="GH19" s="168"/>
      <c r="GI19" s="147">
        <v>45944</v>
      </c>
      <c r="GJ19" s="152">
        <v>0.51785</v>
      </c>
      <c r="GK19" s="152">
        <v>3.677822485</v>
      </c>
      <c r="GM19" s="168"/>
      <c r="GN19" s="147">
        <v>45972</v>
      </c>
      <c r="GO19" s="152">
        <v>0.51613</v>
      </c>
      <c r="GP19" s="152">
        <v>3.657606858</v>
      </c>
      <c r="GR19" s="168"/>
      <c r="GS19" s="147">
        <v>46003</v>
      </c>
      <c r="GT19" s="152">
        <v>0.51022</v>
      </c>
      <c r="GU19" s="152">
        <v>3.604092036</v>
      </c>
      <c r="GW19" s="168"/>
      <c r="GX19" s="147">
        <v>46035</v>
      </c>
      <c r="GY19" s="152">
        <v>0.5168</v>
      </c>
      <c r="GZ19" s="152">
        <v>3.62292304</v>
      </c>
      <c r="HB19" s="168"/>
      <c r="HC19" s="147">
        <v>46055</v>
      </c>
      <c r="HD19" s="152">
        <v>0.50968</v>
      </c>
      <c r="HE19" s="152">
        <v>3.55221476</v>
      </c>
      <c r="HG19" s="168"/>
      <c r="HH19" s="147">
        <v>46093</v>
      </c>
      <c r="HI19" s="152">
        <v>0.53399</v>
      </c>
      <c r="HJ19" s="152">
        <v>3.682341641</v>
      </c>
      <c r="HL19" s="168"/>
      <c r="HM19" s="147">
        <v>46125</v>
      </c>
      <c r="HN19" s="152">
        <v>0.53196</v>
      </c>
      <c r="HO19" s="152">
        <v>3.652277772</v>
      </c>
      <c r="HQ19" s="168"/>
      <c r="HR19" s="147">
        <v>46154</v>
      </c>
      <c r="HS19" s="152">
        <v>0.52686</v>
      </c>
      <c r="HT19" s="152">
        <v>3.605092236</v>
      </c>
      <c r="HV19" s="168"/>
      <c r="HW19" s="147">
        <v>46183</v>
      </c>
      <c r="HX19" s="152">
        <v>0.54059</v>
      </c>
      <c r="HY19" s="152">
        <v>3.68303967</v>
      </c>
    </row>
    <row r="20" spans="2:233">
      <c r="B20" s="168" t="s">
        <v>515</v>
      </c>
      <c r="C20" s="168" t="s">
        <v>1022</v>
      </c>
      <c r="D20" s="149">
        <f t="shared" si="5"/>
        <v>0.70316</v>
      </c>
      <c r="E20" s="181" t="s">
        <v>516</v>
      </c>
      <c r="F20" s="149">
        <f t="shared" si="6"/>
        <v>7.1075</v>
      </c>
      <c r="G20" s="309">
        <f t="shared" si="7"/>
        <v>4.9977097</v>
      </c>
      <c r="I20" s="168" t="s">
        <v>517</v>
      </c>
      <c r="J20" s="168" t="s">
        <v>1023</v>
      </c>
      <c r="K20" s="149">
        <f t="shared" si="8"/>
        <v>0.6509</v>
      </c>
      <c r="L20" s="181" t="s">
        <v>518</v>
      </c>
      <c r="M20" s="149">
        <f t="shared" si="9"/>
        <v>7.2422</v>
      </c>
      <c r="N20" s="309">
        <f t="shared" si="10"/>
        <v>4.71394798</v>
      </c>
      <c r="P20" s="168" t="s">
        <v>519</v>
      </c>
      <c r="Q20" s="168" t="s">
        <v>1024</v>
      </c>
      <c r="R20" s="149">
        <f t="shared" si="0"/>
        <v>0.64077</v>
      </c>
      <c r="S20" s="181" t="s">
        <v>520</v>
      </c>
      <c r="T20" s="149">
        <f t="shared" si="1"/>
        <v>6.9565</v>
      </c>
      <c r="U20" s="309">
        <f t="shared" si="2"/>
        <v>4.457516505</v>
      </c>
      <c r="W20" s="168" t="s">
        <v>521</v>
      </c>
      <c r="X20" s="168" t="s">
        <v>1025</v>
      </c>
      <c r="Y20" s="149">
        <f t="shared" si="11"/>
        <v>0.64081</v>
      </c>
      <c r="Z20" s="181" t="s">
        <v>522</v>
      </c>
      <c r="AA20" s="149">
        <f t="shared" si="3"/>
        <v>6.9131</v>
      </c>
      <c r="AB20" s="309">
        <f t="shared" si="4"/>
        <v>4.429983611</v>
      </c>
      <c r="AD20" s="168"/>
      <c r="AE20" s="172">
        <v>44965</v>
      </c>
      <c r="AF20" s="149">
        <v>0.6531</v>
      </c>
      <c r="AG20" s="309">
        <v>4.42488312</v>
      </c>
      <c r="AI20" s="168"/>
      <c r="AJ20" s="172">
        <v>44998</v>
      </c>
      <c r="AK20" s="149">
        <v>0.63101</v>
      </c>
      <c r="AL20" s="309">
        <v>4.377631875</v>
      </c>
      <c r="AN20" s="168"/>
      <c r="AO20" s="172">
        <v>45026</v>
      </c>
      <c r="AP20" s="149">
        <v>0.62394</v>
      </c>
      <c r="AQ20" s="309">
        <v>4.290461016</v>
      </c>
      <c r="AS20" s="168"/>
      <c r="AT20" s="172">
        <v>45057</v>
      </c>
      <c r="AU20" s="149">
        <v>0.59521</v>
      </c>
      <c r="AV20" s="309">
        <v>4.112960621</v>
      </c>
      <c r="AX20" s="168"/>
      <c r="AY20" s="172">
        <v>45085</v>
      </c>
      <c r="AZ20" s="149">
        <v>0.58803</v>
      </c>
      <c r="BA20" s="309">
        <v>4.19147784</v>
      </c>
      <c r="BC20" s="168"/>
      <c r="BD20" s="172">
        <v>45118</v>
      </c>
      <c r="BE20" s="149">
        <v>0.55975</v>
      </c>
      <c r="BF20" s="309">
        <v>4.02381885</v>
      </c>
      <c r="BH20" s="168"/>
      <c r="BI20" s="172">
        <v>45149</v>
      </c>
      <c r="BJ20" s="149">
        <v>0.5617</v>
      </c>
      <c r="BK20" s="309">
        <v>4.02104179</v>
      </c>
      <c r="BM20" s="168"/>
      <c r="BN20" s="173">
        <v>45177</v>
      </c>
      <c r="BO20" s="149">
        <v>0.59316</v>
      </c>
      <c r="BP20" s="309">
        <v>4.2796494</v>
      </c>
      <c r="BR20" s="168"/>
      <c r="BS20" s="173">
        <v>45210</v>
      </c>
      <c r="BT20" s="149">
        <v>0.59666</v>
      </c>
      <c r="BU20" s="309">
        <v>4.282765814</v>
      </c>
      <c r="BW20" s="168"/>
      <c r="BX20" s="173">
        <v>45240</v>
      </c>
      <c r="BY20" s="149">
        <v>0.57889</v>
      </c>
      <c r="BZ20" s="309">
        <v>4.154751419</v>
      </c>
      <c r="CB20" s="168"/>
      <c r="CC20" s="173">
        <v>45271</v>
      </c>
      <c r="CD20" s="149">
        <v>0.56587</v>
      </c>
      <c r="CE20" s="309">
        <v>4.026900681</v>
      </c>
      <c r="CG20" s="168"/>
      <c r="CH20" s="173">
        <v>45301</v>
      </c>
      <c r="CI20" s="149">
        <v>0.55973</v>
      </c>
      <c r="CJ20" s="309">
        <v>3.977161515</v>
      </c>
      <c r="CL20" s="168"/>
      <c r="CM20" s="173">
        <v>45324</v>
      </c>
      <c r="CN20" s="149">
        <v>0.55907</v>
      </c>
      <c r="CO20" s="309">
        <v>3.969732442</v>
      </c>
      <c r="CQ20" s="168"/>
      <c r="CR20" s="173">
        <v>45362</v>
      </c>
      <c r="CS20" s="149">
        <v>0.55422</v>
      </c>
      <c r="CT20" s="309">
        <v>3.9332439</v>
      </c>
      <c r="CV20" s="168"/>
      <c r="CW20" s="173">
        <v>45392</v>
      </c>
      <c r="CX20" s="149">
        <v>0.5535</v>
      </c>
      <c r="CY20" s="309">
        <v>3.92758065</v>
      </c>
      <c r="DA20" s="168"/>
      <c r="DB20" s="173">
        <v>45425</v>
      </c>
      <c r="DC20" s="149">
        <v>0.56204</v>
      </c>
      <c r="DD20" s="309">
        <v>3.99217012</v>
      </c>
      <c r="DF20" s="168"/>
      <c r="DG20" s="173">
        <v>45450</v>
      </c>
      <c r="DH20" s="149">
        <v>0.55331</v>
      </c>
      <c r="DI20" s="309">
        <v>3.934366086</v>
      </c>
      <c r="DK20" s="168"/>
      <c r="DL20" s="173">
        <v>45484</v>
      </c>
      <c r="DM20" s="149">
        <v>0.55151</v>
      </c>
      <c r="DN20" s="309">
        <v>3.934417189</v>
      </c>
      <c r="DP20" s="168"/>
      <c r="DQ20" s="173">
        <v>45516</v>
      </c>
      <c r="DR20" s="149">
        <v>0.55399</v>
      </c>
      <c r="DS20" s="309">
        <v>3.958701742</v>
      </c>
      <c r="DU20" s="168"/>
      <c r="DV20" s="147">
        <v>45541</v>
      </c>
      <c r="DW20" s="152">
        <v>0.5436</v>
      </c>
      <c r="DX20" s="152">
        <v>3.855483</v>
      </c>
      <c r="DZ20" s="168"/>
      <c r="EA20" s="147">
        <v>45576</v>
      </c>
      <c r="EB20" s="152">
        <v>0.55621</v>
      </c>
      <c r="EC20" s="152">
        <v>3.934128951</v>
      </c>
      <c r="EE20" s="168"/>
      <c r="EF20" s="147">
        <v>45607</v>
      </c>
      <c r="EG20" s="152">
        <v>0.56236</v>
      </c>
      <c r="EH20" s="152">
        <v>4.036957</v>
      </c>
      <c r="EJ20" s="168"/>
      <c r="EK20" s="147">
        <v>45637</v>
      </c>
      <c r="EL20" s="152">
        <v>0.56024</v>
      </c>
      <c r="EM20" s="152">
        <v>4.024932</v>
      </c>
      <c r="EO20" s="168"/>
      <c r="EP20" s="147"/>
      <c r="EQ20" s="152"/>
      <c r="ER20" s="152"/>
      <c r="ET20" s="168"/>
      <c r="EU20" s="147">
        <v>45698</v>
      </c>
      <c r="EV20" s="152">
        <v>0.5634</v>
      </c>
      <c r="EW20" s="152">
        <v>4.039972</v>
      </c>
      <c r="EY20" s="168"/>
      <c r="EZ20" s="170">
        <v>45727</v>
      </c>
      <c r="FA20" s="152">
        <v>0.5374</v>
      </c>
      <c r="FB20" s="152">
        <v>3.855361</v>
      </c>
      <c r="FD20" s="168"/>
      <c r="FE20" s="170">
        <v>45757</v>
      </c>
      <c r="FF20" s="152">
        <v>0.53327</v>
      </c>
      <c r="FG20" s="152">
        <v>3.84445</v>
      </c>
      <c r="FI20" s="168"/>
      <c r="FJ20" s="170">
        <v>45789</v>
      </c>
      <c r="FK20" s="152">
        <v>0.52188</v>
      </c>
      <c r="FL20" s="152">
        <v>3.76098</v>
      </c>
      <c r="FN20" s="168"/>
      <c r="FO20" s="147">
        <v>45818</v>
      </c>
      <c r="FP20" s="152">
        <v>0.52006</v>
      </c>
      <c r="FQ20" s="152">
        <v>3.736111</v>
      </c>
      <c r="FS20" s="168"/>
      <c r="FT20" s="147">
        <v>45849</v>
      </c>
      <c r="FU20">
        <v>0.50734</v>
      </c>
      <c r="FV20">
        <v>3.626213</v>
      </c>
      <c r="FX20" s="168"/>
      <c r="FY20" s="147">
        <v>45880</v>
      </c>
      <c r="FZ20" s="152">
        <v>0.50928</v>
      </c>
      <c r="GA20" s="152">
        <v>3.636514</v>
      </c>
      <c r="GC20" s="168"/>
      <c r="GD20" s="147">
        <v>45910</v>
      </c>
      <c r="GE20" s="152">
        <v>0.51073</v>
      </c>
      <c r="GF20" s="152">
        <v>3.62935</v>
      </c>
      <c r="GH20" s="168"/>
      <c r="GI20" s="147">
        <v>45943</v>
      </c>
      <c r="GJ20" s="152">
        <v>0.5165</v>
      </c>
      <c r="GK20" s="152">
        <v>3.66751155</v>
      </c>
      <c r="GM20" s="168"/>
      <c r="GN20" s="147">
        <v>45971</v>
      </c>
      <c r="GO20" s="152">
        <v>0.51727</v>
      </c>
      <c r="GP20" s="152">
        <v>3.665168312</v>
      </c>
      <c r="GR20" s="168"/>
      <c r="GS20" s="147">
        <v>46002</v>
      </c>
      <c r="GT20" s="152">
        <v>0.51149</v>
      </c>
      <c r="GU20" s="152">
        <v>3.615518214</v>
      </c>
      <c r="GW20" s="168"/>
      <c r="GX20" s="147">
        <v>46034</v>
      </c>
      <c r="GY20" s="152">
        <v>0.51777</v>
      </c>
      <c r="GZ20" s="152">
        <v>3.629981916</v>
      </c>
      <c r="HB20" s="168"/>
      <c r="HC20" s="165"/>
      <c r="HD20" s="349"/>
      <c r="HE20" s="314"/>
      <c r="HG20" s="168"/>
      <c r="HH20" s="165">
        <v>46092</v>
      </c>
      <c r="HI20" s="349">
        <v>0.53283</v>
      </c>
      <c r="HJ20" s="314">
        <v>3.672104511</v>
      </c>
      <c r="HL20" s="168"/>
      <c r="HM20" s="165">
        <v>46122</v>
      </c>
      <c r="HN20" s="349">
        <v>0.53025</v>
      </c>
      <c r="HO20" s="314">
        <v>3.64037835</v>
      </c>
      <c r="HQ20" s="168"/>
      <c r="HR20" s="165">
        <v>46153</v>
      </c>
      <c r="HS20" s="349">
        <v>0.52719</v>
      </c>
      <c r="HT20" s="314">
        <v>3.609511773</v>
      </c>
      <c r="HV20" s="168"/>
      <c r="HW20" s="165">
        <v>46182</v>
      </c>
      <c r="HX20" s="349">
        <v>0.54053</v>
      </c>
      <c r="HY20" s="314">
        <v>3.683549791</v>
      </c>
    </row>
    <row r="21" spans="2:233">
      <c r="B21" s="168" t="s">
        <v>542</v>
      </c>
      <c r="C21" s="168" t="s">
        <v>1026</v>
      </c>
      <c r="D21" s="149">
        <f t="shared" si="5"/>
        <v>0.7026</v>
      </c>
      <c r="E21" s="181" t="s">
        <v>543</v>
      </c>
      <c r="F21" s="149">
        <f t="shared" si="6"/>
        <v>7.0992</v>
      </c>
      <c r="G21" s="309">
        <f t="shared" si="7"/>
        <v>4.98789792</v>
      </c>
      <c r="I21" s="168" t="s">
        <v>544</v>
      </c>
      <c r="J21" s="168" t="s">
        <v>1027</v>
      </c>
      <c r="K21" s="149">
        <f t="shared" si="8"/>
        <v>0.64689</v>
      </c>
      <c r="L21" s="181" t="s">
        <v>545</v>
      </c>
      <c r="M21" s="149">
        <f t="shared" si="9"/>
        <v>7.2189</v>
      </c>
      <c r="N21" s="309">
        <f t="shared" si="10"/>
        <v>4.669834221</v>
      </c>
      <c r="P21" s="168" t="s">
        <v>546</v>
      </c>
      <c r="Q21" s="168" t="s">
        <v>1028</v>
      </c>
      <c r="R21" s="149">
        <f t="shared" si="0"/>
        <v>0.63757</v>
      </c>
      <c r="S21" s="181" t="s">
        <v>547</v>
      </c>
      <c r="T21" s="149">
        <f t="shared" si="1"/>
        <v>6.9588</v>
      </c>
      <c r="U21" s="309">
        <f t="shared" si="2"/>
        <v>4.436722116</v>
      </c>
      <c r="W21" s="168" t="s">
        <v>548</v>
      </c>
      <c r="X21" s="168" t="s">
        <v>1029</v>
      </c>
      <c r="Y21" s="149">
        <f t="shared" si="11"/>
        <v>0.62992</v>
      </c>
      <c r="Z21" s="181" t="s">
        <v>549</v>
      </c>
      <c r="AA21" s="149">
        <f t="shared" si="3"/>
        <v>6.9475</v>
      </c>
      <c r="AB21" s="309">
        <f t="shared" si="4"/>
        <v>4.3763692</v>
      </c>
      <c r="AD21" s="168"/>
      <c r="AE21" s="172">
        <v>44964</v>
      </c>
      <c r="AF21" s="149">
        <v>0.65043</v>
      </c>
      <c r="AG21" s="309">
        <v>4.420777581</v>
      </c>
      <c r="AI21" s="168"/>
      <c r="AJ21" s="172">
        <v>44995</v>
      </c>
      <c r="AK21" s="149">
        <v>0.63542</v>
      </c>
      <c r="AL21" s="309">
        <v>4.42601801</v>
      </c>
      <c r="AN21" s="168"/>
      <c r="AO21" s="172">
        <v>45023</v>
      </c>
      <c r="AP21" s="149">
        <v>0.62325</v>
      </c>
      <c r="AQ21" s="309">
        <v>4.29032835</v>
      </c>
      <c r="AS21" s="168"/>
      <c r="AT21" s="172">
        <v>45056</v>
      </c>
      <c r="AU21" s="149">
        <v>0.59908</v>
      </c>
      <c r="AV21" s="309">
        <v>4.151564492</v>
      </c>
      <c r="AX21" s="168"/>
      <c r="AY21" s="172">
        <v>45084</v>
      </c>
      <c r="AZ21" s="149">
        <v>0.58766</v>
      </c>
      <c r="BA21" s="309">
        <v>4.183904136</v>
      </c>
      <c r="BC21" s="168"/>
      <c r="BD21" s="172">
        <v>45117</v>
      </c>
      <c r="BE21" s="149">
        <v>0.56335</v>
      </c>
      <c r="BF21" s="309">
        <v>4.05195121</v>
      </c>
      <c r="BH21" s="168"/>
      <c r="BI21" s="172">
        <v>45148</v>
      </c>
      <c r="BJ21" s="149">
        <v>0.56587</v>
      </c>
      <c r="BK21" s="309">
        <v>4.050271112</v>
      </c>
      <c r="BM21" s="168"/>
      <c r="BN21" s="173">
        <v>45176</v>
      </c>
      <c r="BO21" s="149">
        <v>0.58567</v>
      </c>
      <c r="BP21" s="309">
        <v>4.216004062</v>
      </c>
      <c r="BR21" s="168"/>
      <c r="BS21" s="173">
        <v>45209</v>
      </c>
      <c r="BT21" s="149">
        <v>0.60171</v>
      </c>
      <c r="BU21" s="309">
        <v>4.319134551</v>
      </c>
      <c r="BW21" s="168"/>
      <c r="BX21" s="173">
        <v>45239</v>
      </c>
      <c r="BY21" s="149">
        <v>0.57779</v>
      </c>
      <c r="BZ21" s="309">
        <v>4.146914388</v>
      </c>
      <c r="CB21" s="168"/>
      <c r="CC21" s="173">
        <v>45268</v>
      </c>
      <c r="CD21" s="149">
        <v>0.56467</v>
      </c>
      <c r="CE21" s="309">
        <v>4.016102441</v>
      </c>
      <c r="CG21" s="168"/>
      <c r="CH21" s="173">
        <v>45300</v>
      </c>
      <c r="CI21" s="149">
        <v>0.5576</v>
      </c>
      <c r="CJ21" s="309">
        <v>3.9595176</v>
      </c>
      <c r="CL21" s="168"/>
      <c r="CM21" s="173">
        <v>45323</v>
      </c>
      <c r="CN21" s="149">
        <v>0.56311</v>
      </c>
      <c r="CO21" s="309">
        <v>4.000840239</v>
      </c>
      <c r="CQ21" s="168"/>
      <c r="CR21" s="173">
        <v>45359</v>
      </c>
      <c r="CS21" s="149">
        <v>0.55392</v>
      </c>
      <c r="CT21" s="309">
        <v>3.9316134</v>
      </c>
      <c r="CV21" s="168"/>
      <c r="CW21" s="173">
        <v>45391</v>
      </c>
      <c r="CX21" s="149">
        <v>0.55295</v>
      </c>
      <c r="CY21" s="309">
        <v>3.92351202</v>
      </c>
      <c r="DA21" s="168"/>
      <c r="DB21" s="173">
        <v>45422</v>
      </c>
      <c r="DC21" s="149">
        <v>0.55989</v>
      </c>
      <c r="DD21" s="309">
        <v>3.975834879</v>
      </c>
      <c r="DF21" s="168"/>
      <c r="DG21" s="173">
        <v>45449</v>
      </c>
      <c r="DH21" s="149">
        <v>0.55497</v>
      </c>
      <c r="DI21" s="309">
        <v>3.946280676</v>
      </c>
      <c r="DK21" s="168"/>
      <c r="DL21" s="173">
        <v>45483</v>
      </c>
      <c r="DM21" s="149">
        <v>0.55169</v>
      </c>
      <c r="DN21" s="309">
        <v>3.935866798</v>
      </c>
      <c r="DP21" s="168"/>
      <c r="DQ21" s="173">
        <v>45513</v>
      </c>
      <c r="DR21" s="149">
        <v>0.55415</v>
      </c>
      <c r="DS21" s="309">
        <v>3.959346335</v>
      </c>
      <c r="DU21" s="168"/>
      <c r="DV21" s="147">
        <v>45540</v>
      </c>
      <c r="DW21" s="152">
        <v>0.5435</v>
      </c>
      <c r="DX21" s="152">
        <v>3.858252</v>
      </c>
      <c r="DZ21" s="168"/>
      <c r="EA21" s="147">
        <v>45575</v>
      </c>
      <c r="EB21" s="152">
        <v>0.55519</v>
      </c>
      <c r="EC21" s="152">
        <v>3.927525098</v>
      </c>
      <c r="EE21" s="168"/>
      <c r="EF21" s="147">
        <v>45604</v>
      </c>
      <c r="EG21" s="152">
        <v>0.55917</v>
      </c>
      <c r="EH21" s="152">
        <v>3.994319</v>
      </c>
      <c r="EJ21" s="168"/>
      <c r="EK21" s="147">
        <v>45636</v>
      </c>
      <c r="EL21" s="152">
        <v>0.5584</v>
      </c>
      <c r="EM21" s="152">
        <v>4.014673</v>
      </c>
      <c r="EO21" s="168"/>
      <c r="EP21" s="147"/>
      <c r="EQ21" s="152"/>
      <c r="ER21" s="152"/>
      <c r="ET21" s="168"/>
      <c r="EU21" s="147">
        <v>45695</v>
      </c>
      <c r="EV21" s="152">
        <v>0.56009</v>
      </c>
      <c r="EW21" s="152">
        <v>4.015789</v>
      </c>
      <c r="EY21" s="168"/>
      <c r="EZ21" s="170">
        <v>45726</v>
      </c>
      <c r="FA21" s="152">
        <v>0.53365</v>
      </c>
      <c r="FB21" s="152">
        <v>3.828032</v>
      </c>
      <c r="FD21" s="168"/>
      <c r="FE21" s="170">
        <v>45756</v>
      </c>
      <c r="FF21" s="152">
        <v>0.53627</v>
      </c>
      <c r="FG21" s="152">
        <v>3.864683</v>
      </c>
      <c r="FI21" s="168"/>
      <c r="FJ21" s="170">
        <v>45786</v>
      </c>
      <c r="FK21" s="152">
        <v>0.5246</v>
      </c>
      <c r="FL21" s="152">
        <v>3.782104</v>
      </c>
      <c r="FN21" s="168"/>
      <c r="FO21" s="147">
        <v>45817</v>
      </c>
      <c r="FP21" s="152">
        <v>0.52283</v>
      </c>
      <c r="FQ21" s="152">
        <v>3.756795</v>
      </c>
      <c r="FS21" s="168"/>
      <c r="FT21" s="147">
        <v>45848</v>
      </c>
      <c r="FU21">
        <v>0.50478</v>
      </c>
      <c r="FV21">
        <v>3.609682</v>
      </c>
      <c r="FX21" s="168"/>
      <c r="FY21" s="147">
        <v>45877</v>
      </c>
      <c r="FZ21" s="152">
        <v>0.50979</v>
      </c>
      <c r="GA21" s="152">
        <v>3.638983</v>
      </c>
      <c r="GC21" s="168"/>
      <c r="GD21" s="147">
        <v>45909</v>
      </c>
      <c r="GE21" s="152">
        <v>0.50793</v>
      </c>
      <c r="GF21" s="152">
        <v>3.606709</v>
      </c>
      <c r="GH21" s="168"/>
      <c r="GI21" s="147">
        <v>45940</v>
      </c>
      <c r="GJ21" s="152">
        <v>0.51707</v>
      </c>
      <c r="GK21" s="152">
        <v>3.673678936</v>
      </c>
      <c r="GM21" s="168"/>
      <c r="GN21" s="147">
        <v>45968</v>
      </c>
      <c r="GO21" s="152">
        <v>0.51877</v>
      </c>
      <c r="GP21" s="152">
        <v>3.674759172</v>
      </c>
      <c r="GR21" s="168"/>
      <c r="GS21" s="147">
        <v>46001</v>
      </c>
      <c r="GT21" s="152">
        <v>0.51404</v>
      </c>
      <c r="GU21" s="152">
        <v>3.636987212</v>
      </c>
      <c r="GW21" s="168"/>
      <c r="GX21" s="147">
        <v>46031</v>
      </c>
      <c r="GY21" s="152">
        <v>0.5166</v>
      </c>
      <c r="GZ21" s="152">
        <v>3.62281248</v>
      </c>
      <c r="HB21" s="168"/>
      <c r="HC21" s="147"/>
      <c r="HD21" s="152"/>
      <c r="HE21" s="152"/>
      <c r="HG21" s="168"/>
      <c r="HH21" s="147">
        <v>46091</v>
      </c>
      <c r="HI21" s="152">
        <v>0.52982</v>
      </c>
      <c r="HJ21" s="152">
        <v>3.654804324</v>
      </c>
      <c r="HL21" s="168"/>
      <c r="HM21" s="147">
        <v>46121</v>
      </c>
      <c r="HN21" s="152">
        <v>0.5323</v>
      </c>
      <c r="HO21" s="152">
        <v>3.65418627</v>
      </c>
      <c r="HQ21" s="168"/>
      <c r="HR21" s="147">
        <v>46150</v>
      </c>
      <c r="HS21" s="152">
        <v>0.52752</v>
      </c>
      <c r="HT21" s="152">
        <v>3.613617504</v>
      </c>
      <c r="HV21" s="168"/>
      <c r="HW21" s="147">
        <v>46181</v>
      </c>
      <c r="HX21" s="152">
        <v>0.54109</v>
      </c>
      <c r="HY21" s="152">
        <v>3.690125582</v>
      </c>
    </row>
    <row r="22" spans="2:233">
      <c r="B22" s="168"/>
      <c r="C22" s="168"/>
      <c r="D22" s="149"/>
      <c r="E22" s="181"/>
      <c r="F22" s="149"/>
      <c r="G22" s="309"/>
      <c r="I22" s="168" t="s">
        <v>568</v>
      </c>
      <c r="J22" s="168" t="s">
        <v>1030</v>
      </c>
      <c r="K22" s="149">
        <f t="shared" si="8"/>
        <v>0.64648</v>
      </c>
      <c r="L22" s="181" t="s">
        <v>569</v>
      </c>
      <c r="M22" s="149">
        <f t="shared" si="9"/>
        <v>7.215</v>
      </c>
      <c r="N22" s="309">
        <f t="shared" si="10"/>
        <v>4.6643532</v>
      </c>
      <c r="P22" s="168" t="s">
        <v>570</v>
      </c>
      <c r="Q22" s="168" t="s">
        <v>1031</v>
      </c>
      <c r="R22" s="149">
        <f t="shared" si="0"/>
        <v>0.64156</v>
      </c>
      <c r="S22" s="181" t="s">
        <v>571</v>
      </c>
      <c r="T22" s="149">
        <f t="shared" si="1"/>
        <v>6.9606</v>
      </c>
      <c r="U22" s="309">
        <f t="shared" si="2"/>
        <v>4.465642536</v>
      </c>
      <c r="W22" s="168"/>
      <c r="X22" s="168"/>
      <c r="Y22" s="149"/>
      <c r="Z22" s="181"/>
      <c r="AA22" s="149"/>
      <c r="AB22" s="309"/>
      <c r="AD22" s="168"/>
      <c r="AE22" s="172">
        <v>44963</v>
      </c>
      <c r="AF22" s="149">
        <v>0.6451</v>
      </c>
      <c r="AG22" s="309">
        <v>4.36971387</v>
      </c>
      <c r="AI22" s="168"/>
      <c r="AJ22" s="172">
        <v>44994</v>
      </c>
      <c r="AK22" s="149">
        <v>0.63693</v>
      </c>
      <c r="AL22" s="309">
        <v>4.437236538</v>
      </c>
      <c r="AN22" s="168"/>
      <c r="AO22" s="172">
        <v>45022</v>
      </c>
      <c r="AP22" s="149">
        <v>0.62485</v>
      </c>
      <c r="AQ22" s="309">
        <v>4.295656295</v>
      </c>
      <c r="AS22" s="168"/>
      <c r="AT22" s="172">
        <v>45055</v>
      </c>
      <c r="AU22" s="149">
        <v>0.59901</v>
      </c>
      <c r="AV22" s="309">
        <v>4.148443755</v>
      </c>
      <c r="AX22" s="168"/>
      <c r="AY22" s="172">
        <v>45083</v>
      </c>
      <c r="AZ22" s="149">
        <v>0.588</v>
      </c>
      <c r="BA22" s="309">
        <v>4.17921</v>
      </c>
      <c r="BC22" s="168"/>
      <c r="BD22" s="172">
        <v>45114</v>
      </c>
      <c r="BE22" s="149">
        <v>0.56823</v>
      </c>
      <c r="BF22" s="309">
        <v>4.094324442</v>
      </c>
      <c r="BH22" s="168"/>
      <c r="BI22" s="172">
        <v>45147</v>
      </c>
      <c r="BJ22" s="149">
        <v>0.5645</v>
      </c>
      <c r="BK22" s="309">
        <v>4.0411426</v>
      </c>
      <c r="BM22" s="168"/>
      <c r="BN22" s="173">
        <v>45175</v>
      </c>
      <c r="BO22" s="149">
        <v>0.57577</v>
      </c>
      <c r="BP22" s="309">
        <v>4.143759113</v>
      </c>
      <c r="BR22" s="168"/>
      <c r="BS22" s="173">
        <v>45208</v>
      </c>
      <c r="BT22" s="149">
        <v>0.60351</v>
      </c>
      <c r="BU22" s="309">
        <v>4.332537939</v>
      </c>
      <c r="BW22" s="168"/>
      <c r="BX22" s="173">
        <v>45238</v>
      </c>
      <c r="BY22" s="149">
        <v>0.58006</v>
      </c>
      <c r="BZ22" s="309">
        <v>4.163264638</v>
      </c>
      <c r="CB22" s="168"/>
      <c r="CC22" s="173">
        <v>45267</v>
      </c>
      <c r="CD22" s="149">
        <v>0.5647</v>
      </c>
      <c r="CE22" s="309">
        <v>4.01930872</v>
      </c>
      <c r="CG22" s="168"/>
      <c r="CH22" s="173">
        <v>45299</v>
      </c>
      <c r="CI22" s="149">
        <v>0.55919</v>
      </c>
      <c r="CJ22" s="309">
        <v>3.970584514</v>
      </c>
      <c r="CL22" s="168"/>
      <c r="CM22" s="173"/>
      <c r="CN22" s="149"/>
      <c r="CO22" s="309"/>
      <c r="CQ22" s="168"/>
      <c r="CR22" s="173">
        <v>45358</v>
      </c>
      <c r="CS22" s="149">
        <v>0.55574</v>
      </c>
      <c r="CT22" s="309">
        <v>3.9458651</v>
      </c>
      <c r="CV22" s="168"/>
      <c r="CW22" s="173">
        <v>45390</v>
      </c>
      <c r="CX22" s="149">
        <v>0.55761</v>
      </c>
      <c r="CY22" s="309">
        <v>3.956075667</v>
      </c>
      <c r="DA22" s="168"/>
      <c r="DB22" s="173">
        <v>45421</v>
      </c>
      <c r="DC22" s="149">
        <v>0.56311</v>
      </c>
      <c r="DD22" s="309">
        <v>3.999657708</v>
      </c>
      <c r="DF22" s="168"/>
      <c r="DG22" s="173">
        <v>45448</v>
      </c>
      <c r="DH22" s="149">
        <v>0.55683</v>
      </c>
      <c r="DI22" s="309">
        <v>3.958894251</v>
      </c>
      <c r="DK22" s="168"/>
      <c r="DL22" s="173">
        <v>45482</v>
      </c>
      <c r="DM22" s="149">
        <v>0.55277</v>
      </c>
      <c r="DN22" s="309">
        <v>3.94180287</v>
      </c>
      <c r="DP22" s="168"/>
      <c r="DQ22" s="173">
        <v>45512</v>
      </c>
      <c r="DR22" s="149">
        <v>0.55408</v>
      </c>
      <c r="DS22" s="309">
        <v>3.95945568</v>
      </c>
      <c r="DU22" s="168"/>
      <c r="DV22" s="147">
        <v>45539</v>
      </c>
      <c r="DW22" s="152">
        <v>0.54454</v>
      </c>
      <c r="DX22" s="152">
        <v>3.874293</v>
      </c>
      <c r="DZ22" s="168"/>
      <c r="EA22" s="147">
        <v>45574</v>
      </c>
      <c r="EB22" s="152">
        <v>0.55541</v>
      </c>
      <c r="EC22" s="152">
        <v>3.919417288</v>
      </c>
      <c r="EE22" s="168"/>
      <c r="EF22" s="147">
        <v>45603</v>
      </c>
      <c r="EG22" s="152">
        <v>0.5659</v>
      </c>
      <c r="EH22" s="152">
        <v>4.055183</v>
      </c>
      <c r="EJ22" s="168"/>
      <c r="EK22" s="147">
        <v>45635</v>
      </c>
      <c r="EL22" s="152">
        <v>0.56009</v>
      </c>
      <c r="EM22" s="152">
        <v>4.025367</v>
      </c>
      <c r="EO22" s="168"/>
      <c r="EP22" s="147"/>
      <c r="EQ22" s="152"/>
      <c r="ER22" s="152"/>
      <c r="ET22" s="168"/>
      <c r="EU22" s="147">
        <v>45694</v>
      </c>
      <c r="EV22" s="152">
        <v>0.56127</v>
      </c>
      <c r="EW22" s="152">
        <v>4.023801</v>
      </c>
      <c r="EY22" s="168"/>
      <c r="EZ22" s="170">
        <v>45723</v>
      </c>
      <c r="FA22" s="152">
        <v>0.53777</v>
      </c>
      <c r="FB22" s="152">
        <v>3.85608</v>
      </c>
      <c r="FD22" s="168"/>
      <c r="FE22" s="170">
        <v>45755</v>
      </c>
      <c r="FF22" s="152">
        <v>0.54297</v>
      </c>
      <c r="FG22" s="152">
        <v>3.911447</v>
      </c>
      <c r="FI22" s="168"/>
      <c r="FJ22" s="170">
        <v>45785</v>
      </c>
      <c r="FK22" s="152">
        <v>0.52313</v>
      </c>
      <c r="FL22" s="152">
        <v>3.770355</v>
      </c>
      <c r="FN22" s="168"/>
      <c r="FO22" s="147">
        <v>45814</v>
      </c>
      <c r="FP22" s="152">
        <v>0.5208</v>
      </c>
      <c r="FQ22" s="152">
        <v>3.741688</v>
      </c>
      <c r="FS22" s="168"/>
      <c r="FT22" s="147">
        <v>45847</v>
      </c>
      <c r="FU22">
        <v>0.50527</v>
      </c>
      <c r="FV22">
        <v>3.614752</v>
      </c>
      <c r="FX22" s="168"/>
      <c r="FY22" s="147">
        <v>45876</v>
      </c>
      <c r="FZ22" s="152">
        <v>0.51277</v>
      </c>
      <c r="GA22" s="152">
        <v>3.658358</v>
      </c>
      <c r="GC22" s="168"/>
      <c r="GD22" s="147">
        <v>45908</v>
      </c>
      <c r="GE22" s="152">
        <v>0.51047</v>
      </c>
      <c r="GF22" s="152">
        <v>3.625817</v>
      </c>
      <c r="GH22" s="168"/>
      <c r="GI22" s="147">
        <v>45939</v>
      </c>
      <c r="GJ22" s="152">
        <v>0.51373</v>
      </c>
      <c r="GK22" s="152">
        <v>3.652723046</v>
      </c>
      <c r="GM22" s="168"/>
      <c r="GN22" s="147">
        <v>45967</v>
      </c>
      <c r="GO22" s="152">
        <v>0.52102</v>
      </c>
      <c r="GP22" s="152">
        <v>3.69220823</v>
      </c>
      <c r="GR22" s="168"/>
      <c r="GS22" s="147">
        <v>46000</v>
      </c>
      <c r="GT22" s="152">
        <v>0.51453</v>
      </c>
      <c r="GU22" s="152">
        <v>3.641483169</v>
      </c>
      <c r="GW22" s="168"/>
      <c r="GX22" s="147">
        <v>46030</v>
      </c>
      <c r="GY22" s="152">
        <v>0.51478</v>
      </c>
      <c r="GZ22" s="152">
        <v>3.613601166</v>
      </c>
      <c r="HB22" s="168"/>
      <c r="HC22" s="147"/>
      <c r="HD22" s="152"/>
      <c r="HE22" s="152"/>
      <c r="HG22" s="168"/>
      <c r="HH22" s="147">
        <v>46090</v>
      </c>
      <c r="HI22" s="152">
        <v>0.53954</v>
      </c>
      <c r="HJ22" s="152">
        <v>3.731350732</v>
      </c>
      <c r="HL22" s="168"/>
      <c r="HM22" s="147">
        <v>46120</v>
      </c>
      <c r="HN22" s="152">
        <v>0.53199</v>
      </c>
      <c r="HO22" s="152">
        <v>3.65370732</v>
      </c>
      <c r="HQ22" s="168"/>
      <c r="HR22" s="147">
        <v>46149</v>
      </c>
      <c r="HS22" s="152">
        <v>0.52679</v>
      </c>
      <c r="HT22" s="152">
        <v>3.607826673</v>
      </c>
      <c r="HV22" s="168"/>
      <c r="HW22" s="147">
        <v>46178</v>
      </c>
      <c r="HX22" s="152">
        <v>0.53626</v>
      </c>
      <c r="HY22" s="152">
        <v>3.654987282</v>
      </c>
    </row>
    <row r="23" spans="2:233">
      <c r="B23" s="168"/>
      <c r="C23" s="168"/>
      <c r="D23" s="149"/>
      <c r="E23" s="181"/>
      <c r="F23" s="149"/>
      <c r="G23" s="309"/>
      <c r="I23" s="168" t="s">
        <v>588</v>
      </c>
      <c r="J23" s="168" t="s">
        <v>1032</v>
      </c>
      <c r="K23" s="149">
        <f t="shared" si="8"/>
        <v>0.65393</v>
      </c>
      <c r="L23" s="181" t="s">
        <v>589</v>
      </c>
      <c r="M23" s="149">
        <f t="shared" si="9"/>
        <v>7.2292</v>
      </c>
      <c r="N23" s="309">
        <f t="shared" ref="N23:N27" si="12">K23*M23</f>
        <v>4.727390756</v>
      </c>
      <c r="P23" s="168" t="s">
        <v>590</v>
      </c>
      <c r="Q23" s="168" t="s">
        <v>1033</v>
      </c>
      <c r="R23" s="149">
        <f t="shared" si="0"/>
        <v>0.6403</v>
      </c>
      <c r="S23" s="181" t="s">
        <v>591</v>
      </c>
      <c r="T23" s="149">
        <f t="shared" si="1"/>
        <v>6.9975</v>
      </c>
      <c r="U23" s="309">
        <f t="shared" si="2"/>
        <v>4.48049925</v>
      </c>
      <c r="W23" s="168"/>
      <c r="X23" s="168"/>
      <c r="Y23" s="149"/>
      <c r="Z23" s="181"/>
      <c r="AA23" s="149"/>
      <c r="AB23" s="309"/>
      <c r="AD23" s="168"/>
      <c r="AE23" s="172">
        <v>44960</v>
      </c>
      <c r="AF23" s="149">
        <v>0.63753</v>
      </c>
      <c r="AG23" s="309">
        <v>4.295804646</v>
      </c>
      <c r="AI23" s="168"/>
      <c r="AJ23" s="172">
        <v>44993</v>
      </c>
      <c r="AK23" s="149">
        <v>0.63963</v>
      </c>
      <c r="AL23" s="309">
        <v>4.447027575</v>
      </c>
      <c r="AN23" s="168"/>
      <c r="AO23" s="172">
        <v>45020</v>
      </c>
      <c r="AP23" s="149">
        <v>0.62347</v>
      </c>
      <c r="AQ23" s="309">
        <v>4.283176553</v>
      </c>
      <c r="AS23" s="168"/>
      <c r="AT23" s="172">
        <v>45054</v>
      </c>
      <c r="AU23" s="149">
        <v>0.59998</v>
      </c>
      <c r="AV23" s="309">
        <v>4.149341684</v>
      </c>
      <c r="AX23" s="168"/>
      <c r="AY23" s="172">
        <v>45082</v>
      </c>
      <c r="AZ23" s="149">
        <v>0.59242</v>
      </c>
      <c r="BA23" s="309">
        <v>4.200494768</v>
      </c>
      <c r="BC23" s="168"/>
      <c r="BD23" s="172">
        <v>45113</v>
      </c>
      <c r="BE23" s="149">
        <v>0.56739</v>
      </c>
      <c r="BF23" s="309">
        <v>4.090768422</v>
      </c>
      <c r="BH23" s="168"/>
      <c r="BI23" s="172">
        <v>45146</v>
      </c>
      <c r="BJ23" s="149">
        <v>0.56067</v>
      </c>
      <c r="BK23" s="309">
        <v>4.012434855</v>
      </c>
      <c r="BM23" s="168"/>
      <c r="BN23" s="173">
        <v>45174</v>
      </c>
      <c r="BO23" s="149">
        <v>0.57221</v>
      </c>
      <c r="BP23" s="309">
        <v>4.107495043</v>
      </c>
      <c r="BR23" s="168"/>
      <c r="BS23" s="173"/>
      <c r="BT23" s="149"/>
      <c r="BU23" s="309"/>
      <c r="BW23" s="168"/>
      <c r="BX23" s="173">
        <v>45237</v>
      </c>
      <c r="BY23" s="149">
        <v>0.57995</v>
      </c>
      <c r="BZ23" s="309">
        <v>4.16264912</v>
      </c>
      <c r="CB23" s="168"/>
      <c r="CC23" s="173">
        <v>45266</v>
      </c>
      <c r="CD23" s="149">
        <v>0.56234</v>
      </c>
      <c r="CE23" s="309">
        <v>4.00048676</v>
      </c>
      <c r="CG23" s="168"/>
      <c r="CH23" s="173">
        <v>45296</v>
      </c>
      <c r="CI23" s="149">
        <v>0.55897</v>
      </c>
      <c r="CJ23" s="309">
        <v>3.970308013</v>
      </c>
      <c r="CL23" s="168"/>
      <c r="CM23" s="173"/>
      <c r="CN23" s="149"/>
      <c r="CO23" s="309"/>
      <c r="CQ23" s="168"/>
      <c r="CR23" s="173">
        <v>45357</v>
      </c>
      <c r="CS23" s="149">
        <v>0.55927</v>
      </c>
      <c r="CT23" s="309">
        <v>3.9717118</v>
      </c>
      <c r="CV23" s="168"/>
      <c r="CW23" s="173">
        <v>45385</v>
      </c>
      <c r="CX23" s="149">
        <v>0.56164</v>
      </c>
      <c r="CY23" s="309">
        <v>3.984779636</v>
      </c>
      <c r="DA23" s="168"/>
      <c r="DB23" s="173">
        <v>45420</v>
      </c>
      <c r="DC23" s="149">
        <v>0.56457</v>
      </c>
      <c r="DD23" s="309">
        <v>4.009350312</v>
      </c>
      <c r="DF23" s="168"/>
      <c r="DG23" s="173">
        <v>45447</v>
      </c>
      <c r="DH23" s="149">
        <v>0.55156</v>
      </c>
      <c r="DI23" s="309">
        <v>3.920653948</v>
      </c>
      <c r="DK23" s="168"/>
      <c r="DL23" s="173">
        <v>45481</v>
      </c>
      <c r="DM23" s="149">
        <v>0.55562</v>
      </c>
      <c r="DN23" s="309">
        <v>3.960792732</v>
      </c>
      <c r="DP23" s="168"/>
      <c r="DQ23" s="173">
        <v>45511</v>
      </c>
      <c r="DR23" s="149">
        <v>0.55279</v>
      </c>
      <c r="DS23" s="309">
        <v>3.946146694</v>
      </c>
      <c r="DU23" s="168"/>
      <c r="DV23" s="147">
        <v>45538</v>
      </c>
      <c r="DW23" s="152">
        <v>0.54268</v>
      </c>
      <c r="DX23" s="152">
        <v>3.859106</v>
      </c>
      <c r="DZ23" s="168"/>
      <c r="EA23" s="147">
        <v>45573</v>
      </c>
      <c r="EB23" s="152">
        <v>0.55709</v>
      </c>
      <c r="EC23" s="152">
        <v>3.939127681</v>
      </c>
      <c r="EE23" s="168"/>
      <c r="EF23" s="147">
        <v>45602</v>
      </c>
      <c r="EG23" s="152">
        <v>0.56247</v>
      </c>
      <c r="EH23" s="152">
        <v>3.993143</v>
      </c>
      <c r="EJ23" s="168"/>
      <c r="EK23" s="147">
        <v>45632</v>
      </c>
      <c r="EL23" s="152">
        <v>0.55913</v>
      </c>
      <c r="EM23" s="152">
        <v>4.017237</v>
      </c>
      <c r="EO23" s="168"/>
      <c r="EP23" s="147"/>
      <c r="EQ23" s="152"/>
      <c r="ER23" s="152"/>
      <c r="ET23" s="168"/>
      <c r="EU23" s="147">
        <v>45693</v>
      </c>
      <c r="EV23" s="152">
        <v>0.5629</v>
      </c>
      <c r="EW23" s="152">
        <v>4.035599</v>
      </c>
      <c r="EY23" s="168"/>
      <c r="EZ23" s="170">
        <v>45722</v>
      </c>
      <c r="FA23" s="152">
        <v>0.53532</v>
      </c>
      <c r="FB23" s="152">
        <v>3.837816</v>
      </c>
      <c r="FD23" s="168"/>
      <c r="FE23" s="170">
        <v>45754</v>
      </c>
      <c r="FF23" s="152">
        <v>0.53732</v>
      </c>
      <c r="FG23" s="152">
        <v>3.867629</v>
      </c>
      <c r="FI23" s="168"/>
      <c r="FJ23" s="170">
        <v>45784</v>
      </c>
      <c r="FK23" s="152">
        <v>0.5233</v>
      </c>
      <c r="FL23" s="152">
        <v>3.768022</v>
      </c>
      <c r="FN23" s="168"/>
      <c r="FO23" s="147">
        <v>45813</v>
      </c>
      <c r="FP23" s="152">
        <v>0.52138</v>
      </c>
      <c r="FQ23" s="152">
        <v>3.746897</v>
      </c>
      <c r="FS23" s="168"/>
      <c r="FT23" s="147">
        <v>45846</v>
      </c>
      <c r="FU23">
        <v>0.50525</v>
      </c>
      <c r="FV23">
        <v>3.614255</v>
      </c>
      <c r="FX23" s="168"/>
      <c r="FY23" s="147">
        <v>45875</v>
      </c>
      <c r="FZ23" s="152">
        <v>0.51716</v>
      </c>
      <c r="GA23" s="152">
        <v>3.692988</v>
      </c>
      <c r="GC23" s="168"/>
      <c r="GD23" s="147">
        <v>45905</v>
      </c>
      <c r="GE23" s="152">
        <v>0.5124</v>
      </c>
      <c r="GF23" s="152">
        <v>3.641319</v>
      </c>
      <c r="GH23" s="168"/>
      <c r="GI23" s="147"/>
      <c r="GJ23" s="152"/>
      <c r="GK23" s="152"/>
      <c r="GM23" s="168"/>
      <c r="GN23" s="147">
        <v>45966</v>
      </c>
      <c r="GO23" s="152">
        <v>0.52207</v>
      </c>
      <c r="GP23" s="152">
        <v>3.701528507</v>
      </c>
      <c r="GR23" s="168"/>
      <c r="GS23" s="147">
        <v>45999</v>
      </c>
      <c r="GT23" s="152">
        <v>0.51343</v>
      </c>
      <c r="GU23" s="152">
        <v>3.633236052</v>
      </c>
      <c r="GW23" s="168"/>
      <c r="GX23" s="147">
        <v>46029</v>
      </c>
      <c r="GY23" s="152">
        <v>0.51459</v>
      </c>
      <c r="GZ23" s="152">
        <v>3.611752833</v>
      </c>
      <c r="HB23" s="168"/>
      <c r="HC23" s="147"/>
      <c r="HD23" s="152"/>
      <c r="HE23" s="152"/>
      <c r="HG23" s="168"/>
      <c r="HH23" s="147">
        <v>46087</v>
      </c>
      <c r="HI23" s="152">
        <v>0.5336</v>
      </c>
      <c r="HJ23" s="152">
        <v>3.683174</v>
      </c>
      <c r="HL23" s="168"/>
      <c r="HM23" s="147">
        <v>46119</v>
      </c>
      <c r="HN23" s="152">
        <v>0.53694</v>
      </c>
      <c r="HO23" s="152">
        <v>3.697046676</v>
      </c>
      <c r="HQ23" s="168"/>
      <c r="HR23" s="147">
        <v>46148</v>
      </c>
      <c r="HS23" s="152">
        <v>0.52946</v>
      </c>
      <c r="HT23" s="152">
        <v>3.630083652</v>
      </c>
      <c r="HV23" s="168"/>
      <c r="HW23" s="147">
        <v>46177</v>
      </c>
      <c r="HX23" s="152">
        <v>0.53679</v>
      </c>
      <c r="HY23" s="152">
        <v>3.661068837</v>
      </c>
    </row>
    <row r="24" spans="2:233">
      <c r="B24" s="168"/>
      <c r="C24" s="168"/>
      <c r="D24" s="149"/>
      <c r="E24" s="181"/>
      <c r="F24" s="149"/>
      <c r="G24" s="309"/>
      <c r="I24" s="168" t="s">
        <v>610</v>
      </c>
      <c r="J24" s="168" t="s">
        <v>1034</v>
      </c>
      <c r="K24" s="149">
        <f t="shared" si="8"/>
        <v>0.66262</v>
      </c>
      <c r="L24" s="181" t="s">
        <v>611</v>
      </c>
      <c r="M24" s="149">
        <f t="shared" si="9"/>
        <v>7.2555</v>
      </c>
      <c r="N24" s="309">
        <f t="shared" si="12"/>
        <v>4.80763941</v>
      </c>
      <c r="P24" s="168" t="s">
        <v>612</v>
      </c>
      <c r="Q24" s="168" t="s">
        <v>1035</v>
      </c>
      <c r="R24" s="149">
        <f t="shared" si="0"/>
        <v>0.64327</v>
      </c>
      <c r="S24" s="181" t="s">
        <v>377</v>
      </c>
      <c r="T24" s="149">
        <f t="shared" si="1"/>
        <v>6.9746</v>
      </c>
      <c r="U24" s="309">
        <f t="shared" si="2"/>
        <v>4.486550942</v>
      </c>
      <c r="W24" s="168"/>
      <c r="X24" s="168"/>
      <c r="Y24" s="149"/>
      <c r="Z24" s="181"/>
      <c r="AA24" s="149"/>
      <c r="AB24" s="309"/>
      <c r="AD24" s="168"/>
      <c r="AE24" s="172">
        <v>44959</v>
      </c>
      <c r="AF24" s="149">
        <v>0.63624</v>
      </c>
      <c r="AG24" s="309">
        <v>4.27107912</v>
      </c>
      <c r="AI24" s="168"/>
      <c r="AJ24" s="172">
        <v>44992</v>
      </c>
      <c r="AK24" s="149">
        <v>0.63473</v>
      </c>
      <c r="AL24" s="309">
        <v>4.389538788</v>
      </c>
      <c r="AN24" s="168"/>
      <c r="AO24" s="172">
        <v>45019</v>
      </c>
      <c r="AP24" s="149">
        <v>0.62887</v>
      </c>
      <c r="AQ24" s="309">
        <v>4.326940035</v>
      </c>
      <c r="AS24" s="168"/>
      <c r="AT24" s="172">
        <v>45051</v>
      </c>
      <c r="AU24" s="149">
        <v>0.60238</v>
      </c>
      <c r="AV24" s="309">
        <v>4.163289132</v>
      </c>
      <c r="AX24" s="168"/>
      <c r="AY24" s="172">
        <v>45079</v>
      </c>
      <c r="AZ24" s="149">
        <v>0.59176</v>
      </c>
      <c r="BA24" s="309">
        <v>4.197886264</v>
      </c>
      <c r="BC24" s="168"/>
      <c r="BD24" s="172">
        <v>45112</v>
      </c>
      <c r="BE24" s="149">
        <v>0.56502</v>
      </c>
      <c r="BF24" s="309">
        <v>4.066335936</v>
      </c>
      <c r="BH24" s="168"/>
      <c r="BI24" s="172">
        <v>45145</v>
      </c>
      <c r="BJ24" s="149">
        <v>0.56343</v>
      </c>
      <c r="BK24" s="309">
        <v>4.02176334</v>
      </c>
      <c r="BM24" s="168"/>
      <c r="BN24" s="173">
        <v>45173</v>
      </c>
      <c r="BO24" s="149">
        <v>0.5721</v>
      </c>
      <c r="BP24" s="309">
        <v>4.10687706</v>
      </c>
      <c r="BR24" s="168"/>
      <c r="BS24" s="173"/>
      <c r="BT24" s="149"/>
      <c r="BU24" s="309"/>
      <c r="BW24" s="168"/>
      <c r="BX24" s="173">
        <v>45236</v>
      </c>
      <c r="BY24" s="149">
        <v>0.57961</v>
      </c>
      <c r="BZ24" s="309">
        <v>4.16044058</v>
      </c>
      <c r="CB24" s="168"/>
      <c r="CC24" s="173">
        <v>45265</v>
      </c>
      <c r="CD24" s="149">
        <v>0.56188</v>
      </c>
      <c r="CE24" s="309">
        <v>3.996483876</v>
      </c>
      <c r="CG24" s="168"/>
      <c r="CH24" s="173">
        <v>45295</v>
      </c>
      <c r="CI24" s="149">
        <v>0.5604</v>
      </c>
      <c r="CJ24" s="309">
        <v>3.97867188</v>
      </c>
      <c r="CL24" s="168"/>
      <c r="CM24" s="173"/>
      <c r="CN24" s="149"/>
      <c r="CO24" s="309"/>
      <c r="CQ24" s="168"/>
      <c r="CR24" s="173">
        <v>45356</v>
      </c>
      <c r="CS24" s="149">
        <v>0.56041</v>
      </c>
      <c r="CT24" s="309">
        <v>3.9804241</v>
      </c>
      <c r="CV24" s="168"/>
      <c r="CW24" s="173">
        <v>45384</v>
      </c>
      <c r="CX24" s="149">
        <v>0.56255</v>
      </c>
      <c r="CY24" s="309">
        <v>3.991686035</v>
      </c>
      <c r="DA24" s="168"/>
      <c r="DB24" s="173">
        <v>45419</v>
      </c>
      <c r="DC24" s="149">
        <v>0.5631</v>
      </c>
      <c r="DD24" s="309">
        <v>3.99812262</v>
      </c>
      <c r="DF24" s="168"/>
      <c r="DG24" s="173">
        <v>45446</v>
      </c>
      <c r="DH24" s="149">
        <v>0.554</v>
      </c>
      <c r="DI24" s="309">
        <v>3.9381644</v>
      </c>
      <c r="DK24" s="168"/>
      <c r="DL24" s="173">
        <v>45478</v>
      </c>
      <c r="DM24" s="149">
        <v>0.55578</v>
      </c>
      <c r="DN24" s="309">
        <v>3.962100042</v>
      </c>
      <c r="DP24" s="168"/>
      <c r="DQ24" s="173">
        <v>45510</v>
      </c>
      <c r="DR24" s="149">
        <v>0.55083</v>
      </c>
      <c r="DS24" s="309">
        <v>3.928409394</v>
      </c>
      <c r="DU24" s="168"/>
      <c r="DV24" s="147">
        <v>45537</v>
      </c>
      <c r="DW24" s="152">
        <v>0.54653</v>
      </c>
      <c r="DX24" s="152">
        <v>3.881839</v>
      </c>
      <c r="DZ24" s="168"/>
      <c r="EA24" s="147"/>
      <c r="EB24" s="152"/>
      <c r="EC24" s="152"/>
      <c r="EE24" s="168"/>
      <c r="EF24" s="147">
        <v>45601</v>
      </c>
      <c r="EG24" s="152">
        <v>0.56404</v>
      </c>
      <c r="EH24" s="152">
        <v>4.005586</v>
      </c>
      <c r="EJ24" s="168"/>
      <c r="EK24" s="147">
        <v>45631</v>
      </c>
      <c r="EL24" s="152">
        <v>0.56397</v>
      </c>
      <c r="EM24" s="152">
        <v>4.05376</v>
      </c>
      <c r="EO24" s="168"/>
      <c r="EP24" s="147"/>
      <c r="EQ24" s="152"/>
      <c r="ER24" s="152"/>
      <c r="ET24" s="168"/>
      <c r="EU24" s="147"/>
      <c r="EV24" s="152"/>
      <c r="EW24" s="152"/>
      <c r="EY24" s="168"/>
      <c r="EZ24" s="170">
        <v>45721</v>
      </c>
      <c r="FA24" s="152">
        <v>0.54495</v>
      </c>
      <c r="FB24" s="152">
        <v>3.908054</v>
      </c>
      <c r="FD24" s="168"/>
      <c r="FE24" s="170">
        <v>45750</v>
      </c>
      <c r="FF24" s="152">
        <v>0.53275</v>
      </c>
      <c r="FG24" s="152">
        <v>3.829886</v>
      </c>
      <c r="FI24" s="168"/>
      <c r="FJ24" s="170">
        <v>45783</v>
      </c>
      <c r="FK24" s="152">
        <v>0.52316</v>
      </c>
      <c r="FL24" s="152">
        <v>3.767171</v>
      </c>
      <c r="FN24" s="168"/>
      <c r="FO24" s="147">
        <v>45812</v>
      </c>
      <c r="FP24" s="152">
        <v>0.52176</v>
      </c>
      <c r="FQ24" s="152">
        <v>3.750724</v>
      </c>
      <c r="FS24" s="168"/>
      <c r="FT24" s="147">
        <v>45845</v>
      </c>
      <c r="FU24">
        <v>0.503</v>
      </c>
      <c r="FV24">
        <v>3.596752</v>
      </c>
      <c r="FX24" s="168"/>
      <c r="FY24" s="147">
        <v>45874</v>
      </c>
      <c r="FZ24" s="152">
        <v>0.51643</v>
      </c>
      <c r="GA24" s="152">
        <v>3.685554</v>
      </c>
      <c r="GC24" s="168"/>
      <c r="GD24" s="147">
        <v>45904</v>
      </c>
      <c r="GE24" s="152">
        <v>0.51233</v>
      </c>
      <c r="GF24" s="152">
        <v>3.640207</v>
      </c>
      <c r="GH24" s="168"/>
      <c r="GI24" s="147"/>
      <c r="GJ24" s="152"/>
      <c r="GK24" s="152"/>
      <c r="GM24" s="168"/>
      <c r="GN24" s="147">
        <v>45965</v>
      </c>
      <c r="GO24" s="152">
        <v>0.52011</v>
      </c>
      <c r="GP24" s="152">
        <v>3.686799735</v>
      </c>
      <c r="GR24" s="168"/>
      <c r="GS24" s="147">
        <v>45996</v>
      </c>
      <c r="GT24" s="152">
        <v>0.51405</v>
      </c>
      <c r="GU24" s="152">
        <v>3.636852345</v>
      </c>
      <c r="GW24" s="168"/>
      <c r="GX24" s="147">
        <v>46028</v>
      </c>
      <c r="GY24" s="152">
        <v>0.51426</v>
      </c>
      <c r="GZ24" s="152">
        <v>3.608716698</v>
      </c>
      <c r="HB24" s="168"/>
      <c r="HC24" s="147"/>
      <c r="HD24" s="152"/>
      <c r="HE24" s="152"/>
      <c r="HG24" s="168"/>
      <c r="HH24" s="147">
        <v>46086</v>
      </c>
      <c r="HI24" s="152">
        <v>0.53104</v>
      </c>
      <c r="HJ24" s="152">
        <v>3.664547728</v>
      </c>
      <c r="HL24" s="168"/>
      <c r="HM24" s="147">
        <v>46115</v>
      </c>
      <c r="HN24" s="152">
        <v>0.53805</v>
      </c>
      <c r="HO24" s="152">
        <v>3.708724845</v>
      </c>
      <c r="HQ24" s="168"/>
      <c r="HR24" s="147"/>
      <c r="HS24" s="152"/>
      <c r="HT24" s="152"/>
      <c r="HV24" s="168"/>
      <c r="HW24" s="147">
        <v>46176</v>
      </c>
      <c r="HX24" s="152">
        <v>0.53541</v>
      </c>
      <c r="HY24" s="152">
        <v>3.650639544</v>
      </c>
    </row>
    <row r="25" spans="2:233">
      <c r="B25" s="168"/>
      <c r="C25" s="168"/>
      <c r="D25" s="149"/>
      <c r="E25" s="181"/>
      <c r="F25" s="149"/>
      <c r="G25" s="309"/>
      <c r="I25" s="168" t="s">
        <v>626</v>
      </c>
      <c r="J25" s="168" t="s">
        <v>1036</v>
      </c>
      <c r="K25" s="149">
        <f t="shared" si="8"/>
        <v>0.6633</v>
      </c>
      <c r="L25" s="181" t="s">
        <v>627</v>
      </c>
      <c r="M25" s="149">
        <f t="shared" si="9"/>
        <v>7.2472</v>
      </c>
      <c r="N25" s="309">
        <f t="shared" si="12"/>
        <v>4.80706776</v>
      </c>
      <c r="P25" s="168" t="s">
        <v>628</v>
      </c>
      <c r="Q25" s="168" t="s">
        <v>1037</v>
      </c>
      <c r="R25" s="149">
        <f t="shared" si="0"/>
        <v>0.63005</v>
      </c>
      <c r="S25" s="181" t="s">
        <v>629</v>
      </c>
      <c r="T25" s="149">
        <f t="shared" si="1"/>
        <v>7.0384</v>
      </c>
      <c r="U25" s="309">
        <f t="shared" si="2"/>
        <v>4.43454392</v>
      </c>
      <c r="W25" s="168"/>
      <c r="X25" s="168"/>
      <c r="Y25" s="149"/>
      <c r="Z25" s="181"/>
      <c r="AA25" s="149"/>
      <c r="AB25" s="309"/>
      <c r="AD25" s="168"/>
      <c r="AE25" s="172">
        <v>44958</v>
      </c>
      <c r="AF25" s="149">
        <v>0.64217</v>
      </c>
      <c r="AG25" s="309">
        <v>4.334133764</v>
      </c>
      <c r="AI25" s="168"/>
      <c r="AJ25" s="172">
        <v>44991</v>
      </c>
      <c r="AK25" s="149">
        <v>0.64242</v>
      </c>
      <c r="AL25" s="309">
        <v>4.429550142</v>
      </c>
      <c r="AN25" s="168"/>
      <c r="AO25" s="172"/>
      <c r="AP25" s="149"/>
      <c r="AQ25" s="309"/>
      <c r="AS25" s="168"/>
      <c r="AT25" s="172">
        <v>45050</v>
      </c>
      <c r="AU25" s="149">
        <v>0.60046</v>
      </c>
      <c r="AV25" s="309">
        <v>4.146416484</v>
      </c>
      <c r="AX25" s="168"/>
      <c r="AY25" s="172">
        <v>45078</v>
      </c>
      <c r="AZ25" s="149">
        <v>0.59639</v>
      </c>
      <c r="BA25" s="309">
        <v>4.232281635</v>
      </c>
      <c r="BC25" s="168"/>
      <c r="BD25" s="172">
        <v>45111</v>
      </c>
      <c r="BE25" s="149">
        <v>0.56144</v>
      </c>
      <c r="BF25" s="309">
        <v>4.044950624</v>
      </c>
      <c r="BH25" s="168"/>
      <c r="BI25" s="172">
        <v>45142</v>
      </c>
      <c r="BJ25" s="149">
        <v>0.56767</v>
      </c>
      <c r="BK25" s="309">
        <v>4.054185606</v>
      </c>
      <c r="BM25" s="168"/>
      <c r="BN25" s="173">
        <v>45170</v>
      </c>
      <c r="BO25" s="149">
        <v>0.56792</v>
      </c>
      <c r="BP25" s="309">
        <v>4.076984096</v>
      </c>
      <c r="BR25" s="168"/>
      <c r="BS25" s="173"/>
      <c r="BT25" s="149"/>
      <c r="BU25" s="309"/>
      <c r="BW25" s="168"/>
      <c r="BX25" s="173">
        <v>45233</v>
      </c>
      <c r="BY25" s="149">
        <v>0.58431</v>
      </c>
      <c r="BZ25" s="309">
        <v>4.195112076</v>
      </c>
      <c r="CB25" s="168"/>
      <c r="CC25" s="173">
        <v>45264</v>
      </c>
      <c r="CD25" s="149">
        <v>0.55967</v>
      </c>
      <c r="CE25" s="309">
        <v>3.974272637</v>
      </c>
      <c r="CG25" s="168"/>
      <c r="CH25" s="173">
        <v>45294</v>
      </c>
      <c r="CI25" s="149">
        <v>0.56247</v>
      </c>
      <c r="CJ25" s="309">
        <v>3.993649494</v>
      </c>
      <c r="CL25" s="168"/>
      <c r="CM25" s="173"/>
      <c r="CN25" s="149"/>
      <c r="CO25" s="309"/>
      <c r="CQ25" s="168"/>
      <c r="CR25" s="173">
        <v>45355</v>
      </c>
      <c r="CS25" s="149">
        <v>0.56062</v>
      </c>
      <c r="CT25" s="309">
        <v>3.9815232</v>
      </c>
      <c r="CV25" s="168"/>
      <c r="CW25" s="173">
        <v>45383</v>
      </c>
      <c r="CX25" s="149">
        <v>0.56106</v>
      </c>
      <c r="CY25" s="309">
        <v>3.980047428</v>
      </c>
      <c r="DA25" s="168"/>
      <c r="DB25" s="173">
        <v>45418</v>
      </c>
      <c r="DC25" s="149">
        <v>0.56628</v>
      </c>
      <c r="DD25" s="309">
        <v>4.020248232</v>
      </c>
      <c r="DF25" s="168"/>
      <c r="DG25" s="173"/>
      <c r="DH25" s="149"/>
      <c r="DI25" s="309"/>
      <c r="DK25" s="168"/>
      <c r="DL25" s="173">
        <v>45477</v>
      </c>
      <c r="DM25" s="149">
        <v>0.55909</v>
      </c>
      <c r="DN25" s="309">
        <v>3.986591245</v>
      </c>
      <c r="DP25" s="168"/>
      <c r="DQ25" s="173">
        <v>45509</v>
      </c>
      <c r="DR25" s="149">
        <v>0.55201</v>
      </c>
      <c r="DS25" s="309">
        <v>3.938315345</v>
      </c>
      <c r="DU25" s="168"/>
      <c r="DV25" s="173"/>
      <c r="DW25" s="149"/>
      <c r="DX25" s="309"/>
      <c r="DZ25" s="168"/>
      <c r="EA25" s="173"/>
      <c r="EB25" s="149"/>
      <c r="EC25" s="309"/>
      <c r="EE25" s="168"/>
      <c r="EF25" s="147">
        <v>45600</v>
      </c>
      <c r="EG25" s="152">
        <v>0.5626</v>
      </c>
      <c r="EH25" s="152">
        <v>4.005881</v>
      </c>
      <c r="EJ25" s="168"/>
      <c r="EK25" s="147">
        <v>45630</v>
      </c>
      <c r="EL25" s="152">
        <v>0.56524</v>
      </c>
      <c r="EM25" s="152">
        <v>4.065997</v>
      </c>
      <c r="EO25" s="168"/>
      <c r="EP25" s="147"/>
      <c r="EQ25" s="152"/>
      <c r="ER25" s="152"/>
      <c r="ET25" s="168"/>
      <c r="EU25" s="147"/>
      <c r="EV25" s="152"/>
      <c r="EW25" s="152"/>
      <c r="EY25" s="168"/>
      <c r="EZ25" s="170">
        <v>45720</v>
      </c>
      <c r="FA25" s="152">
        <v>0.5504</v>
      </c>
      <c r="FB25" s="152">
        <v>3.948515</v>
      </c>
      <c r="FD25" s="168"/>
      <c r="FE25" s="170">
        <v>45749</v>
      </c>
      <c r="FF25" s="152">
        <v>0.53747</v>
      </c>
      <c r="FG25" s="152">
        <v>3.858658</v>
      </c>
      <c r="FI25" s="168"/>
      <c r="FJ25" s="170"/>
      <c r="FK25" s="152"/>
      <c r="FL25" s="152"/>
      <c r="FN25" s="168"/>
      <c r="FO25" s="147">
        <v>45811</v>
      </c>
      <c r="FP25" s="152">
        <v>0.51789</v>
      </c>
      <c r="FQ25" s="152">
        <v>3.722024</v>
      </c>
      <c r="FS25" s="168"/>
      <c r="FT25" s="147">
        <v>45842</v>
      </c>
      <c r="FU25">
        <v>0.50343</v>
      </c>
      <c r="FV25">
        <v>3.601287</v>
      </c>
      <c r="FX25" s="168"/>
      <c r="FY25" s="147">
        <v>45873</v>
      </c>
      <c r="FZ25" s="152">
        <v>0.51515</v>
      </c>
      <c r="GA25" s="152">
        <v>3.677913</v>
      </c>
      <c r="GC25" s="168"/>
      <c r="GD25" s="147">
        <v>45903</v>
      </c>
      <c r="GE25" s="152">
        <v>0.51451</v>
      </c>
      <c r="GF25" s="152">
        <v>3.658578</v>
      </c>
      <c r="GH25" s="168"/>
      <c r="GI25" s="147"/>
      <c r="GJ25" s="152"/>
      <c r="GK25" s="152"/>
      <c r="GM25" s="168"/>
      <c r="GN25" s="147">
        <v>45964</v>
      </c>
      <c r="GO25" s="152">
        <v>0.51967</v>
      </c>
      <c r="GP25" s="152">
        <v>3.682745389</v>
      </c>
      <c r="GR25" s="168"/>
      <c r="GS25" s="147">
        <v>45995</v>
      </c>
      <c r="GT25" s="152">
        <v>0.51286</v>
      </c>
      <c r="GU25" s="152">
        <v>3.627612638</v>
      </c>
      <c r="GW25" s="168"/>
      <c r="GX25" s="147">
        <v>46027</v>
      </c>
      <c r="GY25" s="152">
        <v>0.51332</v>
      </c>
      <c r="GZ25" s="152">
        <v>3.60504636</v>
      </c>
      <c r="HB25" s="168"/>
      <c r="HC25" s="147"/>
      <c r="HD25" s="152"/>
      <c r="HE25" s="152"/>
      <c r="HG25" s="168"/>
      <c r="HH25" s="147">
        <v>46085</v>
      </c>
      <c r="HI25" s="152">
        <v>0.53473</v>
      </c>
      <c r="HJ25" s="152">
        <v>3.696267652</v>
      </c>
      <c r="HL25" s="168"/>
      <c r="HM25" s="147">
        <v>46114</v>
      </c>
      <c r="HN25" s="152">
        <v>0.53644</v>
      </c>
      <c r="HO25" s="152">
        <v>3.69499872</v>
      </c>
      <c r="HQ25" s="168"/>
      <c r="HR25" s="147"/>
      <c r="HS25" s="152"/>
      <c r="HT25" s="152"/>
      <c r="HV25" s="168"/>
      <c r="HW25" s="147">
        <v>46175</v>
      </c>
      <c r="HX25" s="152">
        <v>0.53495</v>
      </c>
      <c r="HY25" s="152">
        <v>3.647663565</v>
      </c>
    </row>
    <row r="26" spans="2:233">
      <c r="B26" s="168"/>
      <c r="C26" s="168"/>
      <c r="D26" s="149"/>
      <c r="E26" s="181"/>
      <c r="F26" s="149"/>
      <c r="G26" s="309"/>
      <c r="I26" s="168" t="s">
        <v>643</v>
      </c>
      <c r="J26" s="168" t="s">
        <v>1038</v>
      </c>
      <c r="K26" s="149">
        <f t="shared" si="8"/>
        <v>0.66069</v>
      </c>
      <c r="L26" s="181" t="s">
        <v>644</v>
      </c>
      <c r="M26" s="149">
        <f t="shared" si="9"/>
        <v>7.2197</v>
      </c>
      <c r="N26" s="309">
        <f t="shared" si="12"/>
        <v>4.769983593</v>
      </c>
      <c r="P26" s="168" t="s">
        <v>645</v>
      </c>
      <c r="Q26" s="168" t="s">
        <v>1039</v>
      </c>
      <c r="R26" s="149">
        <f t="shared" si="0"/>
        <v>0.63167</v>
      </c>
      <c r="S26" s="181" t="s">
        <v>646</v>
      </c>
      <c r="T26" s="149">
        <f t="shared" si="1"/>
        <v>7.0542</v>
      </c>
      <c r="U26" s="309">
        <f t="shared" si="2"/>
        <v>4.455926514</v>
      </c>
      <c r="W26" s="168"/>
      <c r="X26" s="168"/>
      <c r="Y26" s="149"/>
      <c r="Z26" s="181"/>
      <c r="AA26" s="149"/>
      <c r="AB26" s="309"/>
      <c r="AD26" s="168"/>
      <c r="AE26" s="168"/>
      <c r="AF26" s="149"/>
      <c r="AG26" s="309"/>
      <c r="AI26" s="168"/>
      <c r="AJ26" s="172">
        <v>44988</v>
      </c>
      <c r="AK26" s="149">
        <v>0.6413</v>
      </c>
      <c r="AL26" s="309">
        <v>4.43247321</v>
      </c>
      <c r="AN26" s="168"/>
      <c r="AO26" s="172"/>
      <c r="AP26" s="149"/>
      <c r="AQ26" s="309"/>
      <c r="AS26" s="168"/>
      <c r="AT26" s="172"/>
      <c r="AU26" s="149"/>
      <c r="AV26" s="309"/>
      <c r="AX26" s="168"/>
      <c r="AY26" s="172"/>
      <c r="AZ26" s="149"/>
      <c r="BA26" s="309"/>
      <c r="BC26" s="168"/>
      <c r="BD26" s="172">
        <v>45110</v>
      </c>
      <c r="BE26" s="149">
        <v>0.56105</v>
      </c>
      <c r="BF26" s="309">
        <v>4.048368485</v>
      </c>
      <c r="BH26" s="168"/>
      <c r="BI26" s="172">
        <v>45141</v>
      </c>
      <c r="BJ26" s="149">
        <v>0.56534</v>
      </c>
      <c r="BK26" s="309">
        <v>4.04189833</v>
      </c>
      <c r="BM26" s="168"/>
      <c r="BN26" s="172"/>
      <c r="BO26" s="149"/>
      <c r="BP26" s="309"/>
      <c r="BR26" s="168"/>
      <c r="BS26" s="172"/>
      <c r="BT26" s="149"/>
      <c r="BU26" s="309"/>
      <c r="BW26" s="168"/>
      <c r="BX26" s="172">
        <v>45232</v>
      </c>
      <c r="BY26" s="149">
        <v>0.58851</v>
      </c>
      <c r="BZ26" s="309">
        <v>4.225325247</v>
      </c>
      <c r="CB26" s="168"/>
      <c r="CC26" s="172">
        <v>45261</v>
      </c>
      <c r="CD26" s="149">
        <v>0.56178</v>
      </c>
      <c r="CE26" s="309">
        <v>3.994480512</v>
      </c>
      <c r="CG26" s="168"/>
      <c r="CH26" s="172">
        <v>45293</v>
      </c>
      <c r="CI26" s="149">
        <v>0.5557</v>
      </c>
      <c r="CJ26" s="309">
        <v>3.9326889</v>
      </c>
      <c r="CL26" s="168"/>
      <c r="CM26" s="172"/>
      <c r="CN26" s="149"/>
      <c r="CO26" s="309"/>
      <c r="CQ26" s="168"/>
      <c r="CR26" s="172">
        <v>45352</v>
      </c>
      <c r="CS26" s="149">
        <v>0.56227</v>
      </c>
      <c r="CT26" s="309">
        <v>3.9954344</v>
      </c>
      <c r="CV26" s="168"/>
      <c r="CW26" s="172"/>
      <c r="CX26" s="149"/>
      <c r="CY26" s="309"/>
      <c r="DA26" s="168"/>
      <c r="DB26" s="172"/>
      <c r="DC26" s="149"/>
      <c r="DD26" s="309"/>
      <c r="DF26" s="168"/>
      <c r="DG26" s="172"/>
      <c r="DH26" s="149"/>
      <c r="DI26" s="309"/>
      <c r="DK26" s="168"/>
      <c r="DL26" s="172">
        <v>45476</v>
      </c>
      <c r="DM26" s="149">
        <v>0.56252</v>
      </c>
      <c r="DN26" s="309">
        <v>4.011442624</v>
      </c>
      <c r="DP26" s="168"/>
      <c r="DQ26" s="172">
        <v>45506</v>
      </c>
      <c r="DR26" s="149">
        <v>0.55891</v>
      </c>
      <c r="DS26" s="309">
        <v>3.989276016</v>
      </c>
      <c r="DU26" s="168"/>
      <c r="DV26" s="172"/>
      <c r="DW26" s="149"/>
      <c r="DX26" s="309"/>
      <c r="DZ26" s="168"/>
      <c r="EA26" s="172"/>
      <c r="EB26" s="149"/>
      <c r="EC26" s="309"/>
      <c r="EE26" s="168"/>
      <c r="EF26" s="147">
        <v>45597</v>
      </c>
      <c r="EG26" s="152">
        <v>0.56232</v>
      </c>
      <c r="EH26" s="152">
        <v>4.000063</v>
      </c>
      <c r="EJ26" s="168"/>
      <c r="EK26" s="147">
        <v>45629</v>
      </c>
      <c r="EL26" s="152">
        <v>0.56508</v>
      </c>
      <c r="EM26" s="152">
        <v>4.06835</v>
      </c>
      <c r="EO26" s="168"/>
      <c r="EP26" s="147"/>
      <c r="EQ26" s="152"/>
      <c r="ER26" s="152"/>
      <c r="ET26" s="168"/>
      <c r="EU26" s="147"/>
      <c r="EV26" s="152"/>
      <c r="EW26" s="152"/>
      <c r="EY26" s="168"/>
      <c r="EZ26" s="170">
        <v>45719</v>
      </c>
      <c r="FA26" s="152">
        <v>0.55656</v>
      </c>
      <c r="FB26" s="152">
        <v>3.99304</v>
      </c>
      <c r="FD26" s="168"/>
      <c r="FE26" s="170">
        <v>45748</v>
      </c>
      <c r="FF26" s="152">
        <v>0.53719</v>
      </c>
      <c r="FG26" s="152">
        <v>3.855681</v>
      </c>
      <c r="FI26" s="168"/>
      <c r="FJ26" s="170"/>
      <c r="FK26" s="152"/>
      <c r="FL26" s="152"/>
      <c r="FN26" s="168"/>
      <c r="FO26" s="170"/>
      <c r="FP26" s="152"/>
      <c r="FQ26" s="152"/>
      <c r="FS26" s="168"/>
      <c r="FT26" s="147">
        <v>45841</v>
      </c>
      <c r="FU26">
        <v>0.50477</v>
      </c>
      <c r="FV26">
        <v>3.610266</v>
      </c>
      <c r="FX26" s="168"/>
      <c r="FY26" s="147">
        <v>45870</v>
      </c>
      <c r="FZ26" s="152">
        <v>0.52207</v>
      </c>
      <c r="GA26" s="152">
        <v>3.732592</v>
      </c>
      <c r="GC26" s="168"/>
      <c r="GD26" s="147">
        <v>45902</v>
      </c>
      <c r="GE26" s="152">
        <v>0.51123</v>
      </c>
      <c r="GF26" s="152">
        <v>3.634283</v>
      </c>
      <c r="GH26" s="168"/>
      <c r="GI26" s="147"/>
      <c r="GJ26" s="152"/>
      <c r="GK26" s="152"/>
      <c r="GM26" s="168"/>
      <c r="GN26" s="147"/>
      <c r="GO26" s="152"/>
      <c r="GP26" s="152"/>
      <c r="GR26" s="168"/>
      <c r="GS26" s="147">
        <v>45994</v>
      </c>
      <c r="GT26" s="152">
        <v>0.515</v>
      </c>
      <c r="GU26" s="152">
        <v>3.643831</v>
      </c>
      <c r="GW26" s="168"/>
      <c r="GX26" s="147"/>
      <c r="GY26" s="152"/>
      <c r="GZ26" s="152"/>
      <c r="HB26" s="168"/>
      <c r="HC26" s="147"/>
      <c r="HD26" s="152"/>
      <c r="HE26" s="152"/>
      <c r="HG26" s="168"/>
      <c r="HH26" s="147">
        <v>46084</v>
      </c>
      <c r="HI26" s="152">
        <v>0.52419</v>
      </c>
      <c r="HJ26" s="152">
        <v>3.621523872</v>
      </c>
      <c r="HL26" s="168"/>
      <c r="HM26" s="147">
        <v>46113</v>
      </c>
      <c r="HN26" s="152">
        <v>0.53736</v>
      </c>
      <c r="HO26" s="152">
        <v>3.7091274</v>
      </c>
      <c r="HQ26" s="168"/>
      <c r="HR26" s="147"/>
      <c r="HS26" s="152"/>
      <c r="HT26" s="152"/>
      <c r="HV26" s="168"/>
      <c r="HW26" s="147">
        <v>46174</v>
      </c>
      <c r="HX26" s="152">
        <v>0.53401</v>
      </c>
      <c r="HY26" s="152">
        <v>3.640185967</v>
      </c>
    </row>
    <row r="27" spans="2:233">
      <c r="B27" s="168"/>
      <c r="C27" s="168"/>
      <c r="D27" s="149"/>
      <c r="E27" s="181"/>
      <c r="F27" s="149"/>
      <c r="G27" s="309"/>
      <c r="I27" s="168" t="s">
        <v>655</v>
      </c>
      <c r="J27" s="168" t="s">
        <v>1040</v>
      </c>
      <c r="K27" s="149">
        <f t="shared" si="8"/>
        <v>0.662</v>
      </c>
      <c r="L27" s="181" t="s">
        <v>656</v>
      </c>
      <c r="M27" s="149">
        <f t="shared" si="9"/>
        <v>7.2081</v>
      </c>
      <c r="N27" s="309">
        <f t="shared" si="12"/>
        <v>4.7717622</v>
      </c>
      <c r="P27" s="168" t="s">
        <v>657</v>
      </c>
      <c r="Q27" s="168" t="s">
        <v>1041</v>
      </c>
      <c r="R27" s="149">
        <f t="shared" si="0"/>
        <v>0.62918</v>
      </c>
      <c r="S27" s="181" t="s">
        <v>658</v>
      </c>
      <c r="T27" s="149">
        <f t="shared" si="1"/>
        <v>7.1225</v>
      </c>
      <c r="U27" s="309">
        <f t="shared" si="2"/>
        <v>4.48133455</v>
      </c>
      <c r="W27" s="168"/>
      <c r="X27" s="168"/>
      <c r="Y27" s="149"/>
      <c r="Z27" s="181"/>
      <c r="AA27" s="149"/>
      <c r="AB27" s="309"/>
      <c r="AD27" s="168"/>
      <c r="AE27" s="168"/>
      <c r="AF27" s="149"/>
      <c r="AG27" s="309"/>
      <c r="AI27" s="168"/>
      <c r="AJ27" s="172">
        <v>44987</v>
      </c>
      <c r="AK27" s="149">
        <v>0.63644</v>
      </c>
      <c r="AL27" s="309">
        <v>4.379216352</v>
      </c>
      <c r="AN27" s="168"/>
      <c r="AO27" s="172"/>
      <c r="AP27" s="149"/>
      <c r="AQ27" s="309"/>
      <c r="AS27" s="168"/>
      <c r="AT27" s="172"/>
      <c r="AU27" s="149"/>
      <c r="AV27" s="309"/>
      <c r="AX27" s="168"/>
      <c r="AY27" s="172"/>
      <c r="AZ27" s="149"/>
      <c r="BA27" s="309"/>
      <c r="BC27" s="168"/>
      <c r="BD27" s="172"/>
      <c r="BE27" s="149"/>
      <c r="BF27" s="309"/>
      <c r="BH27" s="168"/>
      <c r="BI27" s="172">
        <v>45140</v>
      </c>
      <c r="BJ27" s="149">
        <v>0.56397</v>
      </c>
      <c r="BK27" s="309">
        <v>4.024941096</v>
      </c>
      <c r="BM27" s="168"/>
      <c r="BN27" s="172"/>
      <c r="BO27" s="149"/>
      <c r="BP27" s="309"/>
      <c r="BR27" s="168"/>
      <c r="BS27" s="172"/>
      <c r="BT27" s="149"/>
      <c r="BU27" s="309"/>
      <c r="BW27" s="168"/>
      <c r="BX27" s="172">
        <v>45231</v>
      </c>
      <c r="BY27" s="149">
        <v>0.58651</v>
      </c>
      <c r="BZ27" s="309">
        <v>4.209851478</v>
      </c>
      <c r="CB27" s="168"/>
      <c r="CC27" s="172"/>
      <c r="CD27" s="149"/>
      <c r="CE27" s="309"/>
      <c r="CG27" s="168"/>
      <c r="CH27" s="172"/>
      <c r="CI27" s="149"/>
      <c r="CJ27" s="309"/>
      <c r="CL27" s="168"/>
      <c r="CM27" s="172"/>
      <c r="CN27" s="149"/>
      <c r="CO27" s="309"/>
      <c r="CQ27" s="168"/>
      <c r="CR27" s="172"/>
      <c r="CS27" s="149"/>
      <c r="CT27" s="309"/>
      <c r="CV27" s="168"/>
      <c r="CW27" s="172"/>
      <c r="CX27" s="149"/>
      <c r="CY27" s="309"/>
      <c r="DA27" s="168"/>
      <c r="DB27" s="172"/>
      <c r="DC27" s="149"/>
      <c r="DD27" s="309"/>
      <c r="DF27" s="168"/>
      <c r="DG27" s="172"/>
      <c r="DH27" s="149"/>
      <c r="DI27" s="309"/>
      <c r="DK27" s="168"/>
      <c r="DL27" s="172">
        <v>45475</v>
      </c>
      <c r="DM27" s="149">
        <v>0.56387</v>
      </c>
      <c r="DN27" s="309">
        <v>4.019885617</v>
      </c>
      <c r="DP27" s="168"/>
      <c r="DQ27" s="172">
        <v>45505</v>
      </c>
      <c r="DR27" s="149">
        <v>0.5562</v>
      </c>
      <c r="DS27" s="309">
        <v>3.96698526</v>
      </c>
      <c r="DU27" s="168"/>
      <c r="DV27" s="172"/>
      <c r="DW27" s="149"/>
      <c r="DX27" s="309"/>
      <c r="DZ27" s="168"/>
      <c r="EA27" s="172"/>
      <c r="EB27" s="149"/>
      <c r="EC27" s="309"/>
      <c r="EE27" s="168"/>
      <c r="EF27" s="172"/>
      <c r="EG27" s="149"/>
      <c r="EH27" s="309"/>
      <c r="EJ27" s="168"/>
      <c r="EK27" s="147">
        <v>45628</v>
      </c>
      <c r="EL27" s="152">
        <v>0.56605</v>
      </c>
      <c r="EM27" s="152">
        <v>4.067918</v>
      </c>
      <c r="EO27" s="168"/>
      <c r="EP27" s="147"/>
      <c r="EQ27" s="152"/>
      <c r="ER27" s="152"/>
      <c r="ET27" s="168"/>
      <c r="EU27" s="147"/>
      <c r="EV27" s="152"/>
      <c r="EW27" s="152"/>
      <c r="EY27" s="168"/>
      <c r="EZ27" s="147"/>
      <c r="FA27" s="152"/>
      <c r="FB27" s="152"/>
      <c r="FD27" s="168"/>
      <c r="FE27" s="147"/>
      <c r="FF27" s="152"/>
      <c r="FG27" s="152"/>
      <c r="FI27" s="168"/>
      <c r="FJ27" s="147"/>
      <c r="FK27" s="152"/>
      <c r="FL27" s="152"/>
      <c r="FN27" s="168"/>
      <c r="FO27" s="147"/>
      <c r="FP27" s="152"/>
      <c r="FQ27" s="152"/>
      <c r="FS27" s="168"/>
      <c r="FT27" s="147">
        <v>45840</v>
      </c>
      <c r="FU27">
        <v>0.50287</v>
      </c>
      <c r="FV27">
        <v>3.597834</v>
      </c>
      <c r="FX27" s="168"/>
      <c r="FY27" s="147"/>
      <c r="GC27" s="168"/>
      <c r="GD27" s="147">
        <v>45901</v>
      </c>
      <c r="GE27" s="152">
        <v>0.51259</v>
      </c>
      <c r="GF27" s="152">
        <v>3.64308</v>
      </c>
      <c r="GH27" s="168"/>
      <c r="GI27" s="147"/>
      <c r="GJ27" s="152"/>
      <c r="GK27" s="152"/>
      <c r="GM27" s="168"/>
      <c r="GN27" s="147"/>
      <c r="GO27" s="152"/>
      <c r="GP27" s="152"/>
      <c r="GR27" s="168"/>
      <c r="GS27" s="147">
        <v>45993</v>
      </c>
      <c r="GT27" s="152">
        <v>0.51484</v>
      </c>
      <c r="GU27" s="152">
        <v>3.644758296</v>
      </c>
      <c r="GW27" s="168"/>
      <c r="GX27" s="147"/>
      <c r="GY27" s="152"/>
      <c r="GZ27" s="152"/>
      <c r="HB27" s="168"/>
      <c r="HC27" s="147"/>
      <c r="HD27" s="152"/>
      <c r="HE27" s="152"/>
      <c r="HG27" s="168"/>
      <c r="HH27" s="147">
        <v>46083</v>
      </c>
      <c r="HI27" s="152">
        <v>0.52035</v>
      </c>
      <c r="HJ27" s="152">
        <v>3.60269526</v>
      </c>
      <c r="HL27" s="168"/>
      <c r="HM27" s="147"/>
      <c r="HN27" s="152"/>
      <c r="HO27" s="152"/>
      <c r="HQ27" s="168"/>
      <c r="HR27" s="147"/>
      <c r="HS27" s="152"/>
      <c r="HT27" s="152"/>
      <c r="HV27" s="168"/>
      <c r="HW27" s="147"/>
      <c r="HX27" s="152"/>
      <c r="HY27" s="152"/>
    </row>
    <row r="28" spans="2:233">
      <c r="B28" s="168"/>
      <c r="C28" s="168"/>
      <c r="D28" s="149"/>
      <c r="E28" s="181"/>
      <c r="F28" s="149"/>
      <c r="G28" s="309"/>
      <c r="I28" s="168"/>
      <c r="J28" s="168"/>
      <c r="K28" s="149"/>
      <c r="L28" s="181"/>
      <c r="M28" s="149"/>
      <c r="N28" s="309"/>
      <c r="P28" s="168"/>
      <c r="Q28" s="168"/>
      <c r="R28" s="149"/>
      <c r="S28" s="181"/>
      <c r="T28" s="149"/>
      <c r="U28" s="309"/>
      <c r="W28" s="168"/>
      <c r="X28" s="168"/>
      <c r="Y28" s="149"/>
      <c r="Z28" s="181"/>
      <c r="AA28" s="149"/>
      <c r="AB28" s="309"/>
      <c r="AD28" s="168"/>
      <c r="AE28" s="168"/>
      <c r="AF28" s="149"/>
      <c r="AG28" s="309"/>
      <c r="AI28" s="168"/>
      <c r="AJ28" s="172">
        <v>44986</v>
      </c>
      <c r="AK28" s="149">
        <v>0.64123</v>
      </c>
      <c r="AL28" s="309">
        <v>4.4501362</v>
      </c>
      <c r="AN28" s="168"/>
      <c r="AO28" s="172"/>
      <c r="AP28" s="149"/>
      <c r="AQ28" s="309"/>
      <c r="AS28" s="168"/>
      <c r="AT28" s="172"/>
      <c r="AU28" s="149"/>
      <c r="AV28" s="309"/>
      <c r="AX28" s="168"/>
      <c r="AY28" s="172"/>
      <c r="AZ28" s="149"/>
      <c r="BA28" s="309"/>
      <c r="BC28" s="168"/>
      <c r="BD28" s="172"/>
      <c r="BE28" s="149"/>
      <c r="BF28" s="309"/>
      <c r="BH28" s="168"/>
      <c r="BI28" s="172">
        <v>45139</v>
      </c>
      <c r="BJ28" s="149">
        <v>0.56051</v>
      </c>
      <c r="BK28" s="309">
        <v>3.995483433</v>
      </c>
      <c r="BM28" s="168"/>
      <c r="BN28" s="172"/>
      <c r="BO28" s="149"/>
      <c r="BP28" s="309"/>
      <c r="BR28" s="168"/>
      <c r="BS28" s="172"/>
      <c r="BT28" s="149"/>
      <c r="BU28" s="309"/>
      <c r="BW28" s="168"/>
      <c r="BX28" s="172"/>
      <c r="BY28" s="149"/>
      <c r="BZ28" s="309"/>
      <c r="CB28" s="168"/>
      <c r="CC28" s="172"/>
      <c r="CD28" s="149"/>
      <c r="CE28" s="309"/>
      <c r="CG28" s="168"/>
      <c r="CH28" s="172"/>
      <c r="CI28" s="149"/>
      <c r="CJ28" s="309"/>
      <c r="CL28" s="168"/>
      <c r="CM28" s="172"/>
      <c r="CN28" s="149"/>
      <c r="CO28" s="309"/>
      <c r="CQ28" s="168"/>
      <c r="CR28" s="172"/>
      <c r="CS28" s="149"/>
      <c r="CT28" s="309"/>
      <c r="CV28" s="168"/>
      <c r="CW28" s="172"/>
      <c r="CX28" s="149"/>
      <c r="CY28" s="309"/>
      <c r="DA28" s="168"/>
      <c r="DB28" s="172"/>
      <c r="DC28" s="149"/>
      <c r="DD28" s="309"/>
      <c r="DF28" s="168"/>
      <c r="DG28" s="172"/>
      <c r="DH28" s="149"/>
      <c r="DI28" s="309"/>
      <c r="DK28" s="168"/>
      <c r="DL28" s="172">
        <v>45474</v>
      </c>
      <c r="DM28" s="149">
        <v>0.56429</v>
      </c>
      <c r="DN28" s="309">
        <v>4.021412685</v>
      </c>
      <c r="DP28" s="168"/>
      <c r="DQ28" s="172"/>
      <c r="DR28" s="149"/>
      <c r="DS28" s="309"/>
      <c r="DU28" s="168"/>
      <c r="DV28" s="172"/>
      <c r="DW28" s="149"/>
      <c r="DX28" s="309"/>
      <c r="DZ28" s="168"/>
      <c r="EA28" s="172"/>
      <c r="EB28" s="149"/>
      <c r="EC28" s="309"/>
      <c r="EE28" s="168"/>
      <c r="EF28" s="172"/>
      <c r="EG28" s="149"/>
      <c r="EH28" s="309"/>
      <c r="EJ28" s="168"/>
      <c r="EK28" s="172"/>
      <c r="EL28" s="149"/>
      <c r="EM28" s="309"/>
      <c r="EO28" s="168"/>
      <c r="EP28" s="172"/>
      <c r="EQ28" s="149"/>
      <c r="ER28" s="309"/>
      <c r="ET28" s="168"/>
      <c r="EU28" s="172"/>
      <c r="EV28" s="149"/>
      <c r="EW28" s="309"/>
      <c r="EY28" s="168"/>
      <c r="EZ28" s="172"/>
      <c r="FA28" s="149"/>
      <c r="FB28" s="309"/>
      <c r="FD28" s="168"/>
      <c r="FE28" s="172"/>
      <c r="FF28" s="149"/>
      <c r="FG28" s="309"/>
      <c r="FI28" s="168"/>
      <c r="FJ28" s="172"/>
      <c r="FK28" s="149"/>
      <c r="FL28" s="309"/>
      <c r="FN28" s="168"/>
      <c r="FO28" s="172"/>
      <c r="FP28" s="149"/>
      <c r="FQ28" s="309"/>
      <c r="FS28" s="168"/>
      <c r="FT28" s="147">
        <v>45839</v>
      </c>
      <c r="FU28">
        <v>0.50327</v>
      </c>
      <c r="FV28">
        <v>3.600092</v>
      </c>
      <c r="FX28" s="168"/>
      <c r="FY28" s="147"/>
      <c r="GC28" s="168"/>
      <c r="GD28" s="147"/>
      <c r="GH28" s="168"/>
      <c r="GI28" s="147"/>
      <c r="GM28" s="168"/>
      <c r="GN28" s="147"/>
      <c r="GR28" s="168"/>
      <c r="GS28" s="147">
        <v>45992</v>
      </c>
      <c r="GT28" s="152">
        <v>0.51614</v>
      </c>
      <c r="GU28" s="152">
        <v>3.652155026</v>
      </c>
      <c r="GW28" s="168"/>
      <c r="GX28" s="147"/>
      <c r="GY28" s="152"/>
      <c r="GZ28" s="152"/>
      <c r="HB28" s="168"/>
      <c r="HC28" s="147"/>
      <c r="HD28" s="152"/>
      <c r="HE28" s="152"/>
      <c r="HG28" s="168"/>
      <c r="HH28" s="147"/>
      <c r="HI28" s="152"/>
      <c r="HJ28" s="152"/>
      <c r="HL28" s="168"/>
      <c r="HM28" s="147"/>
      <c r="HN28" s="152"/>
      <c r="HO28" s="152"/>
      <c r="HQ28" s="168"/>
      <c r="HR28" s="147"/>
      <c r="HS28" s="152"/>
      <c r="HT28" s="152"/>
      <c r="HV28" s="168"/>
      <c r="HW28" s="147"/>
      <c r="HX28" s="152"/>
      <c r="HY28" s="152"/>
    </row>
    <row r="29" spans="2:233">
      <c r="B29" s="132" t="s">
        <v>1042</v>
      </c>
      <c r="C29" s="141" t="s">
        <v>62</v>
      </c>
      <c r="D29" s="179">
        <f>1/D31</f>
        <v>0.211338924722193</v>
      </c>
      <c r="E29" s="142"/>
      <c r="F29" s="142"/>
      <c r="G29" s="142"/>
      <c r="I29" s="132" t="s">
        <v>1042</v>
      </c>
      <c r="J29" s="141" t="s">
        <v>62</v>
      </c>
      <c r="K29" s="179">
        <f>1/K31</f>
        <v>0.220642794903465</v>
      </c>
      <c r="L29" s="142"/>
      <c r="M29" s="142"/>
      <c r="N29" s="142"/>
      <c r="P29" s="132" t="s">
        <v>1042</v>
      </c>
      <c r="Q29" s="141" t="s">
        <v>62</v>
      </c>
      <c r="R29" s="179">
        <f>1/R31</f>
        <v>0.227982318092658</v>
      </c>
      <c r="S29" s="142"/>
      <c r="T29" s="142"/>
      <c r="U29" s="142"/>
      <c r="W29" s="132" t="s">
        <v>1042</v>
      </c>
      <c r="X29" s="141" t="s">
        <v>62</v>
      </c>
      <c r="Y29" s="179">
        <f>1/Y31</f>
        <v>0.230333605427957</v>
      </c>
      <c r="Z29" s="142"/>
      <c r="AA29" s="142"/>
      <c r="AB29" s="142"/>
      <c r="AD29" s="132" t="s">
        <v>1042</v>
      </c>
      <c r="AE29" s="141" t="s">
        <v>62</v>
      </c>
      <c r="AF29" s="179">
        <f>1/AF31</f>
        <v>0.224990720741453</v>
      </c>
      <c r="AG29" s="142"/>
      <c r="AI29" s="132" t="s">
        <v>1042</v>
      </c>
      <c r="AJ29" s="141" t="s">
        <v>62</v>
      </c>
      <c r="AK29" s="179">
        <f>1/AK31</f>
        <v>0.233328091143332</v>
      </c>
      <c r="AL29" s="142"/>
      <c r="AN29" s="132" t="s">
        <v>1042</v>
      </c>
      <c r="AO29" s="141" t="s">
        <v>62</v>
      </c>
      <c r="AP29" s="179">
        <f>1/AP31</f>
        <v>0.241070251632021</v>
      </c>
      <c r="AQ29" s="142"/>
      <c r="AS29" s="132" t="s">
        <v>1042</v>
      </c>
      <c r="AT29" s="141" t="s">
        <v>62</v>
      </c>
      <c r="AU29" s="179">
        <f>1/AU31</f>
        <v>0.236656425348027</v>
      </c>
      <c r="AV29" s="142"/>
      <c r="AX29" s="132" t="s">
        <v>1042</v>
      </c>
      <c r="AY29" s="141" t="s">
        <v>62</v>
      </c>
      <c r="AZ29" s="179">
        <f>1/AZ31</f>
        <v>0.245103839165504</v>
      </c>
      <c r="BA29" s="142"/>
      <c r="BC29" s="132" t="s">
        <v>1042</v>
      </c>
      <c r="BD29" s="141" t="s">
        <v>62</v>
      </c>
      <c r="BE29" s="179">
        <f>1/BE31</f>
        <v>0.250666010817432</v>
      </c>
      <c r="BF29" s="142"/>
      <c r="BH29" s="132" t="s">
        <v>1042</v>
      </c>
      <c r="BI29" s="141" t="s">
        <v>62</v>
      </c>
      <c r="BJ29" s="179">
        <f>1/BJ31</f>
        <v>0.246843747602175</v>
      </c>
      <c r="BK29" s="142"/>
      <c r="BM29" s="132" t="s">
        <v>1042</v>
      </c>
      <c r="BN29" s="141" t="s">
        <v>62</v>
      </c>
      <c r="BO29" s="179">
        <f>1/BO31</f>
        <v>0.226537272165156</v>
      </c>
      <c r="BP29" s="142"/>
      <c r="BR29" s="132" t="s">
        <v>1042</v>
      </c>
      <c r="BS29" s="141" t="s">
        <v>62</v>
      </c>
      <c r="BT29" s="179">
        <f>1/BT31</f>
        <v>0.238286377016228</v>
      </c>
      <c r="BU29" s="142"/>
      <c r="BW29" s="132" t="s">
        <v>1042</v>
      </c>
      <c r="BX29" s="141" t="s">
        <v>62</v>
      </c>
      <c r="BY29" s="179">
        <f>1/BY31</f>
        <v>0.252967630691516</v>
      </c>
      <c r="BZ29" s="142"/>
      <c r="CB29" s="132" t="s">
        <v>1042</v>
      </c>
      <c r="CC29" s="141" t="s">
        <v>62</v>
      </c>
      <c r="CD29" s="179">
        <f>1/CD31</f>
        <v>0.255652297887513</v>
      </c>
      <c r="CE29" s="142"/>
      <c r="CG29" s="132" t="s">
        <v>1042</v>
      </c>
      <c r="CH29" s="141" t="s">
        <v>62</v>
      </c>
      <c r="CI29" s="179">
        <f>1/CI31</f>
        <v>0.248246753579146</v>
      </c>
      <c r="CJ29" s="142"/>
      <c r="CL29" s="132" t="s">
        <v>1042</v>
      </c>
      <c r="CM29" s="141" t="s">
        <v>62</v>
      </c>
      <c r="CN29" s="179">
        <f>1/CN31</f>
        <v>0.251130462773654</v>
      </c>
      <c r="CO29" s="142"/>
      <c r="CQ29" s="132" t="s">
        <v>1042</v>
      </c>
      <c r="CR29" s="141" t="s">
        <v>62</v>
      </c>
      <c r="CS29" s="179">
        <f>1/CS31</f>
        <v>0.250719238278851</v>
      </c>
      <c r="CT29" s="142"/>
      <c r="CV29" s="132" t="s">
        <v>1042</v>
      </c>
      <c r="CW29" s="141" t="s">
        <v>62</v>
      </c>
      <c r="CX29" s="179">
        <f>1/CX31</f>
        <v>0.248319550396834</v>
      </c>
      <c r="CY29" s="142"/>
      <c r="DA29" s="132" t="s">
        <v>1042</v>
      </c>
      <c r="DB29" s="141" t="s">
        <v>62</v>
      </c>
      <c r="DC29" s="179">
        <f>1/DC31</f>
        <v>0.252991237852894</v>
      </c>
      <c r="DD29" s="142"/>
      <c r="DF29" s="132" t="s">
        <v>1042</v>
      </c>
      <c r="DG29" s="141" t="s">
        <v>62</v>
      </c>
      <c r="DH29" s="179">
        <f>1/DH31</f>
        <v>0.248200925272995</v>
      </c>
      <c r="DI29" s="142"/>
      <c r="DK29" s="132" t="s">
        <v>1042</v>
      </c>
      <c r="DL29" s="141" t="s">
        <v>62</v>
      </c>
      <c r="DM29" s="179">
        <f>1/DM31</f>
        <v>0.252067309241189</v>
      </c>
      <c r="DN29" s="142"/>
      <c r="DP29" s="132" t="s">
        <v>1042</v>
      </c>
      <c r="DQ29" s="141" t="s">
        <v>62</v>
      </c>
      <c r="DR29" s="179">
        <f>1/DR31</f>
        <v>0.258611871792933</v>
      </c>
      <c r="DS29" s="142"/>
      <c r="DU29" s="132" t="s">
        <v>1042</v>
      </c>
      <c r="DV29" s="141" t="s">
        <v>62</v>
      </c>
      <c r="DW29" s="179">
        <f>1/DW31</f>
        <v>0.261486514225259</v>
      </c>
      <c r="DX29" s="142"/>
      <c r="DZ29" s="132" t="s">
        <v>1042</v>
      </c>
      <c r="EA29" s="141" t="s">
        <v>62</v>
      </c>
      <c r="EB29" s="179">
        <f>1/EB31</f>
        <v>0.249410689305675</v>
      </c>
      <c r="EC29" s="142"/>
      <c r="EE29" s="132" t="s">
        <v>1042</v>
      </c>
      <c r="EF29" s="141" t="s">
        <v>62</v>
      </c>
      <c r="EG29" s="179">
        <f>1/EG31</f>
        <v>0.245936997827393</v>
      </c>
      <c r="EH29" s="142"/>
      <c r="EJ29" s="132" t="s">
        <v>1042</v>
      </c>
      <c r="EK29" s="141" t="s">
        <v>62</v>
      </c>
      <c r="EL29" s="179">
        <f>1/EL31</f>
        <v>0.244800918101363</v>
      </c>
      <c r="EM29" s="142"/>
      <c r="EO29" s="132" t="s">
        <v>1042</v>
      </c>
      <c r="EP29" s="141" t="s">
        <v>62</v>
      </c>
      <c r="EQ29" s="179">
        <f>1/EQ31</f>
        <v>0.243174930804573</v>
      </c>
      <c r="ER29" s="142"/>
      <c r="ET29" s="132" t="s">
        <v>1042</v>
      </c>
      <c r="EU29" s="141" t="s">
        <v>62</v>
      </c>
      <c r="EV29" s="179">
        <f>1/EV31</f>
        <v>0.251105365820341</v>
      </c>
      <c r="EW29" s="142"/>
      <c r="EY29" s="132" t="s">
        <v>1042</v>
      </c>
      <c r="EZ29" s="141" t="s">
        <v>62</v>
      </c>
      <c r="FA29" s="179">
        <f>1/FA31</f>
        <v>0.259941934170745</v>
      </c>
      <c r="FB29" s="142"/>
      <c r="FD29" s="132" t="s">
        <v>1042</v>
      </c>
      <c r="FE29" s="141" t="s">
        <v>62</v>
      </c>
      <c r="FF29" s="179">
        <f>1/FF31</f>
        <v>0.267726865052274</v>
      </c>
      <c r="FG29" s="142"/>
      <c r="FI29" s="132" t="s">
        <v>1042</v>
      </c>
      <c r="FJ29" s="141" t="s">
        <v>62</v>
      </c>
      <c r="FK29" s="179">
        <f>1/FK31</f>
        <v>0.267880558488104</v>
      </c>
      <c r="FL29" s="142"/>
      <c r="FN29" s="132" t="s">
        <v>1042</v>
      </c>
      <c r="FO29" s="141" t="s">
        <v>62</v>
      </c>
      <c r="FP29" s="179">
        <f>1/FP31</f>
        <v>0.276958058856357</v>
      </c>
      <c r="FQ29" s="142"/>
      <c r="FS29" s="132" t="s">
        <v>1042</v>
      </c>
      <c r="FT29" s="141" t="s">
        <v>62</v>
      </c>
      <c r="FU29" s="179">
        <f>1/FU31</f>
        <v>0.268195236477127</v>
      </c>
      <c r="FV29" s="142"/>
      <c r="FX29" s="132" t="s">
        <v>1042</v>
      </c>
      <c r="FY29" s="141" t="s">
        <v>62</v>
      </c>
      <c r="FZ29" s="179">
        <f>1/FZ31</f>
        <v>0.274312825797914</v>
      </c>
      <c r="GA29" s="142"/>
      <c r="GC29" s="132" t="s">
        <v>1042</v>
      </c>
      <c r="GD29" s="141" t="s">
        <v>62</v>
      </c>
      <c r="GE29" s="179">
        <f>1/GE31</f>
        <v>0.275036277284974</v>
      </c>
      <c r="GF29" s="142"/>
      <c r="GH29" s="132" t="s">
        <v>1042</v>
      </c>
      <c r="GI29" s="141" t="s">
        <v>62</v>
      </c>
      <c r="GJ29" s="179">
        <f>1/GJ31</f>
        <v>0.273115979334253</v>
      </c>
      <c r="GK29" s="142"/>
      <c r="GM29" s="132" t="s">
        <v>1042</v>
      </c>
      <c r="GN29" s="141" t="s">
        <v>62</v>
      </c>
      <c r="GO29" s="179">
        <f>1/GO31</f>
        <v>0.274300749101631</v>
      </c>
      <c r="GP29" s="142"/>
      <c r="GR29" s="132" t="s">
        <v>1042</v>
      </c>
      <c r="GS29" s="141" t="s">
        <v>62</v>
      </c>
      <c r="GT29" s="179">
        <f>1/GT31</f>
        <v>0.277392415604034</v>
      </c>
      <c r="GU29" s="142"/>
      <c r="GW29" s="132" t="s">
        <v>1042</v>
      </c>
      <c r="GX29" s="141" t="s">
        <v>62</v>
      </c>
      <c r="GY29" s="179">
        <f>1/GY31</f>
        <v>0.284305314066622</v>
      </c>
      <c r="GZ29" s="142"/>
      <c r="HB29" s="132" t="s">
        <v>1042</v>
      </c>
      <c r="HC29" s="141" t="s">
        <v>62</v>
      </c>
      <c r="HD29" s="179">
        <f>1/HD31</f>
        <v>0.278329490844414</v>
      </c>
      <c r="HE29" s="142"/>
      <c r="HG29" s="132" t="s">
        <v>1042</v>
      </c>
      <c r="HH29" s="141" t="s">
        <v>62</v>
      </c>
      <c r="HI29" s="179">
        <f>1/HI31</f>
        <v>0.267063108676383</v>
      </c>
      <c r="HJ29" s="142"/>
      <c r="HL29" s="132" t="s">
        <v>1042</v>
      </c>
      <c r="HM29" s="141" t="s">
        <v>62</v>
      </c>
      <c r="HN29" s="179">
        <f>1/HN31</f>
        <v>0.273968939212059</v>
      </c>
      <c r="HO29" s="142"/>
      <c r="HQ29" s="132" t="s">
        <v>1042</v>
      </c>
      <c r="HR29" s="141" t="s">
        <v>62</v>
      </c>
      <c r="HS29" s="179">
        <f>1/HS31</f>
        <v>0.275045816141888</v>
      </c>
      <c r="HT29" s="142"/>
      <c r="HV29" s="132" t="s">
        <v>1042</v>
      </c>
      <c r="HW29" s="141" t="s">
        <v>62</v>
      </c>
      <c r="HX29" s="179">
        <f>1/HX31</f>
        <v>0.266061673921871</v>
      </c>
      <c r="HY29" s="142"/>
    </row>
    <row r="30" spans="2:233">
      <c r="B30" s="136"/>
      <c r="C30" s="137" t="s">
        <v>63</v>
      </c>
      <c r="D30" s="138">
        <f>1/D32</f>
        <v>0.205163613027329</v>
      </c>
      <c r="E30" s="142"/>
      <c r="F30" s="142"/>
      <c r="G30" s="142"/>
      <c r="I30" s="136"/>
      <c r="J30" s="137" t="s">
        <v>63</v>
      </c>
      <c r="K30" s="138">
        <f>1/K32</f>
        <v>0.216408416583291</v>
      </c>
      <c r="L30" s="142"/>
      <c r="M30" s="142"/>
      <c r="N30" s="142"/>
      <c r="P30" s="136"/>
      <c r="Q30" s="137" t="s">
        <v>63</v>
      </c>
      <c r="R30" s="138">
        <f>1/R32</f>
        <v>0.226074841988579</v>
      </c>
      <c r="S30" s="142"/>
      <c r="T30" s="142"/>
      <c r="U30" s="142"/>
      <c r="W30" s="136"/>
      <c r="X30" s="137" t="s">
        <v>63</v>
      </c>
      <c r="Y30" s="138">
        <f>1/Y32</f>
        <v>0.228852077851628</v>
      </c>
      <c r="Z30" s="142"/>
      <c r="AA30" s="142"/>
      <c r="AB30" s="142"/>
      <c r="AD30" s="136"/>
      <c r="AE30" s="137" t="s">
        <v>63</v>
      </c>
      <c r="AF30" s="138">
        <f>1/AF32</f>
        <v>0.226036171586028</v>
      </c>
      <c r="AG30" s="142"/>
      <c r="AI30" s="136"/>
      <c r="AJ30" s="137" t="s">
        <v>63</v>
      </c>
      <c r="AK30" s="138">
        <f>1/AK32</f>
        <v>0.228236777091652</v>
      </c>
      <c r="AL30" s="142"/>
      <c r="AN30" s="136"/>
      <c r="AO30" s="137" t="s">
        <v>63</v>
      </c>
      <c r="AP30" s="138">
        <f>1/AP32</f>
        <v>0.236220881651283</v>
      </c>
      <c r="AQ30" s="142"/>
      <c r="AS30" s="136"/>
      <c r="AT30" s="137" t="s">
        <v>63</v>
      </c>
      <c r="AU30" s="138">
        <f>1/AU32</f>
        <v>0.239680467582086</v>
      </c>
      <c r="AV30" s="142"/>
      <c r="AX30" s="136"/>
      <c r="AY30" s="137" t="s">
        <v>63</v>
      </c>
      <c r="AZ30" s="138">
        <f>1/AZ32</f>
        <v>0.242443023706533</v>
      </c>
      <c r="BA30" s="142"/>
      <c r="BC30" s="136"/>
      <c r="BD30" s="137" t="s">
        <v>63</v>
      </c>
      <c r="BE30" s="138">
        <f>1/BE32</f>
        <v>0.2497155893785</v>
      </c>
      <c r="BF30" s="142"/>
      <c r="BH30" s="136"/>
      <c r="BI30" s="137" t="s">
        <v>63</v>
      </c>
      <c r="BJ30" s="138">
        <f>1/BJ32</f>
        <v>0.246731410251481</v>
      </c>
      <c r="BK30" s="142"/>
      <c r="BM30" s="136"/>
      <c r="BN30" s="137" t="s">
        <v>63</v>
      </c>
      <c r="BO30" s="138">
        <f>1/BO32</f>
        <v>0.233563798380853</v>
      </c>
      <c r="BP30" s="142"/>
      <c r="BR30" s="136"/>
      <c r="BS30" s="137" t="s">
        <v>63</v>
      </c>
      <c r="BT30" s="138">
        <f>1/BT32</f>
        <v>0.235906765345339</v>
      </c>
      <c r="BU30" s="142"/>
      <c r="BW30" s="136"/>
      <c r="BX30" s="137" t="s">
        <v>63</v>
      </c>
      <c r="BY30" s="138">
        <f>1/BY32</f>
        <v>0.24536383851608</v>
      </c>
      <c r="BZ30" s="142"/>
      <c r="CB30" s="136"/>
      <c r="CC30" s="137" t="s">
        <v>63</v>
      </c>
      <c r="CD30" s="138">
        <f>1/CD32</f>
        <v>0.252047813188877</v>
      </c>
      <c r="CE30" s="142"/>
      <c r="CG30" s="136"/>
      <c r="CH30" s="137" t="s">
        <v>63</v>
      </c>
      <c r="CI30" s="138">
        <f>1/CI32</f>
        <v>0.250231382799216</v>
      </c>
      <c r="CJ30" s="142"/>
      <c r="CL30" s="136"/>
      <c r="CM30" s="137" t="s">
        <v>63</v>
      </c>
      <c r="CN30" s="138">
        <f>1/CN32</f>
        <v>0.249921727822404</v>
      </c>
      <c r="CO30" s="142"/>
      <c r="CQ30" s="136"/>
      <c r="CR30" s="137" t="s">
        <v>63</v>
      </c>
      <c r="CS30" s="138">
        <f>1/CS32</f>
        <v>0.252587666220756</v>
      </c>
      <c r="CT30" s="142"/>
      <c r="CV30" s="136"/>
      <c r="CW30" s="137" t="s">
        <v>63</v>
      </c>
      <c r="CX30" s="138">
        <f>1/CX32</f>
        <v>0.249577581099583</v>
      </c>
      <c r="CY30" s="142"/>
      <c r="DA30" s="136"/>
      <c r="DB30" s="137" t="s">
        <v>63</v>
      </c>
      <c r="DC30" s="138">
        <f>1/DC32</f>
        <v>0.252926466093099</v>
      </c>
      <c r="DD30" s="142"/>
      <c r="DF30" s="136"/>
      <c r="DG30" s="137" t="s">
        <v>63</v>
      </c>
      <c r="DH30" s="138">
        <f>1/DH32</f>
        <v>0.249393923032632</v>
      </c>
      <c r="DI30" s="142"/>
      <c r="DK30" s="136"/>
      <c r="DL30" s="137" t="s">
        <v>63</v>
      </c>
      <c r="DM30" s="138">
        <f>1/DM32</f>
        <v>0.253009168951079</v>
      </c>
      <c r="DN30" s="142"/>
      <c r="DP30" s="136"/>
      <c r="DQ30" s="137" t="s">
        <v>63</v>
      </c>
      <c r="DR30" s="138">
        <f>1/DR32</f>
        <v>0.256556506838692</v>
      </c>
      <c r="DS30" s="142"/>
      <c r="DU30" s="136"/>
      <c r="DV30" s="137" t="s">
        <v>63</v>
      </c>
      <c r="DW30" s="138">
        <f>1/DW32</f>
        <v>0.259613420040754</v>
      </c>
      <c r="DX30" s="142"/>
      <c r="DZ30" s="136"/>
      <c r="EA30" s="137" t="s">
        <v>63</v>
      </c>
      <c r="EB30" s="138">
        <f>1/EB32</f>
        <v>0.251615685226805</v>
      </c>
      <c r="EC30" s="142"/>
      <c r="EE30" s="136"/>
      <c r="EF30" s="137" t="s">
        <v>63</v>
      </c>
      <c r="EG30" s="138">
        <f>1/EG32</f>
        <v>0.246329837905113</v>
      </c>
      <c r="EH30" s="142"/>
      <c r="EJ30" s="136"/>
      <c r="EK30" s="137" t="s">
        <v>63</v>
      </c>
      <c r="EL30" s="138">
        <f>1/EL32</f>
        <v>0.24651082969136</v>
      </c>
      <c r="EM30" s="142"/>
      <c r="EO30" s="136"/>
      <c r="EP30" s="137" t="s">
        <v>63</v>
      </c>
      <c r="EQ30" s="138">
        <f>1/EQ32</f>
        <v>0.24311347157184</v>
      </c>
      <c r="ER30" s="142"/>
      <c r="ET30" s="136"/>
      <c r="EU30" s="137" t="s">
        <v>63</v>
      </c>
      <c r="EV30" s="138">
        <f>1/EV32</f>
        <v>0.251283352944138</v>
      </c>
      <c r="EW30" s="142"/>
      <c r="EY30" s="136"/>
      <c r="EZ30" s="137" t="s">
        <v>63</v>
      </c>
      <c r="FA30" s="138">
        <f>1/FA32</f>
        <v>0.259209692605818</v>
      </c>
      <c r="FB30" s="142"/>
      <c r="FD30" s="136"/>
      <c r="FE30" s="137" t="s">
        <v>63</v>
      </c>
      <c r="FF30" s="138">
        <f>1/FF32</f>
        <v>0.26421990977796</v>
      </c>
      <c r="FG30" s="142"/>
      <c r="FI30" s="136"/>
      <c r="FJ30" s="137" t="s">
        <v>63</v>
      </c>
      <c r="FK30" s="138">
        <f>1/FK32</f>
        <v>0.265450348951249</v>
      </c>
      <c r="FL30" s="142"/>
      <c r="FN30" s="136"/>
      <c r="FO30" s="137" t="s">
        <v>63</v>
      </c>
      <c r="FP30" s="138">
        <f>1/FP32</f>
        <v>0.270169836459038</v>
      </c>
      <c r="FQ30" s="142"/>
      <c r="FS30" s="136"/>
      <c r="FT30" s="137" t="s">
        <v>63</v>
      </c>
      <c r="FU30" s="138">
        <f>1/FU32</f>
        <v>0.275250097624029</v>
      </c>
      <c r="FV30" s="142"/>
      <c r="FX30" s="136"/>
      <c r="FY30" s="137" t="s">
        <v>63</v>
      </c>
      <c r="FZ30" s="138">
        <f>1/FZ32</f>
        <v>0.273778068509807</v>
      </c>
      <c r="GA30" s="142"/>
      <c r="GC30" s="136"/>
      <c r="GD30" s="137" t="s">
        <v>63</v>
      </c>
      <c r="GE30" s="138">
        <f>1/GE32</f>
        <v>0.275757301937412</v>
      </c>
      <c r="GF30" s="142"/>
      <c r="GH30" s="136"/>
      <c r="GI30" s="137" t="s">
        <v>63</v>
      </c>
      <c r="GJ30" s="138">
        <f>1/GJ32</f>
        <v>0.274145685729574</v>
      </c>
      <c r="GK30" s="142"/>
      <c r="GM30" s="136"/>
      <c r="GN30" s="137" t="s">
        <v>63</v>
      </c>
      <c r="GO30" s="138">
        <f>1/GO32</f>
        <v>0.273047938556998</v>
      </c>
      <c r="GP30" s="142"/>
      <c r="GR30" s="136"/>
      <c r="GS30" s="137" t="s">
        <v>63</v>
      </c>
      <c r="GT30" s="138">
        <f>1/GT32</f>
        <v>0.276988190972031</v>
      </c>
      <c r="GU30" s="142"/>
      <c r="GW30" s="136"/>
      <c r="GX30" s="137" t="s">
        <v>63</v>
      </c>
      <c r="GY30" s="138">
        <f>1/GY32</f>
        <v>0.277835100970492</v>
      </c>
      <c r="GZ30" s="142"/>
      <c r="HB30" s="136"/>
      <c r="HC30" s="137" t="s">
        <v>63</v>
      </c>
      <c r="HD30" s="138">
        <f>1/HD32</f>
        <v>0.280086257565358</v>
      </c>
      <c r="HE30" s="142"/>
      <c r="HG30" s="136"/>
      <c r="HH30" s="137" t="s">
        <v>63</v>
      </c>
      <c r="HI30" s="138">
        <f>1/HI32</f>
        <v>0.270885418676291</v>
      </c>
      <c r="HJ30" s="142"/>
      <c r="HL30" s="136"/>
      <c r="HM30" s="137" t="s">
        <v>63</v>
      </c>
      <c r="HN30" s="138">
        <f>1/HN32</f>
        <v>0.274668859383678</v>
      </c>
      <c r="HO30" s="142"/>
      <c r="HQ30" s="136"/>
      <c r="HR30" s="137" t="s">
        <v>63</v>
      </c>
      <c r="HS30" s="138">
        <f>1/HS32</f>
        <v>0.274872505878726</v>
      </c>
      <c r="HT30" s="142"/>
      <c r="HV30" s="136"/>
      <c r="HW30" s="137" t="s">
        <v>63</v>
      </c>
      <c r="HX30" s="138">
        <f>1/HX32</f>
        <v>0.270302200359525</v>
      </c>
      <c r="HY30" s="142"/>
    </row>
    <row r="31" spans="2:233">
      <c r="B31" s="132" t="s">
        <v>1043</v>
      </c>
      <c r="C31" s="141" t="s">
        <v>62</v>
      </c>
      <c r="D31" s="134">
        <f>G6</f>
        <v>4.731736008</v>
      </c>
      <c r="I31" s="132" t="s">
        <v>1043</v>
      </c>
      <c r="J31" s="141" t="s">
        <v>62</v>
      </c>
      <c r="K31" s="134">
        <f>N6</f>
        <v>4.53221235</v>
      </c>
      <c r="P31" s="132" t="s">
        <v>1043</v>
      </c>
      <c r="Q31" s="141" t="s">
        <v>62</v>
      </c>
      <c r="R31" s="134">
        <f>U6</f>
        <v>4.38630508</v>
      </c>
      <c r="W31" s="132" t="s">
        <v>1043</v>
      </c>
      <c r="X31" s="141" t="s">
        <v>62</v>
      </c>
      <c r="Y31" s="134">
        <f>AB6</f>
        <v>4.34152888</v>
      </c>
      <c r="AD31" s="132" t="s">
        <v>1043</v>
      </c>
      <c r="AE31" s="141" t="s">
        <v>62</v>
      </c>
      <c r="AF31" s="134">
        <f>AG6</f>
        <v>4.444627746</v>
      </c>
      <c r="AI31" s="132" t="s">
        <v>1043</v>
      </c>
      <c r="AJ31" s="141" t="s">
        <v>62</v>
      </c>
      <c r="AK31" s="134">
        <f>AL6</f>
        <v>4.285810573</v>
      </c>
      <c r="AN31" s="132" t="s">
        <v>1043</v>
      </c>
      <c r="AO31" s="141" t="s">
        <v>62</v>
      </c>
      <c r="AP31" s="134">
        <f>AQ6</f>
        <v>4.1481684</v>
      </c>
      <c r="AS31" s="132" t="s">
        <v>1043</v>
      </c>
      <c r="AT31" s="141" t="s">
        <v>62</v>
      </c>
      <c r="AU31" s="134">
        <f>AV6</f>
        <v>4.225534965</v>
      </c>
      <c r="AX31" s="132" t="s">
        <v>1043</v>
      </c>
      <c r="AY31" s="141" t="s">
        <v>62</v>
      </c>
      <c r="AZ31" s="134">
        <f>BA6</f>
        <v>4.079903454</v>
      </c>
      <c r="BC31" s="132" t="s">
        <v>1043</v>
      </c>
      <c r="BD31" s="141" t="s">
        <v>62</v>
      </c>
      <c r="BE31" s="134">
        <f>BF6</f>
        <v>3.98937214</v>
      </c>
      <c r="BH31" s="132" t="s">
        <v>1043</v>
      </c>
      <c r="BI31" s="141" t="s">
        <v>62</v>
      </c>
      <c r="BJ31" s="134">
        <f>BK6</f>
        <v>4.051145754</v>
      </c>
      <c r="BM31" s="132" t="s">
        <v>1043</v>
      </c>
      <c r="BN31" s="141" t="s">
        <v>62</v>
      </c>
      <c r="BO31" s="134">
        <f>BP6</f>
        <v>4.414284636</v>
      </c>
      <c r="BR31" s="132" t="s">
        <v>1043</v>
      </c>
      <c r="BS31" s="141" t="s">
        <v>62</v>
      </c>
      <c r="BT31" s="134">
        <f>BU6</f>
        <v>4.196631014</v>
      </c>
      <c r="BW31" s="132" t="s">
        <v>1043</v>
      </c>
      <c r="BX31" s="141" t="s">
        <v>62</v>
      </c>
      <c r="BY31" s="134">
        <f>BZ6</f>
        <v>3.953074934</v>
      </c>
      <c r="CB31" s="132" t="s">
        <v>1043</v>
      </c>
      <c r="CC31" s="141" t="s">
        <v>62</v>
      </c>
      <c r="CD31" s="134">
        <f>CE6</f>
        <v>3.911562729</v>
      </c>
      <c r="CG31" s="132" t="s">
        <v>1043</v>
      </c>
      <c r="CH31" s="141" t="s">
        <v>62</v>
      </c>
      <c r="CI31" s="134">
        <f>CJ6</f>
        <v>4.02825006</v>
      </c>
      <c r="CL31" s="132" t="s">
        <v>1043</v>
      </c>
      <c r="CM31" s="141" t="s">
        <v>62</v>
      </c>
      <c r="CN31" s="134">
        <f>CO6</f>
        <v>3.981994016</v>
      </c>
      <c r="CQ31" s="132" t="s">
        <v>1043</v>
      </c>
      <c r="CR31" s="141" t="s">
        <v>62</v>
      </c>
      <c r="CS31" s="134">
        <f>CT6</f>
        <v>3.9885252</v>
      </c>
      <c r="CV31" s="132" t="s">
        <v>1043</v>
      </c>
      <c r="CW31" s="141" t="s">
        <v>62</v>
      </c>
      <c r="CX31" s="134">
        <f>CY6</f>
        <v>4.027069147</v>
      </c>
      <c r="DA31" s="132" t="s">
        <v>1043</v>
      </c>
      <c r="DB31" s="141" t="s">
        <v>62</v>
      </c>
      <c r="DC31" s="134">
        <f>DD6</f>
        <v>3.952706064</v>
      </c>
      <c r="DF31" s="132" t="s">
        <v>1043</v>
      </c>
      <c r="DG31" s="141" t="s">
        <v>62</v>
      </c>
      <c r="DH31" s="134">
        <f>DI6</f>
        <v>4.028993844</v>
      </c>
      <c r="DK31" s="132" t="s">
        <v>1043</v>
      </c>
      <c r="DL31" s="141" t="s">
        <v>62</v>
      </c>
      <c r="DM31" s="134">
        <f>DN6</f>
        <v>3.96719433</v>
      </c>
      <c r="DP31" s="132" t="s">
        <v>1043</v>
      </c>
      <c r="DQ31" s="141" t="s">
        <v>62</v>
      </c>
      <c r="DR31" s="134">
        <f>DS6</f>
        <v>3.866798508</v>
      </c>
      <c r="DS31" s="135"/>
      <c r="DU31" s="132" t="s">
        <v>1043</v>
      </c>
      <c r="DV31" s="141" t="s">
        <v>62</v>
      </c>
      <c r="DW31" s="134">
        <f>DX6</f>
        <v>3.824289</v>
      </c>
      <c r="DX31" s="135"/>
      <c r="DZ31" s="132" t="s">
        <v>1043</v>
      </c>
      <c r="EA31" s="141" t="s">
        <v>62</v>
      </c>
      <c r="EB31" s="134">
        <f>EC6</f>
        <v>4.00945125</v>
      </c>
      <c r="EC31" s="135"/>
      <c r="EE31" s="132" t="s">
        <v>1043</v>
      </c>
      <c r="EF31" s="141" t="s">
        <v>62</v>
      </c>
      <c r="EG31" s="134">
        <f>EH6</f>
        <v>4.066082</v>
      </c>
      <c r="EH31" s="135"/>
      <c r="EJ31" s="132" t="s">
        <v>1043</v>
      </c>
      <c r="EK31" s="141" t="s">
        <v>62</v>
      </c>
      <c r="EL31" s="134">
        <f>EM6</f>
        <v>4.084952</v>
      </c>
      <c r="EM31" s="135"/>
      <c r="EO31" s="132" t="s">
        <v>1043</v>
      </c>
      <c r="EP31" s="141" t="s">
        <v>62</v>
      </c>
      <c r="EQ31" s="134">
        <f>ER6</f>
        <v>4.112266</v>
      </c>
      <c r="ER31" s="135"/>
      <c r="ET31" s="132" t="s">
        <v>1043</v>
      </c>
      <c r="EU31" s="141" t="s">
        <v>62</v>
      </c>
      <c r="EV31" s="134">
        <f>EW6</f>
        <v>3.982392</v>
      </c>
      <c r="EW31" s="135"/>
      <c r="EY31" s="132" t="s">
        <v>1043</v>
      </c>
      <c r="EZ31" s="141" t="s">
        <v>62</v>
      </c>
      <c r="FA31" s="134">
        <f>FB6</f>
        <v>3.847013</v>
      </c>
      <c r="FB31" s="135"/>
      <c r="FD31" s="132" t="s">
        <v>1043</v>
      </c>
      <c r="FE31" s="141" t="s">
        <v>62</v>
      </c>
      <c r="FF31" s="134">
        <f>FG6</f>
        <v>3.73515</v>
      </c>
      <c r="FG31" s="135"/>
      <c r="FI31" s="132" t="s">
        <v>1043</v>
      </c>
      <c r="FJ31" s="141" t="s">
        <v>62</v>
      </c>
      <c r="FK31" s="134">
        <f>FL6</f>
        <v>3.733007</v>
      </c>
      <c r="FL31" s="135"/>
      <c r="FN31" s="132" t="s">
        <v>1043</v>
      </c>
      <c r="FO31" s="141" t="s">
        <v>62</v>
      </c>
      <c r="FP31" s="134">
        <f>FQ6</f>
        <v>3.610655</v>
      </c>
      <c r="FQ31" s="135"/>
      <c r="FS31" s="132" t="s">
        <v>1043</v>
      </c>
      <c r="FT31" s="141" t="s">
        <v>62</v>
      </c>
      <c r="FU31" s="134">
        <f>FV6</f>
        <v>3.728627</v>
      </c>
      <c r="FV31" s="135"/>
      <c r="FX31" s="132" t="s">
        <v>1043</v>
      </c>
      <c r="FY31" s="141" t="s">
        <v>62</v>
      </c>
      <c r="FZ31" s="134">
        <f>GA6</f>
        <v>3.645473</v>
      </c>
      <c r="GA31" s="135"/>
      <c r="GC31" s="132" t="s">
        <v>1043</v>
      </c>
      <c r="GD31" s="141" t="s">
        <v>62</v>
      </c>
      <c r="GE31" s="134">
        <f>GF6</f>
        <v>3.635884</v>
      </c>
      <c r="GF31" s="135"/>
      <c r="GH31" s="132" t="s">
        <v>1043</v>
      </c>
      <c r="GI31" s="141" t="s">
        <v>62</v>
      </c>
      <c r="GJ31" s="134">
        <f>GK6</f>
        <v>3.66144816</v>
      </c>
      <c r="GK31" s="135"/>
      <c r="GM31" s="132" t="s">
        <v>1043</v>
      </c>
      <c r="GN31" s="141" t="s">
        <v>62</v>
      </c>
      <c r="GO31" s="134">
        <f>GP6</f>
        <v>3.6456335</v>
      </c>
      <c r="GP31" s="135"/>
      <c r="GR31" s="132" t="s">
        <v>1043</v>
      </c>
      <c r="GS31" s="141" t="s">
        <v>62</v>
      </c>
      <c r="GT31" s="134">
        <f>GU6</f>
        <v>3.605001232</v>
      </c>
      <c r="GU31" s="135"/>
      <c r="GW31" s="132" t="s">
        <v>1043</v>
      </c>
      <c r="GX31" s="141" t="s">
        <v>62</v>
      </c>
      <c r="GY31" s="134">
        <f>GZ6</f>
        <v>3.51734544</v>
      </c>
      <c r="GZ31" s="135"/>
      <c r="HB31" s="132" t="s">
        <v>1043</v>
      </c>
      <c r="HC31" s="141" t="s">
        <v>62</v>
      </c>
      <c r="HD31" s="134">
        <f>HE6</f>
        <v>3.592863972</v>
      </c>
      <c r="HE31" s="135"/>
      <c r="HG31" s="132" t="s">
        <v>1043</v>
      </c>
      <c r="HH31" s="141" t="s">
        <v>62</v>
      </c>
      <c r="HI31" s="134">
        <f>HJ6</f>
        <v>3.74443331</v>
      </c>
      <c r="HJ31" s="135"/>
      <c r="HL31" s="132" t="s">
        <v>1043</v>
      </c>
      <c r="HM31" s="141" t="s">
        <v>62</v>
      </c>
      <c r="HN31" s="134">
        <f>HO6</f>
        <v>3.650048808</v>
      </c>
      <c r="HO31" s="135"/>
      <c r="HQ31" s="132" t="s">
        <v>1043</v>
      </c>
      <c r="HR31" s="141" t="s">
        <v>62</v>
      </c>
      <c r="HS31" s="134">
        <f>HT6</f>
        <v>3.635757904</v>
      </c>
      <c r="HT31" s="135"/>
      <c r="HV31" s="132" t="s">
        <v>1043</v>
      </c>
      <c r="HW31" s="141" t="s">
        <v>62</v>
      </c>
      <c r="HX31" s="134">
        <f>HY6</f>
        <v>3.758527056</v>
      </c>
      <c r="HY31" s="135"/>
    </row>
    <row r="32" spans="2:233">
      <c r="B32" s="136"/>
      <c r="C32" s="137" t="s">
        <v>63</v>
      </c>
      <c r="D32" s="138">
        <f>AVERAGE(G6:G28)</f>
        <v>4.874158654375</v>
      </c>
      <c r="I32" s="136"/>
      <c r="J32" s="137" t="s">
        <v>63</v>
      </c>
      <c r="K32" s="138">
        <f>AVERAGE(N6:N28)</f>
        <v>4.62089236540909</v>
      </c>
      <c r="P32" s="136"/>
      <c r="Q32" s="137" t="s">
        <v>63</v>
      </c>
      <c r="R32" s="138">
        <f>AVERAGE(U6:U28)</f>
        <v>4.42331393977273</v>
      </c>
      <c r="W32" s="136"/>
      <c r="X32" s="137" t="s">
        <v>63</v>
      </c>
      <c r="Y32" s="138">
        <f>AVERAGE(AB6:AB28)</f>
        <v>4.369634785</v>
      </c>
      <c r="AD32" s="136"/>
      <c r="AE32" s="137" t="s">
        <v>63</v>
      </c>
      <c r="AF32" s="138">
        <f>AVERAGE(AG6:AG28)</f>
        <v>4.42407068295</v>
      </c>
      <c r="AI32" s="136"/>
      <c r="AJ32" s="137" t="s">
        <v>63</v>
      </c>
      <c r="AK32" s="138">
        <f>AVERAGE(AL6:AL28)</f>
        <v>4.38141483043478</v>
      </c>
      <c r="AN32" s="136"/>
      <c r="AO32" s="137" t="s">
        <v>63</v>
      </c>
      <c r="AP32" s="138">
        <f>AVERAGE(AQ6:AQ28)</f>
        <v>4.2333259998421</v>
      </c>
      <c r="AS32" s="136"/>
      <c r="AT32" s="137" t="s">
        <v>63</v>
      </c>
      <c r="AU32" s="138">
        <f>AVERAGE(AV6:AV28)</f>
        <v>4.1722215001</v>
      </c>
      <c r="AX32" s="136"/>
      <c r="AY32" s="137" t="s">
        <v>63</v>
      </c>
      <c r="AZ32" s="138">
        <f>AVERAGE(BA6:BA28)</f>
        <v>4.1246804495</v>
      </c>
      <c r="BC32" s="136"/>
      <c r="BD32" s="137" t="s">
        <v>63</v>
      </c>
      <c r="BE32" s="138">
        <f>AVERAGE(BF6:BF28)</f>
        <v>4.0045557527619</v>
      </c>
      <c r="BH32" s="136"/>
      <c r="BI32" s="137" t="s">
        <v>63</v>
      </c>
      <c r="BJ32" s="138">
        <f>AVERAGE(BK6:BK28)</f>
        <v>4.05299024952174</v>
      </c>
      <c r="BM32" s="136"/>
      <c r="BN32" s="137" t="s">
        <v>63</v>
      </c>
      <c r="BO32" s="138">
        <f>AVERAGE(BP6:BP28)</f>
        <v>4.2814854311</v>
      </c>
      <c r="BR32" s="136"/>
      <c r="BS32" s="137" t="s">
        <v>63</v>
      </c>
      <c r="BT32" s="138">
        <f>AVERAGE(BU6:BU28)</f>
        <v>4.23896278911765</v>
      </c>
      <c r="BW32" s="136"/>
      <c r="BX32" s="137" t="s">
        <v>63</v>
      </c>
      <c r="BY32" s="138">
        <f>AVERAGE(BZ6:BZ28)</f>
        <v>4.07558019163636</v>
      </c>
      <c r="CB32" s="136"/>
      <c r="CC32" s="137" t="s">
        <v>63</v>
      </c>
      <c r="CD32" s="138">
        <f>AVERAGE(CE6:CE28)</f>
        <v>3.96750119490476</v>
      </c>
      <c r="CG32" s="136"/>
      <c r="CH32" s="137" t="s">
        <v>63</v>
      </c>
      <c r="CI32" s="138">
        <f>AVERAGE(CJ6:CJ28)</f>
        <v>3.99630129847619</v>
      </c>
      <c r="CL32" s="136"/>
      <c r="CM32" s="137" t="s">
        <v>63</v>
      </c>
      <c r="CN32" s="138">
        <f>AVERAGE(CO6:CO28)</f>
        <v>4.0012527470625</v>
      </c>
      <c r="CQ32" s="136"/>
      <c r="CR32" s="137" t="s">
        <v>63</v>
      </c>
      <c r="CS32" s="138">
        <f>AVERAGE(CT6:CT28)</f>
        <v>3.9590214952381</v>
      </c>
      <c r="CV32" s="136"/>
      <c r="CW32" s="137" t="s">
        <v>63</v>
      </c>
      <c r="CX32" s="138">
        <f>AVERAGE(CY6:CY28)</f>
        <v>4.00677014175</v>
      </c>
      <c r="DA32" s="136"/>
      <c r="DB32" s="137" t="s">
        <v>63</v>
      </c>
      <c r="DC32" s="138">
        <f>AVERAGE(DD6:DD28)</f>
        <v>3.9537183097</v>
      </c>
      <c r="DF32" s="136"/>
      <c r="DG32" s="137" t="s">
        <v>63</v>
      </c>
      <c r="DH32" s="138">
        <f>AVERAGE(DI6:DI28)</f>
        <v>4.00972079768421</v>
      </c>
      <c r="DK32" s="136"/>
      <c r="DL32" s="137" t="s">
        <v>63</v>
      </c>
      <c r="DM32" s="138">
        <f>AVERAGE(DN6:DN28)</f>
        <v>3.95242593043478</v>
      </c>
      <c r="DP32" s="136"/>
      <c r="DQ32" s="137" t="s">
        <v>63</v>
      </c>
      <c r="DR32" s="138">
        <f>AVERAGE(DS6:DS28)</f>
        <v>3.89777679904546</v>
      </c>
      <c r="DS32" s="135"/>
      <c r="DU32" s="136"/>
      <c r="DV32" s="137" t="s">
        <v>63</v>
      </c>
      <c r="DW32" s="138">
        <f>AVERAGE(DX6:DX28)</f>
        <v>3.851881</v>
      </c>
      <c r="DX32" s="135"/>
      <c r="DZ32" s="136"/>
      <c r="EA32" s="137" t="s">
        <v>63</v>
      </c>
      <c r="EB32" s="138">
        <f>AVERAGE(EC6:EC28)</f>
        <v>3.97431503166667</v>
      </c>
      <c r="EC32" s="135"/>
      <c r="EE32" s="136"/>
      <c r="EF32" s="137" t="s">
        <v>63</v>
      </c>
      <c r="EG32" s="138">
        <f>AVERAGE(EH6:EH28)</f>
        <v>4.05959752380952</v>
      </c>
      <c r="EH32" s="135"/>
      <c r="EJ32" s="136"/>
      <c r="EK32" s="137" t="s">
        <v>63</v>
      </c>
      <c r="EL32" s="138">
        <f>AVERAGE(EM6:EM28)</f>
        <v>4.05661690909091</v>
      </c>
      <c r="EM32" s="135"/>
      <c r="EO32" s="136"/>
      <c r="EP32" s="137" t="s">
        <v>63</v>
      </c>
      <c r="EQ32" s="138">
        <f>AVERAGE(ER6:ER28)</f>
        <v>4.11330558333333</v>
      </c>
      <c r="ER32" s="135"/>
      <c r="ET32" s="136"/>
      <c r="EU32" s="137" t="s">
        <v>63</v>
      </c>
      <c r="EV32" s="138">
        <f>AVERAGE(EW6:EW28)</f>
        <v>3.97957122222222</v>
      </c>
      <c r="EW32" s="135"/>
      <c r="EY32" s="136"/>
      <c r="EZ32" s="137" t="s">
        <v>63</v>
      </c>
      <c r="FA32" s="138">
        <f>AVERAGE(FB6:FB28)</f>
        <v>3.85788042857143</v>
      </c>
      <c r="FB32" s="135"/>
      <c r="FD32" s="136"/>
      <c r="FE32" s="137" t="s">
        <v>63</v>
      </c>
      <c r="FF32" s="138">
        <f>AVERAGE(FG6:FG28)</f>
        <v>3.78472614285714</v>
      </c>
      <c r="FG32" s="135"/>
      <c r="FI32" s="136"/>
      <c r="FJ32" s="137" t="s">
        <v>63</v>
      </c>
      <c r="FK32" s="138">
        <f>AVERAGE(FL6:FL28)</f>
        <v>3.76718284210526</v>
      </c>
      <c r="FL32" s="135"/>
      <c r="FN32" s="136"/>
      <c r="FO32" s="137" t="s">
        <v>63</v>
      </c>
      <c r="FP32" s="138">
        <f>AVERAGE(FQ6:FQ28)</f>
        <v>3.70137545</v>
      </c>
      <c r="FQ32" s="135"/>
      <c r="FS32" s="136"/>
      <c r="FT32" s="137" t="s">
        <v>63</v>
      </c>
      <c r="FU32" s="138">
        <f>AVERAGE(FV6:FV28)</f>
        <v>3.63305956521739</v>
      </c>
      <c r="FV32" s="135"/>
      <c r="FX32" s="136"/>
      <c r="FY32" s="137" t="s">
        <v>63</v>
      </c>
      <c r="FZ32" s="138">
        <f>AVERAGE(GA6:GA28)</f>
        <v>3.65259352380952</v>
      </c>
      <c r="GA32" s="135"/>
      <c r="GC32" s="136"/>
      <c r="GD32" s="137" t="s">
        <v>63</v>
      </c>
      <c r="GE32" s="138">
        <f>AVERAGE(GF6:GF28)</f>
        <v>3.62637722727273</v>
      </c>
      <c r="GF32" s="135"/>
      <c r="GH32" s="136"/>
      <c r="GI32" s="137" t="s">
        <v>63</v>
      </c>
      <c r="GJ32" s="138">
        <f>AVERAGE(GK6:GK28)</f>
        <v>3.64769555770588</v>
      </c>
      <c r="GK32" s="135"/>
      <c r="GM32" s="136"/>
      <c r="GN32" s="137" t="s">
        <v>63</v>
      </c>
      <c r="GO32" s="138">
        <f>AVERAGE(GP6:GP28)</f>
        <v>3.66236055575</v>
      </c>
      <c r="GP32" s="135"/>
      <c r="GR32" s="136"/>
      <c r="GS32" s="137" t="s">
        <v>63</v>
      </c>
      <c r="GT32" s="138">
        <f>AVERAGE(GU6:GU28)</f>
        <v>3.61026221547826</v>
      </c>
      <c r="GU32" s="135"/>
      <c r="GW32" s="136"/>
      <c r="GX32" s="137" t="s">
        <v>63</v>
      </c>
      <c r="GY32" s="138">
        <f>AVERAGE(GZ6:GZ28)</f>
        <v>3.5992572447</v>
      </c>
      <c r="GZ32" s="135"/>
      <c r="HB32" s="136"/>
      <c r="HC32" s="137" t="s">
        <v>63</v>
      </c>
      <c r="HD32" s="138">
        <f>AVERAGE(HE6:HE28)</f>
        <v>3.57032868621429</v>
      </c>
      <c r="HE32" s="135"/>
      <c r="HG32" s="136"/>
      <c r="HH32" s="137" t="s">
        <v>63</v>
      </c>
      <c r="HI32" s="138">
        <f>AVERAGE(HJ6:HJ28)</f>
        <v>3.69159774227273</v>
      </c>
      <c r="HJ32" s="135"/>
      <c r="HL32" s="136"/>
      <c r="HM32" s="137" t="s">
        <v>63</v>
      </c>
      <c r="HN32" s="138">
        <f>AVERAGE(HO6:HO28)</f>
        <v>3.64074763423809</v>
      </c>
      <c r="HO32" s="135"/>
      <c r="HQ32" s="136"/>
      <c r="HR32" s="137" t="s">
        <v>63</v>
      </c>
      <c r="HS32" s="138">
        <f>AVERAGE(HT6:HT28)</f>
        <v>3.638050291</v>
      </c>
      <c r="HT32" s="135"/>
      <c r="HV32" s="136"/>
      <c r="HW32" s="137" t="s">
        <v>63</v>
      </c>
      <c r="HX32" s="138">
        <f>AVERAGE(HY6:HY28)</f>
        <v>3.69956292871429</v>
      </c>
      <c r="HY32" s="135"/>
    </row>
    <row r="33" spans="2:233">
      <c r="B33" s="164" t="str">
        <f>B6</f>
        <v>2022-10-31</v>
      </c>
      <c r="I33" s="164" t="str">
        <f>I6</f>
        <v>2022-11-30</v>
      </c>
      <c r="P33" s="164" t="str">
        <f>P6</f>
        <v>2022-12-30</v>
      </c>
      <c r="W33" s="164" t="str">
        <f>W6</f>
        <v>2023-01-31</v>
      </c>
      <c r="AD33" s="164"/>
      <c r="AE33" s="164">
        <f>AE7</f>
        <v>44984</v>
      </c>
      <c r="AI33" s="164"/>
      <c r="AJ33" s="164">
        <f>AJ7</f>
        <v>45015</v>
      </c>
      <c r="AN33" s="164"/>
      <c r="AO33" s="164">
        <f>AO7</f>
        <v>45043</v>
      </c>
      <c r="AS33" s="164"/>
      <c r="AT33" s="164">
        <f>AT7</f>
        <v>45076</v>
      </c>
      <c r="AX33" s="164"/>
      <c r="AY33" s="164">
        <f>AY7</f>
        <v>45106</v>
      </c>
      <c r="BC33" s="164"/>
      <c r="BD33" s="164">
        <f>BD7</f>
        <v>45135</v>
      </c>
      <c r="BH33" s="164"/>
      <c r="BI33" s="164">
        <f>BI7</f>
        <v>45168</v>
      </c>
      <c r="BM33" s="164"/>
      <c r="BN33" s="164">
        <f>BN7</f>
        <v>45196</v>
      </c>
      <c r="BR33" s="164"/>
      <c r="BS33" s="164">
        <f>BS7</f>
        <v>45229</v>
      </c>
      <c r="BW33" s="164"/>
      <c r="BX33" s="164">
        <f>BX7</f>
        <v>45259</v>
      </c>
      <c r="CB33" s="164"/>
      <c r="CC33" s="164">
        <f>CC7</f>
        <v>45288</v>
      </c>
      <c r="CG33" s="164"/>
      <c r="CH33" s="164">
        <f>CH7</f>
        <v>45320</v>
      </c>
      <c r="CL33" s="164"/>
      <c r="CM33" s="164">
        <f>CM7</f>
        <v>45350</v>
      </c>
      <c r="CQ33" s="164"/>
      <c r="CR33" s="164">
        <f>CR7</f>
        <v>45379</v>
      </c>
      <c r="CV33" s="164"/>
      <c r="CW33" s="164">
        <f>CW7</f>
        <v>45411</v>
      </c>
      <c r="DA33" s="164"/>
      <c r="DB33" s="164">
        <f>DB7</f>
        <v>45442</v>
      </c>
      <c r="DF33" s="164"/>
      <c r="DG33" s="164">
        <f>DG7</f>
        <v>45470</v>
      </c>
      <c r="DK33" s="164"/>
      <c r="DL33" s="164">
        <f>DL7</f>
        <v>45503</v>
      </c>
      <c r="DP33" s="164"/>
      <c r="DQ33" s="164">
        <f>DQ7</f>
        <v>45533</v>
      </c>
      <c r="DR33" s="135"/>
      <c r="DS33" s="135"/>
      <c r="DU33" s="164"/>
      <c r="DV33" s="164">
        <f>DV7</f>
        <v>45562</v>
      </c>
      <c r="DW33" s="135"/>
      <c r="DX33" s="135"/>
      <c r="DZ33" s="164"/>
      <c r="EA33" s="164">
        <f>EA7</f>
        <v>45595</v>
      </c>
      <c r="EB33" s="135"/>
      <c r="EC33" s="135"/>
      <c r="EE33" s="164"/>
      <c r="EF33" s="164">
        <f>EF7</f>
        <v>45624</v>
      </c>
      <c r="EG33" s="135"/>
      <c r="EH33" s="135"/>
      <c r="EJ33" s="164"/>
      <c r="EK33" s="164">
        <f>EK7</f>
        <v>45656</v>
      </c>
      <c r="EL33" s="135"/>
      <c r="EM33" s="135"/>
      <c r="EO33" s="164"/>
      <c r="EP33" s="164">
        <f>EP7</f>
        <v>45673</v>
      </c>
      <c r="EQ33" s="135"/>
      <c r="ER33" s="135"/>
      <c r="ET33" s="164"/>
      <c r="EU33" s="164">
        <f>EU7</f>
        <v>45715</v>
      </c>
      <c r="EV33" s="135"/>
      <c r="EW33" s="135"/>
      <c r="EY33" s="164"/>
      <c r="EZ33" s="164">
        <f>EZ7</f>
        <v>45744</v>
      </c>
      <c r="FA33" s="135"/>
      <c r="FB33" s="135"/>
      <c r="FD33" s="164"/>
      <c r="FE33" s="164">
        <f>FE7</f>
        <v>45776</v>
      </c>
      <c r="FF33" s="135"/>
      <c r="FG33" s="135"/>
      <c r="FI33" s="164"/>
      <c r="FJ33" s="164">
        <f>FJ7</f>
        <v>45806</v>
      </c>
      <c r="FK33" s="135"/>
      <c r="FL33" s="135"/>
      <c r="FN33" s="164"/>
      <c r="FO33" s="164">
        <f>FO7</f>
        <v>45835</v>
      </c>
      <c r="FP33" s="135"/>
      <c r="FQ33" s="135"/>
      <c r="FS33" s="164"/>
      <c r="FT33" s="164">
        <f>FT7</f>
        <v>45868</v>
      </c>
      <c r="FU33" s="135"/>
      <c r="FV33" s="135"/>
      <c r="FX33" s="164"/>
      <c r="FY33" s="164">
        <f>FY7</f>
        <v>45897</v>
      </c>
      <c r="FZ33" s="135"/>
      <c r="GA33" s="135"/>
      <c r="GC33" s="164"/>
      <c r="GD33" s="164">
        <f>GD7</f>
        <v>45929</v>
      </c>
      <c r="GE33" s="135"/>
      <c r="GF33" s="135"/>
      <c r="GH33" s="164"/>
      <c r="GI33" s="164">
        <f>GI7</f>
        <v>45960</v>
      </c>
      <c r="GJ33" s="135"/>
      <c r="GK33" s="135"/>
      <c r="GM33" s="164"/>
      <c r="GN33" s="164">
        <f>GN7</f>
        <v>45988</v>
      </c>
      <c r="GO33" s="135"/>
      <c r="GP33" s="135"/>
      <c r="GR33" s="164"/>
      <c r="GS33" s="164">
        <f>GS7</f>
        <v>46021</v>
      </c>
      <c r="GT33" s="135"/>
      <c r="GU33" s="135"/>
      <c r="GW33" s="164"/>
      <c r="GX33" s="164">
        <f>GX7</f>
        <v>46051</v>
      </c>
      <c r="GY33" s="135"/>
      <c r="GZ33" s="135"/>
      <c r="HB33" s="164"/>
      <c r="HC33" s="164">
        <f>HC7</f>
        <v>46079</v>
      </c>
      <c r="HD33" s="135"/>
      <c r="HE33" s="135"/>
      <c r="HG33" s="164"/>
      <c r="HH33" s="164">
        <f>HH7</f>
        <v>46111</v>
      </c>
      <c r="HI33" s="135"/>
      <c r="HJ33" s="135"/>
      <c r="HL33" s="164"/>
      <c r="HM33" s="164">
        <f>HM7</f>
        <v>46141</v>
      </c>
      <c r="HN33" s="135"/>
      <c r="HO33" s="135"/>
      <c r="HQ33" s="164"/>
      <c r="HR33" s="164">
        <f>HR7</f>
        <v>46170</v>
      </c>
      <c r="HS33" s="135"/>
      <c r="HT33" s="135"/>
      <c r="HV33" s="164"/>
      <c r="HW33" s="164">
        <f>HW7</f>
        <v>46202</v>
      </c>
      <c r="HX33" s="135"/>
      <c r="HY33" s="135"/>
    </row>
  </sheetData>
  <sheetProtection formatCells="0" insertHyperlinks="0" autoFilter="0"/>
  <mergeCells count="8">
    <mergeCell ref="C5:D5"/>
    <mergeCell ref="E5:F5"/>
    <mergeCell ref="J5:K5"/>
    <mergeCell ref="L5:M5"/>
    <mergeCell ref="Q5:R5"/>
    <mergeCell ref="S5:T5"/>
    <mergeCell ref="X5:Y5"/>
    <mergeCell ref="Z5:AA5"/>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KB33"/>
  <sheetViews>
    <sheetView topLeftCell="JN1" workbookViewId="0">
      <selection activeCell="IF2" sqref="IF2"/>
    </sheetView>
  </sheetViews>
  <sheetFormatPr defaultColWidth="9" defaultRowHeight="14.4"/>
  <cols>
    <col min="1" max="1" width="13.8888888888889" style="135" customWidth="1"/>
    <col min="2" max="2" width="9" style="135"/>
    <col min="3" max="3" width="11.787037037037" style="135" customWidth="1"/>
    <col min="4" max="4" width="19.212962962963" style="135" customWidth="1"/>
    <col min="5" max="5" width="12.5555555555556" style="135" customWidth="1"/>
    <col min="6" max="6" width="20.3333333333333" style="135" customWidth="1"/>
    <col min="8" max="8" width="13.8888888888889" style="135" customWidth="1"/>
    <col min="9" max="9" width="9" style="135"/>
    <col min="10" max="10" width="14.1111111111111" style="135" customWidth="1"/>
    <col min="11" max="11" width="19.212962962963" style="135" customWidth="1"/>
    <col min="12" max="12" width="12.5555555555556" style="135" customWidth="1"/>
    <col min="13" max="13" width="20.3333333333333" style="135" customWidth="1"/>
    <col min="15" max="15" width="13.8888888888889" style="135" customWidth="1"/>
    <col min="16" max="16" width="9" style="135"/>
    <col min="17" max="17" width="13.3333333333333" style="135" customWidth="1"/>
    <col min="18" max="18" width="19.212962962963" style="135" customWidth="1"/>
    <col min="19" max="19" width="9.44444444444444" style="135" customWidth="1"/>
    <col min="20" max="20" width="16" style="135" customWidth="1"/>
    <col min="22" max="22" width="13.8888888888889" style="135" customWidth="1"/>
    <col min="23" max="23" width="9" style="135"/>
    <col min="24" max="24" width="13.3333333333333" style="135" customWidth="1"/>
    <col min="25" max="25" width="19.212962962963" style="135" customWidth="1"/>
    <col min="26" max="26" width="9.44444444444444" style="135" customWidth="1"/>
    <col min="27" max="27" width="16" style="135" customWidth="1"/>
    <col min="29" max="29" width="13.8888888888889" style="135" customWidth="1"/>
    <col min="30" max="30" width="9" style="135"/>
    <col min="31" max="31" width="13.3333333333333" style="135" customWidth="1"/>
    <col min="32" max="32" width="19.212962962963" style="135" customWidth="1"/>
    <col min="33" max="33" width="9.44444444444444" style="135" customWidth="1"/>
    <col min="34" max="34" width="16" style="135" customWidth="1"/>
    <col min="36" max="36" width="13.8888888888889" style="135" customWidth="1"/>
    <col min="37" max="37" width="9" style="135"/>
    <col min="38" max="38" width="13.3333333333333" style="135" customWidth="1"/>
    <col min="39" max="39" width="19.212962962963" style="135" customWidth="1"/>
    <col min="40" max="40" width="9.44444444444444" style="135" customWidth="1"/>
    <col min="41" max="41" width="16" style="135" customWidth="1"/>
    <col min="43" max="43" width="13.8888888888889" style="135" customWidth="1"/>
    <col min="44" max="44" width="9" style="135"/>
    <col min="45" max="45" width="13.3333333333333" style="135" customWidth="1"/>
    <col min="46" max="46" width="19.212962962963" style="135" customWidth="1"/>
    <col min="47" max="47" width="9.44444444444444" style="135" customWidth="1"/>
    <col min="48" max="48" width="16" style="135" customWidth="1"/>
    <col min="50" max="50" width="13.8888888888889" style="135" customWidth="1"/>
    <col min="51" max="51" width="9" style="135"/>
    <col min="52" max="52" width="13.3333333333333" style="135" customWidth="1"/>
    <col min="53" max="53" width="19.212962962963" style="135" customWidth="1"/>
    <col min="54" max="54" width="9.44444444444444" style="135" customWidth="1"/>
    <col min="55" max="55" width="16" style="135" customWidth="1"/>
    <col min="57" max="57" width="13.8888888888889" style="135" customWidth="1"/>
    <col min="58" max="58" width="9" style="135"/>
    <col min="59" max="59" width="13.3333333333333" style="135" customWidth="1"/>
    <col min="60" max="60" width="19.212962962963" style="135" customWidth="1"/>
    <col min="61" max="61" width="9.44444444444444" style="135" customWidth="1"/>
    <col min="62" max="62" width="16" style="135" customWidth="1"/>
    <col min="64" max="64" width="13.8888888888889" style="135" customWidth="1"/>
    <col min="65" max="65" width="9" style="135"/>
    <col min="66" max="66" width="13.3333333333333" style="135" customWidth="1"/>
    <col min="67" max="67" width="19.212962962963" style="135" customWidth="1"/>
    <col min="68" max="68" width="9.44444444444444" style="135" customWidth="1"/>
    <col min="69" max="69" width="16" style="135" customWidth="1"/>
    <col min="71" max="71" width="13.8888888888889" style="135" customWidth="1"/>
    <col min="72" max="72" width="9" style="135"/>
    <col min="73" max="73" width="13.3333333333333" style="135" customWidth="1"/>
    <col min="74" max="74" width="19.212962962963" style="135" customWidth="1"/>
    <col min="75" max="75" width="9.44444444444444" style="135" customWidth="1"/>
    <col min="76" max="76" width="16" style="135" customWidth="1"/>
    <col min="78" max="78" width="13.8888888888889" style="135" customWidth="1"/>
    <col min="79" max="79" width="9" style="135"/>
    <col min="80" max="80" width="13.3333333333333" style="135" customWidth="1"/>
    <col min="81" max="81" width="19.212962962963" style="135" customWidth="1"/>
    <col min="82" max="82" width="9.44444444444444" style="135" customWidth="1"/>
    <col min="83" max="83" width="16" style="135" customWidth="1"/>
    <col min="85" max="85" width="13.8888888888889" style="135" customWidth="1"/>
    <col min="86" max="86" width="15.5555555555556" style="135" customWidth="1"/>
    <col min="87" max="87" width="13.3333333333333" style="135" customWidth="1"/>
    <col min="88" max="88" width="16" style="135" customWidth="1"/>
    <col min="90" max="90" width="13.8888888888889" style="135" customWidth="1"/>
    <col min="91" max="91" width="15.5555555555556" style="135" customWidth="1"/>
    <col min="92" max="92" width="13.3333333333333" style="135" customWidth="1"/>
    <col min="93" max="93" width="16" style="135" customWidth="1"/>
    <col min="95" max="95" width="13.8888888888889" style="135" customWidth="1"/>
    <col min="96" max="96" width="15.5555555555556" style="135" customWidth="1"/>
    <col min="97" max="97" width="13.3333333333333" style="135" customWidth="1"/>
    <col min="98" max="98" width="16" style="135" customWidth="1"/>
    <col min="100" max="100" width="13.8888888888889" style="135" customWidth="1"/>
    <col min="101" max="101" width="15.5555555555556" style="135" customWidth="1"/>
    <col min="102" max="102" width="13.3333333333333" style="135" customWidth="1"/>
    <col min="103" max="103" width="16" style="135" customWidth="1"/>
    <col min="105" max="105" width="13.8888888888889" style="135" customWidth="1"/>
    <col min="106" max="106" width="15.5555555555556" style="135" customWidth="1"/>
    <col min="107" max="107" width="13.3333333333333" style="135" customWidth="1"/>
    <col min="108" max="108" width="16" style="135" customWidth="1"/>
    <col min="110" max="110" width="13.8888888888889" style="135" customWidth="1"/>
    <col min="111" max="111" width="15.5555555555556" style="135" customWidth="1"/>
    <col min="112" max="112" width="13.3333333333333" style="135" customWidth="1"/>
    <col min="113" max="113" width="16" style="135" customWidth="1"/>
    <col min="115" max="115" width="13.8888888888889" style="135" customWidth="1"/>
    <col min="116" max="116" width="15.5555555555556" style="135" customWidth="1"/>
    <col min="117" max="117" width="13.3333333333333" style="135" customWidth="1"/>
    <col min="118" max="118" width="16" style="135" customWidth="1"/>
    <col min="120" max="120" width="13.8888888888889" style="135" customWidth="1"/>
    <col min="121" max="121" width="15.5555555555556" style="135" customWidth="1"/>
    <col min="122" max="122" width="13.3333333333333" style="135" customWidth="1"/>
    <col min="123" max="123" width="16" style="135" customWidth="1"/>
    <col min="125" max="125" width="13.8888888888889" style="135" customWidth="1"/>
    <col min="126" max="126" width="15.5555555555556" style="135" customWidth="1"/>
    <col min="127" max="127" width="13.3333333333333" style="135" customWidth="1"/>
    <col min="128" max="128" width="16" style="135" customWidth="1"/>
    <col min="130" max="130" width="13.8888888888889" style="135" customWidth="1"/>
    <col min="131" max="131" width="15.5555555555556" style="135" customWidth="1"/>
    <col min="132" max="132" width="13.3333333333333" style="135" customWidth="1"/>
    <col min="133" max="133" width="16" style="135" customWidth="1"/>
    <col min="135" max="135" width="13.8888888888889" style="135" customWidth="1"/>
    <col min="136" max="136" width="15.5555555555556" style="135" customWidth="1"/>
    <col min="137" max="137" width="13.3333333333333" style="135" customWidth="1"/>
    <col min="138" max="138" width="16" style="135" customWidth="1"/>
    <col min="140" max="140" width="13.8888888888889" style="135" customWidth="1"/>
    <col min="141" max="141" width="15.5555555555556" style="135" customWidth="1"/>
    <col min="142" max="142" width="13.3333333333333" style="135" customWidth="1"/>
    <col min="143" max="143" width="16" style="135" customWidth="1"/>
    <col min="145" max="145" width="13.8888888888889" style="135" customWidth="1"/>
    <col min="146" max="146" width="15.5555555555556" style="135" customWidth="1"/>
    <col min="147" max="147" width="13.3333333333333" style="135" customWidth="1"/>
    <col min="148" max="148" width="16" style="135" customWidth="1"/>
    <col min="150" max="150" width="13.8888888888889" style="135" customWidth="1"/>
    <col min="151" max="151" width="15.5555555555556" style="135" customWidth="1"/>
    <col min="152" max="152" width="13.3333333333333" style="135" customWidth="1"/>
    <col min="153" max="153" width="16" style="135" customWidth="1"/>
    <col min="155" max="155" width="13.8888888888889" style="135" customWidth="1"/>
    <col min="156" max="156" width="15.5555555555556" style="135" customWidth="1"/>
    <col min="157" max="157" width="13.3333333333333" style="135" customWidth="1"/>
    <col min="158" max="158" width="16" style="135" customWidth="1"/>
    <col min="160" max="160" width="13.8888888888889" style="135" customWidth="1"/>
    <col min="161" max="161" width="15.5555555555556" style="135" customWidth="1"/>
    <col min="162" max="162" width="13.3333333333333" style="135" customWidth="1"/>
    <col min="163" max="163" width="16" style="135" customWidth="1"/>
    <col min="165" max="165" width="13.8888888888889" style="135" customWidth="1"/>
    <col min="166" max="166" width="15.5555555555556" style="135" customWidth="1"/>
    <col min="167" max="167" width="13.3333333333333" style="135" customWidth="1"/>
    <col min="168" max="168" width="16" style="135" customWidth="1"/>
    <col min="170" max="170" width="13.8888888888889" style="135" customWidth="1"/>
    <col min="171" max="171" width="15.5555555555556" style="135" customWidth="1"/>
    <col min="172" max="172" width="13.3333333333333" style="135" customWidth="1"/>
    <col min="173" max="173" width="16" style="135" customWidth="1"/>
    <col min="175" max="175" width="11.787037037037" customWidth="1"/>
    <col min="176" max="176" width="10.787037037037" customWidth="1"/>
    <col min="177" max="177" width="12.787037037037" customWidth="1"/>
    <col min="180" max="180" width="11.787037037037" customWidth="1"/>
    <col min="181" max="181" width="10.787037037037" customWidth="1"/>
    <col min="182" max="182" width="12.787037037037" customWidth="1"/>
    <col min="185" max="185" width="11.787037037037" customWidth="1"/>
    <col min="186" max="186" width="10.787037037037" customWidth="1"/>
    <col min="187" max="187" width="12.787037037037" customWidth="1"/>
    <col min="190" max="190" width="11.787037037037" customWidth="1"/>
    <col min="191" max="191" width="10.787037037037" customWidth="1"/>
    <col min="192" max="192" width="12.787037037037" customWidth="1"/>
    <col min="195" max="195" width="11.787037037037" customWidth="1"/>
    <col min="196" max="196" width="10.787037037037" customWidth="1"/>
    <col min="197" max="197" width="12.787037037037" customWidth="1"/>
    <col min="200" max="200" width="11.787037037037" customWidth="1"/>
    <col min="201" max="201" width="10.787037037037" customWidth="1"/>
    <col min="202" max="202" width="12.787037037037" customWidth="1"/>
    <col min="205" max="205" width="11.787037037037" customWidth="1"/>
    <col min="206" max="206" width="10.787037037037" customWidth="1"/>
    <col min="207" max="207" width="12.787037037037" customWidth="1"/>
    <col min="210" max="210" width="11.787037037037" customWidth="1"/>
    <col min="211" max="211" width="10.787037037037" customWidth="1"/>
    <col min="212" max="212" width="12.787037037037" customWidth="1"/>
    <col min="215" max="215" width="11.787037037037" customWidth="1"/>
    <col min="216" max="216" width="10.787037037037" customWidth="1"/>
    <col min="217" max="217" width="12.787037037037" customWidth="1"/>
    <col min="220" max="220" width="11.787037037037" customWidth="1"/>
    <col min="221" max="221" width="10.787037037037" customWidth="1"/>
    <col min="222" max="222" width="12.787037037037" customWidth="1"/>
    <col min="225" max="225" width="11.787037037037" customWidth="1"/>
    <col min="226" max="226" width="10.787037037037" customWidth="1"/>
    <col min="227" max="227" width="12.787037037037" customWidth="1"/>
    <col min="230" max="230" width="11.787037037037" customWidth="1"/>
    <col min="231" max="231" width="10.787037037037" customWidth="1"/>
    <col min="232" max="232" width="12.787037037037" customWidth="1"/>
    <col min="235" max="235" width="11.787037037037" customWidth="1"/>
    <col min="236" max="236" width="10.787037037037" customWidth="1"/>
    <col min="237" max="237" width="12.787037037037" customWidth="1"/>
    <col min="240" max="240" width="11.787037037037" customWidth="1"/>
    <col min="241" max="241" width="10.787037037037" customWidth="1"/>
    <col min="242" max="242" width="12.787037037037" customWidth="1"/>
    <col min="245" max="245" width="11.787037037037" customWidth="1"/>
    <col min="246" max="246" width="10.787037037037" customWidth="1"/>
    <col min="247" max="247" width="12.787037037037" customWidth="1"/>
    <col min="250" max="250" width="11.787037037037" customWidth="1"/>
    <col min="251" max="251" width="10.787037037037" customWidth="1"/>
    <col min="252" max="252" width="12.787037037037" customWidth="1"/>
    <col min="255" max="255" width="11.787037037037" customWidth="1"/>
    <col min="256" max="256" width="10.787037037037" customWidth="1"/>
    <col min="257" max="257" width="12.787037037037" customWidth="1"/>
    <col min="260" max="260" width="11.787037037037" customWidth="1"/>
    <col min="261" max="261" width="10.787037037037" customWidth="1"/>
    <col min="262" max="262" width="12.787037037037" customWidth="1"/>
    <col min="265" max="265" width="11.787037037037" customWidth="1"/>
    <col min="266" max="266" width="10.787037037037" customWidth="1"/>
    <col min="267" max="267" width="12.787037037037" customWidth="1"/>
    <col min="270" max="270" width="11.787037037037" customWidth="1"/>
    <col min="271" max="271" width="10.787037037037" customWidth="1"/>
    <col min="272" max="272" width="12.787037037037" customWidth="1"/>
    <col min="275" max="275" width="11.787037037037" customWidth="1"/>
    <col min="276" max="276" width="10.787037037037" customWidth="1"/>
    <col min="277" max="277" width="12.787037037037" customWidth="1"/>
    <col min="280" max="280" width="11.787037037037" customWidth="1"/>
    <col min="281" max="281" width="10.787037037037" customWidth="1"/>
    <col min="282" max="282" width="12.787037037037" customWidth="1"/>
    <col min="285" max="285" width="11.787037037037" customWidth="1"/>
    <col min="286" max="286" width="10.787037037037" customWidth="1"/>
    <col min="287" max="287" width="12.787037037037" customWidth="1"/>
  </cols>
  <sheetData>
    <row r="1" s="65" customFormat="1" spans="1:288">
      <c r="A1" s="300" t="s">
        <v>1044</v>
      </c>
      <c r="B1" s="301" t="s">
        <v>62</v>
      </c>
      <c r="C1" s="323">
        <f>C6</f>
        <v>4.5397</v>
      </c>
      <c r="D1" s="316"/>
      <c r="E1" s="303"/>
      <c r="F1" s="303"/>
      <c r="H1" s="300" t="s">
        <v>1044</v>
      </c>
      <c r="I1" s="301" t="s">
        <v>62</v>
      </c>
      <c r="J1" s="302">
        <f>J6</f>
        <v>4.7646</v>
      </c>
      <c r="K1" s="316"/>
      <c r="L1" s="303"/>
      <c r="M1" s="303"/>
      <c r="O1" s="300" t="s">
        <v>1044</v>
      </c>
      <c r="P1" s="301" t="s">
        <v>62</v>
      </c>
      <c r="Q1" s="302">
        <f>Q6</f>
        <v>4.7065</v>
      </c>
      <c r="R1" s="316"/>
      <c r="S1" s="303"/>
      <c r="T1" s="303"/>
      <c r="V1" s="300" t="s">
        <v>1044</v>
      </c>
      <c r="W1" s="301" t="s">
        <v>62</v>
      </c>
      <c r="X1" s="302">
        <f>X6</f>
        <v>4.788</v>
      </c>
      <c r="Y1" s="316"/>
      <c r="Z1" s="303"/>
      <c r="AA1" s="303"/>
      <c r="AC1" s="300" t="s">
        <v>1044</v>
      </c>
      <c r="AD1" s="301" t="s">
        <v>62</v>
      </c>
      <c r="AE1" s="302">
        <f>AE6</f>
        <v>4.6145</v>
      </c>
      <c r="AF1" s="316"/>
      <c r="AG1" s="303"/>
      <c r="AH1" s="303"/>
      <c r="AJ1" s="300" t="s">
        <v>1044</v>
      </c>
      <c r="AK1" s="301" t="s">
        <v>62</v>
      </c>
      <c r="AL1" s="302">
        <f>AL6</f>
        <v>4.7196</v>
      </c>
      <c r="AM1" s="316"/>
      <c r="AN1" s="303"/>
      <c r="AO1" s="303"/>
      <c r="AQ1" s="300" t="s">
        <v>1044</v>
      </c>
      <c r="AR1" s="301" t="s">
        <v>62</v>
      </c>
      <c r="AS1" s="302">
        <f>AS6</f>
        <v>4.7382</v>
      </c>
      <c r="AT1" s="316"/>
      <c r="AU1" s="303"/>
      <c r="AV1" s="303"/>
      <c r="AX1" s="300" t="s">
        <v>1044</v>
      </c>
      <c r="AY1" s="301" t="s">
        <v>62</v>
      </c>
      <c r="AZ1" s="302">
        <f>AZ6</f>
        <v>4.6296</v>
      </c>
      <c r="BA1" s="316"/>
      <c r="BB1" s="303"/>
      <c r="BC1" s="303"/>
      <c r="BE1" s="300" t="s">
        <v>1044</v>
      </c>
      <c r="BF1" s="301" t="s">
        <v>62</v>
      </c>
      <c r="BG1" s="302">
        <f>BG6</f>
        <v>4.6147</v>
      </c>
      <c r="BH1" s="316"/>
      <c r="BI1" s="303"/>
      <c r="BJ1" s="303"/>
      <c r="BL1" s="300" t="s">
        <v>1044</v>
      </c>
      <c r="BM1" s="301" t="s">
        <v>62</v>
      </c>
      <c r="BN1" s="302">
        <f>BN6</f>
        <v>4.7908</v>
      </c>
      <c r="BO1" s="316"/>
      <c r="BP1" s="303"/>
      <c r="BQ1" s="303"/>
      <c r="BS1" s="300" t="s">
        <v>1044</v>
      </c>
      <c r="BT1" s="301" t="s">
        <v>62</v>
      </c>
      <c r="BU1" s="302">
        <f>BU6</f>
        <v>4.7138</v>
      </c>
      <c r="BV1" s="316"/>
      <c r="BW1" s="303"/>
      <c r="BX1" s="303"/>
      <c r="BZ1" s="300" t="s">
        <v>1044</v>
      </c>
      <c r="CA1" s="301" t="s">
        <v>62</v>
      </c>
      <c r="CB1" s="302">
        <f>CB6</f>
        <v>4.7696</v>
      </c>
      <c r="CC1" s="316"/>
      <c r="CD1" s="303"/>
      <c r="CE1" s="303"/>
      <c r="CG1" s="300" t="s">
        <v>1044</v>
      </c>
      <c r="CH1" s="301" t="s">
        <v>62</v>
      </c>
      <c r="CI1" s="302">
        <f>CI6</f>
        <v>4.6858</v>
      </c>
      <c r="CJ1" s="303"/>
      <c r="CL1" s="300" t="s">
        <v>1044</v>
      </c>
      <c r="CM1" s="301" t="s">
        <v>62</v>
      </c>
      <c r="CN1" s="302">
        <f>CN6</f>
        <v>4.6131</v>
      </c>
      <c r="CO1" s="303"/>
      <c r="CQ1" s="300" t="s">
        <v>1044</v>
      </c>
      <c r="CR1" s="301" t="s">
        <v>62</v>
      </c>
      <c r="CS1" s="302">
        <f>CS6</f>
        <v>4.5894</v>
      </c>
      <c r="CT1" s="303"/>
      <c r="CV1" s="300" t="s">
        <v>1044</v>
      </c>
      <c r="CW1" s="301" t="s">
        <v>62</v>
      </c>
      <c r="CX1" s="302">
        <f>CX6</f>
        <v>4.6161</v>
      </c>
      <c r="CY1" s="303"/>
      <c r="DA1" s="300" t="s">
        <v>1044</v>
      </c>
      <c r="DB1" s="301" t="s">
        <v>62</v>
      </c>
      <c r="DC1" s="302">
        <f>DC6</f>
        <v>4.7992</v>
      </c>
      <c r="DD1" s="303"/>
      <c r="DF1" s="300" t="s">
        <v>1044</v>
      </c>
      <c r="DG1" s="301" t="s">
        <v>62</v>
      </c>
      <c r="DH1" s="302">
        <f>DH6</f>
        <v>4.764</v>
      </c>
      <c r="DI1" s="303"/>
      <c r="DK1" s="300" t="s">
        <v>1044</v>
      </c>
      <c r="DL1" s="301" t="s">
        <v>62</v>
      </c>
      <c r="DM1" s="302">
        <f>DM6</f>
        <v>4.7094</v>
      </c>
      <c r="DN1" s="303"/>
      <c r="DP1" s="300" t="s">
        <v>1044</v>
      </c>
      <c r="DQ1" s="301" t="s">
        <v>62</v>
      </c>
      <c r="DR1" s="302">
        <f>DR6</f>
        <v>4.5934</v>
      </c>
      <c r="DS1" s="303"/>
      <c r="DU1" s="300" t="s">
        <v>1044</v>
      </c>
      <c r="DV1" s="301" t="s">
        <v>62</v>
      </c>
      <c r="DW1" s="302">
        <f>DW6</f>
        <v>4.5963</v>
      </c>
      <c r="DX1" s="303"/>
      <c r="DZ1" s="300" t="s">
        <v>1044</v>
      </c>
      <c r="EA1" s="301" t="s">
        <v>62</v>
      </c>
      <c r="EB1" s="302">
        <f>EB6</f>
        <v>4.7093</v>
      </c>
      <c r="EC1" s="303"/>
      <c r="EE1" s="300" t="s">
        <v>1044</v>
      </c>
      <c r="EF1" s="301" t="s">
        <v>62</v>
      </c>
      <c r="EG1" s="302">
        <f>EG6</f>
        <v>4.8484</v>
      </c>
      <c r="EH1" s="303"/>
      <c r="EJ1" s="300" t="s">
        <v>1044</v>
      </c>
      <c r="EK1" s="301" t="s">
        <v>62</v>
      </c>
      <c r="EL1" s="302">
        <f>EL6</f>
        <v>4.7127</v>
      </c>
      <c r="EM1" s="303"/>
      <c r="EO1" s="300" t="s">
        <v>1044</v>
      </c>
      <c r="EP1" s="301" t="s">
        <v>62</v>
      </c>
      <c r="EQ1" s="302">
        <f>EQ6</f>
        <v>4.6345</v>
      </c>
      <c r="ER1" s="303"/>
      <c r="ET1" s="300" t="s">
        <v>1044</v>
      </c>
      <c r="EU1" s="301" t="s">
        <v>62</v>
      </c>
      <c r="EV1" s="302">
        <f>EV6</f>
        <v>4.6402</v>
      </c>
      <c r="EW1" s="303"/>
      <c r="EY1" s="300" t="s">
        <v>1044</v>
      </c>
      <c r="EZ1" s="301" t="s">
        <v>62</v>
      </c>
      <c r="FA1" s="302">
        <f>FA6</f>
        <v>4.6905</v>
      </c>
      <c r="FB1" s="303"/>
      <c r="FD1" s="300" t="s">
        <v>1044</v>
      </c>
      <c r="FE1" s="301" t="s">
        <v>62</v>
      </c>
      <c r="FF1" s="302">
        <f>FF6</f>
        <v>4.7402</v>
      </c>
      <c r="FG1" s="303"/>
      <c r="FI1" s="300" t="s">
        <v>1044</v>
      </c>
      <c r="FJ1" s="301" t="s">
        <v>62</v>
      </c>
      <c r="FK1" s="302">
        <f>FK6</f>
        <v>4.765</v>
      </c>
      <c r="FL1" s="303"/>
      <c r="FN1" s="300" t="s">
        <v>1044</v>
      </c>
      <c r="FO1" s="301" t="s">
        <v>62</v>
      </c>
      <c r="FP1" s="302">
        <f>FP6</f>
        <v>4.6893</v>
      </c>
      <c r="FQ1" s="303"/>
      <c r="FS1" s="300" t="s">
        <v>1044</v>
      </c>
      <c r="FT1" s="301" t="s">
        <v>62</v>
      </c>
      <c r="FU1" s="302">
        <f>FU6</f>
        <v>4.8345</v>
      </c>
      <c r="FV1" s="303"/>
      <c r="FX1" s="300" t="s">
        <v>1044</v>
      </c>
      <c r="FY1" s="301" t="s">
        <v>62</v>
      </c>
      <c r="FZ1" s="302">
        <f>FZ6</f>
        <v>4.8471</v>
      </c>
      <c r="GA1" s="303"/>
      <c r="GC1" s="300" t="s">
        <v>1044</v>
      </c>
      <c r="GD1" s="301" t="s">
        <v>62</v>
      </c>
      <c r="GE1" s="302">
        <f>GE6</f>
        <v>4.6831</v>
      </c>
      <c r="GF1" s="303"/>
      <c r="GH1" s="300" t="s">
        <v>1044</v>
      </c>
      <c r="GI1" s="301" t="s">
        <v>62</v>
      </c>
      <c r="GJ1" s="302">
        <f>GJ6</f>
        <v>4.6908</v>
      </c>
      <c r="GK1" s="303"/>
      <c r="GM1" s="300" t="s">
        <v>1044</v>
      </c>
      <c r="GN1" s="301" t="s">
        <v>62</v>
      </c>
      <c r="GO1" s="302">
        <f>GO6</f>
        <v>4.507</v>
      </c>
      <c r="GP1" s="303"/>
      <c r="GR1" s="300" t="s">
        <v>1044</v>
      </c>
      <c r="GS1" s="301" t="s">
        <v>62</v>
      </c>
      <c r="GT1" s="302">
        <f>GT6</f>
        <v>4.5036</v>
      </c>
      <c r="GU1" s="303"/>
      <c r="GW1" s="300" t="s">
        <v>1044</v>
      </c>
      <c r="GX1" s="301" t="s">
        <v>62</v>
      </c>
      <c r="GY1" s="302">
        <f>GY6</f>
        <v>4.5101</v>
      </c>
      <c r="GZ1" s="303"/>
      <c r="HB1" s="300" t="s">
        <v>1044</v>
      </c>
      <c r="HC1" s="301" t="s">
        <v>62</v>
      </c>
      <c r="HD1" s="302">
        <f>HD6</f>
        <v>4.527</v>
      </c>
      <c r="HE1" s="303"/>
      <c r="HG1" s="300" t="s">
        <v>1044</v>
      </c>
      <c r="HH1" s="301" t="s">
        <v>62</v>
      </c>
      <c r="HI1" s="302">
        <f>HI6</f>
        <v>4.6177</v>
      </c>
      <c r="HJ1" s="303"/>
      <c r="HL1" s="300" t="s">
        <v>1044</v>
      </c>
      <c r="HM1" s="301" t="s">
        <v>62</v>
      </c>
      <c r="HN1" s="302">
        <f>HN6</f>
        <v>4.6224</v>
      </c>
      <c r="HO1" s="303"/>
      <c r="HQ1" s="300" t="s">
        <v>1044</v>
      </c>
      <c r="HR1" s="301" t="s">
        <v>62</v>
      </c>
      <c r="HS1" s="302">
        <f>HS6</f>
        <v>4.6817</v>
      </c>
      <c r="HT1" s="303"/>
      <c r="HV1" s="300" t="s">
        <v>1044</v>
      </c>
      <c r="HW1" s="301" t="s">
        <v>62</v>
      </c>
      <c r="HX1" s="302">
        <f>HX6</f>
        <v>4.6238</v>
      </c>
      <c r="HY1" s="303"/>
      <c r="IA1" s="300" t="s">
        <v>1044</v>
      </c>
      <c r="IB1" s="301" t="s">
        <v>62</v>
      </c>
      <c r="IC1" s="302">
        <f>IC6</f>
        <v>4.6432</v>
      </c>
      <c r="ID1" s="303"/>
      <c r="IF1" s="300" t="s">
        <v>1044</v>
      </c>
      <c r="IG1" s="301" t="s">
        <v>62</v>
      </c>
      <c r="IH1" s="302">
        <f>IH6</f>
        <v>4.6761</v>
      </c>
      <c r="II1" s="303"/>
      <c r="IK1" s="300" t="s">
        <v>1044</v>
      </c>
      <c r="IL1" s="301" t="s">
        <v>62</v>
      </c>
      <c r="IM1" s="302">
        <f>IM6</f>
        <v>4.6561</v>
      </c>
      <c r="IN1" s="303"/>
      <c r="IP1" s="300" t="s">
        <v>1044</v>
      </c>
      <c r="IQ1" s="301" t="s">
        <v>62</v>
      </c>
      <c r="IR1" s="302">
        <f>IR6</f>
        <v>4.6243</v>
      </c>
      <c r="IS1" s="303"/>
      <c r="IU1" s="300" t="s">
        <v>1044</v>
      </c>
      <c r="IV1" s="301" t="s">
        <v>62</v>
      </c>
      <c r="IW1" s="302">
        <f>IW6</f>
        <v>4.6892</v>
      </c>
      <c r="IX1" s="303"/>
      <c r="IZ1" s="300" t="s">
        <v>1044</v>
      </c>
      <c r="JA1" s="301" t="s">
        <v>62</v>
      </c>
      <c r="JB1" s="302">
        <f>JB6</f>
        <v>4.9019</v>
      </c>
      <c r="JC1" s="303"/>
      <c r="JE1" s="300" t="s">
        <v>1044</v>
      </c>
      <c r="JF1" s="301" t="s">
        <v>62</v>
      </c>
      <c r="JG1" s="302">
        <f>JG6</f>
        <v>4.8776</v>
      </c>
      <c r="JH1" s="303"/>
      <c r="JJ1" s="300" t="s">
        <v>1044</v>
      </c>
      <c r="JK1" s="301" t="s">
        <v>62</v>
      </c>
      <c r="JL1" s="302">
        <f>JL6</f>
        <v>4.7382</v>
      </c>
      <c r="JM1" s="303"/>
      <c r="JO1" s="300" t="s">
        <v>1044</v>
      </c>
      <c r="JP1" s="301" t="s">
        <v>62</v>
      </c>
      <c r="JQ1" s="302">
        <f>JQ6</f>
        <v>4.8824</v>
      </c>
      <c r="JR1" s="303"/>
      <c r="JT1" s="300" t="s">
        <v>1044</v>
      </c>
      <c r="JU1" s="301" t="s">
        <v>62</v>
      </c>
      <c r="JV1" s="302">
        <f>JV6</f>
        <v>4.8641</v>
      </c>
      <c r="JW1" s="303"/>
      <c r="JY1" s="300" t="s">
        <v>1044</v>
      </c>
      <c r="JZ1" s="301" t="s">
        <v>62</v>
      </c>
      <c r="KA1" s="302">
        <f>KA6</f>
        <v>4.6804</v>
      </c>
      <c r="KB1" s="303"/>
    </row>
    <row r="2" s="65" customFormat="1" spans="1:288">
      <c r="A2" s="304"/>
      <c r="B2" s="305" t="s">
        <v>63</v>
      </c>
      <c r="C2" s="323">
        <f>AVERAGE(C6:C28)</f>
        <v>4.546625</v>
      </c>
      <c r="D2" s="316"/>
      <c r="E2" s="317"/>
      <c r="F2" s="303"/>
      <c r="H2" s="304"/>
      <c r="I2" s="305" t="s">
        <v>63</v>
      </c>
      <c r="J2" s="302">
        <f>AVERAGE(J6:J28)</f>
        <v>4.67312173913043</v>
      </c>
      <c r="K2" s="316"/>
      <c r="L2" s="317"/>
      <c r="M2" s="303"/>
      <c r="O2" s="304"/>
      <c r="P2" s="305" t="s">
        <v>63</v>
      </c>
      <c r="Q2" s="302">
        <f>AVERAGE(Q6:Q28)</f>
        <v>4.73528947368421</v>
      </c>
      <c r="R2" s="316"/>
      <c r="S2" s="317"/>
      <c r="T2" s="303"/>
      <c r="V2" s="304"/>
      <c r="W2" s="305" t="s">
        <v>63</v>
      </c>
      <c r="X2" s="302">
        <f>AVERAGE(X6:X28)</f>
        <v>4.7264</v>
      </c>
      <c r="Y2" s="316"/>
      <c r="Z2" s="317"/>
      <c r="AA2" s="303"/>
      <c r="AC2" s="304"/>
      <c r="AD2" s="305" t="s">
        <v>63</v>
      </c>
      <c r="AE2" s="302">
        <f>AVERAGE(AE6:AE28)</f>
        <v>4.70543333333333</v>
      </c>
      <c r="AF2" s="316"/>
      <c r="AG2" s="317"/>
      <c r="AH2" s="303"/>
      <c r="AJ2" s="304"/>
      <c r="AK2" s="305" t="s">
        <v>63</v>
      </c>
      <c r="AL2" s="302">
        <f>AVERAGE(AL6:AL28)</f>
        <v>4.61579047619048</v>
      </c>
      <c r="AM2" s="316"/>
      <c r="AN2" s="317"/>
      <c r="AO2" s="303"/>
      <c r="AQ2" s="304"/>
      <c r="AR2" s="305" t="s">
        <v>63</v>
      </c>
      <c r="AS2" s="302">
        <f>AVERAGE(AS6:AS28)</f>
        <v>4.72929565217391</v>
      </c>
      <c r="AT2" s="316"/>
      <c r="AU2" s="317"/>
      <c r="AV2" s="303"/>
      <c r="AX2" s="304"/>
      <c r="AY2" s="305" t="s">
        <v>63</v>
      </c>
      <c r="AZ2" s="302">
        <f>AVERAGE(AZ6:AZ28)</f>
        <v>4.6729380952381</v>
      </c>
      <c r="BA2" s="316"/>
      <c r="BB2" s="317"/>
      <c r="BC2" s="303"/>
      <c r="BE2" s="304"/>
      <c r="BF2" s="305" t="s">
        <v>63</v>
      </c>
      <c r="BG2" s="302">
        <f>AVERAGE(BG6:BG28)</f>
        <v>4.525675</v>
      </c>
      <c r="BH2" s="316"/>
      <c r="BI2" s="317"/>
      <c r="BJ2" s="303"/>
      <c r="BL2" s="304"/>
      <c r="BM2" s="305" t="s">
        <v>63</v>
      </c>
      <c r="BN2" s="302">
        <f>AVERAGE(BN6:BN28)</f>
        <v>4.71846818181818</v>
      </c>
      <c r="BO2" s="316"/>
      <c r="BP2" s="317"/>
      <c r="BQ2" s="303"/>
      <c r="BS2" s="304"/>
      <c r="BT2" s="305" t="s">
        <v>63</v>
      </c>
      <c r="BU2" s="302">
        <f>AVERAGE(BU6:BU28)</f>
        <v>4.71078181818182</v>
      </c>
      <c r="BV2" s="316"/>
      <c r="BW2" s="317"/>
      <c r="BX2" s="303"/>
      <c r="BZ2" s="304"/>
      <c r="CA2" s="305" t="s">
        <v>63</v>
      </c>
      <c r="CB2" s="302">
        <f>AVERAGE(CB6:CB28)</f>
        <v>4.699875</v>
      </c>
      <c r="CC2" s="316"/>
      <c r="CD2" s="317"/>
      <c r="CE2" s="303"/>
      <c r="CG2" s="304"/>
      <c r="CH2" s="305" t="s">
        <v>63</v>
      </c>
      <c r="CI2" s="302">
        <f>AVERAGE(CI6:CI28)</f>
        <v>4.7216</v>
      </c>
      <c r="CJ2" s="303"/>
      <c r="CL2" s="304"/>
      <c r="CM2" s="305" t="s">
        <v>63</v>
      </c>
      <c r="CN2" s="302">
        <f>AVERAGE(CN6:CN28)</f>
        <v>4.6074</v>
      </c>
      <c r="CO2" s="303"/>
      <c r="CQ2" s="304"/>
      <c r="CR2" s="305" t="s">
        <v>63</v>
      </c>
      <c r="CS2" s="302">
        <f>AVERAGE(CS6:CS28)</f>
        <v>4.60744736842105</v>
      </c>
      <c r="CT2" s="303"/>
      <c r="CV2" s="304"/>
      <c r="CW2" s="305" t="s">
        <v>63</v>
      </c>
      <c r="CX2" s="302">
        <f>AVERAGE(CX6:CX28)</f>
        <v>4.647315</v>
      </c>
      <c r="CY2" s="303"/>
      <c r="DA2" s="304"/>
      <c r="DB2" s="305" t="s">
        <v>63</v>
      </c>
      <c r="DC2" s="302">
        <f>AVERAGE(DC6:DC28)</f>
        <v>4.794615</v>
      </c>
      <c r="DD2" s="303"/>
      <c r="DF2" s="304"/>
      <c r="DG2" s="305" t="s">
        <v>63</v>
      </c>
      <c r="DH2" s="302">
        <f>AVERAGE(DH6:DH28)</f>
        <v>4.84245714285714</v>
      </c>
      <c r="DI2" s="303"/>
      <c r="DK2" s="304"/>
      <c r="DL2" s="305" t="s">
        <v>63</v>
      </c>
      <c r="DM2" s="302">
        <f>AVERAGE(DM6:DM28)</f>
        <v>4.70145652173913</v>
      </c>
      <c r="DN2" s="303"/>
      <c r="DP2" s="304"/>
      <c r="DQ2" s="305" t="s">
        <v>63</v>
      </c>
      <c r="DR2" s="302">
        <f>AVERAGE(DR6:DR28)</f>
        <v>4.657395</v>
      </c>
      <c r="DS2" s="303"/>
      <c r="DU2" s="304"/>
      <c r="DV2" s="305" t="s">
        <v>63</v>
      </c>
      <c r="DW2" s="302">
        <f>AVERAGE(DW6:DW28)</f>
        <v>4.58725882352941</v>
      </c>
      <c r="DX2" s="303"/>
      <c r="DZ2" s="304"/>
      <c r="EA2" s="305" t="s">
        <v>63</v>
      </c>
      <c r="EB2" s="302">
        <f>AVERAGE(EB6:EB28)</f>
        <v>4.66146363636364</v>
      </c>
      <c r="EC2" s="303"/>
      <c r="EE2" s="304"/>
      <c r="EF2" s="305" t="s">
        <v>63</v>
      </c>
      <c r="EG2" s="302">
        <f>AVERAGE(EG6:EG28)</f>
        <v>4.75944761904762</v>
      </c>
      <c r="EH2" s="303"/>
      <c r="EJ2" s="304"/>
      <c r="EK2" s="305" t="s">
        <v>63</v>
      </c>
      <c r="EL2" s="302">
        <f>AVERAGE(EL6:EL28)</f>
        <v>4.74129047619048</v>
      </c>
      <c r="EM2" s="303"/>
      <c r="EO2" s="304"/>
      <c r="EP2" s="305" t="s">
        <v>63</v>
      </c>
      <c r="EQ2" s="302">
        <f>AVERAGE(EQ6:EQ28)</f>
        <v>4.65988125</v>
      </c>
      <c r="ER2" s="303"/>
      <c r="ET2" s="304"/>
      <c r="EU2" s="305" t="s">
        <v>63</v>
      </c>
      <c r="EV2" s="302">
        <f>AVERAGE(EV6:EV28)</f>
        <v>4.67536190476191</v>
      </c>
      <c r="EW2" s="303"/>
      <c r="EY2" s="304"/>
      <c r="EZ2" s="305" t="s">
        <v>63</v>
      </c>
      <c r="FA2" s="302">
        <f>AVERAGE(FA6:FA28)</f>
        <v>4.64891</v>
      </c>
      <c r="FB2" s="303"/>
      <c r="FD2" s="304"/>
      <c r="FE2" s="305" t="s">
        <v>63</v>
      </c>
      <c r="FF2" s="302">
        <f>AVERAGE(FF6:FF28)</f>
        <v>4.73937</v>
      </c>
      <c r="FG2" s="303"/>
      <c r="FI2" s="304"/>
      <c r="FJ2" s="305" t="s">
        <v>63</v>
      </c>
      <c r="FK2" s="302">
        <f>AVERAGE(FK6:FK28)</f>
        <v>4.75866842105263</v>
      </c>
      <c r="FL2" s="303"/>
      <c r="FN2" s="304"/>
      <c r="FO2" s="305" t="s">
        <v>63</v>
      </c>
      <c r="FP2" s="302">
        <f>AVERAGE(FP6:FP28)</f>
        <v>4.78916086956522</v>
      </c>
      <c r="FQ2" s="303"/>
      <c r="FS2" s="304"/>
      <c r="FT2" s="305" t="s">
        <v>63</v>
      </c>
      <c r="FU2" s="302">
        <f>AVERAGE(FU6:FU28)</f>
        <v>4.74437272727273</v>
      </c>
      <c r="FV2" s="303"/>
      <c r="FX2" s="304"/>
      <c r="FY2" s="305" t="s">
        <v>63</v>
      </c>
      <c r="FZ2" s="302">
        <f>AVERAGE(FZ6:FZ28)</f>
        <v>4.7916</v>
      </c>
      <c r="GA2" s="303"/>
      <c r="GC2" s="304"/>
      <c r="GD2" s="305" t="s">
        <v>63</v>
      </c>
      <c r="GE2" s="302">
        <f>AVERAGE(GE6:GE28)</f>
        <v>4.74054444444444</v>
      </c>
      <c r="GF2" s="303"/>
      <c r="GH2" s="304"/>
      <c r="GI2" s="305" t="s">
        <v>63</v>
      </c>
      <c r="GJ2" s="302">
        <f>AVERAGE(GJ6:GJ28)</f>
        <v>4.70188095238095</v>
      </c>
      <c r="GK2" s="303"/>
      <c r="GM2" s="304"/>
      <c r="GN2" s="305" t="s">
        <v>63</v>
      </c>
      <c r="GO2" s="302">
        <f>AVERAGE(GO6:GO28)</f>
        <v>4.58581363636364</v>
      </c>
      <c r="GP2" s="303"/>
      <c r="GR2" s="304"/>
      <c r="GS2" s="305" t="s">
        <v>63</v>
      </c>
      <c r="GT2" s="302">
        <f>AVERAGE(GT6:GT28)</f>
        <v>4.49978333333333</v>
      </c>
      <c r="GU2" s="303"/>
      <c r="GW2" s="304"/>
      <c r="GX2" s="305" t="s">
        <v>63</v>
      </c>
      <c r="GY2" s="302">
        <f>AVERAGE(GY6:GY28)</f>
        <v>4.55495</v>
      </c>
      <c r="GZ2" s="303"/>
      <c r="HB2" s="304"/>
      <c r="HC2" s="305" t="s">
        <v>63</v>
      </c>
      <c r="HD2" s="302">
        <f>AVERAGE(HD6:HD28)</f>
        <v>4.5409380952381</v>
      </c>
      <c r="HE2" s="303"/>
      <c r="HG2" s="304"/>
      <c r="HH2" s="305" t="s">
        <v>63</v>
      </c>
      <c r="HI2" s="302">
        <f>AVERAGE(HI6:HI28)</f>
        <v>4.55389523809524</v>
      </c>
      <c r="HJ2" s="303"/>
      <c r="HL2" s="304"/>
      <c r="HM2" s="305" t="s">
        <v>63</v>
      </c>
      <c r="HN2" s="302">
        <f>AVERAGE(HN6:HN28)</f>
        <v>4.6369052631579</v>
      </c>
      <c r="HO2" s="303"/>
      <c r="HQ2" s="304"/>
      <c r="HR2" s="305" t="s">
        <v>63</v>
      </c>
      <c r="HS2" s="302">
        <f>AVERAGE(HS6:HS28)</f>
        <v>4.665855</v>
      </c>
      <c r="HT2" s="303"/>
      <c r="HV2" s="304"/>
      <c r="HW2" s="305" t="s">
        <v>63</v>
      </c>
      <c r="HX2" s="302">
        <f>AVERAGE(HX6:HX28)</f>
        <v>4.68534782608696</v>
      </c>
      <c r="HY2" s="303"/>
      <c r="IA2" s="304"/>
      <c r="IB2" s="305" t="s">
        <v>63</v>
      </c>
      <c r="IC2" s="302">
        <f>AVERAGE(IC6:IC28)</f>
        <v>4.6377380952381</v>
      </c>
      <c r="ID2" s="303"/>
      <c r="IF2" s="304"/>
      <c r="IG2" s="305" t="s">
        <v>63</v>
      </c>
      <c r="IH2" s="302">
        <f>AVERAGE(IH6:IH28)</f>
        <v>4.68810909090909</v>
      </c>
      <c r="II2" s="303"/>
      <c r="IK2" s="304"/>
      <c r="IL2" s="305" t="s">
        <v>63</v>
      </c>
      <c r="IM2" s="302">
        <f>AVERAGE(IM6:IM28)</f>
        <v>4.63834117647059</v>
      </c>
      <c r="IN2" s="303"/>
      <c r="IP2" s="304"/>
      <c r="IQ2" s="305" t="s">
        <v>63</v>
      </c>
      <c r="IR2" s="302">
        <f>AVERAGE(IR6:IR28)</f>
        <v>4.615185</v>
      </c>
      <c r="IS2" s="303"/>
      <c r="IU2" s="304"/>
      <c r="IV2" s="305" t="s">
        <v>63</v>
      </c>
      <c r="IW2" s="302">
        <f>AVERAGE(IW6:IW28)</f>
        <v>4.68027826086957</v>
      </c>
      <c r="IX2" s="303"/>
      <c r="IZ2" s="304"/>
      <c r="JA2" s="305" t="s">
        <v>63</v>
      </c>
      <c r="JB2" s="302">
        <f>AVERAGE(JB6:JB28)</f>
        <v>4.729165</v>
      </c>
      <c r="JC2" s="303"/>
      <c r="JE2" s="304"/>
      <c r="JF2" s="305" t="s">
        <v>63</v>
      </c>
      <c r="JG2" s="302">
        <f>AVERAGE(JG6:JG28)</f>
        <v>4.8785</v>
      </c>
      <c r="JH2" s="303"/>
      <c r="JJ2" s="304"/>
      <c r="JK2" s="305" t="s">
        <v>63</v>
      </c>
      <c r="JL2" s="302">
        <f>AVERAGE(JL6:JL28)</f>
        <v>4.84492272727273</v>
      </c>
      <c r="JM2" s="303"/>
      <c r="JO2" s="304"/>
      <c r="JP2" s="305" t="s">
        <v>63</v>
      </c>
      <c r="JQ2" s="302">
        <f>AVERAGE(JQ6:JQ28)</f>
        <v>4.8557380952381</v>
      </c>
      <c r="JR2" s="303"/>
      <c r="JT2" s="304"/>
      <c r="JU2" s="305" t="s">
        <v>63</v>
      </c>
      <c r="JV2" s="302">
        <f>AVERAGE(JV6:JV28)</f>
        <v>4.89927777777778</v>
      </c>
      <c r="JW2" s="303"/>
      <c r="JY2" s="304"/>
      <c r="JZ2" s="305" t="s">
        <v>63</v>
      </c>
      <c r="KA2" s="302">
        <f>AVERAGE(KA6:KA28)</f>
        <v>4.77860476190476</v>
      </c>
      <c r="KB2" s="303"/>
    </row>
    <row r="3" spans="1:288">
      <c r="A3" s="132" t="s">
        <v>1045</v>
      </c>
      <c r="B3" s="133" t="s">
        <v>62</v>
      </c>
      <c r="C3" s="134">
        <f>1/C1</f>
        <v>0.220278873053285</v>
      </c>
      <c r="D3" s="318">
        <f>ROUND(C3,12)</f>
        <v>0.220278873053</v>
      </c>
      <c r="E3" s="156"/>
      <c r="F3" s="157"/>
      <c r="H3" s="132" t="s">
        <v>1045</v>
      </c>
      <c r="I3" s="133" t="s">
        <v>62</v>
      </c>
      <c r="J3" s="134">
        <f>1/J1</f>
        <v>0.209881207236704</v>
      </c>
      <c r="K3" s="318">
        <f>ROUND(J3,12)</f>
        <v>0.209881207237</v>
      </c>
      <c r="L3" s="156"/>
      <c r="M3" s="157"/>
      <c r="O3" s="132" t="s">
        <v>1045</v>
      </c>
      <c r="P3" s="133" t="s">
        <v>62</v>
      </c>
      <c r="Q3" s="134">
        <f>1/Q1</f>
        <v>0.212472113035164</v>
      </c>
      <c r="R3" s="318">
        <f>ROUND(Q3,12)</f>
        <v>0.212472113035</v>
      </c>
      <c r="S3" s="156"/>
      <c r="T3" s="157"/>
      <c r="V3" s="132" t="s">
        <v>1045</v>
      </c>
      <c r="W3" s="133" t="s">
        <v>62</v>
      </c>
      <c r="X3" s="134">
        <f>1/X1</f>
        <v>0.208855472013367</v>
      </c>
      <c r="Y3" s="318">
        <f>ROUND(X3,12)</f>
        <v>0.208855472013</v>
      </c>
      <c r="Z3" s="156"/>
      <c r="AA3" s="157"/>
      <c r="AC3" s="132" t="s">
        <v>1045</v>
      </c>
      <c r="AD3" s="133" t="s">
        <v>62</v>
      </c>
      <c r="AE3" s="134">
        <f>1/AE1</f>
        <v>0.216708202405461</v>
      </c>
      <c r="AF3" s="318">
        <f>ROUND(AE3,12)</f>
        <v>0.216708202405</v>
      </c>
      <c r="AG3" s="156"/>
      <c r="AH3" s="157">
        <v>0.216708202405</v>
      </c>
      <c r="AJ3" s="132" t="s">
        <v>1045</v>
      </c>
      <c r="AK3" s="133" t="s">
        <v>62</v>
      </c>
      <c r="AL3" s="134">
        <f>1/AL1</f>
        <v>0.211882362912111</v>
      </c>
      <c r="AM3" s="318">
        <f>ROUND(AL3,12)</f>
        <v>0.211882362912</v>
      </c>
      <c r="AN3" s="156"/>
      <c r="AO3" s="157"/>
      <c r="AQ3" s="132" t="s">
        <v>1045</v>
      </c>
      <c r="AR3" s="133" t="s">
        <v>62</v>
      </c>
      <c r="AS3" s="134">
        <f>1/AS1</f>
        <v>0.211050609936263</v>
      </c>
      <c r="AT3" s="318">
        <f>ROUND(AS3,12)</f>
        <v>0.211050609936</v>
      </c>
      <c r="AU3" s="156"/>
      <c r="AV3" s="157"/>
      <c r="AX3" s="132" t="s">
        <v>1045</v>
      </c>
      <c r="AY3" s="133" t="s">
        <v>62</v>
      </c>
      <c r="AZ3" s="134">
        <f>1/AZ1</f>
        <v>0.216001382408847</v>
      </c>
      <c r="BA3" s="318">
        <f>ROUND(AZ3,12)</f>
        <v>0.216001382409</v>
      </c>
      <c r="BB3" s="156"/>
      <c r="BC3" s="157"/>
      <c r="BE3" s="132" t="s">
        <v>1045</v>
      </c>
      <c r="BF3" s="133" t="s">
        <v>62</v>
      </c>
      <c r="BG3" s="134">
        <f>1/BG1</f>
        <v>0.216698810323531</v>
      </c>
      <c r="BH3" s="318">
        <f>ROUND(BG3,12)</f>
        <v>0.216698810324</v>
      </c>
      <c r="BI3" s="156"/>
      <c r="BJ3" s="157"/>
      <c r="BL3" s="132" t="s">
        <v>1045</v>
      </c>
      <c r="BM3" s="133" t="s">
        <v>62</v>
      </c>
      <c r="BN3" s="134">
        <f>1/BN1</f>
        <v>0.208733405694247</v>
      </c>
      <c r="BO3" s="318">
        <f>ROUND(BN3,12)</f>
        <v>0.208733405694</v>
      </c>
      <c r="BP3" s="156"/>
      <c r="BQ3" s="157"/>
      <c r="BS3" s="132" t="s">
        <v>1045</v>
      </c>
      <c r="BT3" s="133" t="s">
        <v>62</v>
      </c>
      <c r="BU3" s="134">
        <f>1/BU1</f>
        <v>0.212143069285926</v>
      </c>
      <c r="BV3" s="318">
        <f>ROUND(BU3,12)</f>
        <v>0.212143069286</v>
      </c>
      <c r="BW3" s="156"/>
      <c r="BX3" s="157"/>
      <c r="BZ3" s="132" t="s">
        <v>1045</v>
      </c>
      <c r="CA3" s="133" t="s">
        <v>62</v>
      </c>
      <c r="CB3" s="134">
        <f>1/CB1</f>
        <v>0.209661187520966</v>
      </c>
      <c r="CC3" s="318">
        <f>ROUND(CB3,12)</f>
        <v>0.209661187521</v>
      </c>
      <c r="CD3" s="156"/>
      <c r="CE3" s="157"/>
      <c r="CG3" s="132" t="s">
        <v>1045</v>
      </c>
      <c r="CH3" s="133" t="s">
        <v>62</v>
      </c>
      <c r="CI3" s="134">
        <f>1/CI1</f>
        <v>0.213410730291519</v>
      </c>
      <c r="CJ3" s="157"/>
      <c r="CL3" s="132" t="s">
        <v>1045</v>
      </c>
      <c r="CM3" s="133" t="s">
        <v>62</v>
      </c>
      <c r="CN3" s="134">
        <f>1/CN1</f>
        <v>0.216773969781709</v>
      </c>
      <c r="CO3" s="157"/>
      <c r="CQ3" s="132" t="s">
        <v>1045</v>
      </c>
      <c r="CR3" s="133" t="s">
        <v>62</v>
      </c>
      <c r="CS3" s="134">
        <f>1/CS1</f>
        <v>0.217893406545518</v>
      </c>
      <c r="CT3" s="157"/>
      <c r="CV3" s="132" t="s">
        <v>1045</v>
      </c>
      <c r="CW3" s="133" t="s">
        <v>62</v>
      </c>
      <c r="CX3" s="134">
        <f>1/CX1</f>
        <v>0.216633088537943</v>
      </c>
      <c r="CY3" s="157"/>
      <c r="DA3" s="132" t="s">
        <v>1045</v>
      </c>
      <c r="DB3" s="133" t="s">
        <v>62</v>
      </c>
      <c r="DC3" s="134">
        <f>1/DC1</f>
        <v>0.208368061343557</v>
      </c>
      <c r="DD3" s="157"/>
      <c r="DF3" s="132" t="s">
        <v>1045</v>
      </c>
      <c r="DG3" s="133" t="s">
        <v>62</v>
      </c>
      <c r="DH3" s="134">
        <f>1/DH1</f>
        <v>0.209907640638119</v>
      </c>
      <c r="DI3" s="157"/>
      <c r="DK3" s="132" t="s">
        <v>1045</v>
      </c>
      <c r="DL3" s="133" t="s">
        <v>62</v>
      </c>
      <c r="DM3" s="134">
        <f>1/DM1</f>
        <v>0.212341274897014</v>
      </c>
      <c r="DN3" s="157"/>
      <c r="DP3" s="132" t="s">
        <v>1045</v>
      </c>
      <c r="DQ3" s="133" t="s">
        <v>62</v>
      </c>
      <c r="DR3" s="134">
        <f>1/DR1</f>
        <v>0.217703661775591</v>
      </c>
      <c r="DS3" s="157"/>
      <c r="DU3" s="132" t="s">
        <v>1045</v>
      </c>
      <c r="DV3" s="133" t="s">
        <v>62</v>
      </c>
      <c r="DW3" s="134">
        <f>1/DW1</f>
        <v>0.21756630333094</v>
      </c>
      <c r="DX3" s="157"/>
      <c r="DZ3" s="132" t="s">
        <v>1045</v>
      </c>
      <c r="EA3" s="133" t="s">
        <v>62</v>
      </c>
      <c r="EB3" s="134">
        <f>1/EB1</f>
        <v>0.212345783874461</v>
      </c>
      <c r="EC3" s="157"/>
      <c r="EE3" s="132" t="s">
        <v>1045</v>
      </c>
      <c r="EF3" s="133" t="s">
        <v>62</v>
      </c>
      <c r="EG3" s="134">
        <f>1/EG1</f>
        <v>0.206253609438165</v>
      </c>
      <c r="EH3" s="157"/>
      <c r="EJ3" s="132" t="s">
        <v>1045</v>
      </c>
      <c r="EK3" s="133" t="s">
        <v>62</v>
      </c>
      <c r="EL3" s="134">
        <f>1/EL1</f>
        <v>0.212192585991045</v>
      </c>
      <c r="EM3" s="157"/>
      <c r="EO3" s="132" t="s">
        <v>1045</v>
      </c>
      <c r="EP3" s="133" t="s">
        <v>62</v>
      </c>
      <c r="EQ3" s="134">
        <f>1/EQ1</f>
        <v>0.21577300679685</v>
      </c>
      <c r="ER3" s="157"/>
      <c r="ET3" s="132" t="s">
        <v>1045</v>
      </c>
      <c r="EU3" s="133" t="s">
        <v>62</v>
      </c>
      <c r="EV3" s="134">
        <f>1/EV1</f>
        <v>0.215507952243438</v>
      </c>
      <c r="EW3" s="157"/>
      <c r="EY3" s="132" t="s">
        <v>1045</v>
      </c>
      <c r="EZ3" s="133" t="s">
        <v>62</v>
      </c>
      <c r="FA3" s="134">
        <f>1/FA1</f>
        <v>0.213196887325445</v>
      </c>
      <c r="FB3" s="157"/>
      <c r="FD3" s="132" t="s">
        <v>1045</v>
      </c>
      <c r="FE3" s="133" t="s">
        <v>62</v>
      </c>
      <c r="FF3" s="134">
        <f>1/FF1</f>
        <v>0.210961562803257</v>
      </c>
      <c r="FG3" s="157"/>
      <c r="FI3" s="132" t="s">
        <v>1045</v>
      </c>
      <c r="FJ3" s="133" t="s">
        <v>62</v>
      </c>
      <c r="FK3" s="134">
        <f>1/FK1</f>
        <v>0.209863588667366</v>
      </c>
      <c r="FL3" s="157"/>
      <c r="FN3" s="132" t="s">
        <v>1045</v>
      </c>
      <c r="FO3" s="133" t="s">
        <v>62</v>
      </c>
      <c r="FP3" s="134">
        <f>1/FP1</f>
        <v>0.213251444778538</v>
      </c>
      <c r="FQ3" s="157"/>
      <c r="FS3" s="132" t="s">
        <v>1045</v>
      </c>
      <c r="FT3" s="133" t="s">
        <v>62</v>
      </c>
      <c r="FU3" s="134">
        <f>1/FU1</f>
        <v>0.206846623228876</v>
      </c>
      <c r="FV3" s="157"/>
      <c r="FX3" s="132" t="s">
        <v>1045</v>
      </c>
      <c r="FY3" s="133" t="s">
        <v>62</v>
      </c>
      <c r="FZ3" s="134">
        <f>1/FZ1</f>
        <v>0.206308926987271</v>
      </c>
      <c r="GA3" s="157"/>
      <c r="GC3" s="132" t="s">
        <v>1045</v>
      </c>
      <c r="GD3" s="133" t="s">
        <v>62</v>
      </c>
      <c r="GE3" s="134">
        <f>1/GE1</f>
        <v>0.213533770365783</v>
      </c>
      <c r="GF3" s="157"/>
      <c r="GH3" s="132" t="s">
        <v>1045</v>
      </c>
      <c r="GI3" s="133" t="s">
        <v>62</v>
      </c>
      <c r="GJ3" s="134">
        <f>1/GJ1</f>
        <v>0.213183252323697</v>
      </c>
      <c r="GK3" s="157"/>
      <c r="GM3" s="132" t="s">
        <v>1045</v>
      </c>
      <c r="GN3" s="133" t="s">
        <v>62</v>
      </c>
      <c r="GO3" s="134">
        <f>1/GO1</f>
        <v>0.221877080097626</v>
      </c>
      <c r="GP3" s="157"/>
      <c r="GR3" s="132" t="s">
        <v>1045</v>
      </c>
      <c r="GS3" s="133" t="s">
        <v>62</v>
      </c>
      <c r="GT3" s="134">
        <f>1/GT1</f>
        <v>0.22204458655298</v>
      </c>
      <c r="GU3" s="157"/>
      <c r="GW3" s="132" t="s">
        <v>1045</v>
      </c>
      <c r="GX3" s="133" t="s">
        <v>62</v>
      </c>
      <c r="GY3" s="134">
        <f>1/GY1</f>
        <v>0.221724573734507</v>
      </c>
      <c r="GZ3" s="157"/>
      <c r="HB3" s="132" t="s">
        <v>1045</v>
      </c>
      <c r="HC3" s="133" t="s">
        <v>62</v>
      </c>
      <c r="HD3" s="134">
        <f>1/HD1</f>
        <v>0.220896841175171</v>
      </c>
      <c r="HE3" s="157"/>
      <c r="HG3" s="132" t="s">
        <v>1045</v>
      </c>
      <c r="HH3" s="133" t="s">
        <v>62</v>
      </c>
      <c r="HI3" s="134">
        <f>1/HI1</f>
        <v>0.21655802672326</v>
      </c>
      <c r="HJ3" s="157"/>
      <c r="HL3" s="132" t="s">
        <v>1045</v>
      </c>
      <c r="HM3" s="133" t="s">
        <v>62</v>
      </c>
      <c r="HN3" s="134">
        <f>1/HN1</f>
        <v>0.216337833160263</v>
      </c>
      <c r="HO3" s="157"/>
      <c r="HQ3" s="132" t="s">
        <v>1045</v>
      </c>
      <c r="HR3" s="133" t="s">
        <v>62</v>
      </c>
      <c r="HS3" s="134">
        <f>1/HS1</f>
        <v>0.213597624794412</v>
      </c>
      <c r="HT3" s="157"/>
      <c r="HV3" s="132" t="s">
        <v>1045</v>
      </c>
      <c r="HW3" s="133" t="s">
        <v>62</v>
      </c>
      <c r="HX3" s="134">
        <f>1/HX1</f>
        <v>0.216272330118085</v>
      </c>
      <c r="HY3" s="157"/>
      <c r="IA3" s="132" t="s">
        <v>1045</v>
      </c>
      <c r="IB3" s="133" t="s">
        <v>62</v>
      </c>
      <c r="IC3" s="134">
        <f>1/IC1</f>
        <v>0.215368711233632</v>
      </c>
      <c r="ID3" s="157"/>
      <c r="IF3" s="132" t="s">
        <v>1045</v>
      </c>
      <c r="IG3" s="133" t="s">
        <v>62</v>
      </c>
      <c r="IH3" s="134">
        <f>1/IH1</f>
        <v>0.213853424862599</v>
      </c>
      <c r="II3" s="157"/>
      <c r="IK3" s="132" t="s">
        <v>1045</v>
      </c>
      <c r="IL3" s="133" t="s">
        <v>62</v>
      </c>
      <c r="IM3" s="134">
        <f>1/IM1</f>
        <v>0.214772019501299</v>
      </c>
      <c r="IN3" s="157"/>
      <c r="IP3" s="132" t="s">
        <v>1045</v>
      </c>
      <c r="IQ3" s="133" t="s">
        <v>62</v>
      </c>
      <c r="IR3" s="134">
        <f>1/IR1</f>
        <v>0.216248945786389</v>
      </c>
      <c r="IS3" s="157"/>
      <c r="IU3" s="132" t="s">
        <v>1045</v>
      </c>
      <c r="IV3" s="133" t="s">
        <v>62</v>
      </c>
      <c r="IW3" s="134">
        <f>1/IW1</f>
        <v>0.213255992493389</v>
      </c>
      <c r="IX3" s="157"/>
      <c r="IZ3" s="132" t="s">
        <v>1045</v>
      </c>
      <c r="JA3" s="133" t="s">
        <v>62</v>
      </c>
      <c r="JB3" s="134">
        <f>1/JB1</f>
        <v>0.204002529631367</v>
      </c>
      <c r="JC3" s="157"/>
      <c r="JE3" s="132" t="s">
        <v>1045</v>
      </c>
      <c r="JF3" s="133" t="s">
        <v>62</v>
      </c>
      <c r="JG3" s="134">
        <f>1/JG1</f>
        <v>0.20501886173528</v>
      </c>
      <c r="JH3" s="157"/>
      <c r="JJ3" s="132" t="s">
        <v>1045</v>
      </c>
      <c r="JK3" s="133" t="s">
        <v>62</v>
      </c>
      <c r="JL3" s="134">
        <f>1/JL1</f>
        <v>0.211050609936263</v>
      </c>
      <c r="JM3" s="157"/>
      <c r="JO3" s="132" t="s">
        <v>1045</v>
      </c>
      <c r="JP3" s="133" t="s">
        <v>62</v>
      </c>
      <c r="JQ3" s="134">
        <f>1/JQ1</f>
        <v>0.204817302965755</v>
      </c>
      <c r="JR3" s="157"/>
      <c r="JT3" s="132" t="s">
        <v>1045</v>
      </c>
      <c r="JU3" s="133" t="s">
        <v>62</v>
      </c>
      <c r="JV3" s="134">
        <f>1/JV1</f>
        <v>0.205587878538681</v>
      </c>
      <c r="JW3" s="157"/>
      <c r="JY3" s="132" t="s">
        <v>1045</v>
      </c>
      <c r="JZ3" s="133" t="s">
        <v>62</v>
      </c>
      <c r="KA3" s="134">
        <f>1/KA1</f>
        <v>0.213656952397231</v>
      </c>
      <c r="KB3" s="157"/>
    </row>
    <row r="4" spans="1:288">
      <c r="A4" s="136"/>
      <c r="B4" s="137" t="s">
        <v>63</v>
      </c>
      <c r="C4" s="179">
        <f>1/C2</f>
        <v>0.21994336458362</v>
      </c>
      <c r="D4" s="318">
        <f>ROUND(C4,12)</f>
        <v>0.219943364584</v>
      </c>
      <c r="E4" s="156"/>
      <c r="F4" s="157"/>
      <c r="H4" s="136"/>
      <c r="I4" s="137" t="s">
        <v>63</v>
      </c>
      <c r="J4" s="179">
        <f>1/J2</f>
        <v>0.213989717328887</v>
      </c>
      <c r="K4" s="318">
        <f>ROUND(J4,12)</f>
        <v>0.213989717329</v>
      </c>
      <c r="L4" s="156"/>
      <c r="M4" s="157"/>
      <c r="O4" s="136"/>
      <c r="P4" s="137" t="s">
        <v>63</v>
      </c>
      <c r="Q4" s="179">
        <f>1/Q2</f>
        <v>0.211180331330825</v>
      </c>
      <c r="R4" s="318">
        <f>ROUND(Q4,12)</f>
        <v>0.211180331331</v>
      </c>
      <c r="S4" s="156"/>
      <c r="T4" s="157"/>
      <c r="V4" s="136"/>
      <c r="W4" s="137" t="s">
        <v>63</v>
      </c>
      <c r="X4" s="179">
        <f>1/X2</f>
        <v>0.211577522004062</v>
      </c>
      <c r="Y4" s="318">
        <f>ROUND(X4,12)</f>
        <v>0.211577522004</v>
      </c>
      <c r="Z4" s="156"/>
      <c r="AA4" s="157"/>
      <c r="AC4" s="136"/>
      <c r="AD4" s="137" t="s">
        <v>63</v>
      </c>
      <c r="AE4" s="179">
        <f>1/AE2</f>
        <v>0.212520277976524</v>
      </c>
      <c r="AF4" s="318">
        <f>ROUND(AE4,12)</f>
        <v>0.212520277977</v>
      </c>
      <c r="AG4" s="156"/>
      <c r="AH4" s="157">
        <v>0.212520277977</v>
      </c>
      <c r="AJ4" s="136"/>
      <c r="AK4" s="137" t="s">
        <v>63</v>
      </c>
      <c r="AL4" s="179">
        <f>1/AL2</f>
        <v>0.216647615431913</v>
      </c>
      <c r="AM4" s="318">
        <f>ROUND(AL4,12)</f>
        <v>0.216647615432</v>
      </c>
      <c r="AN4" s="156"/>
      <c r="AO4" s="157"/>
      <c r="AQ4" s="136"/>
      <c r="AR4" s="137" t="s">
        <v>63</v>
      </c>
      <c r="AS4" s="179">
        <f>1/AS2</f>
        <v>0.211447977362196</v>
      </c>
      <c r="AT4" s="318">
        <f>ROUND(AS4,12)</f>
        <v>0.211447977362</v>
      </c>
      <c r="AU4" s="156"/>
      <c r="AV4" s="157"/>
      <c r="AX4" s="136"/>
      <c r="AY4" s="137" t="s">
        <v>63</v>
      </c>
      <c r="AZ4" s="179">
        <f>1/AZ2</f>
        <v>0.213998127006869</v>
      </c>
      <c r="BA4" s="318">
        <f>ROUND(AZ4,12)</f>
        <v>0.213998127007</v>
      </c>
      <c r="BB4" s="156"/>
      <c r="BC4" s="157"/>
      <c r="BE4" s="136"/>
      <c r="BF4" s="137" t="s">
        <v>63</v>
      </c>
      <c r="BG4" s="179">
        <f>1/BG2</f>
        <v>0.220961514028294</v>
      </c>
      <c r="BH4" s="318">
        <f>ROUND(BG4,12)</f>
        <v>0.220961514028</v>
      </c>
      <c r="BI4" s="156"/>
      <c r="BJ4" s="157"/>
      <c r="BL4" s="136"/>
      <c r="BM4" s="137" t="s">
        <v>63</v>
      </c>
      <c r="BN4" s="179">
        <f>1/BN2</f>
        <v>0.211933187099434</v>
      </c>
      <c r="BO4" s="318">
        <f>ROUND(BN4,12)</f>
        <v>0.211933187099</v>
      </c>
      <c r="BP4" s="156"/>
      <c r="BQ4" s="157"/>
      <c r="BS4" s="136"/>
      <c r="BT4" s="137" t="s">
        <v>63</v>
      </c>
      <c r="BU4" s="179">
        <f>1/BU2</f>
        <v>0.212278988625706</v>
      </c>
      <c r="BV4" s="318">
        <f>ROUND(BU4,12)</f>
        <v>0.212278988626</v>
      </c>
      <c r="BW4" s="156"/>
      <c r="BX4" s="157"/>
      <c r="BZ4" s="136"/>
      <c r="CA4" s="137" t="s">
        <v>63</v>
      </c>
      <c r="CB4" s="179">
        <f>1/CB2</f>
        <v>0.21277161626639</v>
      </c>
      <c r="CC4" s="318">
        <f>ROUND(CB4,12)</f>
        <v>0.212771616266</v>
      </c>
      <c r="CD4" s="156"/>
      <c r="CE4" s="157"/>
      <c r="CG4" s="136"/>
      <c r="CH4" s="137" t="s">
        <v>63</v>
      </c>
      <c r="CI4" s="179">
        <f>1/CI2</f>
        <v>0.21179261267367</v>
      </c>
      <c r="CJ4" s="157"/>
      <c r="CL4" s="136"/>
      <c r="CM4" s="137" t="s">
        <v>63</v>
      </c>
      <c r="CN4" s="179">
        <f>1/CN2</f>
        <v>0.21704214958545</v>
      </c>
      <c r="CO4" s="157"/>
      <c r="CQ4" s="136"/>
      <c r="CR4" s="137" t="s">
        <v>63</v>
      </c>
      <c r="CS4" s="179">
        <f>1/CS2</f>
        <v>0.21703991821022</v>
      </c>
      <c r="CT4" s="157"/>
      <c r="CV4" s="136"/>
      <c r="CW4" s="137" t="s">
        <v>63</v>
      </c>
      <c r="CX4" s="179">
        <f>1/CX2</f>
        <v>0.215178011389372</v>
      </c>
      <c r="CY4" s="157"/>
      <c r="DA4" s="136"/>
      <c r="DB4" s="137" t="s">
        <v>63</v>
      </c>
      <c r="DC4" s="179">
        <f>1/DC2</f>
        <v>0.208567319795229</v>
      </c>
      <c r="DD4" s="157"/>
      <c r="DF4" s="136"/>
      <c r="DG4" s="137" t="s">
        <v>63</v>
      </c>
      <c r="DH4" s="179">
        <f>1/DH2</f>
        <v>0.206506732119467</v>
      </c>
      <c r="DI4" s="157"/>
      <c r="DK4" s="136"/>
      <c r="DL4" s="137" t="s">
        <v>63</v>
      </c>
      <c r="DM4" s="179">
        <f>1/DM2</f>
        <v>0.212700042077617</v>
      </c>
      <c r="DN4" s="157"/>
      <c r="DP4" s="136"/>
      <c r="DQ4" s="137" t="s">
        <v>63</v>
      </c>
      <c r="DR4" s="179">
        <f>1/DR2</f>
        <v>0.214712301619253</v>
      </c>
      <c r="DS4" s="157"/>
      <c r="DU4" s="136"/>
      <c r="DV4" s="137" t="s">
        <v>63</v>
      </c>
      <c r="DW4" s="179">
        <f>1/DW2</f>
        <v>0.217995111780199</v>
      </c>
      <c r="DX4" s="157"/>
      <c r="DZ4" s="136"/>
      <c r="EA4" s="137" t="s">
        <v>63</v>
      </c>
      <c r="EB4" s="179">
        <f>1/EB2</f>
        <v>0.214524895614136</v>
      </c>
      <c r="EC4" s="157"/>
      <c r="EE4" s="136"/>
      <c r="EF4" s="137" t="s">
        <v>63</v>
      </c>
      <c r="EG4" s="179">
        <f>1/EG2</f>
        <v>0.210108415942626</v>
      </c>
      <c r="EH4" s="157"/>
      <c r="EJ4" s="136"/>
      <c r="EK4" s="137" t="s">
        <v>63</v>
      </c>
      <c r="EL4" s="179">
        <f>1/EL2</f>
        <v>0.210913042561248</v>
      </c>
      <c r="EM4" s="157"/>
      <c r="EO4" s="136"/>
      <c r="EP4" s="137" t="s">
        <v>63</v>
      </c>
      <c r="EQ4" s="179">
        <f>1/EQ2</f>
        <v>0.214597743236483</v>
      </c>
      <c r="ER4" s="157"/>
      <c r="ET4" s="136"/>
      <c r="EU4" s="137" t="s">
        <v>63</v>
      </c>
      <c r="EV4" s="179">
        <f>1/EV2</f>
        <v>0.213887185713151</v>
      </c>
      <c r="EW4" s="157"/>
      <c r="EY4" s="136"/>
      <c r="EZ4" s="137" t="s">
        <v>63</v>
      </c>
      <c r="FA4" s="179">
        <f>1/FA2</f>
        <v>0.21510418571235</v>
      </c>
      <c r="FB4" s="157"/>
      <c r="FD4" s="136"/>
      <c r="FE4" s="137" t="s">
        <v>63</v>
      </c>
      <c r="FF4" s="179">
        <f>1/FF2</f>
        <v>0.210998508240547</v>
      </c>
      <c r="FG4" s="157"/>
      <c r="FI4" s="136"/>
      <c r="FJ4" s="137" t="s">
        <v>63</v>
      </c>
      <c r="FK4" s="179">
        <f>1/FK2</f>
        <v>0.210142819696355</v>
      </c>
      <c r="FL4" s="157"/>
      <c r="FN4" s="136"/>
      <c r="FO4" s="137" t="s">
        <v>63</v>
      </c>
      <c r="FP4" s="179">
        <f>1/FP2</f>
        <v>0.208804846451271</v>
      </c>
      <c r="FQ4" s="157"/>
      <c r="FS4" s="136"/>
      <c r="FT4" s="137" t="s">
        <v>63</v>
      </c>
      <c r="FU4" s="179">
        <f>1/FU2</f>
        <v>0.21077601982061</v>
      </c>
      <c r="FV4" s="157"/>
      <c r="FX4" s="136"/>
      <c r="FY4" s="137" t="s">
        <v>63</v>
      </c>
      <c r="FZ4" s="179">
        <f>1/FZ2</f>
        <v>0.208698555805994</v>
      </c>
      <c r="GA4" s="157"/>
      <c r="GC4" s="136"/>
      <c r="GD4" s="137" t="s">
        <v>63</v>
      </c>
      <c r="GE4" s="179">
        <f>1/GE2</f>
        <v>0.210946234492522</v>
      </c>
      <c r="GF4" s="157"/>
      <c r="GH4" s="136"/>
      <c r="GI4" s="137" t="s">
        <v>63</v>
      </c>
      <c r="GJ4" s="179">
        <f>1/GJ2</f>
        <v>0.212680842013581</v>
      </c>
      <c r="GK4" s="157"/>
      <c r="GM4" s="136"/>
      <c r="GN4" s="137" t="s">
        <v>63</v>
      </c>
      <c r="GO4" s="179">
        <f>1/GO2</f>
        <v>0.218063811418416</v>
      </c>
      <c r="GP4" s="157"/>
      <c r="GR4" s="136"/>
      <c r="GS4" s="137" t="s">
        <v>63</v>
      </c>
      <c r="GT4" s="179">
        <f>1/GT2</f>
        <v>0.22223292232589</v>
      </c>
      <c r="GU4" s="157"/>
      <c r="GW4" s="136"/>
      <c r="GX4" s="137" t="s">
        <v>63</v>
      </c>
      <c r="GY4" s="179">
        <f>1/GY2</f>
        <v>0.21954137806123</v>
      </c>
      <c r="GZ4" s="157"/>
      <c r="HB4" s="136"/>
      <c r="HC4" s="137" t="s">
        <v>63</v>
      </c>
      <c r="HD4" s="179">
        <f>1/HD2</f>
        <v>0.220218813607845</v>
      </c>
      <c r="HE4" s="157"/>
      <c r="HG4" s="136"/>
      <c r="HH4" s="137" t="s">
        <v>63</v>
      </c>
      <c r="HI4" s="179">
        <f>1/HI2</f>
        <v>0.219592227689952</v>
      </c>
      <c r="HJ4" s="157"/>
      <c r="HL4" s="136"/>
      <c r="HM4" s="137" t="s">
        <v>63</v>
      </c>
      <c r="HN4" s="179">
        <f>1/HN2</f>
        <v>0.215661080666325</v>
      </c>
      <c r="HO4" s="157"/>
      <c r="HQ4" s="136"/>
      <c r="HR4" s="137" t="s">
        <v>63</v>
      </c>
      <c r="HS4" s="179">
        <f>1/HS2</f>
        <v>0.214322991177394</v>
      </c>
      <c r="HT4" s="157"/>
      <c r="HV4" s="136"/>
      <c r="HW4" s="137" t="s">
        <v>63</v>
      </c>
      <c r="HX4" s="179">
        <f>1/HX2</f>
        <v>0.213431326150905</v>
      </c>
      <c r="HY4" s="157"/>
      <c r="IA4" s="136"/>
      <c r="IB4" s="137" t="s">
        <v>63</v>
      </c>
      <c r="IC4" s="179">
        <f>1/IC2</f>
        <v>0.215622352850579</v>
      </c>
      <c r="ID4" s="157"/>
      <c r="IF4" s="136"/>
      <c r="IG4" s="137" t="s">
        <v>63</v>
      </c>
      <c r="IH4" s="179">
        <f>1/IH2</f>
        <v>0.213305616530797</v>
      </c>
      <c r="II4" s="157"/>
      <c r="IK4" s="136"/>
      <c r="IL4" s="137" t="s">
        <v>63</v>
      </c>
      <c r="IM4" s="179">
        <f>1/IM2</f>
        <v>0.215594317441073</v>
      </c>
      <c r="IN4" s="157"/>
      <c r="IP4" s="136"/>
      <c r="IQ4" s="137" t="s">
        <v>63</v>
      </c>
      <c r="IR4" s="179">
        <f>1/IR2</f>
        <v>0.216676037905306</v>
      </c>
      <c r="IS4" s="157"/>
      <c r="IU4" s="136"/>
      <c r="IV4" s="137" t="s">
        <v>63</v>
      </c>
      <c r="IW4" s="179">
        <f>1/IW2</f>
        <v>0.213662509847055</v>
      </c>
      <c r="IX4" s="157"/>
      <c r="IZ4" s="136"/>
      <c r="JA4" s="137" t="s">
        <v>63</v>
      </c>
      <c r="JB4" s="179">
        <f>1/JB2</f>
        <v>0.211453819014562</v>
      </c>
      <c r="JC4" s="157"/>
      <c r="JE4" s="136"/>
      <c r="JF4" s="137" t="s">
        <v>63</v>
      </c>
      <c r="JG4" s="179">
        <f>1/JG2</f>
        <v>0.204981039253869</v>
      </c>
      <c r="JH4" s="157"/>
      <c r="JJ4" s="136"/>
      <c r="JK4" s="137" t="s">
        <v>63</v>
      </c>
      <c r="JL4" s="179">
        <f>1/JL2</f>
        <v>0.206401640705406</v>
      </c>
      <c r="JM4" s="157"/>
      <c r="JO4" s="136"/>
      <c r="JP4" s="137" t="s">
        <v>63</v>
      </c>
      <c r="JQ4" s="179">
        <f>1/JQ2</f>
        <v>0.205941914573332</v>
      </c>
      <c r="JR4" s="157"/>
      <c r="JT4" s="136"/>
      <c r="JU4" s="137" t="s">
        <v>63</v>
      </c>
      <c r="JV4" s="179">
        <f>1/JV2</f>
        <v>0.204111717146518</v>
      </c>
      <c r="JW4" s="157"/>
      <c r="JY4" s="136"/>
      <c r="JZ4" s="137" t="s">
        <v>63</v>
      </c>
      <c r="KA4" s="179">
        <f>1/KA2</f>
        <v>0.209266103774064</v>
      </c>
      <c r="KB4" s="157"/>
    </row>
    <row r="5" s="344" customFormat="1" customHeight="1" spans="1:288">
      <c r="A5" s="306" t="s">
        <v>72</v>
      </c>
      <c r="B5" s="345" t="s">
        <v>1046</v>
      </c>
      <c r="C5" s="346"/>
      <c r="D5" s="347" t="s">
        <v>966</v>
      </c>
      <c r="E5" s="348"/>
      <c r="F5" s="306" t="s">
        <v>1047</v>
      </c>
      <c r="H5" s="306" t="s">
        <v>72</v>
      </c>
      <c r="I5" s="345" t="s">
        <v>1046</v>
      </c>
      <c r="J5" s="346"/>
      <c r="K5" s="347" t="s">
        <v>966</v>
      </c>
      <c r="L5" s="348"/>
      <c r="M5" s="306" t="s">
        <v>1047</v>
      </c>
      <c r="O5" s="306" t="s">
        <v>72</v>
      </c>
      <c r="P5" s="345" t="s">
        <v>1046</v>
      </c>
      <c r="Q5" s="346"/>
      <c r="R5" s="347" t="s">
        <v>966</v>
      </c>
      <c r="S5" s="348"/>
      <c r="T5" s="306" t="s">
        <v>1047</v>
      </c>
      <c r="V5" s="306" t="s">
        <v>72</v>
      </c>
      <c r="W5" s="345" t="s">
        <v>1046</v>
      </c>
      <c r="X5" s="346"/>
      <c r="Y5" s="347" t="s">
        <v>966</v>
      </c>
      <c r="Z5" s="348"/>
      <c r="AA5" s="306" t="s">
        <v>1047</v>
      </c>
      <c r="AC5" s="306" t="s">
        <v>72</v>
      </c>
      <c r="AD5" s="345" t="s">
        <v>1046</v>
      </c>
      <c r="AE5" s="346"/>
      <c r="AF5" s="347" t="s">
        <v>966</v>
      </c>
      <c r="AG5" s="348"/>
      <c r="AH5" s="306" t="s">
        <v>1047</v>
      </c>
      <c r="AJ5" s="306" t="s">
        <v>72</v>
      </c>
      <c r="AK5" s="345" t="s">
        <v>1046</v>
      </c>
      <c r="AL5" s="346"/>
      <c r="AM5" s="347" t="s">
        <v>966</v>
      </c>
      <c r="AN5" s="348"/>
      <c r="AO5" s="306" t="s">
        <v>1047</v>
      </c>
      <c r="AQ5" s="306" t="s">
        <v>72</v>
      </c>
      <c r="AR5" s="345" t="s">
        <v>1046</v>
      </c>
      <c r="AS5" s="346"/>
      <c r="AT5" s="347" t="s">
        <v>966</v>
      </c>
      <c r="AU5" s="348"/>
      <c r="AV5" s="306" t="s">
        <v>1047</v>
      </c>
      <c r="AX5" s="306" t="s">
        <v>72</v>
      </c>
      <c r="AY5" s="345" t="s">
        <v>1046</v>
      </c>
      <c r="AZ5" s="346"/>
      <c r="BA5" s="347" t="s">
        <v>966</v>
      </c>
      <c r="BB5" s="348"/>
      <c r="BC5" s="306" t="s">
        <v>1047</v>
      </c>
      <c r="BE5" s="306" t="s">
        <v>72</v>
      </c>
      <c r="BF5" s="345" t="s">
        <v>1046</v>
      </c>
      <c r="BG5" s="346"/>
      <c r="BH5" s="347" t="s">
        <v>966</v>
      </c>
      <c r="BI5" s="348"/>
      <c r="BJ5" s="306" t="s">
        <v>1047</v>
      </c>
      <c r="BL5" s="306" t="s">
        <v>72</v>
      </c>
      <c r="BM5" s="345" t="s">
        <v>1046</v>
      </c>
      <c r="BN5" s="346"/>
      <c r="BO5" s="347" t="s">
        <v>966</v>
      </c>
      <c r="BP5" s="348"/>
      <c r="BQ5" s="306" t="s">
        <v>1047</v>
      </c>
      <c r="BS5" s="306" t="s">
        <v>72</v>
      </c>
      <c r="BT5" s="345" t="s">
        <v>1046</v>
      </c>
      <c r="BU5" s="346"/>
      <c r="BV5" s="347" t="s">
        <v>966</v>
      </c>
      <c r="BW5" s="348"/>
      <c r="BX5" s="306" t="s">
        <v>1047</v>
      </c>
      <c r="BZ5" s="306" t="s">
        <v>72</v>
      </c>
      <c r="CA5" s="345" t="s">
        <v>1046</v>
      </c>
      <c r="CB5" s="346"/>
      <c r="CC5" s="347" t="s">
        <v>966</v>
      </c>
      <c r="CD5" s="348"/>
      <c r="CE5" s="306" t="s">
        <v>1047</v>
      </c>
      <c r="CG5" s="306"/>
      <c r="CH5" s="306" t="s">
        <v>72</v>
      </c>
      <c r="CI5" s="307" t="s">
        <v>1046</v>
      </c>
      <c r="CJ5" s="306" t="s">
        <v>1047</v>
      </c>
      <c r="CL5" s="306"/>
      <c r="CM5" s="306" t="s">
        <v>72</v>
      </c>
      <c r="CN5" s="307" t="s">
        <v>1046</v>
      </c>
      <c r="CO5" s="306" t="s">
        <v>1047</v>
      </c>
      <c r="CQ5" s="306"/>
      <c r="CR5" s="306" t="s">
        <v>72</v>
      </c>
      <c r="CS5" s="307" t="s">
        <v>1046</v>
      </c>
      <c r="CT5" s="306" t="s">
        <v>1047</v>
      </c>
      <c r="CV5" s="306"/>
      <c r="CW5" s="306" t="s">
        <v>72</v>
      </c>
      <c r="CX5" s="307" t="s">
        <v>1046</v>
      </c>
      <c r="CY5" s="306" t="s">
        <v>1047</v>
      </c>
      <c r="DA5" s="306"/>
      <c r="DB5" s="306" t="s">
        <v>72</v>
      </c>
      <c r="DC5" s="307" t="s">
        <v>1046</v>
      </c>
      <c r="DD5" s="306" t="s">
        <v>1047</v>
      </c>
      <c r="DF5" s="306"/>
      <c r="DG5" s="306" t="s">
        <v>72</v>
      </c>
      <c r="DH5" s="307" t="s">
        <v>1046</v>
      </c>
      <c r="DI5" s="306" t="s">
        <v>1047</v>
      </c>
      <c r="DK5" s="306"/>
      <c r="DL5" s="306" t="s">
        <v>72</v>
      </c>
      <c r="DM5" s="307" t="s">
        <v>1046</v>
      </c>
      <c r="DN5" s="306" t="s">
        <v>1047</v>
      </c>
      <c r="DP5" s="306"/>
      <c r="DQ5" s="306" t="s">
        <v>72</v>
      </c>
      <c r="DR5" s="307" t="s">
        <v>1046</v>
      </c>
      <c r="DS5" s="306" t="s">
        <v>1047</v>
      </c>
      <c r="DU5" s="306"/>
      <c r="DV5" s="306" t="s">
        <v>72</v>
      </c>
      <c r="DW5" s="307" t="s">
        <v>1046</v>
      </c>
      <c r="DX5" s="306" t="s">
        <v>1047</v>
      </c>
      <c r="DZ5" s="306"/>
      <c r="EA5" s="306" t="s">
        <v>72</v>
      </c>
      <c r="EB5" s="307" t="s">
        <v>1046</v>
      </c>
      <c r="EC5" s="306" t="s">
        <v>1047</v>
      </c>
      <c r="EE5" s="306"/>
      <c r="EF5" s="306" t="s">
        <v>72</v>
      </c>
      <c r="EG5" s="307" t="s">
        <v>1046</v>
      </c>
      <c r="EH5" s="306" t="s">
        <v>1047</v>
      </c>
      <c r="EJ5" s="306"/>
      <c r="EK5" s="306" t="s">
        <v>72</v>
      </c>
      <c r="EL5" s="307" t="s">
        <v>1046</v>
      </c>
      <c r="EM5" s="306" t="s">
        <v>1047</v>
      </c>
      <c r="EO5" s="306"/>
      <c r="EP5" s="306" t="s">
        <v>72</v>
      </c>
      <c r="EQ5" s="307" t="s">
        <v>1046</v>
      </c>
      <c r="ER5" s="306" t="s">
        <v>1047</v>
      </c>
      <c r="ET5" s="306"/>
      <c r="EU5" s="306" t="s">
        <v>72</v>
      </c>
      <c r="EV5" s="307" t="s">
        <v>1046</v>
      </c>
      <c r="EW5" s="306" t="s">
        <v>1047</v>
      </c>
      <c r="EY5" s="306"/>
      <c r="EZ5" s="306" t="s">
        <v>72</v>
      </c>
      <c r="FA5" s="307" t="s">
        <v>1046</v>
      </c>
      <c r="FB5" s="306" t="s">
        <v>1047</v>
      </c>
      <c r="FD5" s="306"/>
      <c r="FE5" s="306" t="s">
        <v>72</v>
      </c>
      <c r="FF5" s="307" t="s">
        <v>1046</v>
      </c>
      <c r="FG5" s="306" t="s">
        <v>1047</v>
      </c>
      <c r="FI5" s="306"/>
      <c r="FJ5" s="306" t="s">
        <v>72</v>
      </c>
      <c r="FK5" s="307" t="s">
        <v>1046</v>
      </c>
      <c r="FL5" s="306" t="s">
        <v>1047</v>
      </c>
      <c r="FN5" s="306"/>
      <c r="FO5" s="306" t="s">
        <v>72</v>
      </c>
      <c r="FP5" s="307" t="s">
        <v>1046</v>
      </c>
      <c r="FQ5" s="306" t="s">
        <v>1047</v>
      </c>
      <c r="FS5" s="306"/>
      <c r="FT5" s="306" t="s">
        <v>72</v>
      </c>
      <c r="FU5" s="307" t="s">
        <v>1046</v>
      </c>
      <c r="FV5" s="306" t="s">
        <v>1047</v>
      </c>
      <c r="FX5" s="306"/>
      <c r="FY5" s="306" t="s">
        <v>72</v>
      </c>
      <c r="FZ5" s="307" t="s">
        <v>1046</v>
      </c>
      <c r="GA5" s="306" t="s">
        <v>1047</v>
      </c>
      <c r="GC5" s="306"/>
      <c r="GD5" s="306" t="s">
        <v>72</v>
      </c>
      <c r="GE5" s="307" t="s">
        <v>1046</v>
      </c>
      <c r="GF5" s="306" t="s">
        <v>1047</v>
      </c>
      <c r="GH5" s="306"/>
      <c r="GI5" s="306" t="s">
        <v>72</v>
      </c>
      <c r="GJ5" s="307" t="s">
        <v>1046</v>
      </c>
      <c r="GK5" s="306" t="s">
        <v>1047</v>
      </c>
      <c r="GM5" s="306"/>
      <c r="GN5" s="306" t="s">
        <v>72</v>
      </c>
      <c r="GO5" s="307" t="s">
        <v>1046</v>
      </c>
      <c r="GP5" s="306" t="s">
        <v>1047</v>
      </c>
      <c r="GR5" s="306"/>
      <c r="GS5" s="306" t="s">
        <v>72</v>
      </c>
      <c r="GT5" s="307" t="s">
        <v>1046</v>
      </c>
      <c r="GU5" s="306" t="s">
        <v>1047</v>
      </c>
      <c r="GW5" s="306"/>
      <c r="GX5" s="306" t="s">
        <v>72</v>
      </c>
      <c r="GY5" s="307" t="s">
        <v>1046</v>
      </c>
      <c r="GZ5" s="306" t="s">
        <v>1047</v>
      </c>
      <c r="HB5" s="306"/>
      <c r="HC5" s="306" t="s">
        <v>72</v>
      </c>
      <c r="HD5" s="307" t="s">
        <v>1046</v>
      </c>
      <c r="HE5" s="306" t="s">
        <v>1047</v>
      </c>
      <c r="HG5" s="306"/>
      <c r="HH5" s="306" t="s">
        <v>72</v>
      </c>
      <c r="HI5" s="307" t="s">
        <v>1046</v>
      </c>
      <c r="HJ5" s="306" t="s">
        <v>1047</v>
      </c>
      <c r="HL5" s="306"/>
      <c r="HM5" s="306" t="s">
        <v>72</v>
      </c>
      <c r="HN5" s="307" t="s">
        <v>1046</v>
      </c>
      <c r="HO5" s="306" t="s">
        <v>1047</v>
      </c>
      <c r="HQ5" s="306"/>
      <c r="HR5" s="306" t="s">
        <v>72</v>
      </c>
      <c r="HS5" s="307" t="s">
        <v>1046</v>
      </c>
      <c r="HT5" s="306" t="s">
        <v>1047</v>
      </c>
      <c r="HV5" s="306"/>
      <c r="HW5" s="306" t="s">
        <v>72</v>
      </c>
      <c r="HX5" s="307" t="s">
        <v>1046</v>
      </c>
      <c r="HY5" s="306" t="s">
        <v>1047</v>
      </c>
      <c r="IA5" s="306"/>
      <c r="IB5" s="306" t="s">
        <v>72</v>
      </c>
      <c r="IC5" s="307" t="s">
        <v>1046</v>
      </c>
      <c r="ID5" s="306" t="s">
        <v>1047</v>
      </c>
      <c r="IF5" s="306"/>
      <c r="IG5" s="306" t="s">
        <v>72</v>
      </c>
      <c r="IH5" s="307" t="s">
        <v>1046</v>
      </c>
      <c r="II5" s="306" t="s">
        <v>1047</v>
      </c>
      <c r="IK5" s="306"/>
      <c r="IL5" s="306" t="s">
        <v>72</v>
      </c>
      <c r="IM5" s="307" t="s">
        <v>1046</v>
      </c>
      <c r="IN5" s="306" t="s">
        <v>1047</v>
      </c>
      <c r="IP5" s="306"/>
      <c r="IQ5" s="306" t="s">
        <v>72</v>
      </c>
      <c r="IR5" s="307" t="s">
        <v>1046</v>
      </c>
      <c r="IS5" s="306" t="s">
        <v>1047</v>
      </c>
      <c r="IU5" s="306"/>
      <c r="IV5" s="306" t="s">
        <v>72</v>
      </c>
      <c r="IW5" s="307" t="s">
        <v>1046</v>
      </c>
      <c r="IX5" s="306" t="s">
        <v>1047</v>
      </c>
      <c r="IZ5" s="306"/>
      <c r="JA5" s="306" t="s">
        <v>72</v>
      </c>
      <c r="JB5" s="307" t="s">
        <v>1046</v>
      </c>
      <c r="JC5" s="306" t="s">
        <v>1047</v>
      </c>
      <c r="JE5" s="306"/>
      <c r="JF5" s="306" t="s">
        <v>72</v>
      </c>
      <c r="JG5" s="307" t="s">
        <v>1046</v>
      </c>
      <c r="JH5" s="306" t="s">
        <v>1047</v>
      </c>
      <c r="JJ5" s="306"/>
      <c r="JK5" s="306" t="s">
        <v>72</v>
      </c>
      <c r="JL5" s="307" t="s">
        <v>1046</v>
      </c>
      <c r="JM5" s="306" t="s">
        <v>1047</v>
      </c>
      <c r="JO5" s="306"/>
      <c r="JP5" s="306" t="s">
        <v>72</v>
      </c>
      <c r="JQ5" s="307" t="s">
        <v>1046</v>
      </c>
      <c r="JR5" s="306" t="s">
        <v>1047</v>
      </c>
      <c r="JT5" s="306"/>
      <c r="JU5" s="306" t="s">
        <v>72</v>
      </c>
      <c r="JV5" s="307" t="s">
        <v>1046</v>
      </c>
      <c r="JW5" s="306" t="s">
        <v>1047</v>
      </c>
      <c r="JY5" s="306"/>
      <c r="JZ5" s="306" t="s">
        <v>72</v>
      </c>
      <c r="KA5" s="307" t="s">
        <v>1046</v>
      </c>
      <c r="KB5" s="306" t="s">
        <v>1047</v>
      </c>
    </row>
    <row r="6" spans="1:288">
      <c r="A6" s="168" t="s">
        <v>80</v>
      </c>
      <c r="B6" s="168" t="s">
        <v>1048</v>
      </c>
      <c r="C6" s="149">
        <f>B6/100</f>
        <v>4.5397</v>
      </c>
      <c r="D6" s="181" t="s">
        <v>81</v>
      </c>
      <c r="E6" s="149">
        <f>D6/100</f>
        <v>6.3222</v>
      </c>
      <c r="F6" s="309">
        <f>C6/E6</f>
        <v>0.718057005472778</v>
      </c>
      <c r="H6" s="168" t="s">
        <v>82</v>
      </c>
      <c r="I6" s="168" t="s">
        <v>1049</v>
      </c>
      <c r="J6" s="149">
        <f>I6/100</f>
        <v>4.7646</v>
      </c>
      <c r="K6" s="181" t="s">
        <v>83</v>
      </c>
      <c r="L6" s="149">
        <f>K6/100</f>
        <v>6.3482</v>
      </c>
      <c r="M6" s="309">
        <f>J6/L6</f>
        <v>0.75054346113859</v>
      </c>
      <c r="O6" s="168" t="s">
        <v>84</v>
      </c>
      <c r="P6" s="168" t="s">
        <v>1050</v>
      </c>
      <c r="Q6" s="149">
        <f>P6/100</f>
        <v>4.7065</v>
      </c>
      <c r="R6" s="181" t="s">
        <v>85</v>
      </c>
      <c r="S6" s="149">
        <f>R6/100</f>
        <v>6.6177</v>
      </c>
      <c r="T6" s="309">
        <f>Q6/S6</f>
        <v>0.711198754854406</v>
      </c>
      <c r="V6" s="168" t="s">
        <v>86</v>
      </c>
      <c r="W6" s="168" t="s">
        <v>1051</v>
      </c>
      <c r="X6" s="149">
        <f>W6/100</f>
        <v>4.788</v>
      </c>
      <c r="Y6" s="181" t="s">
        <v>87</v>
      </c>
      <c r="Z6" s="149">
        <f>Y6/100</f>
        <v>6.6607</v>
      </c>
      <c r="AA6" s="309">
        <f>X6/Z6</f>
        <v>0.718843364811506</v>
      </c>
      <c r="AC6" s="168" t="s">
        <v>88</v>
      </c>
      <c r="AD6" s="168" t="s">
        <v>1052</v>
      </c>
      <c r="AE6" s="149">
        <f>AD6/100</f>
        <v>4.6145</v>
      </c>
      <c r="AF6" s="181" t="s">
        <v>89</v>
      </c>
      <c r="AG6" s="149">
        <f>AF6/100</f>
        <v>6.7114</v>
      </c>
      <c r="AH6" s="309">
        <f>AE6/AG6</f>
        <v>0.687561462586048</v>
      </c>
      <c r="AJ6" s="168" t="s">
        <v>90</v>
      </c>
      <c r="AK6" s="168" t="s">
        <v>1053</v>
      </c>
      <c r="AL6" s="149">
        <f>AK6/100</f>
        <v>4.7196</v>
      </c>
      <c r="AM6" s="181" t="s">
        <v>91</v>
      </c>
      <c r="AN6" s="149">
        <f>AM6/100</f>
        <v>6.7437</v>
      </c>
      <c r="AO6" s="309">
        <f>AL6/AN6</f>
        <v>0.699853196316562</v>
      </c>
      <c r="AQ6" s="168" t="s">
        <v>92</v>
      </c>
      <c r="AR6" s="168" t="s">
        <v>1054</v>
      </c>
      <c r="AS6" s="149">
        <f>AR6/100</f>
        <v>4.7382</v>
      </c>
      <c r="AT6" s="181" t="s">
        <v>93</v>
      </c>
      <c r="AU6" s="149">
        <f>AT6/100</f>
        <v>6.8906</v>
      </c>
      <c r="AV6" s="309">
        <f>AS6/AU6</f>
        <v>0.687632426784315</v>
      </c>
      <c r="AX6" s="168" t="s">
        <v>1055</v>
      </c>
      <c r="AY6" s="168" t="s">
        <v>1055</v>
      </c>
      <c r="AZ6" s="149">
        <f>AY6/100</f>
        <v>4.6296</v>
      </c>
      <c r="BA6" s="181" t="s">
        <v>95</v>
      </c>
      <c r="BB6" s="149">
        <f>BA6/100</f>
        <v>7.0998</v>
      </c>
      <c r="BC6" s="309">
        <f>AZ6/BB6</f>
        <v>0.652074706329756</v>
      </c>
      <c r="BE6" s="168" t="s">
        <v>96</v>
      </c>
      <c r="BF6" s="168" t="s">
        <v>1056</v>
      </c>
      <c r="BG6" s="149">
        <f>BF6/100</f>
        <v>4.6147</v>
      </c>
      <c r="BH6" s="181" t="s">
        <v>97</v>
      </c>
      <c r="BI6" s="149">
        <f>BH6/100</f>
        <v>7.1768</v>
      </c>
      <c r="BJ6" s="309">
        <f>BG6/BI6</f>
        <v>0.64300245234645</v>
      </c>
      <c r="BL6" s="265" t="s">
        <v>98</v>
      </c>
      <c r="BM6" s="265" t="s">
        <v>1057</v>
      </c>
      <c r="BN6" s="149">
        <f>BM6/100</f>
        <v>4.7908</v>
      </c>
      <c r="BO6" s="265" t="s">
        <v>99</v>
      </c>
      <c r="BP6" s="149">
        <f>BO6/100</f>
        <v>7.1769</v>
      </c>
      <c r="BQ6" s="309">
        <f>BN6/BP6</f>
        <v>0.667530549401552</v>
      </c>
      <c r="BS6" s="265" t="s">
        <v>100</v>
      </c>
      <c r="BT6" s="265" t="s">
        <v>1058</v>
      </c>
      <c r="BU6" s="149">
        <f t="shared" ref="BU6:BU27" si="0">BT6/100</f>
        <v>4.7138</v>
      </c>
      <c r="BV6" s="265" t="s">
        <v>101</v>
      </c>
      <c r="BW6" s="149">
        <f t="shared" ref="BW6:BW27" si="1">BV6/100</f>
        <v>6.9646</v>
      </c>
      <c r="BX6" s="309">
        <f t="shared" ref="BX6:BX27" si="2">BU6/BW6</f>
        <v>0.676822789535652</v>
      </c>
      <c r="BZ6" s="265" t="s">
        <v>102</v>
      </c>
      <c r="CA6" s="265" t="s">
        <v>1059</v>
      </c>
      <c r="CB6" s="149">
        <f>CA6/100</f>
        <v>4.7696</v>
      </c>
      <c r="CC6" s="265" t="s">
        <v>103</v>
      </c>
      <c r="CD6" s="149">
        <f>CC6/100</f>
        <v>6.7604</v>
      </c>
      <c r="CE6" s="309">
        <f>CB6/CD6</f>
        <v>0.705520383409266</v>
      </c>
      <c r="CG6" s="265"/>
      <c r="CH6" s="173">
        <v>44985</v>
      </c>
      <c r="CI6" s="149">
        <v>4.6858</v>
      </c>
      <c r="CJ6" s="309">
        <v>0.67403156</v>
      </c>
      <c r="CL6" s="265"/>
      <c r="CM6" s="173">
        <v>45016</v>
      </c>
      <c r="CN6" s="149">
        <v>4.6131</v>
      </c>
      <c r="CO6" s="309">
        <v>0.671318597</v>
      </c>
      <c r="CQ6" s="265"/>
      <c r="CR6" s="173">
        <v>45044</v>
      </c>
      <c r="CS6" s="149">
        <v>4.5894</v>
      </c>
      <c r="CT6" s="309">
        <v>0.662824957</v>
      </c>
      <c r="CV6" s="265"/>
      <c r="CW6" s="173">
        <v>45077</v>
      </c>
      <c r="CX6" s="149">
        <v>4.6161</v>
      </c>
      <c r="CY6" s="309">
        <v>0.651798195</v>
      </c>
      <c r="DA6" s="265"/>
      <c r="DB6" s="173">
        <v>45107</v>
      </c>
      <c r="DC6" s="149">
        <v>4.7992</v>
      </c>
      <c r="DD6" s="309">
        <v>0.664175593013922</v>
      </c>
      <c r="DF6" s="265"/>
      <c r="DG6" s="173">
        <v>45138</v>
      </c>
      <c r="DH6" s="149">
        <v>4.764</v>
      </c>
      <c r="DI6" s="309">
        <v>0.66811584</v>
      </c>
      <c r="DK6" s="265"/>
      <c r="DL6" s="173">
        <v>45169</v>
      </c>
      <c r="DM6" s="149">
        <v>4.7094</v>
      </c>
      <c r="DN6" s="309">
        <v>0.655804820988428</v>
      </c>
      <c r="DP6" s="265"/>
      <c r="DQ6" s="173">
        <v>45197</v>
      </c>
      <c r="DR6" s="149">
        <v>4.5934</v>
      </c>
      <c r="DS6" s="309">
        <v>0.639767124</v>
      </c>
      <c r="DU6" s="265"/>
      <c r="DV6" s="173">
        <v>45230</v>
      </c>
      <c r="DW6" s="149">
        <v>4.5963</v>
      </c>
      <c r="DX6" s="309">
        <v>0.64034049</v>
      </c>
      <c r="DZ6" s="265"/>
      <c r="EA6" s="173">
        <v>45260</v>
      </c>
      <c r="EB6" s="149">
        <v>4.7093</v>
      </c>
      <c r="EC6" s="309">
        <v>0.663113577</v>
      </c>
      <c r="EE6" s="265"/>
      <c r="EF6" s="173">
        <v>45289</v>
      </c>
      <c r="EG6" s="149">
        <v>4.8484</v>
      </c>
      <c r="EH6" s="309">
        <v>0.684541206</v>
      </c>
      <c r="EJ6" s="265"/>
      <c r="EK6" s="173">
        <v>45321</v>
      </c>
      <c r="EL6" s="149">
        <v>4.7127</v>
      </c>
      <c r="EM6" s="309">
        <v>0.663246781</v>
      </c>
      <c r="EO6" s="265"/>
      <c r="EP6" s="173">
        <v>45351</v>
      </c>
      <c r="EQ6" s="149">
        <v>4.6345</v>
      </c>
      <c r="ER6" s="309">
        <v>0.652415677</v>
      </c>
      <c r="ET6" s="265"/>
      <c r="EU6" s="173">
        <v>45380</v>
      </c>
      <c r="EV6" s="149">
        <v>4.6402</v>
      </c>
      <c r="EW6" s="309">
        <v>0.6540099</v>
      </c>
      <c r="EY6" s="265"/>
      <c r="EZ6" s="173">
        <v>45412</v>
      </c>
      <c r="FA6" s="149">
        <v>4.6905</v>
      </c>
      <c r="FB6" s="309">
        <v>0.660048126</v>
      </c>
      <c r="FD6" s="265"/>
      <c r="FE6" s="173">
        <v>45443</v>
      </c>
      <c r="FF6" s="149">
        <v>4.7402</v>
      </c>
      <c r="FG6" s="309">
        <v>0.666807337</v>
      </c>
      <c r="FI6" s="265"/>
      <c r="FJ6" s="173">
        <v>45471</v>
      </c>
      <c r="FK6" s="149">
        <v>4.765</v>
      </c>
      <c r="FL6" s="309">
        <v>0.66860302</v>
      </c>
      <c r="FN6" s="265"/>
      <c r="FO6" s="173">
        <v>45504</v>
      </c>
      <c r="FP6" s="149">
        <v>4.6893</v>
      </c>
      <c r="FQ6" s="309">
        <v>0.657261795</v>
      </c>
      <c r="FS6" s="265"/>
      <c r="FT6" s="173">
        <v>45534</v>
      </c>
      <c r="FU6" s="149">
        <v>4.8345</v>
      </c>
      <c r="FV6" s="309">
        <v>0.679728362</v>
      </c>
      <c r="FX6" s="265"/>
      <c r="FY6" s="147">
        <v>45565</v>
      </c>
      <c r="FZ6" s="152">
        <v>4.8471</v>
      </c>
      <c r="GA6" s="152">
        <v>0.691712</v>
      </c>
      <c r="GC6" s="265"/>
      <c r="GD6" s="147">
        <v>45596</v>
      </c>
      <c r="GE6" s="152">
        <v>4.6831</v>
      </c>
      <c r="GF6" s="152">
        <v>0.657277193</v>
      </c>
      <c r="GH6" s="265"/>
      <c r="GI6" s="147">
        <v>45625</v>
      </c>
      <c r="GJ6" s="152">
        <v>4.6908</v>
      </c>
      <c r="GK6" s="152">
        <v>0.652615</v>
      </c>
      <c r="GM6" s="265"/>
      <c r="GN6" s="147">
        <v>45657</v>
      </c>
      <c r="GO6" s="152">
        <v>4.507</v>
      </c>
      <c r="GP6" s="152">
        <v>0.626982</v>
      </c>
      <c r="GR6" s="265"/>
      <c r="GS6" s="147">
        <v>45674</v>
      </c>
      <c r="GT6" s="152">
        <v>4.5036</v>
      </c>
      <c r="GU6" s="152">
        <v>0.626466</v>
      </c>
      <c r="GW6" s="265"/>
      <c r="GX6" s="147">
        <v>45716</v>
      </c>
      <c r="GY6" s="152">
        <v>4.5101</v>
      </c>
      <c r="GZ6" s="152">
        <v>0.628691</v>
      </c>
      <c r="HB6" s="265"/>
      <c r="HC6" s="169">
        <v>45747</v>
      </c>
      <c r="HD6" s="152">
        <v>4.527</v>
      </c>
      <c r="HE6" s="152">
        <v>0.630659</v>
      </c>
      <c r="HG6" s="265"/>
      <c r="HH6" s="169">
        <v>45777</v>
      </c>
      <c r="HI6" s="152">
        <v>4.6177</v>
      </c>
      <c r="HJ6" s="152">
        <v>0.641223</v>
      </c>
      <c r="HL6" s="265"/>
      <c r="HM6" s="169">
        <v>45807</v>
      </c>
      <c r="HN6" s="152">
        <v>4.6224</v>
      </c>
      <c r="HO6" s="152">
        <v>0.643358</v>
      </c>
      <c r="HQ6" s="265"/>
      <c r="HR6" s="147">
        <v>45838</v>
      </c>
      <c r="HS6" s="152">
        <v>4.6817</v>
      </c>
      <c r="HT6" s="152">
        <v>0.653997</v>
      </c>
      <c r="HV6" s="265"/>
      <c r="HW6" s="147">
        <v>45869</v>
      </c>
      <c r="HX6" s="152">
        <v>4.6238</v>
      </c>
      <c r="HY6" s="152">
        <v>0.64674</v>
      </c>
      <c r="IA6" s="265"/>
      <c r="IB6" s="147">
        <v>45898</v>
      </c>
      <c r="IC6" s="152">
        <v>4.6432</v>
      </c>
      <c r="ID6" s="152">
        <v>0.653696</v>
      </c>
      <c r="IF6" s="265"/>
      <c r="IG6" s="147">
        <v>45930</v>
      </c>
      <c r="IH6" s="152">
        <v>4.6761</v>
      </c>
      <c r="II6" s="152">
        <v>0.658096</v>
      </c>
      <c r="IK6" s="265"/>
      <c r="IL6" s="147">
        <v>45961</v>
      </c>
      <c r="IM6" s="152">
        <v>4.6561</v>
      </c>
      <c r="IN6" s="152">
        <v>0.656898984</v>
      </c>
      <c r="IP6" s="265"/>
      <c r="IQ6" s="147">
        <v>45989</v>
      </c>
      <c r="IR6" s="152">
        <v>4.6243</v>
      </c>
      <c r="IS6" s="152">
        <v>0.653251211</v>
      </c>
      <c r="IU6" s="265"/>
      <c r="IV6" s="147">
        <v>46022</v>
      </c>
      <c r="IW6" s="152">
        <v>4.6892</v>
      </c>
      <c r="IX6" s="152">
        <v>0.667140905986797</v>
      </c>
      <c r="IZ6" s="265"/>
      <c r="JA6" s="147">
        <v>46052</v>
      </c>
      <c r="JB6" s="152">
        <v>4.9019</v>
      </c>
      <c r="JC6" s="152">
        <v>0.703507563362898</v>
      </c>
      <c r="JE6" s="265"/>
      <c r="JF6" s="147">
        <v>46080</v>
      </c>
      <c r="JG6" s="152">
        <v>4.8776</v>
      </c>
      <c r="JH6" s="152">
        <v>0.704570405038424</v>
      </c>
      <c r="JJ6" s="265"/>
      <c r="JK6" s="147">
        <v>46112</v>
      </c>
      <c r="JL6" s="152">
        <v>4.7382</v>
      </c>
      <c r="JM6" s="152">
        <v>0.684770355811197</v>
      </c>
      <c r="JO6" s="265"/>
      <c r="JP6" s="147">
        <v>46142</v>
      </c>
      <c r="JQ6" s="152">
        <v>4.8824</v>
      </c>
      <c r="JR6" s="152">
        <v>0.711429737133532</v>
      </c>
      <c r="JT6" s="265"/>
      <c r="JU6" s="147">
        <v>46171</v>
      </c>
      <c r="JV6" s="152">
        <v>4.8641</v>
      </c>
      <c r="JW6" s="152">
        <v>0.713462215442385</v>
      </c>
      <c r="JY6" s="265"/>
      <c r="JZ6" s="147">
        <v>46203</v>
      </c>
      <c r="KA6" s="152">
        <v>4.6804</v>
      </c>
      <c r="KB6" s="152">
        <v>0.687192588351026</v>
      </c>
    </row>
    <row r="7" spans="1:288">
      <c r="A7" s="168" t="s">
        <v>111</v>
      </c>
      <c r="B7" s="168" t="s">
        <v>1060</v>
      </c>
      <c r="C7" s="149">
        <f t="shared" ref="C7:C21" si="3">B7/100</f>
        <v>4.5394</v>
      </c>
      <c r="D7" s="181" t="s">
        <v>112</v>
      </c>
      <c r="E7" s="149">
        <f t="shared" ref="E7:E21" si="4">D7/100</f>
        <v>6.3346</v>
      </c>
      <c r="F7" s="309">
        <f t="shared" ref="F7:F21" si="5">C7/E7</f>
        <v>0.71660404761153</v>
      </c>
      <c r="H7" s="168" t="s">
        <v>113</v>
      </c>
      <c r="I7" s="168" t="s">
        <v>1061</v>
      </c>
      <c r="J7" s="149">
        <f t="shared" ref="J7:J28" si="6">I7/100</f>
        <v>4.774</v>
      </c>
      <c r="K7" s="181" t="s">
        <v>114</v>
      </c>
      <c r="L7" s="149">
        <f t="shared" ref="L7:L21" si="7">K7/100</f>
        <v>6.3566</v>
      </c>
      <c r="M7" s="309">
        <f t="shared" ref="M7:M28" si="8">J7/L7</f>
        <v>0.751030425070006</v>
      </c>
      <c r="O7" s="168" t="s">
        <v>115</v>
      </c>
      <c r="P7" s="168" t="s">
        <v>1062</v>
      </c>
      <c r="Q7" s="149">
        <f t="shared" ref="Q7:Q24" si="9">P7/100</f>
        <v>4.6771</v>
      </c>
      <c r="R7" s="181" t="s">
        <v>116</v>
      </c>
      <c r="S7" s="149">
        <f t="shared" ref="S7:S24" si="10">R7/100</f>
        <v>6.5628</v>
      </c>
      <c r="T7" s="309">
        <f t="shared" ref="T7:T24" si="11">Q7/S7</f>
        <v>0.712668373255318</v>
      </c>
      <c r="V7" s="168" t="s">
        <v>117</v>
      </c>
      <c r="W7" s="168" t="s">
        <v>1063</v>
      </c>
      <c r="X7" s="149">
        <f t="shared" ref="X7:X24" si="12">W7/100</f>
        <v>4.8001</v>
      </c>
      <c r="Y7" s="181" t="s">
        <v>118</v>
      </c>
      <c r="Z7" s="149">
        <f t="shared" ref="Z7:Z24" si="13">Y7/100</f>
        <v>6.7048</v>
      </c>
      <c r="AA7" s="309">
        <f t="shared" ref="AA7:AA24" si="14">X7/Z7</f>
        <v>0.715919937954898</v>
      </c>
      <c r="AC7" s="168" t="s">
        <v>119</v>
      </c>
      <c r="AD7" s="168" t="s">
        <v>1064</v>
      </c>
      <c r="AE7" s="149">
        <f t="shared" ref="AE7:AE26" si="15">AD7/100</f>
        <v>4.6316</v>
      </c>
      <c r="AF7" s="181" t="s">
        <v>120</v>
      </c>
      <c r="AG7" s="149">
        <f t="shared" ref="AG7:AG24" si="16">AF7/100</f>
        <v>6.7035</v>
      </c>
      <c r="AH7" s="309">
        <f t="shared" ref="AH7:AH24" si="17">AE7/AG7</f>
        <v>0.69092265234579</v>
      </c>
      <c r="AJ7" s="168" t="s">
        <v>121</v>
      </c>
      <c r="AK7" s="168" t="s">
        <v>1065</v>
      </c>
      <c r="AL7" s="149">
        <f t="shared" ref="AL7:AL26" si="18">AK7/100</f>
        <v>4.7152</v>
      </c>
      <c r="AM7" s="181" t="s">
        <v>122</v>
      </c>
      <c r="AN7" s="149">
        <f t="shared" ref="AN7:AN26" si="19">AM7/100</f>
        <v>6.7411</v>
      </c>
      <c r="AO7" s="309">
        <f t="shared" ref="AO7:AO26" si="20">AL7/AN7</f>
        <v>0.699470412840634</v>
      </c>
      <c r="AQ7" s="168" t="s">
        <v>123</v>
      </c>
      <c r="AR7" s="168" t="s">
        <v>1066</v>
      </c>
      <c r="AS7" s="149">
        <f t="shared" ref="AS7:AS26" si="21">AR7/100</f>
        <v>4.764</v>
      </c>
      <c r="AT7" s="181" t="s">
        <v>124</v>
      </c>
      <c r="AU7" s="149">
        <f t="shared" ref="AU7:AU26" si="22">AT7/100</f>
        <v>6.8802</v>
      </c>
      <c r="AV7" s="309">
        <f t="shared" ref="AV7:AV26" si="23">AS7/AU7</f>
        <v>0.692421731926397</v>
      </c>
      <c r="AX7" s="168" t="s">
        <v>1067</v>
      </c>
      <c r="AY7" s="168" t="s">
        <v>1067</v>
      </c>
      <c r="AZ7" s="149">
        <f t="shared" ref="AZ7:AZ26" si="24">AY7/100</f>
        <v>4.6446</v>
      </c>
      <c r="BA7" s="181" t="s">
        <v>126</v>
      </c>
      <c r="BB7" s="149">
        <f t="shared" ref="BB7:BB26" si="25">BA7/100</f>
        <v>7.1102</v>
      </c>
      <c r="BC7" s="309">
        <f t="shared" ref="BC7:BC26" si="26">AZ7/BB7</f>
        <v>0.653230570166803</v>
      </c>
      <c r="BE7" s="168" t="s">
        <v>127</v>
      </c>
      <c r="BF7" s="168" t="s">
        <v>1068</v>
      </c>
      <c r="BG7" s="149">
        <f t="shared" ref="BG7:BG21" si="27">BF7/100</f>
        <v>4.6359</v>
      </c>
      <c r="BH7" s="181" t="s">
        <v>128</v>
      </c>
      <c r="BI7" s="149">
        <f t="shared" ref="BI7:BI21" si="28">BH7/100</f>
        <v>7.1698</v>
      </c>
      <c r="BJ7" s="309">
        <f t="shared" ref="BJ7:BJ21" si="29">BG7/BI7</f>
        <v>0.646587073558537</v>
      </c>
      <c r="BL7" s="265" t="s">
        <v>129</v>
      </c>
      <c r="BM7" s="265" t="s">
        <v>1069</v>
      </c>
      <c r="BN7" s="149">
        <f t="shared" ref="BN7:BN27" si="30">BM7/100</f>
        <v>4.7907</v>
      </c>
      <c r="BO7" s="265" t="s">
        <v>130</v>
      </c>
      <c r="BP7" s="149">
        <f t="shared" ref="BP7:BP27" si="31">BO7/100</f>
        <v>7.1989</v>
      </c>
      <c r="BQ7" s="309">
        <f t="shared" ref="BQ7:BQ27" si="32">BN7/BP7</f>
        <v>0.665476670046813</v>
      </c>
      <c r="BS7" s="265" t="s">
        <v>131</v>
      </c>
      <c r="BT7" s="265" t="s">
        <v>1070</v>
      </c>
      <c r="BU7" s="149">
        <f t="shared" si="0"/>
        <v>4.7087</v>
      </c>
      <c r="BV7" s="265" t="s">
        <v>132</v>
      </c>
      <c r="BW7" s="149">
        <f t="shared" si="1"/>
        <v>6.9793</v>
      </c>
      <c r="BX7" s="309">
        <f t="shared" si="2"/>
        <v>0.674666513833766</v>
      </c>
      <c r="BZ7" s="265" t="s">
        <v>133</v>
      </c>
      <c r="CA7" s="265" t="s">
        <v>1071</v>
      </c>
      <c r="CB7" s="149">
        <f t="shared" ref="CB7:CB21" si="33">CA7/100</f>
        <v>4.806</v>
      </c>
      <c r="CC7" s="265" t="s">
        <v>134</v>
      </c>
      <c r="CD7" s="149">
        <f t="shared" ref="CD7:CD21" si="34">CC7/100</f>
        <v>6.7626</v>
      </c>
      <c r="CE7" s="309">
        <f t="shared" ref="CE7:CE21" si="35">CB7/CD7</f>
        <v>0.710673409635347</v>
      </c>
      <c r="CG7" s="265"/>
      <c r="CH7" s="173">
        <v>44984</v>
      </c>
      <c r="CI7" s="149">
        <v>4.6836</v>
      </c>
      <c r="CJ7" s="309">
        <v>0.673201863</v>
      </c>
      <c r="CL7" s="265"/>
      <c r="CM7" s="173">
        <v>45015</v>
      </c>
      <c r="CN7" s="149">
        <v>4.6019</v>
      </c>
      <c r="CO7" s="309">
        <v>0.668045757</v>
      </c>
      <c r="CQ7" s="265"/>
      <c r="CR7" s="173">
        <v>45043</v>
      </c>
      <c r="CS7" s="149">
        <v>4.5731</v>
      </c>
      <c r="CT7" s="309">
        <v>0.660785759</v>
      </c>
      <c r="CV7" s="265"/>
      <c r="CW7" s="173">
        <v>45076</v>
      </c>
      <c r="CX7" s="149">
        <v>4.6273</v>
      </c>
      <c r="CY7" s="309">
        <v>0.653407326</v>
      </c>
      <c r="DA7" s="265"/>
      <c r="DB7" s="173">
        <v>45106</v>
      </c>
      <c r="DC7" s="149">
        <v>4.7893</v>
      </c>
      <c r="DD7" s="309">
        <v>0.663264458231775</v>
      </c>
      <c r="DF7" s="265"/>
      <c r="DG7" s="173">
        <v>45135</v>
      </c>
      <c r="DH7" s="149">
        <v>4.8063</v>
      </c>
      <c r="DI7" s="309">
        <v>0.673736298</v>
      </c>
      <c r="DK7" s="265"/>
      <c r="DL7" s="173">
        <v>45168</v>
      </c>
      <c r="DM7" s="149">
        <v>4.7072</v>
      </c>
      <c r="DN7" s="309">
        <v>0.655452823883257</v>
      </c>
      <c r="DP7" s="265"/>
      <c r="DQ7" s="173">
        <v>45196</v>
      </c>
      <c r="DR7" s="149">
        <v>4.6246</v>
      </c>
      <c r="DS7" s="309">
        <v>0.644840136</v>
      </c>
      <c r="DU7" s="265"/>
      <c r="DV7" s="173">
        <v>45229</v>
      </c>
      <c r="DW7" s="149">
        <v>4.5804</v>
      </c>
      <c r="DX7" s="309">
        <v>0.638107577</v>
      </c>
      <c r="DZ7" s="265"/>
      <c r="EA7" s="173">
        <v>45259</v>
      </c>
      <c r="EB7" s="149">
        <v>4.7295</v>
      </c>
      <c r="EC7" s="309">
        <v>0.665836043</v>
      </c>
      <c r="EE7" s="265"/>
      <c r="EF7" s="173">
        <v>45288</v>
      </c>
      <c r="EG7" s="149">
        <v>4.8656</v>
      </c>
      <c r="EH7" s="309">
        <v>0.68554682</v>
      </c>
      <c r="EJ7" s="265"/>
      <c r="EK7" s="173">
        <v>45320</v>
      </c>
      <c r="EL7" s="149">
        <v>4.6891</v>
      </c>
      <c r="EM7" s="309">
        <v>0.659535564</v>
      </c>
      <c r="EO7" s="265"/>
      <c r="EP7" s="173">
        <v>45350</v>
      </c>
      <c r="EQ7" s="149">
        <v>4.6695</v>
      </c>
      <c r="ER7" s="309">
        <v>0.656982061</v>
      </c>
      <c r="ET7" s="265"/>
      <c r="EU7" s="173">
        <v>45379</v>
      </c>
      <c r="EV7" s="149">
        <v>4.6532</v>
      </c>
      <c r="EW7" s="309">
        <v>0.6558606</v>
      </c>
      <c r="EY7" s="265"/>
      <c r="EZ7" s="173">
        <v>45411</v>
      </c>
      <c r="FA7" s="149">
        <v>4.6811</v>
      </c>
      <c r="FB7" s="309">
        <v>0.658697549</v>
      </c>
      <c r="FD7" s="265"/>
      <c r="FE7" s="173">
        <v>45442</v>
      </c>
      <c r="FF7" s="149">
        <v>4.7366</v>
      </c>
      <c r="FG7" s="309">
        <v>0.666085416</v>
      </c>
      <c r="FI7" s="265"/>
      <c r="FJ7" s="173">
        <v>45470</v>
      </c>
      <c r="FK7" s="149">
        <v>4.7697</v>
      </c>
      <c r="FL7" s="309">
        <v>0.669243721</v>
      </c>
      <c r="FN7" s="265"/>
      <c r="FO7" s="173">
        <v>45503</v>
      </c>
      <c r="FP7" s="149">
        <v>4.6996</v>
      </c>
      <c r="FQ7" s="309">
        <v>0.65853932</v>
      </c>
      <c r="FS7" s="265"/>
      <c r="FT7" s="173">
        <v>45533</v>
      </c>
      <c r="FU7" s="149">
        <v>4.8372</v>
      </c>
      <c r="FV7" s="309">
        <v>0.678438688</v>
      </c>
      <c r="FX7" s="265"/>
      <c r="FY7" s="147">
        <v>45562</v>
      </c>
      <c r="FZ7" s="152">
        <v>4.8322</v>
      </c>
      <c r="GA7" s="152">
        <v>0.68932</v>
      </c>
      <c r="GC7" s="265"/>
      <c r="GD7" s="147">
        <v>45595</v>
      </c>
      <c r="GE7" s="152">
        <v>4.683</v>
      </c>
      <c r="GF7" s="152">
        <v>0.655974226</v>
      </c>
      <c r="GH7" s="265"/>
      <c r="GI7" s="147">
        <v>45624</v>
      </c>
      <c r="GJ7" s="152">
        <v>4.6899</v>
      </c>
      <c r="GK7" s="152">
        <v>0.652335</v>
      </c>
      <c r="GM7" s="265"/>
      <c r="GN7" s="147">
        <v>45656</v>
      </c>
      <c r="GO7" s="152">
        <v>4.5104</v>
      </c>
      <c r="GP7" s="152">
        <v>0.627412</v>
      </c>
      <c r="GR7" s="265"/>
      <c r="GS7" s="147">
        <v>45673</v>
      </c>
      <c r="GT7" s="152">
        <v>4.5177</v>
      </c>
      <c r="GU7" s="152">
        <v>0.628497</v>
      </c>
      <c r="GW7" s="265"/>
      <c r="GX7" s="147">
        <v>45715</v>
      </c>
      <c r="GY7" s="152">
        <v>4.5515</v>
      </c>
      <c r="GZ7" s="152">
        <v>0.634444</v>
      </c>
      <c r="HB7" s="265"/>
      <c r="HC7" s="170">
        <v>45744</v>
      </c>
      <c r="HD7" s="152">
        <v>4.5415</v>
      </c>
      <c r="HE7" s="152">
        <v>0.632944</v>
      </c>
      <c r="HG7" s="265"/>
      <c r="HH7" s="170">
        <v>45776</v>
      </c>
      <c r="HI7" s="152">
        <v>4.6467</v>
      </c>
      <c r="HJ7" s="152">
        <v>0.645115</v>
      </c>
      <c r="HL7" s="265"/>
      <c r="HM7" s="170">
        <v>45806</v>
      </c>
      <c r="HN7" s="152">
        <v>4.6309</v>
      </c>
      <c r="HO7" s="152">
        <v>0.644012</v>
      </c>
      <c r="HQ7" s="265"/>
      <c r="HR7" s="147">
        <v>45835</v>
      </c>
      <c r="HS7" s="152">
        <v>4.6921</v>
      </c>
      <c r="HT7" s="152">
        <v>0.655074</v>
      </c>
      <c r="HV7" s="265"/>
      <c r="HW7" s="147">
        <v>45868</v>
      </c>
      <c r="HX7" s="152">
        <v>4.6638</v>
      </c>
      <c r="HY7" s="152">
        <v>0.652818</v>
      </c>
      <c r="IA7" s="265"/>
      <c r="IB7" s="147">
        <v>45897</v>
      </c>
      <c r="IC7" s="152">
        <v>4.6374</v>
      </c>
      <c r="ID7" s="152">
        <v>0.652576</v>
      </c>
      <c r="IF7" s="265"/>
      <c r="IG7" s="147">
        <v>45929</v>
      </c>
      <c r="IH7" s="152">
        <v>4.6616</v>
      </c>
      <c r="II7" s="152">
        <v>0.655741</v>
      </c>
      <c r="IK7" s="265"/>
      <c r="IL7" s="147">
        <v>45960</v>
      </c>
      <c r="IM7" s="152">
        <v>4.6659</v>
      </c>
      <c r="IN7" s="152">
        <v>0.658430233</v>
      </c>
      <c r="IP7" s="265"/>
      <c r="IQ7" s="147">
        <v>45988</v>
      </c>
      <c r="IR7" s="152">
        <v>4.6134</v>
      </c>
      <c r="IS7" s="152">
        <v>0.651803501</v>
      </c>
      <c r="IU7" s="265"/>
      <c r="IV7" s="147">
        <v>46021</v>
      </c>
      <c r="IW7" s="152">
        <v>4.6986</v>
      </c>
      <c r="IX7" s="152">
        <v>0.667908113947802</v>
      </c>
      <c r="IZ7" s="265"/>
      <c r="JA7" s="147">
        <v>46051</v>
      </c>
      <c r="JB7" s="152">
        <v>4.9</v>
      </c>
      <c r="JC7" s="152">
        <v>0.702297516160009</v>
      </c>
      <c r="JE7" s="265"/>
      <c r="JF7" s="147">
        <v>46079</v>
      </c>
      <c r="JG7" s="152">
        <v>4.9024</v>
      </c>
      <c r="JH7" s="152">
        <v>0.708152770555267</v>
      </c>
      <c r="JJ7" s="265"/>
      <c r="JK7" s="147">
        <v>46111</v>
      </c>
      <c r="JL7" s="152">
        <v>4.7419</v>
      </c>
      <c r="JM7" s="152">
        <v>0.68501798535169</v>
      </c>
      <c r="JO7" s="265"/>
      <c r="JP7" s="147">
        <v>46141</v>
      </c>
      <c r="JQ7" s="152">
        <v>4.9191</v>
      </c>
      <c r="JR7" s="152">
        <v>0.716986357276119</v>
      </c>
      <c r="JT7" s="265"/>
      <c r="JU7" s="147">
        <v>46170</v>
      </c>
      <c r="JV7" s="152">
        <v>4.8584</v>
      </c>
      <c r="JW7" s="152">
        <v>0.711957796014068</v>
      </c>
      <c r="JY7" s="265"/>
      <c r="JZ7" s="147">
        <v>46202</v>
      </c>
      <c r="KA7" s="152">
        <v>4.6955</v>
      </c>
      <c r="KB7" s="152">
        <v>0.688742207554089</v>
      </c>
    </row>
    <row r="8" spans="1:288">
      <c r="A8" s="168" t="s">
        <v>142</v>
      </c>
      <c r="B8" s="168" t="s">
        <v>1072</v>
      </c>
      <c r="C8" s="149">
        <f t="shared" si="3"/>
        <v>4.5716</v>
      </c>
      <c r="D8" s="181" t="s">
        <v>143</v>
      </c>
      <c r="E8" s="149">
        <f t="shared" si="4"/>
        <v>6.328</v>
      </c>
      <c r="F8" s="309">
        <f t="shared" si="5"/>
        <v>0.7224399494311</v>
      </c>
      <c r="H8" s="168" t="s">
        <v>144</v>
      </c>
      <c r="I8" s="168" t="s">
        <v>1073</v>
      </c>
      <c r="J8" s="149">
        <f t="shared" si="6"/>
        <v>4.7702</v>
      </c>
      <c r="K8" s="181" t="s">
        <v>145</v>
      </c>
      <c r="L8" s="149">
        <f t="shared" si="7"/>
        <v>6.364</v>
      </c>
      <c r="M8" s="309">
        <f t="shared" si="8"/>
        <v>0.749560025141421</v>
      </c>
      <c r="O8" s="168" t="s">
        <v>146</v>
      </c>
      <c r="P8" s="168" t="s">
        <v>1074</v>
      </c>
      <c r="Q8" s="149">
        <f t="shared" si="9"/>
        <v>4.6853</v>
      </c>
      <c r="R8" s="181" t="s">
        <v>147</v>
      </c>
      <c r="S8" s="149">
        <f t="shared" si="10"/>
        <v>6.5598</v>
      </c>
      <c r="T8" s="309">
        <f t="shared" si="11"/>
        <v>0.714244336717583</v>
      </c>
      <c r="V8" s="168" t="s">
        <v>148</v>
      </c>
      <c r="W8" s="168" t="s">
        <v>1075</v>
      </c>
      <c r="X8" s="149">
        <f t="shared" si="12"/>
        <v>4.7872</v>
      </c>
      <c r="Y8" s="181" t="s">
        <v>149</v>
      </c>
      <c r="Z8" s="149">
        <f t="shared" si="13"/>
        <v>6.7387</v>
      </c>
      <c r="AA8" s="309">
        <f t="shared" si="14"/>
        <v>0.710404083873744</v>
      </c>
      <c r="AC8" s="168" t="s">
        <v>150</v>
      </c>
      <c r="AD8" s="168" t="s">
        <v>1076</v>
      </c>
      <c r="AE8" s="149">
        <f t="shared" si="15"/>
        <v>4.6326</v>
      </c>
      <c r="AF8" s="181" t="s">
        <v>151</v>
      </c>
      <c r="AG8" s="149">
        <f t="shared" si="16"/>
        <v>6.693</v>
      </c>
      <c r="AH8" s="309">
        <f t="shared" si="17"/>
        <v>0.692155983863738</v>
      </c>
      <c r="AJ8" s="168" t="s">
        <v>152</v>
      </c>
      <c r="AK8" s="168" t="s">
        <v>1077</v>
      </c>
      <c r="AL8" s="149">
        <f t="shared" si="18"/>
        <v>4.708</v>
      </c>
      <c r="AM8" s="181" t="s">
        <v>153</v>
      </c>
      <c r="AN8" s="149">
        <f t="shared" si="19"/>
        <v>6.7731</v>
      </c>
      <c r="AO8" s="309">
        <f t="shared" si="20"/>
        <v>0.695102685624013</v>
      </c>
      <c r="AQ8" s="168" t="s">
        <v>154</v>
      </c>
      <c r="AR8" s="168" t="s">
        <v>1078</v>
      </c>
      <c r="AS8" s="149">
        <f t="shared" si="21"/>
        <v>4.7221</v>
      </c>
      <c r="AT8" s="181" t="s">
        <v>155</v>
      </c>
      <c r="AU8" s="149">
        <f t="shared" si="22"/>
        <v>6.8698</v>
      </c>
      <c r="AV8" s="309">
        <f t="shared" si="23"/>
        <v>0.687370811377333</v>
      </c>
      <c r="AX8" s="168" t="s">
        <v>1079</v>
      </c>
      <c r="AY8" s="168" t="s">
        <v>1079</v>
      </c>
      <c r="AZ8" s="149">
        <f t="shared" si="24"/>
        <v>4.585</v>
      </c>
      <c r="BA8" s="181" t="s">
        <v>157</v>
      </c>
      <c r="BB8" s="149">
        <f t="shared" si="25"/>
        <v>7.1107</v>
      </c>
      <c r="BC8" s="309">
        <f t="shared" si="26"/>
        <v>0.64480290266781</v>
      </c>
      <c r="BE8" s="168" t="s">
        <v>158</v>
      </c>
      <c r="BF8" s="168" t="s">
        <v>1080</v>
      </c>
      <c r="BG8" s="149">
        <f t="shared" si="27"/>
        <v>4.64</v>
      </c>
      <c r="BH8" s="181" t="s">
        <v>159</v>
      </c>
      <c r="BI8" s="149">
        <f t="shared" si="28"/>
        <v>7.157</v>
      </c>
      <c r="BJ8" s="309">
        <f t="shared" si="29"/>
        <v>0.648316333659354</v>
      </c>
      <c r="BL8" s="265" t="s">
        <v>160</v>
      </c>
      <c r="BM8" s="265" t="s">
        <v>1081</v>
      </c>
      <c r="BN8" s="149">
        <f t="shared" si="30"/>
        <v>4.8107</v>
      </c>
      <c r="BO8" s="265" t="s">
        <v>161</v>
      </c>
      <c r="BP8" s="149">
        <f t="shared" si="31"/>
        <v>7.1617</v>
      </c>
      <c r="BQ8" s="309">
        <f t="shared" si="32"/>
        <v>0.671725986846698</v>
      </c>
      <c r="BS8" s="265" t="s">
        <v>162</v>
      </c>
      <c r="BT8" s="265" t="s">
        <v>1082</v>
      </c>
      <c r="BU8" s="149">
        <f t="shared" si="0"/>
        <v>4.6875</v>
      </c>
      <c r="BV8" s="265" t="s">
        <v>163</v>
      </c>
      <c r="BW8" s="149">
        <f t="shared" si="1"/>
        <v>6.9681</v>
      </c>
      <c r="BX8" s="309">
        <f t="shared" si="2"/>
        <v>0.672708485813924</v>
      </c>
      <c r="BZ8" s="265" t="s">
        <v>164</v>
      </c>
      <c r="CA8" s="265" t="s">
        <v>1083</v>
      </c>
      <c r="CB8" s="149">
        <f t="shared" si="33"/>
        <v>4.6828</v>
      </c>
      <c r="CC8" s="265" t="s">
        <v>165</v>
      </c>
      <c r="CD8" s="149">
        <f t="shared" si="34"/>
        <v>6.7702</v>
      </c>
      <c r="CE8" s="309">
        <f t="shared" si="35"/>
        <v>0.691678236979705</v>
      </c>
      <c r="CG8" s="265"/>
      <c r="CH8" s="173">
        <v>44981</v>
      </c>
      <c r="CI8" s="149">
        <v>4.6945</v>
      </c>
      <c r="CJ8" s="309">
        <v>0.680934699</v>
      </c>
      <c r="CL8" s="265"/>
      <c r="CM8" s="173">
        <v>45014</v>
      </c>
      <c r="CN8" s="149">
        <v>4.6101</v>
      </c>
      <c r="CO8" s="309">
        <v>0.670355237</v>
      </c>
      <c r="CQ8" s="265"/>
      <c r="CR8" s="173">
        <v>45042</v>
      </c>
      <c r="CS8" s="149">
        <v>4.592</v>
      </c>
      <c r="CT8" s="309">
        <v>0.663229198</v>
      </c>
      <c r="CV8" s="265"/>
      <c r="CW8" s="173">
        <v>45075</v>
      </c>
      <c r="CX8" s="149">
        <v>4.6059</v>
      </c>
      <c r="CY8" s="309">
        <v>0.652624867</v>
      </c>
      <c r="DA8" s="265"/>
      <c r="DB8" s="173">
        <v>45105</v>
      </c>
      <c r="DC8" s="149">
        <v>4.8174</v>
      </c>
      <c r="DD8" s="309">
        <v>0.668146072870002</v>
      </c>
      <c r="DF8" s="265"/>
      <c r="DG8" s="173">
        <v>45134</v>
      </c>
      <c r="DH8" s="149">
        <v>4.8313</v>
      </c>
      <c r="DI8" s="309">
        <v>0.67793447</v>
      </c>
      <c r="DK8" s="265"/>
      <c r="DL8" s="173">
        <v>45167</v>
      </c>
      <c r="DM8" s="149">
        <v>4.6776</v>
      </c>
      <c r="DN8" s="309">
        <v>0.651013903773086</v>
      </c>
      <c r="DP8" s="265"/>
      <c r="DQ8" s="173">
        <v>45195</v>
      </c>
      <c r="DR8" s="149">
        <v>4.633</v>
      </c>
      <c r="DS8" s="309">
        <v>0.645921341</v>
      </c>
      <c r="DU8" s="265"/>
      <c r="DV8" s="173">
        <v>45226</v>
      </c>
      <c r="DW8" s="149">
        <v>4.5746</v>
      </c>
      <c r="DX8" s="309">
        <v>0.637290686</v>
      </c>
      <c r="DZ8" s="265"/>
      <c r="EA8" s="173">
        <v>45258</v>
      </c>
      <c r="EB8" s="149">
        <v>4.7061</v>
      </c>
      <c r="EC8" s="309">
        <v>0.661600967</v>
      </c>
      <c r="EE8" s="265"/>
      <c r="EF8" s="173">
        <v>45287</v>
      </c>
      <c r="EG8" s="149">
        <v>4.8515</v>
      </c>
      <c r="EH8" s="309">
        <v>0.683290612</v>
      </c>
      <c r="EJ8" s="265"/>
      <c r="EK8" s="173">
        <v>45317</v>
      </c>
      <c r="EL8" s="149">
        <v>4.6941</v>
      </c>
      <c r="EM8" s="309">
        <v>0.660452486</v>
      </c>
      <c r="EO8" s="265"/>
      <c r="EP8" s="173">
        <v>45349</v>
      </c>
      <c r="EQ8" s="149">
        <v>4.6621</v>
      </c>
      <c r="ER8" s="309">
        <v>0.656107069</v>
      </c>
      <c r="ET8" s="265"/>
      <c r="EU8" s="173">
        <v>45378</v>
      </c>
      <c r="EV8" s="149">
        <v>4.6616</v>
      </c>
      <c r="EW8" s="309">
        <v>0.6570631</v>
      </c>
      <c r="EY8" s="265"/>
      <c r="EZ8" s="173">
        <v>45408</v>
      </c>
      <c r="FA8" s="149">
        <v>4.6636</v>
      </c>
      <c r="FB8" s="309">
        <v>0.656327404</v>
      </c>
      <c r="FD8" s="265"/>
      <c r="FE8" s="173">
        <v>45441</v>
      </c>
      <c r="FF8" s="149">
        <v>4.7558</v>
      </c>
      <c r="FG8" s="309">
        <v>0.668832447</v>
      </c>
      <c r="FI8" s="265"/>
      <c r="FJ8" s="173">
        <v>45469</v>
      </c>
      <c r="FK8" s="149">
        <v>4.7653</v>
      </c>
      <c r="FL8" s="309">
        <v>0.668832809</v>
      </c>
      <c r="FN8" s="265"/>
      <c r="FO8" s="173">
        <v>45502</v>
      </c>
      <c r="FP8" s="149">
        <v>4.7016</v>
      </c>
      <c r="FQ8" s="309">
        <v>0.659262998</v>
      </c>
      <c r="FS8" s="265"/>
      <c r="FT8" s="173">
        <v>45532</v>
      </c>
      <c r="FU8" s="149">
        <v>4.8352</v>
      </c>
      <c r="FV8" s="309">
        <v>0.678948551</v>
      </c>
      <c r="FX8" s="265"/>
      <c r="FY8" s="147">
        <v>45561</v>
      </c>
      <c r="FZ8" s="152">
        <v>4.8012</v>
      </c>
      <c r="GA8" s="152">
        <v>0.682435</v>
      </c>
      <c r="GC8" s="265"/>
      <c r="GD8" s="147">
        <v>45594</v>
      </c>
      <c r="GE8" s="152">
        <v>4.689</v>
      </c>
      <c r="GF8" s="152">
        <v>0.657800598</v>
      </c>
      <c r="GH8" s="265"/>
      <c r="GI8" s="147">
        <v>45623</v>
      </c>
      <c r="GJ8" s="152">
        <v>4.6805</v>
      </c>
      <c r="GK8" s="152">
        <v>0.650232</v>
      </c>
      <c r="GM8" s="265"/>
      <c r="GN8" s="147">
        <v>45653</v>
      </c>
      <c r="GO8" s="152">
        <v>4.5059</v>
      </c>
      <c r="GP8" s="152">
        <v>0.626751</v>
      </c>
      <c r="GR8" s="265"/>
      <c r="GS8" s="147">
        <v>45672</v>
      </c>
      <c r="GT8" s="152">
        <v>4.4871</v>
      </c>
      <c r="GU8" s="152">
        <v>0.624223</v>
      </c>
      <c r="GW8" s="265"/>
      <c r="GX8" s="147">
        <v>45714</v>
      </c>
      <c r="GY8" s="152">
        <v>4.576</v>
      </c>
      <c r="GZ8" s="152">
        <v>0.63793</v>
      </c>
      <c r="HB8" s="265"/>
      <c r="HC8" s="170">
        <v>45743</v>
      </c>
      <c r="HD8" s="152">
        <v>4.5423</v>
      </c>
      <c r="HE8" s="152">
        <v>0.632958</v>
      </c>
      <c r="HG8" s="265"/>
      <c r="HH8" s="170">
        <v>45775</v>
      </c>
      <c r="HI8" s="152">
        <v>4.6242</v>
      </c>
      <c r="HJ8" s="152">
        <v>0.641867</v>
      </c>
      <c r="HL8" s="265"/>
      <c r="HM8" s="170">
        <v>45805</v>
      </c>
      <c r="HN8" s="152">
        <v>4.6402</v>
      </c>
      <c r="HO8" s="152">
        <v>0.645422</v>
      </c>
      <c r="HQ8" s="265"/>
      <c r="HR8" s="147">
        <v>45834</v>
      </c>
      <c r="HS8" s="152">
        <v>4.6669</v>
      </c>
      <c r="HT8" s="152">
        <v>0.65162</v>
      </c>
      <c r="HV8" s="265"/>
      <c r="HW8" s="147">
        <v>45867</v>
      </c>
      <c r="HX8" s="152">
        <v>4.6786</v>
      </c>
      <c r="HY8" s="152">
        <v>0.654249</v>
      </c>
      <c r="IA8" s="265"/>
      <c r="IB8" s="147">
        <v>45896</v>
      </c>
      <c r="IC8" s="152">
        <v>4.6278</v>
      </c>
      <c r="ID8" s="152">
        <v>0.650813</v>
      </c>
      <c r="IF8" s="265"/>
      <c r="IG8" s="147">
        <v>45926</v>
      </c>
      <c r="IH8" s="152">
        <v>4.6599</v>
      </c>
      <c r="II8" s="152">
        <v>0.654922</v>
      </c>
      <c r="IK8" s="265"/>
      <c r="IL8" s="147">
        <v>45959</v>
      </c>
      <c r="IM8" s="152">
        <v>4.6663</v>
      </c>
      <c r="IN8" s="152">
        <v>0.658681874</v>
      </c>
      <c r="IP8" s="265"/>
      <c r="IQ8" s="147">
        <v>45987</v>
      </c>
      <c r="IR8" s="152">
        <v>4.5812</v>
      </c>
      <c r="IS8" s="152">
        <v>0.647098706</v>
      </c>
      <c r="IU8" s="265"/>
      <c r="IV8" s="147">
        <v>46020</v>
      </c>
      <c r="IW8" s="152">
        <v>4.7061</v>
      </c>
      <c r="IX8" s="152">
        <v>0.66913594289858</v>
      </c>
      <c r="IZ8" s="265"/>
      <c r="JA8" s="147">
        <v>46050</v>
      </c>
      <c r="JB8" s="152">
        <v>4.8454</v>
      </c>
      <c r="JC8" s="152">
        <v>0.694631209232313</v>
      </c>
      <c r="JE8" s="265"/>
      <c r="JF8" s="147">
        <v>46078</v>
      </c>
      <c r="JG8" s="152">
        <v>4.8733</v>
      </c>
      <c r="JH8" s="152">
        <v>0.703004861441699</v>
      </c>
      <c r="JJ8" s="265"/>
      <c r="JK8" s="147">
        <v>46108</v>
      </c>
      <c r="JL8" s="152">
        <v>4.7607</v>
      </c>
      <c r="JM8" s="152">
        <v>0.688549485833297</v>
      </c>
      <c r="JO8" s="265"/>
      <c r="JP8" s="147">
        <v>46140</v>
      </c>
      <c r="JQ8" s="152">
        <v>4.9177</v>
      </c>
      <c r="JR8" s="152">
        <v>0.71698085698873</v>
      </c>
      <c r="JT8" s="265"/>
      <c r="JU8" s="147">
        <v>46169</v>
      </c>
      <c r="JV8" s="152">
        <v>4.8825</v>
      </c>
      <c r="JW8" s="152">
        <v>0.71495511853685</v>
      </c>
      <c r="JY8" s="265"/>
      <c r="JZ8" s="147">
        <v>46199</v>
      </c>
      <c r="KA8" s="152">
        <v>4.7021</v>
      </c>
      <c r="KB8" s="152">
        <v>0.689801367250536</v>
      </c>
    </row>
    <row r="9" spans="1:288">
      <c r="A9" s="168" t="s">
        <v>173</v>
      </c>
      <c r="B9" s="168" t="s">
        <v>1084</v>
      </c>
      <c r="C9" s="149">
        <f t="shared" si="3"/>
        <v>4.576</v>
      </c>
      <c r="D9" s="181" t="s">
        <v>174</v>
      </c>
      <c r="E9" s="149">
        <f t="shared" si="4"/>
        <v>6.3313</v>
      </c>
      <c r="F9" s="309">
        <f t="shared" si="5"/>
        <v>0.722758359262711</v>
      </c>
      <c r="H9" s="168" t="s">
        <v>175</v>
      </c>
      <c r="I9" s="168" t="s">
        <v>1085</v>
      </c>
      <c r="J9" s="149">
        <f t="shared" si="6"/>
        <v>4.7912</v>
      </c>
      <c r="K9" s="181" t="s">
        <v>176</v>
      </c>
      <c r="L9" s="149">
        <f t="shared" si="7"/>
        <v>6.3732</v>
      </c>
      <c r="M9" s="309">
        <f t="shared" si="8"/>
        <v>0.75177304964539</v>
      </c>
      <c r="O9" s="168" t="s">
        <v>177</v>
      </c>
      <c r="P9" s="168" t="s">
        <v>1086</v>
      </c>
      <c r="Q9" s="149">
        <f t="shared" si="9"/>
        <v>4.7113</v>
      </c>
      <c r="R9" s="181" t="s">
        <v>178</v>
      </c>
      <c r="S9" s="149">
        <f t="shared" si="10"/>
        <v>6.559</v>
      </c>
      <c r="T9" s="309">
        <f t="shared" si="11"/>
        <v>0.718295471870712</v>
      </c>
      <c r="V9" s="168" t="s">
        <v>179</v>
      </c>
      <c r="W9" s="168" t="s">
        <v>1087</v>
      </c>
      <c r="X9" s="149">
        <f t="shared" si="12"/>
        <v>4.7405</v>
      </c>
      <c r="Y9" s="181" t="s">
        <v>180</v>
      </c>
      <c r="Z9" s="149">
        <f t="shared" si="13"/>
        <v>6.6766</v>
      </c>
      <c r="AA9" s="309">
        <f t="shared" si="14"/>
        <v>0.710017074558907</v>
      </c>
      <c r="AC9" s="168" t="s">
        <v>181</v>
      </c>
      <c r="AD9" s="168" t="s">
        <v>1088</v>
      </c>
      <c r="AE9" s="149">
        <f t="shared" si="15"/>
        <v>4.6435</v>
      </c>
      <c r="AF9" s="181" t="s">
        <v>182</v>
      </c>
      <c r="AG9" s="149">
        <f t="shared" si="16"/>
        <v>6.685</v>
      </c>
      <c r="AH9" s="309">
        <f t="shared" si="17"/>
        <v>0.694614809274495</v>
      </c>
      <c r="AJ9" s="168" t="s">
        <v>183</v>
      </c>
      <c r="AK9" s="168" t="s">
        <v>1089</v>
      </c>
      <c r="AL9" s="149">
        <f t="shared" si="18"/>
        <v>4.6917</v>
      </c>
      <c r="AM9" s="181" t="s">
        <v>184</v>
      </c>
      <c r="AN9" s="149">
        <f t="shared" si="19"/>
        <v>6.7483</v>
      </c>
      <c r="AO9" s="309">
        <f t="shared" si="20"/>
        <v>0.695241764592564</v>
      </c>
      <c r="AQ9" s="168" t="s">
        <v>185</v>
      </c>
      <c r="AR9" s="168" t="s">
        <v>1090</v>
      </c>
      <c r="AS9" s="149">
        <f t="shared" si="21"/>
        <v>4.7762</v>
      </c>
      <c r="AT9" s="181" t="s">
        <v>186</v>
      </c>
      <c r="AU9" s="149">
        <f t="shared" si="22"/>
        <v>6.8486</v>
      </c>
      <c r="AV9" s="309">
        <f t="shared" si="23"/>
        <v>0.697398008352072</v>
      </c>
      <c r="AX9" s="168" t="s">
        <v>1091</v>
      </c>
      <c r="AY9" s="168" t="s">
        <v>1091</v>
      </c>
      <c r="AZ9" s="149">
        <f t="shared" si="24"/>
        <v>4.5994</v>
      </c>
      <c r="BA9" s="181" t="s">
        <v>188</v>
      </c>
      <c r="BB9" s="149">
        <f t="shared" si="25"/>
        <v>7.0722</v>
      </c>
      <c r="BC9" s="309">
        <f t="shared" si="26"/>
        <v>0.650349254828766</v>
      </c>
      <c r="BE9" s="168" t="s">
        <v>189</v>
      </c>
      <c r="BF9" s="168" t="s">
        <v>1092</v>
      </c>
      <c r="BG9" s="149">
        <f t="shared" si="27"/>
        <v>4.588</v>
      </c>
      <c r="BH9" s="181" t="s">
        <v>190</v>
      </c>
      <c r="BI9" s="149">
        <f t="shared" si="28"/>
        <v>7.1638</v>
      </c>
      <c r="BJ9" s="309">
        <f t="shared" si="29"/>
        <v>0.640442223400988</v>
      </c>
      <c r="BL9" s="265" t="s">
        <v>191</v>
      </c>
      <c r="BM9" s="265" t="s">
        <v>1093</v>
      </c>
      <c r="BN9" s="149">
        <f t="shared" si="30"/>
        <v>4.8221</v>
      </c>
      <c r="BO9" s="265" t="s">
        <v>192</v>
      </c>
      <c r="BP9" s="149">
        <f t="shared" si="31"/>
        <v>7.1339</v>
      </c>
      <c r="BQ9" s="309">
        <f t="shared" si="32"/>
        <v>0.67594163080503</v>
      </c>
      <c r="BS9" s="265" t="s">
        <v>193</v>
      </c>
      <c r="BT9" s="265" t="s">
        <v>1094</v>
      </c>
      <c r="BU9" s="149">
        <f t="shared" si="0"/>
        <v>4.6902</v>
      </c>
      <c r="BV9" s="265" t="s">
        <v>194</v>
      </c>
      <c r="BW9" s="149">
        <f t="shared" si="1"/>
        <v>6.9546</v>
      </c>
      <c r="BX9" s="309">
        <f t="shared" si="2"/>
        <v>0.674402553705461</v>
      </c>
      <c r="BZ9" s="265" t="s">
        <v>195</v>
      </c>
      <c r="CA9" s="265" t="s">
        <v>1095</v>
      </c>
      <c r="CB9" s="149">
        <f t="shared" si="33"/>
        <v>4.6987</v>
      </c>
      <c r="CC9" s="265" t="s">
        <v>196</v>
      </c>
      <c r="CD9" s="149">
        <f t="shared" si="34"/>
        <v>6.7674</v>
      </c>
      <c r="CE9" s="309">
        <f t="shared" si="35"/>
        <v>0.694313916718385</v>
      </c>
      <c r="CG9" s="265"/>
      <c r="CH9" s="173">
        <v>44980</v>
      </c>
      <c r="CI9" s="149">
        <v>4.7027</v>
      </c>
      <c r="CJ9" s="309">
        <v>0.681274266</v>
      </c>
      <c r="CL9" s="265"/>
      <c r="CM9" s="173">
        <v>45013</v>
      </c>
      <c r="CN9" s="149">
        <v>4.578</v>
      </c>
      <c r="CO9" s="309">
        <v>0.665900595</v>
      </c>
      <c r="CQ9" s="265"/>
      <c r="CR9" s="173">
        <v>45041</v>
      </c>
      <c r="CS9" s="149">
        <v>4.6133</v>
      </c>
      <c r="CT9" s="309">
        <v>0.670080033</v>
      </c>
      <c r="CV9" s="265"/>
      <c r="CW9" s="173">
        <v>45072</v>
      </c>
      <c r="CX9" s="149">
        <v>4.6009</v>
      </c>
      <c r="CY9" s="309">
        <v>0.650211984</v>
      </c>
      <c r="DA9" s="265"/>
      <c r="DB9" s="173">
        <v>45104</v>
      </c>
      <c r="DC9" s="149">
        <v>4.8199</v>
      </c>
      <c r="DD9" s="309">
        <v>0.668520624705262</v>
      </c>
      <c r="DF9" s="265"/>
      <c r="DG9" s="173">
        <v>45133</v>
      </c>
      <c r="DH9" s="149">
        <v>4.8428</v>
      </c>
      <c r="DI9" s="309">
        <v>0.67926222</v>
      </c>
      <c r="DK9" s="265"/>
      <c r="DL9" s="173">
        <v>45166</v>
      </c>
      <c r="DM9" s="149">
        <v>4.6657</v>
      </c>
      <c r="DN9" s="309">
        <v>0.649312513916722</v>
      </c>
      <c r="DP9" s="265"/>
      <c r="DQ9" s="173">
        <v>45194</v>
      </c>
      <c r="DR9" s="149">
        <v>4.6515</v>
      </c>
      <c r="DS9" s="309">
        <v>0.648500565</v>
      </c>
      <c r="DU9" s="265"/>
      <c r="DV9" s="173">
        <v>45225</v>
      </c>
      <c r="DW9" s="149">
        <v>4.5529</v>
      </c>
      <c r="DX9" s="309">
        <v>0.634249972</v>
      </c>
      <c r="DZ9" s="265"/>
      <c r="EA9" s="173">
        <v>45257</v>
      </c>
      <c r="EB9" s="149">
        <v>4.6881</v>
      </c>
      <c r="EC9" s="309">
        <v>0.658820388</v>
      </c>
      <c r="EE9" s="265"/>
      <c r="EF9" s="173">
        <v>45286</v>
      </c>
      <c r="EG9" s="149">
        <v>4.8402</v>
      </c>
      <c r="EH9" s="309">
        <v>0.682054534</v>
      </c>
      <c r="EJ9" s="265"/>
      <c r="EK9" s="173">
        <v>45316</v>
      </c>
      <c r="EL9" s="149">
        <v>4.6845</v>
      </c>
      <c r="EM9" s="309">
        <v>0.659380102</v>
      </c>
      <c r="EO9" s="265"/>
      <c r="EP9" s="173">
        <v>45348</v>
      </c>
      <c r="EQ9" s="149">
        <v>4.6857</v>
      </c>
      <c r="ER9" s="309">
        <v>0.659214969</v>
      </c>
      <c r="ET9" s="265"/>
      <c r="EU9" s="173">
        <v>45377</v>
      </c>
      <c r="EV9" s="149">
        <v>4.662</v>
      </c>
      <c r="EW9" s="309">
        <v>0.6571473</v>
      </c>
      <c r="EY9" s="265"/>
      <c r="EZ9" s="173">
        <v>45407</v>
      </c>
      <c r="FA9" s="149">
        <v>4.6465</v>
      </c>
      <c r="FB9" s="309">
        <v>0.653902446</v>
      </c>
      <c r="FD9" s="265"/>
      <c r="FE9" s="173">
        <v>45440</v>
      </c>
      <c r="FF9" s="149">
        <v>4.7561</v>
      </c>
      <c r="FG9" s="309">
        <v>0.668921675</v>
      </c>
      <c r="FI9" s="265"/>
      <c r="FJ9" s="173">
        <v>45468</v>
      </c>
      <c r="FK9" s="149">
        <v>4.7626</v>
      </c>
      <c r="FL9" s="309">
        <v>0.668669709</v>
      </c>
      <c r="FN9" s="265"/>
      <c r="FO9" s="173">
        <v>45499</v>
      </c>
      <c r="FP9" s="149">
        <v>4.6825</v>
      </c>
      <c r="FQ9" s="309">
        <v>0.657008559</v>
      </c>
      <c r="FS9" s="265"/>
      <c r="FT9" s="173">
        <v>45531</v>
      </c>
      <c r="FU9" s="149">
        <v>4.8251</v>
      </c>
      <c r="FV9" s="309">
        <v>0.677216522</v>
      </c>
      <c r="FX9" s="265"/>
      <c r="FY9" s="147">
        <v>45560</v>
      </c>
      <c r="FZ9" s="152">
        <v>4.8419</v>
      </c>
      <c r="GA9" s="152">
        <v>0.68971</v>
      </c>
      <c r="GC9" s="265"/>
      <c r="GD9" s="147">
        <v>45593</v>
      </c>
      <c r="GE9" s="152">
        <v>4.7116</v>
      </c>
      <c r="GF9" s="152">
        <v>0.660748594</v>
      </c>
      <c r="GH9" s="265"/>
      <c r="GI9" s="147">
        <v>45622</v>
      </c>
      <c r="GJ9" s="152">
        <v>4.6891</v>
      </c>
      <c r="GK9" s="152">
        <v>0.652079</v>
      </c>
      <c r="GM9" s="265"/>
      <c r="GN9" s="147">
        <v>45652</v>
      </c>
      <c r="GO9" s="152">
        <v>4.5189</v>
      </c>
      <c r="GP9" s="152">
        <v>0.628524</v>
      </c>
      <c r="GR9" s="265"/>
      <c r="GS9" s="147">
        <v>45671</v>
      </c>
      <c r="GT9" s="152">
        <v>4.4855</v>
      </c>
      <c r="GU9" s="152">
        <v>0.624044</v>
      </c>
      <c r="GW9" s="265"/>
      <c r="GX9" s="147">
        <v>45713</v>
      </c>
      <c r="GY9" s="152">
        <v>4.5727</v>
      </c>
      <c r="GZ9" s="152">
        <v>0.637523</v>
      </c>
      <c r="HB9" s="265"/>
      <c r="HC9" s="170">
        <v>45742</v>
      </c>
      <c r="HD9" s="152">
        <v>4.5469</v>
      </c>
      <c r="HE9" s="152">
        <v>0.633679</v>
      </c>
      <c r="HG9" s="265"/>
      <c r="HH9" s="170">
        <v>45772</v>
      </c>
      <c r="HI9" s="152">
        <v>4.6375</v>
      </c>
      <c r="HJ9" s="152">
        <v>0.643507</v>
      </c>
      <c r="HL9" s="265"/>
      <c r="HM9" s="170">
        <v>45804</v>
      </c>
      <c r="HN9" s="152">
        <v>4.6588</v>
      </c>
      <c r="HO9" s="152">
        <v>0.648172</v>
      </c>
      <c r="HQ9" s="265"/>
      <c r="HR9" s="147">
        <v>45833</v>
      </c>
      <c r="HS9" s="152">
        <v>4.651</v>
      </c>
      <c r="HT9" s="152">
        <v>0.648965</v>
      </c>
      <c r="HV9" s="265"/>
      <c r="HW9" s="147">
        <v>45866</v>
      </c>
      <c r="HX9" s="152">
        <v>4.7034</v>
      </c>
      <c r="HY9" s="152">
        <v>0.658122</v>
      </c>
      <c r="IA9" s="265"/>
      <c r="IB9" s="147">
        <v>45895</v>
      </c>
      <c r="IC9" s="152">
        <v>4.6266</v>
      </c>
      <c r="ID9" s="152">
        <v>0.649913</v>
      </c>
      <c r="IF9" s="265"/>
      <c r="IG9" s="147">
        <v>45925</v>
      </c>
      <c r="IH9" s="152">
        <v>4.6924</v>
      </c>
      <c r="II9" s="152">
        <v>0.659805</v>
      </c>
      <c r="IK9" s="265"/>
      <c r="IL9" s="147">
        <v>45958</v>
      </c>
      <c r="IM9" s="152">
        <v>4.651</v>
      </c>
      <c r="IN9" s="152">
        <v>0.656401716</v>
      </c>
      <c r="IP9" s="265"/>
      <c r="IQ9" s="147">
        <v>45986</v>
      </c>
      <c r="IR9" s="152">
        <v>4.5838</v>
      </c>
      <c r="IS9" s="152">
        <v>0.647191709</v>
      </c>
      <c r="IU9" s="265"/>
      <c r="IV9" s="147">
        <v>46017</v>
      </c>
      <c r="IW9" s="152">
        <v>4.7057</v>
      </c>
      <c r="IX9" s="152">
        <v>0.668822308763751</v>
      </c>
      <c r="IZ9" s="265"/>
      <c r="JA9" s="147">
        <v>46049</v>
      </c>
      <c r="JB9" s="152">
        <v>4.8135</v>
      </c>
      <c r="JC9" s="152">
        <v>0.689040625268402</v>
      </c>
      <c r="JE9" s="265"/>
      <c r="JF9" s="147">
        <v>46077</v>
      </c>
      <c r="JG9" s="152">
        <v>4.8902</v>
      </c>
      <c r="JH9" s="152">
        <v>0.704497651770536</v>
      </c>
      <c r="JJ9" s="265"/>
      <c r="JK9" s="147">
        <v>46107</v>
      </c>
      <c r="JL9" s="152">
        <v>4.7958</v>
      </c>
      <c r="JM9" s="152">
        <v>0.69447984244671</v>
      </c>
      <c r="JO9" s="265"/>
      <c r="JP9" s="147">
        <v>46139</v>
      </c>
      <c r="JQ9" s="152">
        <v>4.8909</v>
      </c>
      <c r="JR9" s="152">
        <v>0.713177503317342</v>
      </c>
      <c r="JT9" s="265"/>
      <c r="JU9" s="147">
        <v>46168</v>
      </c>
      <c r="JV9" s="152">
        <v>4.8811</v>
      </c>
      <c r="JW9" s="152">
        <v>0.714781513589503</v>
      </c>
      <c r="JY9" s="265"/>
      <c r="JZ9" s="147">
        <v>46198</v>
      </c>
      <c r="KA9" s="152">
        <v>4.6992</v>
      </c>
      <c r="KB9" s="152">
        <v>0.688941342051635</v>
      </c>
    </row>
    <row r="10" spans="1:288">
      <c r="A10" s="168" t="s">
        <v>204</v>
      </c>
      <c r="B10" s="168" t="s">
        <v>1096</v>
      </c>
      <c r="C10" s="149">
        <f t="shared" si="3"/>
        <v>4.5605</v>
      </c>
      <c r="D10" s="181" t="s">
        <v>205</v>
      </c>
      <c r="E10" s="149">
        <f t="shared" si="4"/>
        <v>6.3487</v>
      </c>
      <c r="F10" s="309">
        <f t="shared" si="5"/>
        <v>0.718336037298975</v>
      </c>
      <c r="H10" s="168" t="s">
        <v>206</v>
      </c>
      <c r="I10" s="168" t="s">
        <v>1097</v>
      </c>
      <c r="J10" s="149">
        <f t="shared" si="6"/>
        <v>4.7876</v>
      </c>
      <c r="K10" s="181" t="s">
        <v>207</v>
      </c>
      <c r="L10" s="149">
        <f t="shared" si="7"/>
        <v>6.3739</v>
      </c>
      <c r="M10" s="309">
        <f t="shared" si="8"/>
        <v>0.751125684431824</v>
      </c>
      <c r="O10" s="168" t="s">
        <v>208</v>
      </c>
      <c r="P10" s="168" t="s">
        <v>1098</v>
      </c>
      <c r="Q10" s="149">
        <f t="shared" si="9"/>
        <v>4.6964</v>
      </c>
      <c r="R10" s="181" t="s">
        <v>209</v>
      </c>
      <c r="S10" s="149">
        <f t="shared" si="10"/>
        <v>6.4909</v>
      </c>
      <c r="T10" s="309">
        <f t="shared" si="11"/>
        <v>0.723536027361383</v>
      </c>
      <c r="V10" s="168" t="s">
        <v>210</v>
      </c>
      <c r="W10" s="168" t="s">
        <v>1099</v>
      </c>
      <c r="X10" s="149">
        <f t="shared" si="12"/>
        <v>4.7298</v>
      </c>
      <c r="Y10" s="181" t="s">
        <v>211</v>
      </c>
      <c r="Z10" s="149">
        <f t="shared" si="13"/>
        <v>6.655</v>
      </c>
      <c r="AA10" s="309">
        <f t="shared" si="14"/>
        <v>0.710713749060856</v>
      </c>
      <c r="AC10" s="168" t="s">
        <v>212</v>
      </c>
      <c r="AD10" s="168" t="s">
        <v>1100</v>
      </c>
      <c r="AE10" s="149">
        <f t="shared" si="15"/>
        <v>4.6266</v>
      </c>
      <c r="AF10" s="181" t="s">
        <v>213</v>
      </c>
      <c r="AG10" s="149">
        <f t="shared" si="16"/>
        <v>6.7</v>
      </c>
      <c r="AH10" s="309">
        <f t="shared" si="17"/>
        <v>0.690537313432836</v>
      </c>
      <c r="AJ10" s="168" t="s">
        <v>214</v>
      </c>
      <c r="AK10" s="168" t="s">
        <v>1101</v>
      </c>
      <c r="AL10" s="149">
        <f t="shared" si="18"/>
        <v>4.666</v>
      </c>
      <c r="AM10" s="181" t="s">
        <v>215</v>
      </c>
      <c r="AN10" s="149">
        <f t="shared" si="19"/>
        <v>6.7543</v>
      </c>
      <c r="AO10" s="309">
        <f t="shared" si="20"/>
        <v>0.690819181854522</v>
      </c>
      <c r="AQ10" s="168" t="s">
        <v>216</v>
      </c>
      <c r="AR10" s="168" t="s">
        <v>1102</v>
      </c>
      <c r="AS10" s="149">
        <f t="shared" si="21"/>
        <v>4.7433</v>
      </c>
      <c r="AT10" s="181" t="s">
        <v>217</v>
      </c>
      <c r="AU10" s="149">
        <f t="shared" si="22"/>
        <v>6.8536</v>
      </c>
      <c r="AV10" s="309">
        <f t="shared" si="23"/>
        <v>0.692088829228435</v>
      </c>
      <c r="AX10" s="168" t="s">
        <v>1103</v>
      </c>
      <c r="AY10" s="168" t="s">
        <v>1103</v>
      </c>
      <c r="AZ10" s="149">
        <f t="shared" si="24"/>
        <v>4.6201</v>
      </c>
      <c r="BA10" s="181" t="s">
        <v>219</v>
      </c>
      <c r="BB10" s="149">
        <f t="shared" si="25"/>
        <v>7.0298</v>
      </c>
      <c r="BC10" s="309">
        <f t="shared" si="26"/>
        <v>0.657216421519816</v>
      </c>
      <c r="BE10" s="168" t="s">
        <v>220</v>
      </c>
      <c r="BF10" s="168" t="s">
        <v>1104</v>
      </c>
      <c r="BG10" s="149">
        <f t="shared" si="27"/>
        <v>4.539</v>
      </c>
      <c r="BH10" s="181" t="s">
        <v>221</v>
      </c>
      <c r="BI10" s="149">
        <f t="shared" si="28"/>
        <v>7.1668</v>
      </c>
      <c r="BJ10" s="309">
        <f t="shared" si="29"/>
        <v>0.633337054194341</v>
      </c>
      <c r="BL10" s="265" t="s">
        <v>222</v>
      </c>
      <c r="BM10" s="265" t="s">
        <v>1105</v>
      </c>
      <c r="BN10" s="149">
        <f t="shared" si="30"/>
        <v>4.7979</v>
      </c>
      <c r="BO10" s="265" t="s">
        <v>223</v>
      </c>
      <c r="BP10" s="149">
        <f t="shared" si="31"/>
        <v>7.1201</v>
      </c>
      <c r="BQ10" s="309">
        <f t="shared" si="32"/>
        <v>0.673852895324504</v>
      </c>
      <c r="BS10" s="265" t="s">
        <v>224</v>
      </c>
      <c r="BT10" s="265" t="s">
        <v>1106</v>
      </c>
      <c r="BU10" s="149">
        <f t="shared" si="0"/>
        <v>4.6856</v>
      </c>
      <c r="BV10" s="265" t="s">
        <v>225</v>
      </c>
      <c r="BW10" s="149">
        <f t="shared" si="1"/>
        <v>6.9825</v>
      </c>
      <c r="BX10" s="309">
        <f t="shared" si="2"/>
        <v>0.671049051199427</v>
      </c>
      <c r="BZ10" s="265" t="s">
        <v>226</v>
      </c>
      <c r="CA10" s="265" t="s">
        <v>1107</v>
      </c>
      <c r="CB10" s="149">
        <f t="shared" si="33"/>
        <v>4.7231</v>
      </c>
      <c r="CC10" s="265" t="s">
        <v>227</v>
      </c>
      <c r="CD10" s="149">
        <f t="shared" si="34"/>
        <v>6.7602</v>
      </c>
      <c r="CE10" s="309">
        <f t="shared" si="35"/>
        <v>0.698662761456762</v>
      </c>
      <c r="CG10" s="265"/>
      <c r="CH10" s="173">
        <v>44979</v>
      </c>
      <c r="CI10" s="149">
        <v>4.719</v>
      </c>
      <c r="CJ10" s="309">
        <v>0.686310156</v>
      </c>
      <c r="CL10" s="265"/>
      <c r="CM10" s="173">
        <v>45012</v>
      </c>
      <c r="CN10" s="149">
        <v>4.5703</v>
      </c>
      <c r="CO10" s="309">
        <v>0.66511919</v>
      </c>
      <c r="CQ10" s="265"/>
      <c r="CR10" s="173">
        <v>45040</v>
      </c>
      <c r="CS10" s="149">
        <v>4.6071</v>
      </c>
      <c r="CT10" s="309">
        <v>0.669296143</v>
      </c>
      <c r="CV10" s="265"/>
      <c r="CW10" s="173">
        <v>45071</v>
      </c>
      <c r="CX10" s="149">
        <v>4.6135</v>
      </c>
      <c r="CY10" s="309">
        <v>0.654128089</v>
      </c>
      <c r="DA10" s="265"/>
      <c r="DB10" s="173">
        <v>45103</v>
      </c>
      <c r="DC10" s="149">
        <v>4.8172</v>
      </c>
      <c r="DD10" s="309">
        <v>0.668535583435106</v>
      </c>
      <c r="DF10" s="265"/>
      <c r="DG10" s="173">
        <v>45132</v>
      </c>
      <c r="DH10" s="149">
        <v>4.8511</v>
      </c>
      <c r="DI10" s="309">
        <v>0.679368681</v>
      </c>
      <c r="DK10" s="265"/>
      <c r="DL10" s="173">
        <v>45163</v>
      </c>
      <c r="DM10" s="149">
        <v>4.6711</v>
      </c>
      <c r="DN10" s="309">
        <v>0.649819846138864</v>
      </c>
      <c r="DP10" s="265"/>
      <c r="DQ10" s="173">
        <v>45191</v>
      </c>
      <c r="DR10" s="149">
        <v>4.6347</v>
      </c>
      <c r="DS10" s="309">
        <v>0.646140334</v>
      </c>
      <c r="DU10" s="265"/>
      <c r="DV10" s="173">
        <v>45224</v>
      </c>
      <c r="DW10" s="149">
        <v>4.5985</v>
      </c>
      <c r="DX10" s="309">
        <v>0.640593439</v>
      </c>
      <c r="DZ10" s="265"/>
      <c r="EA10" s="173">
        <v>45254</v>
      </c>
      <c r="EB10" s="149">
        <v>4.6761</v>
      </c>
      <c r="EC10" s="309">
        <v>0.65720791</v>
      </c>
      <c r="EE10" s="265"/>
      <c r="EF10" s="173">
        <v>45285</v>
      </c>
      <c r="EG10" s="149">
        <v>4.8275</v>
      </c>
      <c r="EH10" s="309">
        <v>0.679833826</v>
      </c>
      <c r="EJ10" s="265"/>
      <c r="EK10" s="173">
        <v>45315</v>
      </c>
      <c r="EL10" s="149">
        <v>4.6974</v>
      </c>
      <c r="EM10" s="309">
        <v>0.661112128</v>
      </c>
      <c r="EO10" s="265"/>
      <c r="EP10" s="173">
        <v>45345</v>
      </c>
      <c r="EQ10" s="149">
        <v>4.6779</v>
      </c>
      <c r="ER10" s="309">
        <v>0.658265789</v>
      </c>
      <c r="ET10" s="265"/>
      <c r="EU10" s="173">
        <v>45376</v>
      </c>
      <c r="EV10" s="149">
        <v>4.659</v>
      </c>
      <c r="EW10" s="309">
        <v>0.6562342</v>
      </c>
      <c r="EY10" s="265"/>
      <c r="EZ10" s="173">
        <v>45406</v>
      </c>
      <c r="FA10" s="149">
        <v>4.6333</v>
      </c>
      <c r="FB10" s="309">
        <v>0.652136584</v>
      </c>
      <c r="FD10" s="265"/>
      <c r="FE10" s="173">
        <v>45439</v>
      </c>
      <c r="FF10" s="149">
        <v>4.7352</v>
      </c>
      <c r="FG10" s="309">
        <v>0.666075875</v>
      </c>
      <c r="FI10" s="265"/>
      <c r="FJ10" s="173">
        <v>45467</v>
      </c>
      <c r="FK10" s="149">
        <v>4.7589</v>
      </c>
      <c r="FL10" s="309">
        <v>0.668375444</v>
      </c>
      <c r="FN10" s="265"/>
      <c r="FO10" s="173">
        <v>45498</v>
      </c>
      <c r="FP10" s="149">
        <v>4.7168</v>
      </c>
      <c r="FQ10" s="309">
        <v>0.66134799</v>
      </c>
      <c r="FS10" s="265"/>
      <c r="FT10" s="173">
        <v>45530</v>
      </c>
      <c r="FU10" s="149">
        <v>4.8268</v>
      </c>
      <c r="FV10" s="309">
        <v>0.67850265</v>
      </c>
      <c r="FX10" s="265"/>
      <c r="FY10" s="147">
        <v>45559</v>
      </c>
      <c r="FZ10" s="152">
        <v>4.8156</v>
      </c>
      <c r="GA10" s="152">
        <v>0.682967</v>
      </c>
      <c r="GC10" s="265"/>
      <c r="GD10" s="147">
        <v>45590</v>
      </c>
      <c r="GE10" s="152">
        <v>4.7147</v>
      </c>
      <c r="GF10" s="152">
        <v>0.663201575</v>
      </c>
      <c r="GH10" s="265"/>
      <c r="GI10" s="147">
        <v>45621</v>
      </c>
      <c r="GJ10" s="152">
        <v>4.7227</v>
      </c>
      <c r="GK10" s="152">
        <v>0.656678</v>
      </c>
      <c r="GM10" s="265"/>
      <c r="GN10" s="147">
        <v>45651</v>
      </c>
      <c r="GO10" s="152">
        <v>4.5178</v>
      </c>
      <c r="GP10" s="152">
        <v>0.628625</v>
      </c>
      <c r="GR10" s="265"/>
      <c r="GS10" s="147">
        <v>45670</v>
      </c>
      <c r="GT10" s="152">
        <v>4.4698</v>
      </c>
      <c r="GU10" s="152">
        <v>0.621799</v>
      </c>
      <c r="GW10" s="265"/>
      <c r="GX10" s="147">
        <v>45712</v>
      </c>
      <c r="GY10" s="152">
        <v>4.5928</v>
      </c>
      <c r="GZ10" s="152">
        <v>0.640406</v>
      </c>
      <c r="HB10" s="265"/>
      <c r="HC10" s="170">
        <v>45741</v>
      </c>
      <c r="HD10" s="152">
        <v>4.537</v>
      </c>
      <c r="HE10" s="152">
        <v>0.632</v>
      </c>
      <c r="HG10" s="265"/>
      <c r="HH10" s="170">
        <v>45771</v>
      </c>
      <c r="HI10" s="152">
        <v>4.6202</v>
      </c>
      <c r="HJ10" s="152">
        <v>0.640822</v>
      </c>
      <c r="HL10" s="265"/>
      <c r="HM10" s="170">
        <v>45803</v>
      </c>
      <c r="HN10" s="152">
        <v>4.6661</v>
      </c>
      <c r="HO10" s="152">
        <v>0.649576</v>
      </c>
      <c r="HQ10" s="265"/>
      <c r="HR10" s="147">
        <v>45832</v>
      </c>
      <c r="HS10" s="152">
        <v>4.6426</v>
      </c>
      <c r="HT10" s="152">
        <v>0.647901</v>
      </c>
      <c r="HV10" s="265"/>
      <c r="HW10" s="147">
        <v>45863</v>
      </c>
      <c r="HX10" s="152">
        <v>4.7158</v>
      </c>
      <c r="HY10" s="152">
        <v>0.6603</v>
      </c>
      <c r="IA10" s="265"/>
      <c r="IB10" s="147">
        <v>45894</v>
      </c>
      <c r="IC10" s="152">
        <v>4.6243</v>
      </c>
      <c r="ID10" s="152">
        <v>0.649836</v>
      </c>
      <c r="IF10" s="265"/>
      <c r="IG10" s="147">
        <v>45924</v>
      </c>
      <c r="IH10" s="152">
        <v>4.6894</v>
      </c>
      <c r="II10" s="152">
        <v>0.659763</v>
      </c>
      <c r="IK10" s="265"/>
      <c r="IL10" s="147">
        <v>45957</v>
      </c>
      <c r="IM10" s="152">
        <v>4.6386</v>
      </c>
      <c r="IN10" s="152">
        <v>0.65442079</v>
      </c>
      <c r="IP10" s="265"/>
      <c r="IQ10" s="147">
        <v>45985</v>
      </c>
      <c r="IR10" s="152">
        <v>4.5843</v>
      </c>
      <c r="IS10" s="152">
        <v>0.647070448</v>
      </c>
      <c r="IU10" s="265"/>
      <c r="IV10" s="147">
        <v>46016</v>
      </c>
      <c r="IW10" s="152">
        <v>4.7121</v>
      </c>
      <c r="IX10" s="152">
        <v>0.669408455506308</v>
      </c>
      <c r="IZ10" s="265"/>
      <c r="JA10" s="147">
        <v>46048</v>
      </c>
      <c r="JB10" s="152">
        <v>4.8006</v>
      </c>
      <c r="JC10" s="152">
        <v>0.687341609037413</v>
      </c>
      <c r="JE10" s="265"/>
      <c r="JF10" s="147">
        <v>46066</v>
      </c>
      <c r="JG10" s="152">
        <v>4.9048</v>
      </c>
      <c r="JH10" s="152">
        <v>0.706763883685409</v>
      </c>
      <c r="JJ10" s="265"/>
      <c r="JK10" s="147">
        <v>46106</v>
      </c>
      <c r="JL10" s="152">
        <v>4.8187</v>
      </c>
      <c r="JM10" s="152">
        <v>0.699264268404173</v>
      </c>
      <c r="JO10" s="265"/>
      <c r="JP10" s="147">
        <v>46136</v>
      </c>
      <c r="JQ10" s="152">
        <v>4.8884</v>
      </c>
      <c r="JR10" s="152">
        <v>0.711826892273641</v>
      </c>
      <c r="JT10" s="265"/>
      <c r="JU10" s="147">
        <v>46167</v>
      </c>
      <c r="JV10" s="152">
        <v>4.875</v>
      </c>
      <c r="JW10" s="152">
        <v>0.71357475335929</v>
      </c>
      <c r="JY10" s="265"/>
      <c r="JZ10" s="147">
        <v>46197</v>
      </c>
      <c r="KA10" s="152">
        <v>4.7046</v>
      </c>
      <c r="KB10" s="152">
        <v>0.689874624239314</v>
      </c>
    </row>
    <row r="11" spans="1:288">
      <c r="A11" s="168" t="s">
        <v>235</v>
      </c>
      <c r="B11" s="168" t="s">
        <v>1108</v>
      </c>
      <c r="C11" s="149">
        <f t="shared" si="3"/>
        <v>4.5468</v>
      </c>
      <c r="D11" s="181" t="s">
        <v>236</v>
      </c>
      <c r="E11" s="149">
        <f t="shared" si="4"/>
        <v>6.3401</v>
      </c>
      <c r="F11" s="309">
        <f t="shared" si="5"/>
        <v>0.717149571773316</v>
      </c>
      <c r="H11" s="168" t="s">
        <v>237</v>
      </c>
      <c r="I11" s="168" t="s">
        <v>1109</v>
      </c>
      <c r="J11" s="149">
        <f t="shared" si="6"/>
        <v>4.7697</v>
      </c>
      <c r="K11" s="181" t="s">
        <v>145</v>
      </c>
      <c r="L11" s="149">
        <f t="shared" si="7"/>
        <v>6.364</v>
      </c>
      <c r="M11" s="309">
        <f t="shared" si="8"/>
        <v>0.749481458202389</v>
      </c>
      <c r="O11" s="168" t="s">
        <v>238</v>
      </c>
      <c r="P11" s="168" t="s">
        <v>1110</v>
      </c>
      <c r="Q11" s="149">
        <f t="shared" si="9"/>
        <v>4.7622</v>
      </c>
      <c r="R11" s="181" t="s">
        <v>239</v>
      </c>
      <c r="S11" s="149">
        <f t="shared" si="10"/>
        <v>6.4596</v>
      </c>
      <c r="T11" s="309">
        <f t="shared" si="11"/>
        <v>0.737228311350548</v>
      </c>
      <c r="V11" s="168" t="s">
        <v>240</v>
      </c>
      <c r="W11" s="168" t="s">
        <v>1111</v>
      </c>
      <c r="X11" s="149">
        <f t="shared" si="12"/>
        <v>4.7158</v>
      </c>
      <c r="Y11" s="181" t="s">
        <v>241</v>
      </c>
      <c r="Z11" s="149">
        <f t="shared" si="13"/>
        <v>6.6566</v>
      </c>
      <c r="AA11" s="309">
        <f t="shared" si="14"/>
        <v>0.70843974401346</v>
      </c>
      <c r="AC11" s="168" t="s">
        <v>242</v>
      </c>
      <c r="AD11" s="168" t="s">
        <v>1112</v>
      </c>
      <c r="AE11" s="149">
        <f t="shared" si="15"/>
        <v>4.6352</v>
      </c>
      <c r="AF11" s="181" t="s">
        <v>243</v>
      </c>
      <c r="AG11" s="149">
        <f t="shared" si="16"/>
        <v>6.7079</v>
      </c>
      <c r="AH11" s="309">
        <f t="shared" si="17"/>
        <v>0.691006127103863</v>
      </c>
      <c r="AJ11" s="168" t="s">
        <v>244</v>
      </c>
      <c r="AK11" s="168" t="s">
        <v>1113</v>
      </c>
      <c r="AL11" s="149">
        <f t="shared" si="18"/>
        <v>4.6753</v>
      </c>
      <c r="AM11" s="181" t="s">
        <v>245</v>
      </c>
      <c r="AN11" s="149">
        <f t="shared" si="19"/>
        <v>6.7522</v>
      </c>
      <c r="AO11" s="309">
        <f t="shared" si="20"/>
        <v>0.692411362222683</v>
      </c>
      <c r="AQ11" s="168" t="s">
        <v>246</v>
      </c>
      <c r="AR11" s="168" t="s">
        <v>1114</v>
      </c>
      <c r="AS11" s="149">
        <f t="shared" si="21"/>
        <v>4.7341</v>
      </c>
      <c r="AT11" s="181" t="s">
        <v>247</v>
      </c>
      <c r="AU11" s="149">
        <f t="shared" si="22"/>
        <v>6.8388</v>
      </c>
      <c r="AV11" s="309">
        <f t="shared" si="23"/>
        <v>0.692241328888109</v>
      </c>
      <c r="AX11" s="168" t="s">
        <v>1115</v>
      </c>
      <c r="AY11" s="168" t="s">
        <v>1115</v>
      </c>
      <c r="AZ11" s="149">
        <f t="shared" si="24"/>
        <v>4.6713</v>
      </c>
      <c r="BA11" s="181" t="s">
        <v>249</v>
      </c>
      <c r="BB11" s="149">
        <f t="shared" si="25"/>
        <v>6.992</v>
      </c>
      <c r="BC11" s="309">
        <f t="shared" si="26"/>
        <v>0.668092105263158</v>
      </c>
      <c r="BE11" s="168" t="s">
        <v>250</v>
      </c>
      <c r="BF11" s="168" t="s">
        <v>1116</v>
      </c>
      <c r="BG11" s="149">
        <f t="shared" si="27"/>
        <v>4.5543</v>
      </c>
      <c r="BH11" s="181" t="s">
        <v>251</v>
      </c>
      <c r="BI11" s="149">
        <f t="shared" si="28"/>
        <v>7.123</v>
      </c>
      <c r="BJ11" s="309">
        <f t="shared" si="29"/>
        <v>0.639379474940334</v>
      </c>
      <c r="BL11" s="265" t="s">
        <v>252</v>
      </c>
      <c r="BM11" s="265" t="s">
        <v>1117</v>
      </c>
      <c r="BN11" s="149">
        <f t="shared" si="30"/>
        <v>4.7402</v>
      </c>
      <c r="BO11" s="265" t="s">
        <v>253</v>
      </c>
      <c r="BP11" s="149">
        <f t="shared" si="31"/>
        <v>7.1281</v>
      </c>
      <c r="BQ11" s="309">
        <f t="shared" si="32"/>
        <v>0.665001893912824</v>
      </c>
      <c r="BS11" s="265" t="s">
        <v>254</v>
      </c>
      <c r="BT11" s="265" t="s">
        <v>1118</v>
      </c>
      <c r="BU11" s="149">
        <f t="shared" si="0"/>
        <v>4.6569</v>
      </c>
      <c r="BV11" s="265" t="s">
        <v>255</v>
      </c>
      <c r="BW11" s="149">
        <f t="shared" si="1"/>
        <v>6.981</v>
      </c>
      <c r="BX11" s="309">
        <f t="shared" si="2"/>
        <v>0.667082079931242</v>
      </c>
      <c r="BZ11" s="265" t="s">
        <v>256</v>
      </c>
      <c r="CA11" s="265" t="s">
        <v>1119</v>
      </c>
      <c r="CB11" s="149">
        <f t="shared" si="33"/>
        <v>4.681</v>
      </c>
      <c r="CC11" s="265" t="s">
        <v>257</v>
      </c>
      <c r="CD11" s="149">
        <f t="shared" si="34"/>
        <v>6.7222</v>
      </c>
      <c r="CE11" s="309">
        <f t="shared" si="35"/>
        <v>0.696349409419535</v>
      </c>
      <c r="CG11" s="265"/>
      <c r="CH11" s="173">
        <v>44978</v>
      </c>
      <c r="CI11" s="149">
        <v>4.74</v>
      </c>
      <c r="CJ11" s="309">
        <v>0.691395481</v>
      </c>
      <c r="CL11" s="265"/>
      <c r="CM11" s="173">
        <v>45009</v>
      </c>
      <c r="CN11" s="149">
        <v>4.5671</v>
      </c>
      <c r="CO11" s="309">
        <v>0.667958581</v>
      </c>
      <c r="CQ11" s="265"/>
      <c r="CR11" s="173">
        <v>45037</v>
      </c>
      <c r="CS11" s="149">
        <v>4.6355</v>
      </c>
      <c r="CT11" s="309">
        <v>0.674234931</v>
      </c>
      <c r="CV11" s="265"/>
      <c r="CW11" s="173">
        <v>45070</v>
      </c>
      <c r="CX11" s="149">
        <v>4.665</v>
      </c>
      <c r="CY11" s="309">
        <v>0.661139456</v>
      </c>
      <c r="DA11" s="265"/>
      <c r="DB11" s="173">
        <v>45098</v>
      </c>
      <c r="DC11" s="149">
        <v>4.8741</v>
      </c>
      <c r="DD11" s="309">
        <v>0.678891287694129</v>
      </c>
      <c r="DF11" s="265"/>
      <c r="DG11" s="173">
        <v>45131</v>
      </c>
      <c r="DH11" s="149">
        <v>4.8311</v>
      </c>
      <c r="DI11" s="309">
        <v>0.676141692</v>
      </c>
      <c r="DK11" s="265"/>
      <c r="DL11" s="173">
        <v>45162</v>
      </c>
      <c r="DM11" s="149">
        <v>4.7089</v>
      </c>
      <c r="DN11" s="309">
        <v>0.655051053056228</v>
      </c>
      <c r="DP11" s="265"/>
      <c r="DQ11" s="173">
        <v>45190</v>
      </c>
      <c r="DR11" s="149">
        <v>4.6561</v>
      </c>
      <c r="DS11" s="309">
        <v>0.649114736</v>
      </c>
      <c r="DU11" s="265"/>
      <c r="DV11" s="173">
        <v>45223</v>
      </c>
      <c r="DW11" s="149">
        <v>4.5734</v>
      </c>
      <c r="DX11" s="309">
        <v>0.637088012</v>
      </c>
      <c r="DZ11" s="265"/>
      <c r="EA11" s="173">
        <v>45253</v>
      </c>
      <c r="EB11" s="149">
        <v>4.6739</v>
      </c>
      <c r="EC11" s="309">
        <v>0.656336011</v>
      </c>
      <c r="EE11" s="265"/>
      <c r="EF11" s="173">
        <v>45282</v>
      </c>
      <c r="EG11" s="149">
        <v>4.8271</v>
      </c>
      <c r="EH11" s="309">
        <v>0.680323594</v>
      </c>
      <c r="EJ11" s="265"/>
      <c r="EK11" s="173">
        <v>45314</v>
      </c>
      <c r="EL11" s="149">
        <v>4.6924</v>
      </c>
      <c r="EM11" s="309">
        <v>0.659814109</v>
      </c>
      <c r="EO11" s="265"/>
      <c r="EP11" s="173">
        <v>45344</v>
      </c>
      <c r="EQ11" s="149">
        <v>4.6715</v>
      </c>
      <c r="ER11" s="309">
        <v>0.657790983</v>
      </c>
      <c r="ET11" s="265"/>
      <c r="EU11" s="173">
        <v>45373</v>
      </c>
      <c r="EV11" s="149">
        <v>4.6912</v>
      </c>
      <c r="EW11" s="309">
        <v>0.6606952</v>
      </c>
      <c r="EY11" s="265"/>
      <c r="EZ11" s="173">
        <v>45405</v>
      </c>
      <c r="FA11" s="149">
        <v>4.6119</v>
      </c>
      <c r="FB11" s="309">
        <v>0.64902405</v>
      </c>
      <c r="FD11" s="265"/>
      <c r="FE11" s="173">
        <v>45436</v>
      </c>
      <c r="FF11" s="149">
        <v>4.7269</v>
      </c>
      <c r="FG11" s="309">
        <v>0.664805491</v>
      </c>
      <c r="FI11" s="265"/>
      <c r="FJ11" s="173">
        <v>45464</v>
      </c>
      <c r="FK11" s="149">
        <v>4.7761</v>
      </c>
      <c r="FL11" s="309">
        <v>0.670838249</v>
      </c>
      <c r="FN11" s="265"/>
      <c r="FO11" s="173">
        <v>45497</v>
      </c>
      <c r="FP11" s="149">
        <v>4.7483</v>
      </c>
      <c r="FQ11" s="309">
        <v>0.665419434</v>
      </c>
      <c r="FS11" s="265"/>
      <c r="FT11" s="173">
        <v>45527</v>
      </c>
      <c r="FU11" s="149">
        <v>4.7885</v>
      </c>
      <c r="FV11" s="309">
        <v>0.671053</v>
      </c>
      <c r="FX11" s="265"/>
      <c r="FY11" s="147">
        <v>45558</v>
      </c>
      <c r="FZ11" s="152">
        <v>4.8018</v>
      </c>
      <c r="GA11" s="152">
        <v>0.680807</v>
      </c>
      <c r="GC11" s="265"/>
      <c r="GD11" s="147">
        <v>45589</v>
      </c>
      <c r="GE11" s="152">
        <v>4.7282</v>
      </c>
      <c r="GF11" s="152">
        <v>0.663271891</v>
      </c>
      <c r="GH11" s="265"/>
      <c r="GI11" s="147">
        <v>45618</v>
      </c>
      <c r="GJ11" s="152">
        <v>4.7074</v>
      </c>
      <c r="GK11" s="152">
        <v>0.654333</v>
      </c>
      <c r="GM11" s="265"/>
      <c r="GN11" s="147">
        <v>45650</v>
      </c>
      <c r="GO11" s="152">
        <v>4.5246</v>
      </c>
      <c r="GP11" s="152">
        <v>0.629501</v>
      </c>
      <c r="GR11" s="265"/>
      <c r="GS11" s="147">
        <v>45667</v>
      </c>
      <c r="GT11" s="152">
        <v>4.4931</v>
      </c>
      <c r="GU11" s="152">
        <v>0.624988</v>
      </c>
      <c r="GW11" s="265"/>
      <c r="GX11" s="147">
        <v>45709</v>
      </c>
      <c r="GY11" s="152">
        <v>4.6026</v>
      </c>
      <c r="GZ11" s="152">
        <v>0.64196</v>
      </c>
      <c r="HB11" s="265"/>
      <c r="HC11" s="170">
        <v>45740</v>
      </c>
      <c r="HD11" s="152">
        <v>4.5333</v>
      </c>
      <c r="HE11" s="152">
        <v>0.631555</v>
      </c>
      <c r="HG11" s="265"/>
      <c r="HH11" s="170">
        <v>45770</v>
      </c>
      <c r="HI11" s="152">
        <v>4.6397</v>
      </c>
      <c r="HJ11" s="152">
        <v>0.643366</v>
      </c>
      <c r="HL11" s="265"/>
      <c r="HM11" s="170">
        <v>45800</v>
      </c>
      <c r="HN11" s="152">
        <v>4.6192</v>
      </c>
      <c r="HO11" s="152">
        <v>0.642278</v>
      </c>
      <c r="HQ11" s="265"/>
      <c r="HR11" s="147">
        <v>45831</v>
      </c>
      <c r="HS11" s="152">
        <v>4.6276</v>
      </c>
      <c r="HT11" s="152">
        <v>0.645321</v>
      </c>
      <c r="HV11" s="265"/>
      <c r="HW11" s="147">
        <v>45862</v>
      </c>
      <c r="HX11" s="152">
        <v>4.7152</v>
      </c>
      <c r="HY11" s="152">
        <v>0.660531</v>
      </c>
      <c r="IA11" s="265"/>
      <c r="IB11" s="147">
        <v>45891</v>
      </c>
      <c r="IC11" s="152">
        <v>4.5911</v>
      </c>
      <c r="ID11" s="152">
        <v>0.643723</v>
      </c>
      <c r="IF11" s="265"/>
      <c r="IG11" s="147">
        <v>45923</v>
      </c>
      <c r="IH11" s="152">
        <v>4.6891</v>
      </c>
      <c r="II11" s="152">
        <v>0.659907</v>
      </c>
      <c r="IK11" s="265"/>
      <c r="IL11" s="147">
        <v>45954</v>
      </c>
      <c r="IM11" s="152">
        <v>4.6266</v>
      </c>
      <c r="IN11" s="152">
        <v>0.652295285</v>
      </c>
      <c r="IP11" s="265"/>
      <c r="IQ11" s="147">
        <v>45982</v>
      </c>
      <c r="IR11" s="152">
        <v>4.578</v>
      </c>
      <c r="IS11" s="152">
        <v>0.645925926</v>
      </c>
      <c r="IU11" s="265"/>
      <c r="IV11" s="147">
        <v>46015</v>
      </c>
      <c r="IW11" s="152">
        <v>4.7108</v>
      </c>
      <c r="IX11" s="152">
        <v>0.668473556498418</v>
      </c>
      <c r="IZ11" s="265"/>
      <c r="JA11" s="147">
        <v>46045</v>
      </c>
      <c r="JB11" s="152">
        <v>4.7529</v>
      </c>
      <c r="JC11" s="152">
        <v>0.679675099029015</v>
      </c>
      <c r="JE11" s="265"/>
      <c r="JF11" s="147">
        <v>46065</v>
      </c>
      <c r="JG11" s="152">
        <v>4.9364</v>
      </c>
      <c r="JH11" s="152">
        <v>0.710713103070965</v>
      </c>
      <c r="JJ11" s="265"/>
      <c r="JK11" s="147">
        <v>46105</v>
      </c>
      <c r="JL11" s="152">
        <v>4.8255</v>
      </c>
      <c r="JM11" s="152">
        <v>0.699926025847439</v>
      </c>
      <c r="JO11" s="265"/>
      <c r="JP11" s="147">
        <v>46135</v>
      </c>
      <c r="JQ11" s="152">
        <v>4.9032</v>
      </c>
      <c r="JR11" s="152">
        <v>0.714231609613984</v>
      </c>
      <c r="JT11" s="265"/>
      <c r="JU11" s="147">
        <v>46164</v>
      </c>
      <c r="JV11" s="152">
        <v>4.8735</v>
      </c>
      <c r="JW11" s="152">
        <v>0.712781361063578</v>
      </c>
      <c r="JY11" s="265"/>
      <c r="JZ11" s="147">
        <v>46196</v>
      </c>
      <c r="KA11" s="152">
        <v>4.7541</v>
      </c>
      <c r="KB11" s="152">
        <v>0.697378650745918</v>
      </c>
    </row>
    <row r="12" spans="1:288">
      <c r="A12" s="168" t="s">
        <v>264</v>
      </c>
      <c r="B12" s="168" t="s">
        <v>1120</v>
      </c>
      <c r="C12" s="149">
        <f t="shared" si="3"/>
        <v>4.5521</v>
      </c>
      <c r="D12" s="181" t="s">
        <v>265</v>
      </c>
      <c r="E12" s="149">
        <f t="shared" si="4"/>
        <v>6.3343</v>
      </c>
      <c r="F12" s="309">
        <f t="shared" si="5"/>
        <v>0.718642943971709</v>
      </c>
      <c r="H12" s="168" t="s">
        <v>266</v>
      </c>
      <c r="I12" s="168" t="s">
        <v>1121</v>
      </c>
      <c r="J12" s="149">
        <f t="shared" si="6"/>
        <v>4.7428</v>
      </c>
      <c r="K12" s="181" t="s">
        <v>267</v>
      </c>
      <c r="L12" s="149">
        <f t="shared" si="7"/>
        <v>6.3558</v>
      </c>
      <c r="M12" s="309">
        <f t="shared" si="8"/>
        <v>0.746216054627269</v>
      </c>
      <c r="O12" s="168" t="s">
        <v>268</v>
      </c>
      <c r="P12" s="168" t="s">
        <v>1122</v>
      </c>
      <c r="Q12" s="149">
        <f t="shared" si="9"/>
        <v>4.771</v>
      </c>
      <c r="R12" s="181" t="s">
        <v>269</v>
      </c>
      <c r="S12" s="149">
        <f t="shared" si="10"/>
        <v>6.4098</v>
      </c>
      <c r="T12" s="309">
        <f t="shared" si="11"/>
        <v>0.744328996224531</v>
      </c>
      <c r="V12" s="168" t="s">
        <v>270</v>
      </c>
      <c r="W12" s="168" t="s">
        <v>1123</v>
      </c>
      <c r="X12" s="149">
        <f t="shared" si="12"/>
        <v>4.7178</v>
      </c>
      <c r="Y12" s="181" t="s">
        <v>271</v>
      </c>
      <c r="Z12" s="149">
        <f t="shared" si="13"/>
        <v>6.6756</v>
      </c>
      <c r="AA12" s="309">
        <f t="shared" si="14"/>
        <v>0.706722991191803</v>
      </c>
      <c r="AC12" s="168" t="s">
        <v>272</v>
      </c>
      <c r="AD12" s="168" t="s">
        <v>1124</v>
      </c>
      <c r="AE12" s="149">
        <f t="shared" si="15"/>
        <v>4.6678</v>
      </c>
      <c r="AF12" s="181" t="s">
        <v>273</v>
      </c>
      <c r="AG12" s="149">
        <f t="shared" si="16"/>
        <v>6.7109</v>
      </c>
      <c r="AH12" s="309">
        <f t="shared" si="17"/>
        <v>0.69555499262394</v>
      </c>
      <c r="AJ12" s="168" t="s">
        <v>274</v>
      </c>
      <c r="AK12" s="168" t="s">
        <v>1125</v>
      </c>
      <c r="AL12" s="149">
        <f t="shared" si="18"/>
        <v>4.655</v>
      </c>
      <c r="AM12" s="181" t="s">
        <v>275</v>
      </c>
      <c r="AN12" s="149">
        <f t="shared" si="19"/>
        <v>6.762</v>
      </c>
      <c r="AO12" s="309">
        <f t="shared" si="20"/>
        <v>0.688405797101449</v>
      </c>
      <c r="AQ12" s="168" t="s">
        <v>276</v>
      </c>
      <c r="AR12" s="168" t="s">
        <v>1126</v>
      </c>
      <c r="AS12" s="149">
        <f t="shared" si="21"/>
        <v>4.7128</v>
      </c>
      <c r="AT12" s="181" t="s">
        <v>277</v>
      </c>
      <c r="AU12" s="149">
        <f t="shared" si="22"/>
        <v>6.8523</v>
      </c>
      <c r="AV12" s="309">
        <f t="shared" si="23"/>
        <v>0.68776907023919</v>
      </c>
      <c r="AX12" s="168" t="s">
        <v>1127</v>
      </c>
      <c r="AY12" s="168" t="s">
        <v>1127</v>
      </c>
      <c r="AZ12" s="149">
        <f t="shared" si="24"/>
        <v>4.6456</v>
      </c>
      <c r="BA12" s="181" t="s">
        <v>279</v>
      </c>
      <c r="BB12" s="149">
        <f t="shared" si="25"/>
        <v>6.9798</v>
      </c>
      <c r="BC12" s="309">
        <f t="shared" si="26"/>
        <v>0.665577810252443</v>
      </c>
      <c r="BE12" s="168" t="s">
        <v>280</v>
      </c>
      <c r="BF12" s="168" t="s">
        <v>1128</v>
      </c>
      <c r="BG12" s="149">
        <f t="shared" si="27"/>
        <v>4.4846</v>
      </c>
      <c r="BH12" s="181" t="s">
        <v>281</v>
      </c>
      <c r="BI12" s="149">
        <f t="shared" si="28"/>
        <v>7.1186</v>
      </c>
      <c r="BJ12" s="309">
        <f t="shared" si="29"/>
        <v>0.629983423706909</v>
      </c>
      <c r="BL12" s="265" t="s">
        <v>282</v>
      </c>
      <c r="BM12" s="265" t="s">
        <v>1129</v>
      </c>
      <c r="BN12" s="149">
        <f t="shared" si="30"/>
        <v>4.734</v>
      </c>
      <c r="BO12" s="265" t="s">
        <v>283</v>
      </c>
      <c r="BP12" s="149">
        <f t="shared" si="31"/>
        <v>7.1667</v>
      </c>
      <c r="BQ12" s="309">
        <f t="shared" si="32"/>
        <v>0.660555067185734</v>
      </c>
      <c r="BS12" s="265" t="s">
        <v>284</v>
      </c>
      <c r="BT12" s="265" t="s">
        <v>1130</v>
      </c>
      <c r="BU12" s="149">
        <f t="shared" si="0"/>
        <v>4.6773</v>
      </c>
      <c r="BV12" s="265" t="s">
        <v>285</v>
      </c>
      <c r="BW12" s="149">
        <f t="shared" si="1"/>
        <v>6.9713</v>
      </c>
      <c r="BX12" s="309">
        <f t="shared" si="2"/>
        <v>0.670936554157761</v>
      </c>
      <c r="BZ12" s="265" t="s">
        <v>286</v>
      </c>
      <c r="CA12" s="265" t="s">
        <v>1131</v>
      </c>
      <c r="CB12" s="149">
        <f t="shared" si="33"/>
        <v>4.6813</v>
      </c>
      <c r="CC12" s="265" t="s">
        <v>287</v>
      </c>
      <c r="CD12" s="149">
        <f t="shared" si="34"/>
        <v>6.7135</v>
      </c>
      <c r="CE12" s="309">
        <f t="shared" si="35"/>
        <v>0.697296492142698</v>
      </c>
      <c r="CG12" s="265"/>
      <c r="CH12" s="173">
        <v>44977</v>
      </c>
      <c r="CI12" s="149">
        <v>4.7147</v>
      </c>
      <c r="CJ12" s="309">
        <v>0.686843524</v>
      </c>
      <c r="CL12" s="265"/>
      <c r="CM12" s="173">
        <v>45008</v>
      </c>
      <c r="CN12" s="149">
        <v>4.5999</v>
      </c>
      <c r="CO12" s="309">
        <v>0.669475615</v>
      </c>
      <c r="CQ12" s="265"/>
      <c r="CR12" s="173">
        <v>45036</v>
      </c>
      <c r="CS12" s="149">
        <v>4.6249</v>
      </c>
      <c r="CT12" s="309">
        <v>0.67040167</v>
      </c>
      <c r="CV12" s="265"/>
      <c r="CW12" s="173">
        <v>45069</v>
      </c>
      <c r="CX12" s="149">
        <v>4.6772</v>
      </c>
      <c r="CY12" s="309">
        <v>0.665074084</v>
      </c>
      <c r="DA12" s="265"/>
      <c r="DB12" s="173">
        <v>45097</v>
      </c>
      <c r="DC12" s="149">
        <v>4.9073</v>
      </c>
      <c r="DD12" s="309">
        <v>0.685415386334432</v>
      </c>
      <c r="DF12" s="265"/>
      <c r="DG12" s="173">
        <v>45128</v>
      </c>
      <c r="DH12" s="149">
        <v>4.875</v>
      </c>
      <c r="DI12" s="309">
        <v>0.682238021</v>
      </c>
      <c r="DK12" s="265"/>
      <c r="DL12" s="173">
        <v>45161</v>
      </c>
      <c r="DM12" s="149">
        <v>4.6863</v>
      </c>
      <c r="DN12" s="309">
        <v>0.650983497249542</v>
      </c>
      <c r="DP12" s="265"/>
      <c r="DQ12" s="173">
        <v>45189</v>
      </c>
      <c r="DR12" s="149">
        <v>4.6669</v>
      </c>
      <c r="DS12" s="309">
        <v>0.650602242</v>
      </c>
      <c r="DU12" s="265"/>
      <c r="DV12" s="173">
        <v>45222</v>
      </c>
      <c r="DW12" s="149">
        <v>4.5647</v>
      </c>
      <c r="DX12" s="309">
        <v>0.635822933</v>
      </c>
      <c r="DZ12" s="265"/>
      <c r="EA12" s="173">
        <v>45252</v>
      </c>
      <c r="EB12" s="149">
        <v>4.6834</v>
      </c>
      <c r="EC12" s="309">
        <v>0.657282398</v>
      </c>
      <c r="EE12" s="265"/>
      <c r="EF12" s="173">
        <v>45281</v>
      </c>
      <c r="EG12" s="149">
        <v>4.7893</v>
      </c>
      <c r="EH12" s="309">
        <v>0.674435307</v>
      </c>
      <c r="EJ12" s="265"/>
      <c r="EK12" s="173">
        <v>45313</v>
      </c>
      <c r="EL12" s="149">
        <v>4.7061</v>
      </c>
      <c r="EM12" s="309">
        <v>0.66185219</v>
      </c>
      <c r="EO12" s="265"/>
      <c r="EP12" s="173">
        <v>45343</v>
      </c>
      <c r="EQ12" s="149">
        <v>4.6715</v>
      </c>
      <c r="ER12" s="309">
        <v>0.657679854</v>
      </c>
      <c r="ET12" s="265"/>
      <c r="EU12" s="173">
        <v>45372</v>
      </c>
      <c r="EV12" s="149">
        <v>4.6925</v>
      </c>
      <c r="EW12" s="309">
        <v>0.6614558</v>
      </c>
      <c r="EY12" s="265"/>
      <c r="EZ12" s="173">
        <v>45404</v>
      </c>
      <c r="FA12" s="149">
        <v>4.5944</v>
      </c>
      <c r="FB12" s="309">
        <v>0.646706924</v>
      </c>
      <c r="FD12" s="265"/>
      <c r="FE12" s="173">
        <v>45435</v>
      </c>
      <c r="FF12" s="149">
        <v>4.7396</v>
      </c>
      <c r="FG12" s="309">
        <v>0.66662916</v>
      </c>
      <c r="FI12" s="265"/>
      <c r="FJ12" s="173">
        <v>45463</v>
      </c>
      <c r="FK12" s="149">
        <v>4.7761</v>
      </c>
      <c r="FL12" s="309">
        <v>0.670875941</v>
      </c>
      <c r="FN12" s="265"/>
      <c r="FO12" s="173">
        <v>45496</v>
      </c>
      <c r="FP12" s="149">
        <v>4.7687</v>
      </c>
      <c r="FQ12" s="309">
        <v>0.668503098</v>
      </c>
      <c r="FS12" s="265"/>
      <c r="FT12" s="173">
        <v>45526</v>
      </c>
      <c r="FU12" s="149">
        <v>4.8072</v>
      </c>
      <c r="FV12" s="309">
        <v>0.674903128</v>
      </c>
      <c r="FX12" s="265"/>
      <c r="FY12" s="147">
        <v>45555</v>
      </c>
      <c r="FZ12" s="152">
        <v>4.81</v>
      </c>
      <c r="GA12" s="152">
        <v>0.680879</v>
      </c>
      <c r="GC12" s="265"/>
      <c r="GD12" s="147">
        <v>45588</v>
      </c>
      <c r="GE12" s="152">
        <v>4.7599</v>
      </c>
      <c r="GF12" s="152">
        <v>0.668103025</v>
      </c>
      <c r="GH12" s="265"/>
      <c r="GI12" s="147">
        <v>45617</v>
      </c>
      <c r="GJ12" s="152">
        <v>4.7067</v>
      </c>
      <c r="GK12" s="152">
        <v>0.654308</v>
      </c>
      <c r="GM12" s="265"/>
      <c r="GN12" s="147">
        <v>45649</v>
      </c>
      <c r="GO12" s="152">
        <v>4.5205</v>
      </c>
      <c r="GP12" s="152">
        <v>0.628983</v>
      </c>
      <c r="GR12" s="265"/>
      <c r="GS12" s="147">
        <v>45666</v>
      </c>
      <c r="GT12" s="152">
        <v>4.5085</v>
      </c>
      <c r="GU12" s="152">
        <v>0.627174</v>
      </c>
      <c r="GW12" s="265"/>
      <c r="GX12" s="147">
        <v>45708</v>
      </c>
      <c r="GY12" s="152">
        <v>4.573</v>
      </c>
      <c r="GZ12" s="152">
        <v>0.63769</v>
      </c>
      <c r="HB12" s="265"/>
      <c r="HC12" s="170">
        <v>45737</v>
      </c>
      <c r="HD12" s="152">
        <v>4.5381</v>
      </c>
      <c r="HE12" s="152">
        <v>0.6324</v>
      </c>
      <c r="HG12" s="265"/>
      <c r="HH12" s="170">
        <v>45769</v>
      </c>
      <c r="HI12" s="152">
        <v>4.6455</v>
      </c>
      <c r="HJ12" s="152">
        <v>0.644546</v>
      </c>
      <c r="HL12" s="265"/>
      <c r="HM12" s="170">
        <v>45799</v>
      </c>
      <c r="HN12" s="152">
        <v>4.6273</v>
      </c>
      <c r="HO12" s="152">
        <v>0.643548</v>
      </c>
      <c r="HQ12" s="265"/>
      <c r="HR12" s="147">
        <v>45828</v>
      </c>
      <c r="HS12" s="152">
        <v>4.6529</v>
      </c>
      <c r="HT12" s="152">
        <v>0.648985</v>
      </c>
      <c r="HV12" s="265"/>
      <c r="HW12" s="147">
        <v>45861</v>
      </c>
      <c r="HX12" s="152">
        <v>4.6844</v>
      </c>
      <c r="HY12" s="152">
        <v>0.65595</v>
      </c>
      <c r="IA12" s="265"/>
      <c r="IB12" s="147">
        <v>45890</v>
      </c>
      <c r="IC12" s="152">
        <v>4.6004</v>
      </c>
      <c r="ID12" s="152">
        <v>0.645335</v>
      </c>
      <c r="IF12" s="265"/>
      <c r="IG12" s="147">
        <v>45922</v>
      </c>
      <c r="IH12" s="152">
        <v>4.6911</v>
      </c>
      <c r="II12" s="152">
        <v>0.659733</v>
      </c>
      <c r="IK12" s="265"/>
      <c r="IL12" s="147">
        <v>45953</v>
      </c>
      <c r="IM12" s="152">
        <v>4.6098</v>
      </c>
      <c r="IN12" s="152">
        <v>0.650018331</v>
      </c>
      <c r="IP12" s="265"/>
      <c r="IQ12" s="147">
        <v>45981</v>
      </c>
      <c r="IR12" s="152">
        <v>4.608</v>
      </c>
      <c r="IS12" s="152">
        <v>0.649883647</v>
      </c>
      <c r="IU12" s="265"/>
      <c r="IV12" s="147">
        <v>46014</v>
      </c>
      <c r="IW12" s="152">
        <v>4.6841</v>
      </c>
      <c r="IX12" s="152">
        <v>0.664194659898189</v>
      </c>
      <c r="IZ12" s="265"/>
      <c r="JA12" s="147">
        <v>46044</v>
      </c>
      <c r="JB12" s="152">
        <v>4.7138</v>
      </c>
      <c r="JC12" s="152">
        <v>0.673217269598252</v>
      </c>
      <c r="JE12" s="265"/>
      <c r="JF12" s="147">
        <v>46064</v>
      </c>
      <c r="JG12" s="152">
        <v>4.8977</v>
      </c>
      <c r="JH12" s="152">
        <v>0.705334255018866</v>
      </c>
      <c r="JJ12" s="265"/>
      <c r="JK12" s="147">
        <v>46104</v>
      </c>
      <c r="JL12" s="152">
        <v>4.8326</v>
      </c>
      <c r="JM12" s="152">
        <v>0.699960892802827</v>
      </c>
      <c r="JO12" s="265"/>
      <c r="JP12" s="147">
        <v>46134</v>
      </c>
      <c r="JQ12" s="152">
        <v>4.8966</v>
      </c>
      <c r="JR12" s="152">
        <v>0.71342609455817</v>
      </c>
      <c r="JT12" s="265"/>
      <c r="JU12" s="147">
        <v>46163</v>
      </c>
      <c r="JV12" s="152">
        <v>4.8712</v>
      </c>
      <c r="JW12" s="152">
        <v>0.71269513818783</v>
      </c>
      <c r="JY12" s="265"/>
      <c r="JZ12" s="147">
        <v>46195</v>
      </c>
      <c r="KA12" s="152">
        <v>4.759</v>
      </c>
      <c r="KB12" s="152">
        <v>0.698312545854732</v>
      </c>
    </row>
    <row r="13" spans="1:288">
      <c r="A13" s="168" t="s">
        <v>295</v>
      </c>
      <c r="B13" s="168" t="s">
        <v>1132</v>
      </c>
      <c r="C13" s="149">
        <f t="shared" si="3"/>
        <v>4.5628</v>
      </c>
      <c r="D13" s="181" t="s">
        <v>296</v>
      </c>
      <c r="E13" s="149">
        <f t="shared" si="4"/>
        <v>6.3321</v>
      </c>
      <c r="F13" s="309">
        <f t="shared" si="5"/>
        <v>0.720582429209899</v>
      </c>
      <c r="H13" s="168" t="s">
        <v>297</v>
      </c>
      <c r="I13" s="168" t="s">
        <v>1133</v>
      </c>
      <c r="J13" s="149">
        <f t="shared" si="6"/>
        <v>4.7075</v>
      </c>
      <c r="K13" s="181" t="s">
        <v>298</v>
      </c>
      <c r="L13" s="149">
        <f t="shared" si="7"/>
        <v>6.3664</v>
      </c>
      <c r="M13" s="309">
        <f t="shared" si="8"/>
        <v>0.739428876602161</v>
      </c>
      <c r="O13" s="168" t="s">
        <v>299</v>
      </c>
      <c r="P13" s="168" t="s">
        <v>1134</v>
      </c>
      <c r="Q13" s="149">
        <f t="shared" si="9"/>
        <v>4.7239</v>
      </c>
      <c r="R13" s="181" t="s">
        <v>300</v>
      </c>
      <c r="S13" s="149">
        <f t="shared" si="10"/>
        <v>6.3996</v>
      </c>
      <c r="T13" s="309">
        <f t="shared" si="11"/>
        <v>0.738155509719357</v>
      </c>
      <c r="V13" s="168" t="s">
        <v>301</v>
      </c>
      <c r="W13" s="168" t="s">
        <v>1135</v>
      </c>
      <c r="X13" s="149">
        <f t="shared" si="12"/>
        <v>4.7531</v>
      </c>
      <c r="Y13" s="181" t="s">
        <v>302</v>
      </c>
      <c r="Z13" s="149">
        <f t="shared" si="13"/>
        <v>6.7487</v>
      </c>
      <c r="AA13" s="309">
        <f t="shared" si="14"/>
        <v>0.704298605657386</v>
      </c>
      <c r="AC13" s="168" t="s">
        <v>303</v>
      </c>
      <c r="AD13" s="168" t="s">
        <v>1136</v>
      </c>
      <c r="AE13" s="149">
        <f t="shared" si="15"/>
        <v>4.6573</v>
      </c>
      <c r="AF13" s="181" t="s">
        <v>304</v>
      </c>
      <c r="AG13" s="149">
        <f t="shared" si="16"/>
        <v>6.6851</v>
      </c>
      <c r="AH13" s="309">
        <f t="shared" si="17"/>
        <v>0.696668711014046</v>
      </c>
      <c r="AJ13" s="168" t="s">
        <v>305</v>
      </c>
      <c r="AK13" s="168" t="s">
        <v>1137</v>
      </c>
      <c r="AL13" s="149">
        <f t="shared" si="18"/>
        <v>4.6555</v>
      </c>
      <c r="AM13" s="181" t="s">
        <v>306</v>
      </c>
      <c r="AN13" s="149">
        <f t="shared" si="19"/>
        <v>6.7465</v>
      </c>
      <c r="AO13" s="309">
        <f t="shared" si="20"/>
        <v>0.690061513377307</v>
      </c>
      <c r="AQ13" s="168" t="s">
        <v>307</v>
      </c>
      <c r="AR13" s="168" t="s">
        <v>1138</v>
      </c>
      <c r="AS13" s="149">
        <f t="shared" si="21"/>
        <v>4.6888</v>
      </c>
      <c r="AT13" s="181" t="s">
        <v>308</v>
      </c>
      <c r="AU13" s="149">
        <f t="shared" si="22"/>
        <v>6.8198</v>
      </c>
      <c r="AV13" s="309">
        <f t="shared" si="23"/>
        <v>0.687527493474882</v>
      </c>
      <c r="AX13" s="168" t="s">
        <v>1139</v>
      </c>
      <c r="AY13" s="168" t="s">
        <v>1139</v>
      </c>
      <c r="AZ13" s="149">
        <f t="shared" si="24"/>
        <v>4.682</v>
      </c>
      <c r="BA13" s="181" t="s">
        <v>310</v>
      </c>
      <c r="BB13" s="149">
        <f t="shared" si="25"/>
        <v>6.9536</v>
      </c>
      <c r="BC13" s="309">
        <f t="shared" si="26"/>
        <v>0.6733202945237</v>
      </c>
      <c r="BE13" s="168" t="s">
        <v>311</v>
      </c>
      <c r="BF13" s="168" t="s">
        <v>1140</v>
      </c>
      <c r="BG13" s="149">
        <f t="shared" si="27"/>
        <v>4.4891</v>
      </c>
      <c r="BH13" s="181" t="s">
        <v>312</v>
      </c>
      <c r="BI13" s="149">
        <f t="shared" si="28"/>
        <v>7.1188</v>
      </c>
      <c r="BJ13" s="309">
        <f t="shared" si="29"/>
        <v>0.630597853570827</v>
      </c>
      <c r="BL13" s="265" t="s">
        <v>313</v>
      </c>
      <c r="BM13" s="265" t="s">
        <v>1141</v>
      </c>
      <c r="BN13" s="149">
        <f t="shared" si="30"/>
        <v>4.7565</v>
      </c>
      <c r="BO13" s="265" t="s">
        <v>314</v>
      </c>
      <c r="BP13" s="149">
        <f t="shared" si="31"/>
        <v>7.1256</v>
      </c>
      <c r="BQ13" s="309">
        <f t="shared" si="32"/>
        <v>0.667522734927585</v>
      </c>
      <c r="BS13" s="265" t="s">
        <v>315</v>
      </c>
      <c r="BT13" s="265" t="s">
        <v>1142</v>
      </c>
      <c r="BU13" s="149">
        <f t="shared" si="0"/>
        <v>4.6609</v>
      </c>
      <c r="BV13" s="265" t="s">
        <v>316</v>
      </c>
      <c r="BW13" s="149">
        <f t="shared" si="1"/>
        <v>6.965</v>
      </c>
      <c r="BX13" s="309">
        <f t="shared" si="2"/>
        <v>0.6691888011486</v>
      </c>
      <c r="BZ13" s="265" t="s">
        <v>317</v>
      </c>
      <c r="CA13" s="265" t="s">
        <v>1143</v>
      </c>
      <c r="CB13" s="149">
        <f t="shared" si="33"/>
        <v>4.6887</v>
      </c>
      <c r="CC13" s="265" t="s">
        <v>318</v>
      </c>
      <c r="CD13" s="149">
        <f t="shared" si="34"/>
        <v>6.7292</v>
      </c>
      <c r="CE13" s="309">
        <f t="shared" si="35"/>
        <v>0.696769303929145</v>
      </c>
      <c r="CG13" s="265"/>
      <c r="CH13" s="173">
        <v>44974</v>
      </c>
      <c r="CI13" s="149">
        <v>4.7126</v>
      </c>
      <c r="CJ13" s="309">
        <v>0.686377605</v>
      </c>
      <c r="CL13" s="265"/>
      <c r="CM13" s="173">
        <v>45007</v>
      </c>
      <c r="CN13" s="149">
        <v>4.5839</v>
      </c>
      <c r="CO13" s="309">
        <v>0.6670887</v>
      </c>
      <c r="CQ13" s="265"/>
      <c r="CR13" s="173">
        <v>45035</v>
      </c>
      <c r="CS13" s="149">
        <v>4.6269</v>
      </c>
      <c r="CT13" s="309">
        <v>0.673189682</v>
      </c>
      <c r="CV13" s="265"/>
      <c r="CW13" s="173">
        <v>45068</v>
      </c>
      <c r="CX13" s="149">
        <v>4.6679</v>
      </c>
      <c r="CY13" s="309">
        <v>0.665350571</v>
      </c>
      <c r="DA13" s="265"/>
      <c r="DB13" s="173">
        <v>45096</v>
      </c>
      <c r="DC13" s="149">
        <v>4.8935</v>
      </c>
      <c r="DD13" s="309">
        <v>0.6872796730383</v>
      </c>
      <c r="DF13" s="265"/>
      <c r="DG13" s="173">
        <v>45127</v>
      </c>
      <c r="DH13" s="149">
        <v>4.8892</v>
      </c>
      <c r="DI13" s="309">
        <v>0.684129516</v>
      </c>
      <c r="DK13" s="265"/>
      <c r="DL13" s="173">
        <v>45160</v>
      </c>
      <c r="DM13" s="149">
        <v>4.6777</v>
      </c>
      <c r="DN13" s="309">
        <v>0.64975275030559</v>
      </c>
      <c r="DP13" s="265"/>
      <c r="DQ13" s="173">
        <v>45188</v>
      </c>
      <c r="DR13" s="149">
        <v>4.6557</v>
      </c>
      <c r="DS13" s="309">
        <v>0.649031826</v>
      </c>
      <c r="DU13" s="265"/>
      <c r="DV13" s="173">
        <v>45219</v>
      </c>
      <c r="DW13" s="149">
        <v>4.5634</v>
      </c>
      <c r="DX13" s="309">
        <v>0.635633</v>
      </c>
      <c r="DZ13" s="265"/>
      <c r="EA13" s="173">
        <v>45251</v>
      </c>
      <c r="EB13" s="149">
        <v>4.6942</v>
      </c>
      <c r="EC13" s="309">
        <v>0.657395737</v>
      </c>
      <c r="EE13" s="265"/>
      <c r="EF13" s="173">
        <v>45280</v>
      </c>
      <c r="EG13" s="149">
        <v>4.8027</v>
      </c>
      <c r="EH13" s="309">
        <v>0.676760702</v>
      </c>
      <c r="EJ13" s="265"/>
      <c r="EK13" s="173">
        <v>45310</v>
      </c>
      <c r="EL13" s="149">
        <v>4.6957</v>
      </c>
      <c r="EM13" s="309">
        <v>0.65981424</v>
      </c>
      <c r="EO13" s="265"/>
      <c r="EP13" s="173">
        <v>45342</v>
      </c>
      <c r="EQ13" s="149">
        <v>4.6605</v>
      </c>
      <c r="ER13" s="309">
        <v>0.655780379</v>
      </c>
      <c r="ET13" s="265"/>
      <c r="EU13" s="173">
        <v>45371</v>
      </c>
      <c r="EV13" s="149">
        <v>4.6587</v>
      </c>
      <c r="EW13" s="309">
        <v>0.6564508</v>
      </c>
      <c r="EY13" s="265"/>
      <c r="EZ13" s="173">
        <v>45401</v>
      </c>
      <c r="FA13" s="149">
        <v>4.587</v>
      </c>
      <c r="FB13" s="309">
        <v>0.645638037</v>
      </c>
      <c r="FD13" s="265"/>
      <c r="FE13" s="173">
        <v>45434</v>
      </c>
      <c r="FF13" s="149">
        <v>4.7694</v>
      </c>
      <c r="FG13" s="309">
        <v>0.671018754</v>
      </c>
      <c r="FI13" s="265"/>
      <c r="FJ13" s="173">
        <v>45462</v>
      </c>
      <c r="FK13" s="149">
        <v>4.7619</v>
      </c>
      <c r="FL13" s="309">
        <v>0.669191529</v>
      </c>
      <c r="FN13" s="265"/>
      <c r="FO13" s="173">
        <v>45495</v>
      </c>
      <c r="FP13" s="149">
        <v>4.8073</v>
      </c>
      <c r="FQ13" s="309">
        <v>0.673904815</v>
      </c>
      <c r="FS13" s="265"/>
      <c r="FT13" s="173">
        <v>45525</v>
      </c>
      <c r="FU13" s="149">
        <v>4.8097</v>
      </c>
      <c r="FV13" s="309">
        <v>0.674506009</v>
      </c>
      <c r="FX13" s="265"/>
      <c r="FY13" s="147">
        <v>45554</v>
      </c>
      <c r="FZ13" s="152">
        <v>4.7974</v>
      </c>
      <c r="GA13" s="152">
        <v>0.675852</v>
      </c>
      <c r="GC13" s="265"/>
      <c r="GD13" s="147">
        <v>45587</v>
      </c>
      <c r="GE13" s="152">
        <v>4.7405</v>
      </c>
      <c r="GF13" s="152">
        <v>0.665585555</v>
      </c>
      <c r="GH13" s="265"/>
      <c r="GI13" s="147">
        <v>45616</v>
      </c>
      <c r="GJ13" s="152">
        <v>4.7226</v>
      </c>
      <c r="GK13" s="152">
        <v>0.656509</v>
      </c>
      <c r="GM13" s="265"/>
      <c r="GN13" s="147">
        <v>45646</v>
      </c>
      <c r="GO13" s="152">
        <v>4.5186</v>
      </c>
      <c r="GP13" s="152">
        <v>0.628447</v>
      </c>
      <c r="GR13" s="265"/>
      <c r="GS13" s="147">
        <v>45665</v>
      </c>
      <c r="GT13" s="152">
        <v>4.524</v>
      </c>
      <c r="GU13" s="152">
        <v>0.629321</v>
      </c>
      <c r="GW13" s="265"/>
      <c r="GX13" s="147">
        <v>45707</v>
      </c>
      <c r="GY13" s="152">
        <v>4.5783</v>
      </c>
      <c r="GZ13" s="152">
        <v>0.638491</v>
      </c>
      <c r="HB13" s="265"/>
      <c r="HC13" s="170">
        <v>45736</v>
      </c>
      <c r="HD13" s="152">
        <v>4.577</v>
      </c>
      <c r="HE13" s="152">
        <v>0.637874</v>
      </c>
      <c r="HG13" s="265"/>
      <c r="HH13" s="170">
        <v>45768</v>
      </c>
      <c r="HI13" s="152">
        <v>4.6267</v>
      </c>
      <c r="HJ13" s="152">
        <v>0.642107</v>
      </c>
      <c r="HL13" s="265"/>
      <c r="HM13" s="170">
        <v>45798</v>
      </c>
      <c r="HN13" s="152">
        <v>4.6278</v>
      </c>
      <c r="HO13" s="152">
        <v>0.643313</v>
      </c>
      <c r="HQ13" s="265"/>
      <c r="HR13" s="147">
        <v>45827</v>
      </c>
      <c r="HS13" s="152">
        <v>4.6717</v>
      </c>
      <c r="HT13" s="152">
        <v>0.651299</v>
      </c>
      <c r="HV13" s="265"/>
      <c r="HW13" s="147">
        <v>45860</v>
      </c>
      <c r="HX13" s="152">
        <v>4.6654</v>
      </c>
      <c r="HY13" s="152">
        <v>0.652869</v>
      </c>
      <c r="IA13" s="265"/>
      <c r="IB13" s="147">
        <v>45889</v>
      </c>
      <c r="IC13" s="152">
        <v>4.6145</v>
      </c>
      <c r="ID13" s="152">
        <v>0.646433</v>
      </c>
      <c r="IF13" s="265"/>
      <c r="IG13" s="147">
        <v>45919</v>
      </c>
      <c r="IH13" s="152">
        <v>4.7059</v>
      </c>
      <c r="II13" s="152">
        <v>0.66161</v>
      </c>
      <c r="IK13" s="265"/>
      <c r="IL13" s="147">
        <v>45952</v>
      </c>
      <c r="IM13" s="152">
        <v>4.6163</v>
      </c>
      <c r="IN13" s="152">
        <v>0.650604617</v>
      </c>
      <c r="IP13" s="265"/>
      <c r="IQ13" s="147">
        <v>45980</v>
      </c>
      <c r="IR13" s="152">
        <v>4.6181</v>
      </c>
      <c r="IS13" s="152">
        <v>0.651611356</v>
      </c>
      <c r="IU13" s="265"/>
      <c r="IV13" s="147">
        <v>46013</v>
      </c>
      <c r="IW13" s="152">
        <v>4.6576</v>
      </c>
      <c r="IX13" s="152">
        <v>0.659978461712861</v>
      </c>
      <c r="IZ13" s="265"/>
      <c r="JA13" s="147">
        <v>46043</v>
      </c>
      <c r="JB13" s="152">
        <v>4.6898</v>
      </c>
      <c r="JC13" s="152">
        <v>0.669837461079213</v>
      </c>
      <c r="JE13" s="265"/>
      <c r="JF13" s="147">
        <v>46063</v>
      </c>
      <c r="JG13" s="152">
        <v>4.9055</v>
      </c>
      <c r="JH13" s="152">
        <v>0.70625413919203</v>
      </c>
      <c r="JJ13" s="265"/>
      <c r="JK13" s="147">
        <v>46101</v>
      </c>
      <c r="JL13" s="152">
        <v>4.8729</v>
      </c>
      <c r="JM13" s="152">
        <v>0.707262910389271</v>
      </c>
      <c r="JO13" s="265"/>
      <c r="JP13" s="147">
        <v>46133</v>
      </c>
      <c r="JQ13" s="152">
        <v>4.9038</v>
      </c>
      <c r="JR13" s="152">
        <v>0.714902178033064</v>
      </c>
      <c r="JT13" s="265"/>
      <c r="JU13" s="147">
        <v>46162</v>
      </c>
      <c r="JV13" s="152">
        <v>4.8498</v>
      </c>
      <c r="JW13" s="152">
        <v>0.70906618711347</v>
      </c>
      <c r="JY13" s="265"/>
      <c r="JZ13" s="147">
        <v>46191</v>
      </c>
      <c r="KA13" s="152">
        <v>4.7702</v>
      </c>
      <c r="KB13" s="152">
        <v>0.700161456039924</v>
      </c>
    </row>
    <row r="14" spans="1:288">
      <c r="A14" s="168" t="s">
        <v>326</v>
      </c>
      <c r="B14" s="168" t="s">
        <v>1144</v>
      </c>
      <c r="C14" s="149">
        <f t="shared" si="3"/>
        <v>4.5373</v>
      </c>
      <c r="D14" s="181" t="s">
        <v>327</v>
      </c>
      <c r="E14" s="149">
        <f t="shared" si="4"/>
        <v>6.3463</v>
      </c>
      <c r="F14" s="309">
        <f t="shared" si="5"/>
        <v>0.714952019286828</v>
      </c>
      <c r="H14" s="168" t="s">
        <v>328</v>
      </c>
      <c r="I14" s="168" t="s">
        <v>1145</v>
      </c>
      <c r="J14" s="149">
        <f t="shared" si="6"/>
        <v>4.7165</v>
      </c>
      <c r="K14" s="181" t="s">
        <v>234</v>
      </c>
      <c r="L14" s="149">
        <f t="shared" si="7"/>
        <v>6.3677</v>
      </c>
      <c r="M14" s="309">
        <f t="shared" si="8"/>
        <v>0.740691301411813</v>
      </c>
      <c r="O14" s="168" t="s">
        <v>329</v>
      </c>
      <c r="P14" s="168" t="s">
        <v>1146</v>
      </c>
      <c r="Q14" s="149">
        <f t="shared" si="9"/>
        <v>4.6872</v>
      </c>
      <c r="R14" s="181" t="s">
        <v>330</v>
      </c>
      <c r="S14" s="149">
        <f t="shared" si="10"/>
        <v>6.372</v>
      </c>
      <c r="T14" s="309">
        <f t="shared" si="11"/>
        <v>0.735593220338983</v>
      </c>
      <c r="V14" s="168" t="s">
        <v>331</v>
      </c>
      <c r="W14" s="168" t="s">
        <v>1147</v>
      </c>
      <c r="X14" s="149">
        <f t="shared" si="12"/>
        <v>4.7052</v>
      </c>
      <c r="Y14" s="181" t="s">
        <v>332</v>
      </c>
      <c r="Z14" s="149">
        <f t="shared" si="13"/>
        <v>6.7524</v>
      </c>
      <c r="AA14" s="309">
        <f t="shared" si="14"/>
        <v>0.696818908832415</v>
      </c>
      <c r="AC14" s="168" t="s">
        <v>333</v>
      </c>
      <c r="AD14" s="168" t="s">
        <v>1148</v>
      </c>
      <c r="AE14" s="149">
        <f t="shared" si="15"/>
        <v>4.6623</v>
      </c>
      <c r="AF14" s="181" t="s">
        <v>334</v>
      </c>
      <c r="AG14" s="149">
        <f t="shared" si="16"/>
        <v>6.712</v>
      </c>
      <c r="AH14" s="309">
        <f t="shared" si="17"/>
        <v>0.694621573301549</v>
      </c>
      <c r="AJ14" s="168" t="s">
        <v>335</v>
      </c>
      <c r="AK14" s="168" t="s">
        <v>1149</v>
      </c>
      <c r="AL14" s="149">
        <f t="shared" si="18"/>
        <v>4.5922</v>
      </c>
      <c r="AM14" s="181" t="s">
        <v>336</v>
      </c>
      <c r="AN14" s="149">
        <f t="shared" si="19"/>
        <v>6.7451</v>
      </c>
      <c r="AO14" s="309">
        <f t="shared" si="20"/>
        <v>0.680820150924375</v>
      </c>
      <c r="AQ14" s="168" t="s">
        <v>337</v>
      </c>
      <c r="AR14" s="168" t="s">
        <v>1150</v>
      </c>
      <c r="AS14" s="149">
        <f t="shared" si="21"/>
        <v>4.7058</v>
      </c>
      <c r="AT14" s="181" t="s">
        <v>338</v>
      </c>
      <c r="AU14" s="149">
        <f t="shared" si="22"/>
        <v>6.8065</v>
      </c>
      <c r="AV14" s="309">
        <f t="shared" si="23"/>
        <v>0.691368544773378</v>
      </c>
      <c r="AX14" s="168" t="s">
        <v>1151</v>
      </c>
      <c r="AY14" s="168" t="s">
        <v>1151</v>
      </c>
      <c r="AZ14" s="149">
        <f t="shared" si="24"/>
        <v>4.6972</v>
      </c>
      <c r="BA14" s="181" t="s">
        <v>340</v>
      </c>
      <c r="BB14" s="149">
        <f t="shared" si="25"/>
        <v>6.9468</v>
      </c>
      <c r="BC14" s="309">
        <f t="shared" si="26"/>
        <v>0.676167444002994</v>
      </c>
      <c r="BE14" s="168" t="s">
        <v>341</v>
      </c>
      <c r="BF14" s="168" t="s">
        <v>1152</v>
      </c>
      <c r="BG14" s="149">
        <f t="shared" si="27"/>
        <v>4.5038</v>
      </c>
      <c r="BH14" s="181" t="s">
        <v>342</v>
      </c>
      <c r="BI14" s="149">
        <f t="shared" si="28"/>
        <v>7.1105</v>
      </c>
      <c r="BJ14" s="309">
        <f t="shared" si="29"/>
        <v>0.6334013079249</v>
      </c>
      <c r="BL14" s="265" t="s">
        <v>343</v>
      </c>
      <c r="BM14" s="265" t="s">
        <v>1153</v>
      </c>
      <c r="BN14" s="149">
        <f t="shared" si="30"/>
        <v>4.7556</v>
      </c>
      <c r="BO14" s="265" t="s">
        <v>344</v>
      </c>
      <c r="BP14" s="149">
        <f t="shared" si="31"/>
        <v>7.1091</v>
      </c>
      <c r="BQ14" s="309">
        <f t="shared" si="32"/>
        <v>0.668945436131156</v>
      </c>
      <c r="BS14" s="265" t="s">
        <v>345</v>
      </c>
      <c r="BT14" s="265" t="s">
        <v>1154</v>
      </c>
      <c r="BU14" s="149">
        <f t="shared" si="0"/>
        <v>4.6827</v>
      </c>
      <c r="BV14" s="265" t="s">
        <v>346</v>
      </c>
      <c r="BW14" s="149">
        <f t="shared" si="1"/>
        <v>6.9861</v>
      </c>
      <c r="BX14" s="309">
        <f t="shared" si="2"/>
        <v>0.670288143599433</v>
      </c>
      <c r="BZ14" s="265" t="s">
        <v>347</v>
      </c>
      <c r="CA14" s="265" t="s">
        <v>1155</v>
      </c>
      <c r="CB14" s="149">
        <f t="shared" si="33"/>
        <v>4.6797</v>
      </c>
      <c r="CC14" s="265" t="s">
        <v>348</v>
      </c>
      <c r="CD14" s="149">
        <f t="shared" si="34"/>
        <v>6.768</v>
      </c>
      <c r="CE14" s="309">
        <f t="shared" si="35"/>
        <v>0.691445035460993</v>
      </c>
      <c r="CG14" s="265"/>
      <c r="CH14" s="173">
        <v>44973</v>
      </c>
      <c r="CI14" s="149">
        <v>4.7317</v>
      </c>
      <c r="CJ14" s="309">
        <v>0.69056758</v>
      </c>
      <c r="CL14" s="265"/>
      <c r="CM14" s="173">
        <v>45006</v>
      </c>
      <c r="CN14" s="149">
        <v>4.6163</v>
      </c>
      <c r="CO14" s="309">
        <v>0.671334875</v>
      </c>
      <c r="CQ14" s="265"/>
      <c r="CR14" s="173">
        <v>45034</v>
      </c>
      <c r="CS14" s="149">
        <v>4.6109</v>
      </c>
      <c r="CT14" s="309">
        <v>0.670052606</v>
      </c>
      <c r="CV14" s="265"/>
      <c r="CW14" s="173">
        <v>45065</v>
      </c>
      <c r="CX14" s="149">
        <v>4.6645</v>
      </c>
      <c r="CY14" s="309">
        <v>0.662985389</v>
      </c>
      <c r="DA14" s="265"/>
      <c r="DB14" s="173">
        <v>45093</v>
      </c>
      <c r="DC14" s="149">
        <v>4.9043</v>
      </c>
      <c r="DD14" s="309">
        <v>0.687946246966573</v>
      </c>
      <c r="DF14" s="265"/>
      <c r="DG14" s="173">
        <v>45126</v>
      </c>
      <c r="DH14" s="149">
        <v>4.8914</v>
      </c>
      <c r="DI14" s="309">
        <v>0.684245866</v>
      </c>
      <c r="DK14" s="265"/>
      <c r="DL14" s="173">
        <v>45159</v>
      </c>
      <c r="DM14" s="149">
        <v>4.6674</v>
      </c>
      <c r="DN14" s="309">
        <v>0.648367066275855</v>
      </c>
      <c r="DP14" s="265"/>
      <c r="DQ14" s="173">
        <v>45187</v>
      </c>
      <c r="DR14" s="149">
        <v>4.6523</v>
      </c>
      <c r="DS14" s="309">
        <v>0.648530724</v>
      </c>
      <c r="DU14" s="265"/>
      <c r="DV14" s="173">
        <v>45218</v>
      </c>
      <c r="DW14" s="149">
        <v>4.577</v>
      </c>
      <c r="DX14" s="309">
        <v>0.637509576</v>
      </c>
      <c r="DZ14" s="265"/>
      <c r="EA14" s="173">
        <v>45250</v>
      </c>
      <c r="EB14" s="149">
        <v>4.6807</v>
      </c>
      <c r="EC14" s="309">
        <v>0.653619505</v>
      </c>
      <c r="EE14" s="265"/>
      <c r="EF14" s="173">
        <v>45279</v>
      </c>
      <c r="EG14" s="149">
        <v>4.7634</v>
      </c>
      <c r="EH14" s="309">
        <v>0.671071539</v>
      </c>
      <c r="EJ14" s="265"/>
      <c r="EK14" s="173">
        <v>45309</v>
      </c>
      <c r="EL14" s="149">
        <v>4.6825</v>
      </c>
      <c r="EM14" s="309">
        <v>0.657894737</v>
      </c>
      <c r="EO14" s="265"/>
      <c r="EP14" s="173">
        <v>45341</v>
      </c>
      <c r="EQ14" s="149">
        <v>4.6602</v>
      </c>
      <c r="ER14" s="309">
        <v>0.656070503</v>
      </c>
      <c r="ET14" s="265"/>
      <c r="EU14" s="173">
        <v>45370</v>
      </c>
      <c r="EV14" s="149">
        <v>4.6753</v>
      </c>
      <c r="EW14" s="309">
        <v>0.6586321</v>
      </c>
      <c r="EY14" s="265"/>
      <c r="EZ14" s="173">
        <v>45400</v>
      </c>
      <c r="FA14" s="149">
        <v>4.5929</v>
      </c>
      <c r="FB14" s="309">
        <v>0.646705153</v>
      </c>
      <c r="FD14" s="265"/>
      <c r="FE14" s="173">
        <v>45433</v>
      </c>
      <c r="FF14" s="149">
        <v>4.7687</v>
      </c>
      <c r="FG14" s="309">
        <v>0.670995793</v>
      </c>
      <c r="FI14" s="265"/>
      <c r="FJ14" s="173">
        <v>45461</v>
      </c>
      <c r="FK14" s="149">
        <v>4.7364</v>
      </c>
      <c r="FL14" s="309">
        <v>0.665710912</v>
      </c>
      <c r="FN14" s="265"/>
      <c r="FO14" s="173">
        <v>45492</v>
      </c>
      <c r="FP14" s="149">
        <v>4.8142</v>
      </c>
      <c r="FQ14" s="309">
        <v>0.675061348</v>
      </c>
      <c r="FS14" s="265"/>
      <c r="FT14" s="173">
        <v>45524</v>
      </c>
      <c r="FU14" s="149">
        <v>4.7991</v>
      </c>
      <c r="FV14" s="309">
        <v>0.672849632</v>
      </c>
      <c r="FX14" s="265"/>
      <c r="FY14" s="147">
        <v>45553</v>
      </c>
      <c r="FZ14" s="152">
        <v>4.7918</v>
      </c>
      <c r="GA14" s="152">
        <v>0.676139</v>
      </c>
      <c r="GC14" s="265"/>
      <c r="GD14" s="147">
        <v>45586</v>
      </c>
      <c r="GE14" s="152">
        <v>4.7632</v>
      </c>
      <c r="GF14" s="152">
        <v>0.671043363</v>
      </c>
      <c r="GH14" s="265"/>
      <c r="GI14" s="147">
        <v>45615</v>
      </c>
      <c r="GJ14" s="152">
        <v>4.6943</v>
      </c>
      <c r="GK14" s="152">
        <v>0.652793</v>
      </c>
      <c r="GM14" s="265"/>
      <c r="GN14" s="147">
        <v>45645</v>
      </c>
      <c r="GO14" s="152">
        <v>4.509</v>
      </c>
      <c r="GP14" s="152">
        <v>0.627025</v>
      </c>
      <c r="GR14" s="265"/>
      <c r="GS14" s="147">
        <v>45664</v>
      </c>
      <c r="GT14" s="152">
        <v>4.518</v>
      </c>
      <c r="GU14" s="152">
        <v>0.628556</v>
      </c>
      <c r="GW14" s="265"/>
      <c r="GX14" s="147">
        <v>45706</v>
      </c>
      <c r="GY14" s="152">
        <v>4.5721</v>
      </c>
      <c r="GZ14" s="152">
        <v>0.637698</v>
      </c>
      <c r="HB14" s="265"/>
      <c r="HC14" s="170">
        <v>45735</v>
      </c>
      <c r="HD14" s="152">
        <v>4.576</v>
      </c>
      <c r="HE14" s="152">
        <v>0.638241</v>
      </c>
      <c r="HG14" s="265"/>
      <c r="HH14" s="170">
        <v>45765</v>
      </c>
      <c r="HI14" s="152">
        <v>4.6301</v>
      </c>
      <c r="HJ14" s="152">
        <v>0.642454</v>
      </c>
      <c r="HL14" s="265"/>
      <c r="HM14" s="170">
        <v>45797</v>
      </c>
      <c r="HN14" s="152">
        <v>4.6456</v>
      </c>
      <c r="HO14" s="152">
        <v>0.645841</v>
      </c>
      <c r="HQ14" s="265"/>
      <c r="HR14" s="147">
        <v>45826</v>
      </c>
      <c r="HS14" s="152">
        <v>4.6594</v>
      </c>
      <c r="HT14" s="152">
        <v>0.649294</v>
      </c>
      <c r="HV14" s="265"/>
      <c r="HW14" s="147">
        <v>45859</v>
      </c>
      <c r="HX14" s="152">
        <v>4.6595</v>
      </c>
      <c r="HY14" s="152">
        <v>0.651478</v>
      </c>
      <c r="IA14" s="265"/>
      <c r="IB14" s="147">
        <v>45888</v>
      </c>
      <c r="IC14" s="152">
        <v>4.6462</v>
      </c>
      <c r="ID14" s="152">
        <v>0.651102</v>
      </c>
      <c r="IF14" s="265"/>
      <c r="IG14" s="147">
        <v>45918</v>
      </c>
      <c r="IH14" s="152">
        <v>4.7292</v>
      </c>
      <c r="II14" s="152">
        <v>0.665288</v>
      </c>
      <c r="IK14" s="265"/>
      <c r="IL14" s="147">
        <v>45951</v>
      </c>
      <c r="IM14" s="152">
        <v>4.6309</v>
      </c>
      <c r="IN14" s="152">
        <v>0.652883124</v>
      </c>
      <c r="IP14" s="265"/>
      <c r="IQ14" s="147">
        <v>45979</v>
      </c>
      <c r="IR14" s="152">
        <v>4.6089</v>
      </c>
      <c r="IS14" s="152">
        <v>0.650460088</v>
      </c>
      <c r="IU14" s="265"/>
      <c r="IV14" s="147">
        <v>46010</v>
      </c>
      <c r="IW14" s="152">
        <v>4.6578</v>
      </c>
      <c r="IX14" s="152">
        <v>0.660212615166549</v>
      </c>
      <c r="IZ14" s="265"/>
      <c r="JA14" s="147">
        <v>46042</v>
      </c>
      <c r="JB14" s="152">
        <v>4.674</v>
      </c>
      <c r="JC14" s="152">
        <v>0.66765705796646</v>
      </c>
      <c r="JE14" s="265"/>
      <c r="JF14" s="147">
        <v>46062</v>
      </c>
      <c r="JG14" s="152">
        <v>4.8748</v>
      </c>
      <c r="JH14" s="152">
        <v>0.701178027415388</v>
      </c>
      <c r="JJ14" s="265"/>
      <c r="JK14" s="147">
        <v>46100</v>
      </c>
      <c r="JL14" s="152">
        <v>4.8485</v>
      </c>
      <c r="JM14" s="152">
        <v>0.702935846321131</v>
      </c>
      <c r="JO14" s="265"/>
      <c r="JP14" s="147">
        <v>46132</v>
      </c>
      <c r="JQ14" s="152">
        <v>4.8891</v>
      </c>
      <c r="JR14" s="152">
        <v>0.712198461717749</v>
      </c>
      <c r="JT14" s="265"/>
      <c r="JU14" s="147">
        <v>46161</v>
      </c>
      <c r="JV14" s="152">
        <v>4.8864</v>
      </c>
      <c r="JW14" s="152">
        <v>0.714647166361974</v>
      </c>
      <c r="JY14" s="265"/>
      <c r="JZ14" s="147">
        <v>46190</v>
      </c>
      <c r="KA14" s="152">
        <v>4.7944</v>
      </c>
      <c r="KB14" s="152">
        <v>0.70406484962406</v>
      </c>
    </row>
    <row r="15" spans="1:288">
      <c r="A15" s="168" t="s">
        <v>356</v>
      </c>
      <c r="B15" s="168" t="s">
        <v>1156</v>
      </c>
      <c r="C15" s="149">
        <f t="shared" si="3"/>
        <v>4.5354</v>
      </c>
      <c r="D15" s="181" t="s">
        <v>357</v>
      </c>
      <c r="E15" s="149">
        <f t="shared" si="4"/>
        <v>6.3605</v>
      </c>
      <c r="F15" s="309">
        <f t="shared" si="5"/>
        <v>0.713057149595158</v>
      </c>
      <c r="H15" s="168" t="s">
        <v>358</v>
      </c>
      <c r="I15" s="168" t="s">
        <v>1157</v>
      </c>
      <c r="J15" s="149">
        <f t="shared" si="6"/>
        <v>4.6778</v>
      </c>
      <c r="K15" s="181" t="s">
        <v>359</v>
      </c>
      <c r="L15" s="149">
        <f t="shared" si="7"/>
        <v>6.3425</v>
      </c>
      <c r="M15" s="309">
        <f t="shared" si="8"/>
        <v>0.737532518722901</v>
      </c>
      <c r="O15" s="168" t="s">
        <v>360</v>
      </c>
      <c r="P15" s="168" t="s">
        <v>1158</v>
      </c>
      <c r="Q15" s="149">
        <f t="shared" si="9"/>
        <v>4.7137</v>
      </c>
      <c r="R15" s="181" t="s">
        <v>361</v>
      </c>
      <c r="S15" s="149">
        <f t="shared" si="10"/>
        <v>6.3763</v>
      </c>
      <c r="T15" s="309">
        <f t="shared" si="11"/>
        <v>0.7392531719022</v>
      </c>
      <c r="V15" s="168" t="s">
        <v>362</v>
      </c>
      <c r="W15" s="168" t="s">
        <v>1159</v>
      </c>
      <c r="X15" s="149">
        <f t="shared" si="12"/>
        <v>4.7399</v>
      </c>
      <c r="Y15" s="181" t="s">
        <v>363</v>
      </c>
      <c r="Z15" s="149">
        <f t="shared" si="13"/>
        <v>6.7421</v>
      </c>
      <c r="AA15" s="309">
        <f t="shared" si="14"/>
        <v>0.70303021313834</v>
      </c>
      <c r="AC15" s="168" t="s">
        <v>364</v>
      </c>
      <c r="AD15" s="168" t="s">
        <v>1160</v>
      </c>
      <c r="AE15" s="149">
        <f t="shared" si="15"/>
        <v>4.711</v>
      </c>
      <c r="AF15" s="181" t="s">
        <v>365</v>
      </c>
      <c r="AG15" s="149">
        <f t="shared" si="16"/>
        <v>6.6923</v>
      </c>
      <c r="AH15" s="309">
        <f t="shared" si="17"/>
        <v>0.703943337865906</v>
      </c>
      <c r="AJ15" s="168" t="s">
        <v>366</v>
      </c>
      <c r="AK15" s="168" t="s">
        <v>1161</v>
      </c>
      <c r="AL15" s="149">
        <f t="shared" si="18"/>
        <v>4.5901</v>
      </c>
      <c r="AM15" s="181" t="s">
        <v>367</v>
      </c>
      <c r="AN15" s="149">
        <f t="shared" si="19"/>
        <v>6.7447</v>
      </c>
      <c r="AO15" s="309">
        <f t="shared" si="20"/>
        <v>0.680549171942414</v>
      </c>
      <c r="AQ15" s="168" t="s">
        <v>368</v>
      </c>
      <c r="AR15" s="168" t="s">
        <v>1162</v>
      </c>
      <c r="AS15" s="149">
        <f t="shared" si="21"/>
        <v>4.701</v>
      </c>
      <c r="AT15" s="181" t="s">
        <v>369</v>
      </c>
      <c r="AU15" s="149">
        <f t="shared" si="22"/>
        <v>6.7802</v>
      </c>
      <c r="AV15" s="309">
        <f t="shared" si="23"/>
        <v>0.693342379280847</v>
      </c>
      <c r="AX15" s="168" t="s">
        <v>1163</v>
      </c>
      <c r="AY15" s="168" t="s">
        <v>1163</v>
      </c>
      <c r="AZ15" s="149">
        <f t="shared" si="24"/>
        <v>4.6897</v>
      </c>
      <c r="BA15" s="181" t="s">
        <v>371</v>
      </c>
      <c r="BB15" s="149">
        <f t="shared" si="25"/>
        <v>6.9396</v>
      </c>
      <c r="BC15" s="309">
        <f t="shared" si="26"/>
        <v>0.675788229869157</v>
      </c>
      <c r="BE15" s="168" t="s">
        <v>372</v>
      </c>
      <c r="BF15" s="168" t="s">
        <v>1164</v>
      </c>
      <c r="BG15" s="149">
        <f t="shared" si="27"/>
        <v>4.4829</v>
      </c>
      <c r="BH15" s="181" t="s">
        <v>373</v>
      </c>
      <c r="BI15" s="149">
        <f t="shared" si="28"/>
        <v>7.1086</v>
      </c>
      <c r="BJ15" s="309">
        <f t="shared" si="29"/>
        <v>0.630630503896689</v>
      </c>
      <c r="BL15" s="265" t="s">
        <v>374</v>
      </c>
      <c r="BM15" s="265" t="s">
        <v>1165</v>
      </c>
      <c r="BN15" s="149">
        <f t="shared" si="30"/>
        <v>4.7634</v>
      </c>
      <c r="BO15" s="265" t="s">
        <v>375</v>
      </c>
      <c r="BP15" s="149">
        <f t="shared" si="31"/>
        <v>7.0655</v>
      </c>
      <c r="BQ15" s="309">
        <f t="shared" si="32"/>
        <v>0.674177340598684</v>
      </c>
      <c r="BS15" s="265" t="s">
        <v>376</v>
      </c>
      <c r="BT15" s="265" t="s">
        <v>1166</v>
      </c>
      <c r="BU15" s="149">
        <f t="shared" si="0"/>
        <v>4.6683</v>
      </c>
      <c r="BV15" s="265" t="s">
        <v>377</v>
      </c>
      <c r="BW15" s="149">
        <f t="shared" si="1"/>
        <v>6.9746</v>
      </c>
      <c r="BX15" s="309">
        <f t="shared" si="2"/>
        <v>0.669328707022625</v>
      </c>
      <c r="BZ15" s="265" t="s">
        <v>378</v>
      </c>
      <c r="CA15" s="265" t="s">
        <v>1167</v>
      </c>
      <c r="CB15" s="149">
        <f t="shared" si="33"/>
        <v>4.6718</v>
      </c>
      <c r="CC15" s="265" t="s">
        <v>379</v>
      </c>
      <c r="CD15" s="149">
        <f t="shared" si="34"/>
        <v>6.7756</v>
      </c>
      <c r="CE15" s="309">
        <f t="shared" si="35"/>
        <v>0.68950351260405</v>
      </c>
      <c r="CG15" s="265"/>
      <c r="CH15" s="173">
        <v>44972</v>
      </c>
      <c r="CI15" s="149">
        <v>4.7631</v>
      </c>
      <c r="CJ15" s="309">
        <v>0.698575891</v>
      </c>
      <c r="CL15" s="265"/>
      <c r="CM15" s="173">
        <v>45005</v>
      </c>
      <c r="CN15" s="149">
        <v>4.6115</v>
      </c>
      <c r="CO15" s="309">
        <v>0.671310449</v>
      </c>
      <c r="CQ15" s="265"/>
      <c r="CR15" s="173">
        <v>45033</v>
      </c>
      <c r="CS15" s="149">
        <v>4.6051</v>
      </c>
      <c r="CT15" s="309">
        <v>0.670525197</v>
      </c>
      <c r="CV15" s="265"/>
      <c r="CW15" s="173">
        <v>45064</v>
      </c>
      <c r="CX15" s="149">
        <v>4.6612</v>
      </c>
      <c r="CY15" s="309">
        <v>0.66619978</v>
      </c>
      <c r="DA15" s="265"/>
      <c r="DB15" s="173">
        <v>45092</v>
      </c>
      <c r="DC15" s="149">
        <v>4.8588</v>
      </c>
      <c r="DD15" s="309">
        <v>0.679657010169397</v>
      </c>
      <c r="DF15" s="265"/>
      <c r="DG15" s="173">
        <v>45125</v>
      </c>
      <c r="DH15" s="149">
        <v>4.8875</v>
      </c>
      <c r="DI15" s="309">
        <v>0.684016067</v>
      </c>
      <c r="DK15" s="265"/>
      <c r="DL15" s="173">
        <v>45156</v>
      </c>
      <c r="DM15" s="149">
        <v>4.6695</v>
      </c>
      <c r="DN15" s="309">
        <v>0.648487626031164</v>
      </c>
      <c r="DP15" s="265"/>
      <c r="DQ15" s="173">
        <v>45184</v>
      </c>
      <c r="DR15" s="149">
        <v>4.6536</v>
      </c>
      <c r="DS15" s="309">
        <v>0.648260106</v>
      </c>
      <c r="DU15" s="265"/>
      <c r="DV15" s="173">
        <v>45217</v>
      </c>
      <c r="DW15" s="149">
        <v>4.5983</v>
      </c>
      <c r="DX15" s="309">
        <v>0.640476356</v>
      </c>
      <c r="DZ15" s="265"/>
      <c r="EA15" s="173">
        <v>45247</v>
      </c>
      <c r="EB15" s="149">
        <v>4.6565</v>
      </c>
      <c r="EC15" s="309">
        <v>0.649188601</v>
      </c>
      <c r="EE15" s="265"/>
      <c r="EF15" s="173">
        <v>45278</v>
      </c>
      <c r="EG15" s="149">
        <v>4.7597</v>
      </c>
      <c r="EH15" s="309">
        <v>0.671013492</v>
      </c>
      <c r="EJ15" s="265"/>
      <c r="EK15" s="173">
        <v>45308</v>
      </c>
      <c r="EL15" s="149">
        <v>4.7146</v>
      </c>
      <c r="EM15" s="309">
        <v>0.662460656</v>
      </c>
      <c r="EO15" s="265"/>
      <c r="EP15" s="173">
        <v>45331</v>
      </c>
      <c r="EQ15" s="149">
        <v>4.6366</v>
      </c>
      <c r="ER15" s="309">
        <v>0.652711301</v>
      </c>
      <c r="ET15" s="265"/>
      <c r="EU15" s="173">
        <v>45369</v>
      </c>
      <c r="EV15" s="149">
        <v>4.6792</v>
      </c>
      <c r="EW15" s="309">
        <v>0.6595718</v>
      </c>
      <c r="EY15" s="265"/>
      <c r="EZ15" s="173">
        <v>45399</v>
      </c>
      <c r="FA15" s="149">
        <v>4.6063</v>
      </c>
      <c r="FB15" s="309">
        <v>0.648546287</v>
      </c>
      <c r="FD15" s="265"/>
      <c r="FE15" s="173">
        <v>45432</v>
      </c>
      <c r="FF15" s="149">
        <v>4.7843</v>
      </c>
      <c r="FG15" s="309">
        <v>0.673446694</v>
      </c>
      <c r="FI15" s="265"/>
      <c r="FJ15" s="173">
        <v>45460</v>
      </c>
      <c r="FK15" s="149">
        <v>4.7405</v>
      </c>
      <c r="FL15" s="309">
        <v>0.666277811</v>
      </c>
      <c r="FN15" s="265"/>
      <c r="FO15" s="173">
        <v>45491</v>
      </c>
      <c r="FP15" s="149">
        <v>4.8193</v>
      </c>
      <c r="FQ15" s="309">
        <v>0.676060882</v>
      </c>
      <c r="FS15" s="265"/>
      <c r="FT15" s="173">
        <v>45523</v>
      </c>
      <c r="FU15" s="149">
        <v>4.7656</v>
      </c>
      <c r="FV15" s="309">
        <v>0.667310789</v>
      </c>
      <c r="FX15" s="265"/>
      <c r="FY15" s="147">
        <v>45548</v>
      </c>
      <c r="FZ15" s="152">
        <v>4.7757</v>
      </c>
      <c r="GA15" s="152">
        <v>0.67235</v>
      </c>
      <c r="GC15" s="265"/>
      <c r="GD15" s="147">
        <v>45583</v>
      </c>
      <c r="GE15" s="152">
        <v>4.7726</v>
      </c>
      <c r="GF15" s="152">
        <v>0.669613043</v>
      </c>
      <c r="GH15" s="265"/>
      <c r="GI15" s="147">
        <v>45614</v>
      </c>
      <c r="GJ15" s="152">
        <v>4.6652</v>
      </c>
      <c r="GK15" s="152">
        <v>0.648782</v>
      </c>
      <c r="GM15" s="265"/>
      <c r="GN15" s="147">
        <v>45644</v>
      </c>
      <c r="GO15" s="152">
        <v>4.5856</v>
      </c>
      <c r="GP15" s="152">
        <v>0.637952</v>
      </c>
      <c r="GR15" s="265"/>
      <c r="GS15" s="147">
        <v>45663</v>
      </c>
      <c r="GT15" s="152">
        <v>4.5033</v>
      </c>
      <c r="GU15" s="152">
        <v>0.626537</v>
      </c>
      <c r="GW15" s="265"/>
      <c r="GX15" s="147">
        <v>45705</v>
      </c>
      <c r="GY15" s="152">
        <v>4.573</v>
      </c>
      <c r="GZ15" s="152">
        <v>0.637779</v>
      </c>
      <c r="HB15" s="265"/>
      <c r="HC15" s="170">
        <v>45734</v>
      </c>
      <c r="HD15" s="152">
        <v>4.59</v>
      </c>
      <c r="HE15" s="152">
        <v>0.639873</v>
      </c>
      <c r="HG15" s="265"/>
      <c r="HH15" s="170">
        <v>45764</v>
      </c>
      <c r="HI15" s="152">
        <v>4.6188</v>
      </c>
      <c r="HJ15" s="152">
        <v>0.640744</v>
      </c>
      <c r="HL15" s="265"/>
      <c r="HM15" s="170">
        <v>45796</v>
      </c>
      <c r="HN15" s="152">
        <v>4.6163</v>
      </c>
      <c r="HO15" s="152">
        <v>0.641902</v>
      </c>
      <c r="HQ15" s="265"/>
      <c r="HR15" s="147">
        <v>45825</v>
      </c>
      <c r="HS15" s="152">
        <v>4.6782</v>
      </c>
      <c r="HT15" s="152">
        <v>0.65205</v>
      </c>
      <c r="HV15" s="265"/>
      <c r="HW15" s="147">
        <v>45856</v>
      </c>
      <c r="HX15" s="152">
        <v>4.6527</v>
      </c>
      <c r="HY15" s="152">
        <v>0.650745</v>
      </c>
      <c r="IA15" s="265"/>
      <c r="IB15" s="147">
        <v>45887</v>
      </c>
      <c r="IC15" s="152">
        <v>4.6565</v>
      </c>
      <c r="ID15" s="152">
        <v>0.652884</v>
      </c>
      <c r="IF15" s="265"/>
      <c r="IG15" s="147">
        <v>45917</v>
      </c>
      <c r="IH15" s="152">
        <v>4.747</v>
      </c>
      <c r="II15" s="152">
        <v>0.668469</v>
      </c>
      <c r="IK15" s="265"/>
      <c r="IL15" s="147">
        <v>45950</v>
      </c>
      <c r="IM15" s="152">
        <v>4.6237</v>
      </c>
      <c r="IN15" s="152">
        <v>0.651473095</v>
      </c>
      <c r="IP15" s="265"/>
      <c r="IQ15" s="147">
        <v>45978</v>
      </c>
      <c r="IR15" s="152">
        <v>4.6292</v>
      </c>
      <c r="IS15" s="152">
        <v>0.65369408</v>
      </c>
      <c r="IU15" s="265"/>
      <c r="IV15" s="147">
        <v>46009</v>
      </c>
      <c r="IW15" s="152">
        <v>4.6525</v>
      </c>
      <c r="IX15" s="152">
        <v>0.659153053851494</v>
      </c>
      <c r="IZ15" s="265"/>
      <c r="JA15" s="147">
        <v>46041</v>
      </c>
      <c r="JB15" s="152">
        <v>4.6637</v>
      </c>
      <c r="JC15" s="152">
        <v>0.665757805027766</v>
      </c>
      <c r="JE15" s="265"/>
      <c r="JF15" s="147">
        <v>46059</v>
      </c>
      <c r="JG15" s="152">
        <v>4.8103</v>
      </c>
      <c r="JH15" s="152">
        <v>0.691234372754706</v>
      </c>
      <c r="JJ15" s="265"/>
      <c r="JK15" s="147">
        <v>46099</v>
      </c>
      <c r="JL15" s="152">
        <v>4.8918</v>
      </c>
      <c r="JM15" s="152">
        <v>0.709892757114455</v>
      </c>
      <c r="JO15" s="265"/>
      <c r="JP15" s="147">
        <v>46129</v>
      </c>
      <c r="JQ15" s="152">
        <v>4.9005</v>
      </c>
      <c r="JR15" s="152">
        <v>0.714129579435167</v>
      </c>
      <c r="JT15" s="265"/>
      <c r="JU15" s="147">
        <v>46160</v>
      </c>
      <c r="JV15" s="152">
        <v>4.8721</v>
      </c>
      <c r="JW15" s="152">
        <v>0.711931029443998</v>
      </c>
      <c r="JY15" s="265"/>
      <c r="JZ15" s="147">
        <v>46189</v>
      </c>
      <c r="KA15" s="152">
        <v>4.7961</v>
      </c>
      <c r="KB15" s="152">
        <v>0.704190403476831</v>
      </c>
    </row>
    <row r="16" spans="1:288">
      <c r="A16" s="168" t="s">
        <v>385</v>
      </c>
      <c r="B16" s="168" t="s">
        <v>1168</v>
      </c>
      <c r="C16" s="149">
        <f t="shared" si="3"/>
        <v>4.5483</v>
      </c>
      <c r="D16" s="181" t="s">
        <v>298</v>
      </c>
      <c r="E16" s="149">
        <f t="shared" si="4"/>
        <v>6.3664</v>
      </c>
      <c r="F16" s="309">
        <f t="shared" si="5"/>
        <v>0.714422593616487</v>
      </c>
      <c r="H16" s="168" t="s">
        <v>386</v>
      </c>
      <c r="I16" s="168" t="s">
        <v>1169</v>
      </c>
      <c r="J16" s="149">
        <f t="shared" si="6"/>
        <v>4.6166</v>
      </c>
      <c r="K16" s="181" t="s">
        <v>387</v>
      </c>
      <c r="L16" s="149">
        <f t="shared" si="7"/>
        <v>6.3406</v>
      </c>
      <c r="M16" s="309">
        <f t="shared" si="8"/>
        <v>0.728101441503959</v>
      </c>
      <c r="O16" s="168" t="s">
        <v>388</v>
      </c>
      <c r="P16" s="168" t="s">
        <v>1170</v>
      </c>
      <c r="Q16" s="149">
        <f t="shared" si="9"/>
        <v>4.7303</v>
      </c>
      <c r="R16" s="181" t="s">
        <v>389</v>
      </c>
      <c r="S16" s="149">
        <f t="shared" si="10"/>
        <v>6.3896</v>
      </c>
      <c r="T16" s="309">
        <f t="shared" si="11"/>
        <v>0.74031238262176</v>
      </c>
      <c r="V16" s="168" t="s">
        <v>390</v>
      </c>
      <c r="W16" s="168" t="s">
        <v>1171</v>
      </c>
      <c r="X16" s="149">
        <f t="shared" si="12"/>
        <v>4.7331</v>
      </c>
      <c r="Y16" s="181" t="s">
        <v>391</v>
      </c>
      <c r="Z16" s="149">
        <f t="shared" si="13"/>
        <v>6.7854</v>
      </c>
      <c r="AA16" s="309">
        <f t="shared" si="14"/>
        <v>0.697541780882483</v>
      </c>
      <c r="AC16" s="168" t="s">
        <v>392</v>
      </c>
      <c r="AD16" s="168" t="s">
        <v>1172</v>
      </c>
      <c r="AE16" s="149">
        <f t="shared" si="15"/>
        <v>4.7012</v>
      </c>
      <c r="AF16" s="181" t="s">
        <v>393</v>
      </c>
      <c r="AG16" s="149">
        <f t="shared" si="16"/>
        <v>6.7099</v>
      </c>
      <c r="AH16" s="309">
        <f t="shared" si="17"/>
        <v>0.700636373120315</v>
      </c>
      <c r="AJ16" s="168" t="s">
        <v>394</v>
      </c>
      <c r="AK16" s="168" t="s">
        <v>1173</v>
      </c>
      <c r="AL16" s="149">
        <f t="shared" si="18"/>
        <v>4.5578</v>
      </c>
      <c r="AM16" s="181" t="s">
        <v>395</v>
      </c>
      <c r="AN16" s="149">
        <f t="shared" si="19"/>
        <v>6.7503</v>
      </c>
      <c r="AO16" s="309">
        <f t="shared" si="20"/>
        <v>0.675199620757596</v>
      </c>
      <c r="AQ16" s="168" t="s">
        <v>396</v>
      </c>
      <c r="AR16" s="168" t="s">
        <v>1174</v>
      </c>
      <c r="AS16" s="149">
        <f t="shared" si="21"/>
        <v>4.7627</v>
      </c>
      <c r="AT16" s="181" t="s">
        <v>397</v>
      </c>
      <c r="AU16" s="149">
        <f t="shared" si="22"/>
        <v>6.7863</v>
      </c>
      <c r="AV16" s="309">
        <f t="shared" si="23"/>
        <v>0.701811001576706</v>
      </c>
      <c r="AX16" s="168" t="s">
        <v>1175</v>
      </c>
      <c r="AY16" s="168" t="s">
        <v>1175</v>
      </c>
      <c r="AZ16" s="149">
        <f t="shared" si="24"/>
        <v>4.654</v>
      </c>
      <c r="BA16" s="181" t="s">
        <v>399</v>
      </c>
      <c r="BB16" s="149">
        <f t="shared" si="25"/>
        <v>6.9305</v>
      </c>
      <c r="BC16" s="309">
        <f t="shared" si="26"/>
        <v>0.671524421037443</v>
      </c>
      <c r="BE16" s="168" t="s">
        <v>400</v>
      </c>
      <c r="BF16" s="168" t="s">
        <v>1176</v>
      </c>
      <c r="BG16" s="149">
        <f t="shared" si="27"/>
        <v>4.4392</v>
      </c>
      <c r="BH16" s="181" t="s">
        <v>401</v>
      </c>
      <c r="BI16" s="149">
        <f t="shared" si="28"/>
        <v>7.1095</v>
      </c>
      <c r="BJ16" s="309">
        <f t="shared" si="29"/>
        <v>0.624403966523666</v>
      </c>
      <c r="BL16" s="265" t="s">
        <v>402</v>
      </c>
      <c r="BM16" s="265" t="s">
        <v>1177</v>
      </c>
      <c r="BN16" s="149">
        <f t="shared" si="30"/>
        <v>4.7545</v>
      </c>
      <c r="BO16" s="265" t="s">
        <v>403</v>
      </c>
      <c r="BP16" s="149">
        <f t="shared" si="31"/>
        <v>7.0363</v>
      </c>
      <c r="BQ16" s="309">
        <f t="shared" si="32"/>
        <v>0.675710245441496</v>
      </c>
      <c r="BS16" s="265" t="s">
        <v>404</v>
      </c>
      <c r="BT16" s="265" t="s">
        <v>1178</v>
      </c>
      <c r="BU16" s="149">
        <f t="shared" si="0"/>
        <v>4.679</v>
      </c>
      <c r="BV16" s="265" t="s">
        <v>405</v>
      </c>
      <c r="BW16" s="149">
        <f t="shared" si="1"/>
        <v>6.9791</v>
      </c>
      <c r="BX16" s="309">
        <f t="shared" si="2"/>
        <v>0.670430284707197</v>
      </c>
      <c r="BZ16" s="265" t="s">
        <v>406</v>
      </c>
      <c r="CA16" s="265" t="s">
        <v>1179</v>
      </c>
      <c r="CB16" s="149">
        <f t="shared" si="33"/>
        <v>4.6709</v>
      </c>
      <c r="CC16" s="265" t="s">
        <v>407</v>
      </c>
      <c r="CD16" s="149">
        <f t="shared" si="34"/>
        <v>6.7611</v>
      </c>
      <c r="CE16" s="309">
        <f t="shared" si="35"/>
        <v>0.69084912218426</v>
      </c>
      <c r="CG16" s="265"/>
      <c r="CH16" s="173">
        <v>44971</v>
      </c>
      <c r="CI16" s="149">
        <v>4.746</v>
      </c>
      <c r="CJ16" s="309">
        <v>0.69654808</v>
      </c>
      <c r="CL16" s="265"/>
      <c r="CM16" s="173">
        <v>45002</v>
      </c>
      <c r="CN16" s="149">
        <v>4.6009</v>
      </c>
      <c r="CO16" s="309">
        <v>0.666294966</v>
      </c>
      <c r="CQ16" s="265"/>
      <c r="CR16" s="173">
        <v>45030</v>
      </c>
      <c r="CS16" s="149">
        <v>4.6538</v>
      </c>
      <c r="CT16" s="309">
        <v>0.678337172</v>
      </c>
      <c r="CV16" s="265"/>
      <c r="CW16" s="173">
        <v>45063</v>
      </c>
      <c r="CX16" s="149">
        <v>4.6418</v>
      </c>
      <c r="CY16" s="309">
        <v>0.665510122</v>
      </c>
      <c r="DA16" s="265"/>
      <c r="DB16" s="173">
        <v>45091</v>
      </c>
      <c r="DC16" s="149">
        <v>4.8435</v>
      </c>
      <c r="DD16" s="309">
        <v>0.676787860157058</v>
      </c>
      <c r="DF16" s="265"/>
      <c r="DG16" s="173">
        <v>45124</v>
      </c>
      <c r="DH16" s="149">
        <v>4.8795</v>
      </c>
      <c r="DI16" s="309">
        <v>0.684112385</v>
      </c>
      <c r="DK16" s="265"/>
      <c r="DL16" s="173">
        <v>45155</v>
      </c>
      <c r="DM16" s="149">
        <v>4.6804</v>
      </c>
      <c r="DN16" s="309">
        <v>0.649370109329042</v>
      </c>
      <c r="DP16" s="265"/>
      <c r="DQ16" s="173">
        <v>45183</v>
      </c>
      <c r="DR16" s="149">
        <v>4.6519</v>
      </c>
      <c r="DS16" s="309">
        <v>0.647229875</v>
      </c>
      <c r="DU16" s="265"/>
      <c r="DV16" s="173">
        <v>45216</v>
      </c>
      <c r="DW16" s="149">
        <v>4.5687</v>
      </c>
      <c r="DX16" s="309">
        <v>0.636344643</v>
      </c>
      <c r="DZ16" s="265"/>
      <c r="EA16" s="173">
        <v>45246</v>
      </c>
      <c r="EB16" s="149">
        <v>4.6837</v>
      </c>
      <c r="EC16" s="309">
        <v>0.653017121</v>
      </c>
      <c r="EE16" s="265"/>
      <c r="EF16" s="173">
        <v>45275</v>
      </c>
      <c r="EG16" s="149">
        <v>4.7519</v>
      </c>
      <c r="EH16" s="309">
        <v>0.669687275</v>
      </c>
      <c r="EJ16" s="265"/>
      <c r="EK16" s="173">
        <v>45307</v>
      </c>
      <c r="EL16" s="149">
        <v>4.7453</v>
      </c>
      <c r="EM16" s="309">
        <v>0.667093092</v>
      </c>
      <c r="EO16" s="265"/>
      <c r="EP16" s="173">
        <v>45330</v>
      </c>
      <c r="EQ16" s="149">
        <v>4.6535</v>
      </c>
      <c r="ER16" s="309">
        <v>0.654841479</v>
      </c>
      <c r="ET16" s="265"/>
      <c r="EU16" s="173">
        <v>45366</v>
      </c>
      <c r="EV16" s="149">
        <v>4.6937</v>
      </c>
      <c r="EW16" s="309">
        <v>0.6613174</v>
      </c>
      <c r="EY16" s="265"/>
      <c r="EZ16" s="173">
        <v>45398</v>
      </c>
      <c r="FA16" s="149">
        <v>4.6151</v>
      </c>
      <c r="FB16" s="309">
        <v>0.649757842</v>
      </c>
      <c r="FD16" s="265"/>
      <c r="FE16" s="173">
        <v>45429</v>
      </c>
      <c r="FF16" s="149">
        <v>4.7679</v>
      </c>
      <c r="FG16" s="309">
        <v>0.67110986</v>
      </c>
      <c r="FI16" s="265"/>
      <c r="FJ16" s="173">
        <v>45457</v>
      </c>
      <c r="FK16" s="149">
        <v>4.7518</v>
      </c>
      <c r="FL16" s="309">
        <v>0.667847254</v>
      </c>
      <c r="FN16" s="265"/>
      <c r="FO16" s="173">
        <v>45490</v>
      </c>
      <c r="FP16" s="149">
        <v>4.829</v>
      </c>
      <c r="FQ16" s="309">
        <v>0.677108163</v>
      </c>
      <c r="FS16" s="265"/>
      <c r="FT16" s="173">
        <v>45520</v>
      </c>
      <c r="FU16" s="149">
        <v>4.7314</v>
      </c>
      <c r="FV16" s="309">
        <v>0.662067614</v>
      </c>
      <c r="FX16" s="265"/>
      <c r="FY16" s="147">
        <v>45547</v>
      </c>
      <c r="FZ16" s="152">
        <v>4.7559</v>
      </c>
      <c r="GA16" s="152">
        <v>0.667832</v>
      </c>
      <c r="GC16" s="265"/>
      <c r="GD16" s="147">
        <v>45582</v>
      </c>
      <c r="GE16" s="152">
        <v>4.745</v>
      </c>
      <c r="GF16" s="152">
        <v>0.666245437</v>
      </c>
      <c r="GH16" s="265"/>
      <c r="GI16" s="147">
        <v>45611</v>
      </c>
      <c r="GJ16" s="152">
        <v>4.6679</v>
      </c>
      <c r="GK16" s="152">
        <v>0.648391</v>
      </c>
      <c r="GM16" s="265"/>
      <c r="GN16" s="147">
        <v>45643</v>
      </c>
      <c r="GO16" s="152">
        <v>4.6101</v>
      </c>
      <c r="GP16" s="152">
        <v>0.641262</v>
      </c>
      <c r="GR16" s="265"/>
      <c r="GS16" s="147">
        <v>45660</v>
      </c>
      <c r="GT16" s="152">
        <v>4.4964</v>
      </c>
      <c r="GU16" s="152">
        <v>0.62556</v>
      </c>
      <c r="GW16" s="265"/>
      <c r="GX16" s="147">
        <v>45702</v>
      </c>
      <c r="GY16" s="152">
        <v>4.5521</v>
      </c>
      <c r="GZ16" s="152">
        <v>0.634828</v>
      </c>
      <c r="HB16" s="265"/>
      <c r="HC16" s="170">
        <v>45733</v>
      </c>
      <c r="HD16" s="152">
        <v>4.5511</v>
      </c>
      <c r="HE16" s="152">
        <v>0.634848</v>
      </c>
      <c r="HG16" s="265"/>
      <c r="HH16" s="170">
        <v>45763</v>
      </c>
      <c r="HI16" s="152">
        <v>4.594</v>
      </c>
      <c r="HJ16" s="152">
        <v>0.636879</v>
      </c>
      <c r="HL16" s="265"/>
      <c r="HM16" s="170">
        <v>45793</v>
      </c>
      <c r="HN16" s="152">
        <v>4.6114</v>
      </c>
      <c r="HO16" s="152">
        <v>0.641024</v>
      </c>
      <c r="HQ16" s="265"/>
      <c r="HR16" s="147">
        <v>45824</v>
      </c>
      <c r="HS16" s="152">
        <v>4.6629</v>
      </c>
      <c r="HT16" s="152">
        <v>0.649528</v>
      </c>
      <c r="HV16" s="265"/>
      <c r="HW16" s="147">
        <v>45855</v>
      </c>
      <c r="HX16" s="152">
        <v>4.6658</v>
      </c>
      <c r="HY16" s="152">
        <v>0.652916</v>
      </c>
      <c r="IA16" s="265"/>
      <c r="IB16" s="147">
        <v>45884</v>
      </c>
      <c r="IC16" s="152">
        <v>4.6481</v>
      </c>
      <c r="ID16" s="152">
        <v>0.651259</v>
      </c>
      <c r="IF16" s="265"/>
      <c r="IG16" s="147">
        <v>45916</v>
      </c>
      <c r="IH16" s="152">
        <v>4.7396</v>
      </c>
      <c r="II16" s="152">
        <v>0.667296</v>
      </c>
      <c r="IK16" s="265"/>
      <c r="IL16" s="147">
        <v>45947</v>
      </c>
      <c r="IM16" s="152">
        <v>4.6039</v>
      </c>
      <c r="IN16" s="152">
        <v>0.648902733</v>
      </c>
      <c r="IP16" s="265"/>
      <c r="IQ16" s="147">
        <v>45975</v>
      </c>
      <c r="IR16" s="152">
        <v>4.6273</v>
      </c>
      <c r="IS16" s="152">
        <v>0.653342746</v>
      </c>
      <c r="IU16" s="265"/>
      <c r="IV16" s="147">
        <v>46008</v>
      </c>
      <c r="IW16" s="152">
        <v>4.67</v>
      </c>
      <c r="IX16" s="152">
        <v>0.661726155895314</v>
      </c>
      <c r="IZ16" s="265"/>
      <c r="JA16" s="147">
        <v>46038</v>
      </c>
      <c r="JB16" s="152">
        <v>4.6745</v>
      </c>
      <c r="JC16" s="152">
        <v>0.667042438425754</v>
      </c>
      <c r="JE16" s="265"/>
      <c r="JF16" s="147">
        <v>46058</v>
      </c>
      <c r="JG16" s="152">
        <v>4.8637</v>
      </c>
      <c r="JH16" s="152">
        <v>0.699108811269225</v>
      </c>
      <c r="JJ16" s="265"/>
      <c r="JK16" s="147">
        <v>46098</v>
      </c>
      <c r="JL16" s="152">
        <v>4.8668</v>
      </c>
      <c r="JM16" s="152">
        <v>0.705732225460768</v>
      </c>
      <c r="JO16" s="265"/>
      <c r="JP16" s="147">
        <v>46128</v>
      </c>
      <c r="JQ16" s="152">
        <v>4.9041</v>
      </c>
      <c r="JR16" s="152">
        <v>0.714716684155299</v>
      </c>
      <c r="JT16" s="265"/>
      <c r="JU16" s="147">
        <v>46157</v>
      </c>
      <c r="JV16" s="152">
        <v>4.9244</v>
      </c>
      <c r="JW16" s="152">
        <v>0.719783673171088</v>
      </c>
      <c r="JY16" s="265"/>
      <c r="JZ16" s="147">
        <v>46188</v>
      </c>
      <c r="KA16" s="152">
        <v>4.7949</v>
      </c>
      <c r="KB16" s="152">
        <v>0.704221008107155</v>
      </c>
    </row>
    <row r="17" spans="1:288">
      <c r="A17" s="168" t="s">
        <v>413</v>
      </c>
      <c r="B17" s="168" t="s">
        <v>1180</v>
      </c>
      <c r="C17" s="149">
        <f t="shared" si="3"/>
        <v>4.5583</v>
      </c>
      <c r="D17" s="181" t="s">
        <v>414</v>
      </c>
      <c r="E17" s="149">
        <f t="shared" si="4"/>
        <v>6.3681</v>
      </c>
      <c r="F17" s="309">
        <f t="shared" si="5"/>
        <v>0.715802201598593</v>
      </c>
      <c r="H17" s="168" t="s">
        <v>415</v>
      </c>
      <c r="I17" s="168" t="s">
        <v>1181</v>
      </c>
      <c r="J17" s="149">
        <f t="shared" si="6"/>
        <v>4.5878</v>
      </c>
      <c r="K17" s="181" t="s">
        <v>416</v>
      </c>
      <c r="L17" s="149">
        <f t="shared" si="7"/>
        <v>6.38</v>
      </c>
      <c r="M17" s="309">
        <f t="shared" si="8"/>
        <v>0.719090909090909</v>
      </c>
      <c r="O17" s="168" t="s">
        <v>417</v>
      </c>
      <c r="P17" s="168" t="s">
        <v>1182</v>
      </c>
      <c r="Q17" s="149">
        <f t="shared" si="9"/>
        <v>4.7358</v>
      </c>
      <c r="R17" s="181" t="s">
        <v>418</v>
      </c>
      <c r="S17" s="149">
        <f t="shared" si="10"/>
        <v>6.354</v>
      </c>
      <c r="T17" s="309">
        <f t="shared" si="11"/>
        <v>0.745325779036827</v>
      </c>
      <c r="V17" s="168" t="s">
        <v>419</v>
      </c>
      <c r="W17" s="168" t="s">
        <v>1158</v>
      </c>
      <c r="X17" s="149">
        <f t="shared" si="12"/>
        <v>4.7137</v>
      </c>
      <c r="Y17" s="181" t="s">
        <v>420</v>
      </c>
      <c r="Z17" s="149">
        <f t="shared" si="13"/>
        <v>6.7871</v>
      </c>
      <c r="AA17" s="309">
        <f t="shared" si="14"/>
        <v>0.694508700328564</v>
      </c>
      <c r="AC17" s="168" t="s">
        <v>421</v>
      </c>
      <c r="AD17" s="168" t="s">
        <v>1183</v>
      </c>
      <c r="AE17" s="149">
        <f t="shared" si="15"/>
        <v>4.6517</v>
      </c>
      <c r="AF17" s="181" t="s">
        <v>422</v>
      </c>
      <c r="AG17" s="149">
        <f t="shared" si="16"/>
        <v>6.7518</v>
      </c>
      <c r="AH17" s="309">
        <f t="shared" si="17"/>
        <v>0.688957018869042</v>
      </c>
      <c r="AJ17" s="168" t="s">
        <v>423</v>
      </c>
      <c r="AK17" s="168" t="s">
        <v>1184</v>
      </c>
      <c r="AL17" s="149">
        <f t="shared" si="18"/>
        <v>4.5348</v>
      </c>
      <c r="AM17" s="181" t="s">
        <v>424</v>
      </c>
      <c r="AN17" s="149">
        <f t="shared" si="19"/>
        <v>6.7265</v>
      </c>
      <c r="AO17" s="309">
        <f t="shared" si="20"/>
        <v>0.674169330260908</v>
      </c>
      <c r="AQ17" s="168" t="s">
        <v>425</v>
      </c>
      <c r="AR17" s="168" t="s">
        <v>1185</v>
      </c>
      <c r="AS17" s="149">
        <f t="shared" si="21"/>
        <v>4.7533</v>
      </c>
      <c r="AT17" s="181" t="s">
        <v>426</v>
      </c>
      <c r="AU17" s="149">
        <f t="shared" si="22"/>
        <v>6.773</v>
      </c>
      <c r="AV17" s="309">
        <f t="shared" si="23"/>
        <v>0.701801269747527</v>
      </c>
      <c r="AX17" s="168" t="s">
        <v>1186</v>
      </c>
      <c r="AY17" s="168" t="s">
        <v>1186</v>
      </c>
      <c r="AZ17" s="149">
        <f t="shared" si="24"/>
        <v>4.6879</v>
      </c>
      <c r="BA17" s="181" t="s">
        <v>428</v>
      </c>
      <c r="BB17" s="149">
        <f t="shared" si="25"/>
        <v>6.9101</v>
      </c>
      <c r="BC17" s="309">
        <f t="shared" si="26"/>
        <v>0.678412758136641</v>
      </c>
      <c r="BE17" s="168" t="s">
        <v>429</v>
      </c>
      <c r="BF17" s="168" t="s">
        <v>1187</v>
      </c>
      <c r="BG17" s="149">
        <f t="shared" si="27"/>
        <v>4.4868</v>
      </c>
      <c r="BH17" s="181" t="s">
        <v>430</v>
      </c>
      <c r="BI17" s="149">
        <f t="shared" si="28"/>
        <v>7.1088</v>
      </c>
      <c r="BJ17" s="309">
        <f t="shared" si="29"/>
        <v>0.631161377447671</v>
      </c>
      <c r="BL17" s="265" t="s">
        <v>431</v>
      </c>
      <c r="BM17" s="265" t="s">
        <v>1188</v>
      </c>
      <c r="BN17" s="149">
        <f t="shared" si="30"/>
        <v>4.7163</v>
      </c>
      <c r="BO17" s="265" t="s">
        <v>432</v>
      </c>
      <c r="BP17" s="149">
        <f t="shared" si="31"/>
        <v>7.0421</v>
      </c>
      <c r="BQ17" s="309">
        <f t="shared" si="32"/>
        <v>0.669729200096562</v>
      </c>
      <c r="BS17" s="265" t="s">
        <v>433</v>
      </c>
      <c r="BT17" s="265" t="s">
        <v>1189</v>
      </c>
      <c r="BU17" s="149">
        <f t="shared" si="0"/>
        <v>4.7589</v>
      </c>
      <c r="BV17" s="265" t="s">
        <v>434</v>
      </c>
      <c r="BW17" s="149">
        <f t="shared" si="1"/>
        <v>6.9343</v>
      </c>
      <c r="BX17" s="309">
        <f t="shared" si="2"/>
        <v>0.686284123848117</v>
      </c>
      <c r="BZ17" s="265" t="s">
        <v>435</v>
      </c>
      <c r="CA17" s="265" t="s">
        <v>1190</v>
      </c>
      <c r="CB17" s="149">
        <f t="shared" si="33"/>
        <v>4.7017</v>
      </c>
      <c r="CC17" s="265" t="s">
        <v>436</v>
      </c>
      <c r="CD17" s="149">
        <f t="shared" si="34"/>
        <v>6.8265</v>
      </c>
      <c r="CE17" s="309">
        <f t="shared" si="35"/>
        <v>0.688742400937523</v>
      </c>
      <c r="CG17" s="265"/>
      <c r="CH17" s="173">
        <v>44970</v>
      </c>
      <c r="CI17" s="149">
        <v>4.7105</v>
      </c>
      <c r="CJ17" s="309">
        <v>0.691185749</v>
      </c>
      <c r="CL17" s="265"/>
      <c r="CM17" s="173">
        <v>45001</v>
      </c>
      <c r="CN17" s="149">
        <v>4.5794</v>
      </c>
      <c r="CO17" s="309">
        <v>0.662251081</v>
      </c>
      <c r="CQ17" s="265"/>
      <c r="CR17" s="173">
        <v>45029</v>
      </c>
      <c r="CS17" s="149">
        <v>4.5973</v>
      </c>
      <c r="CT17" s="309">
        <v>0.669594221</v>
      </c>
      <c r="CV17" s="265"/>
      <c r="CW17" s="173">
        <v>45062</v>
      </c>
      <c r="CX17" s="149">
        <v>4.6597</v>
      </c>
      <c r="CY17" s="309">
        <v>0.670402555</v>
      </c>
      <c r="DA17" s="265"/>
      <c r="DB17" s="173">
        <v>45090</v>
      </c>
      <c r="DC17" s="149">
        <v>4.8272</v>
      </c>
      <c r="DD17" s="309">
        <v>0.675151752496573</v>
      </c>
      <c r="DF17" s="265"/>
      <c r="DG17" s="173">
        <v>45121</v>
      </c>
      <c r="DH17" s="149">
        <v>4.9185</v>
      </c>
      <c r="DI17" s="309">
        <v>0.68965759</v>
      </c>
      <c r="DK17" s="265"/>
      <c r="DL17" s="173">
        <v>45154</v>
      </c>
      <c r="DM17" s="149">
        <v>4.6998</v>
      </c>
      <c r="DN17" s="309">
        <v>0.652876948295502</v>
      </c>
      <c r="DP17" s="265"/>
      <c r="DQ17" s="173">
        <v>45182</v>
      </c>
      <c r="DR17" s="149">
        <v>4.6623</v>
      </c>
      <c r="DS17" s="309">
        <v>0.648496397</v>
      </c>
      <c r="DU17" s="265"/>
      <c r="DV17" s="173">
        <v>45215</v>
      </c>
      <c r="DW17" s="149">
        <v>4.56</v>
      </c>
      <c r="DX17" s="309">
        <v>0.635115184</v>
      </c>
      <c r="DZ17" s="265"/>
      <c r="EA17" s="173">
        <v>45245</v>
      </c>
      <c r="EB17" s="149">
        <v>4.6697</v>
      </c>
      <c r="EC17" s="309">
        <v>0.650811127</v>
      </c>
      <c r="EE17" s="265"/>
      <c r="EF17" s="173">
        <v>45274</v>
      </c>
      <c r="EG17" s="149">
        <v>4.7411</v>
      </c>
      <c r="EH17" s="309">
        <v>0.666915178</v>
      </c>
      <c r="EJ17" s="265"/>
      <c r="EK17" s="173">
        <v>45306</v>
      </c>
      <c r="EL17" s="149">
        <v>4.7677</v>
      </c>
      <c r="EM17" s="309">
        <v>0.670713522</v>
      </c>
      <c r="EO17" s="265"/>
      <c r="EP17" s="173">
        <v>45329</v>
      </c>
      <c r="EQ17" s="149">
        <v>4.6517</v>
      </c>
      <c r="ER17" s="309">
        <v>0.654717167</v>
      </c>
      <c r="ET17" s="265"/>
      <c r="EU17" s="173">
        <v>45365</v>
      </c>
      <c r="EV17" s="149">
        <v>4.7185</v>
      </c>
      <c r="EW17" s="309">
        <v>0.6648209</v>
      </c>
      <c r="EY17" s="265"/>
      <c r="EZ17" s="173">
        <v>45397</v>
      </c>
      <c r="FA17" s="149">
        <v>4.6451</v>
      </c>
      <c r="FB17" s="309">
        <v>0.654433001</v>
      </c>
      <c r="FD17" s="265"/>
      <c r="FE17" s="173">
        <v>45428</v>
      </c>
      <c r="FF17" s="149">
        <v>4.7715</v>
      </c>
      <c r="FG17" s="309">
        <v>0.671852999</v>
      </c>
      <c r="FI17" s="265"/>
      <c r="FJ17" s="173">
        <v>45456</v>
      </c>
      <c r="FK17" s="149">
        <v>4.7624</v>
      </c>
      <c r="FL17" s="309">
        <v>0.669609966</v>
      </c>
      <c r="FN17" s="265"/>
      <c r="FO17" s="173">
        <v>45489</v>
      </c>
      <c r="FP17" s="149">
        <v>4.8517</v>
      </c>
      <c r="FQ17" s="309">
        <v>0.680195716</v>
      </c>
      <c r="FS17" s="265"/>
      <c r="FT17" s="173">
        <v>45519</v>
      </c>
      <c r="FU17" s="149">
        <v>4.7086</v>
      </c>
      <c r="FV17" s="309">
        <v>0.659477023</v>
      </c>
      <c r="FX17" s="265"/>
      <c r="FY17" s="147">
        <v>45546</v>
      </c>
      <c r="FZ17" s="152">
        <v>4.7366</v>
      </c>
      <c r="GA17" s="152">
        <v>0.665421</v>
      </c>
      <c r="GC17" s="265"/>
      <c r="GD17" s="147">
        <v>45581</v>
      </c>
      <c r="GE17" s="152">
        <v>4.762</v>
      </c>
      <c r="GF17" s="152">
        <v>0.668904777</v>
      </c>
      <c r="GH17" s="265"/>
      <c r="GI17" s="147">
        <v>45610</v>
      </c>
      <c r="GJ17" s="152">
        <v>4.6929</v>
      </c>
      <c r="GK17" s="152">
        <v>0.6521</v>
      </c>
      <c r="GM17" s="265"/>
      <c r="GN17" s="147">
        <v>45642</v>
      </c>
      <c r="GO17" s="152">
        <v>4.6042</v>
      </c>
      <c r="GP17" s="152">
        <v>0.640522</v>
      </c>
      <c r="GR17" s="265"/>
      <c r="GS17" s="147">
        <v>45659</v>
      </c>
      <c r="GT17" s="152">
        <v>4.4904</v>
      </c>
      <c r="GU17" s="152">
        <v>0.624717</v>
      </c>
      <c r="GW17" s="265"/>
      <c r="GX17" s="147">
        <v>45701</v>
      </c>
      <c r="GY17" s="152">
        <v>4.543</v>
      </c>
      <c r="GZ17" s="152">
        <v>0.633444</v>
      </c>
      <c r="HB17" s="265"/>
      <c r="HC17" s="170">
        <v>45730</v>
      </c>
      <c r="HD17" s="152">
        <v>4.531</v>
      </c>
      <c r="HE17" s="152">
        <v>0.631604</v>
      </c>
      <c r="HG17" s="265"/>
      <c r="HH17" s="170">
        <v>45762</v>
      </c>
      <c r="HI17" s="152">
        <v>4.586</v>
      </c>
      <c r="HJ17" s="152">
        <v>0.636096</v>
      </c>
      <c r="HL17" s="265"/>
      <c r="HM17" s="170">
        <v>45792</v>
      </c>
      <c r="HN17" s="152">
        <v>4.6318</v>
      </c>
      <c r="HO17" s="152">
        <v>0.643636</v>
      </c>
      <c r="HQ17" s="265"/>
      <c r="HR17" s="147">
        <v>45821</v>
      </c>
      <c r="HS17" s="152">
        <v>4.678</v>
      </c>
      <c r="HT17" s="152">
        <v>0.651786</v>
      </c>
      <c r="HV17" s="265"/>
      <c r="HW17" s="147">
        <v>45854</v>
      </c>
      <c r="HX17" s="152">
        <v>4.6733</v>
      </c>
      <c r="HY17" s="152">
        <v>0.653371</v>
      </c>
      <c r="IA17" s="265"/>
      <c r="IB17" s="147">
        <v>45883</v>
      </c>
      <c r="IC17" s="152">
        <v>4.6788</v>
      </c>
      <c r="ID17" s="152">
        <v>0.655873</v>
      </c>
      <c r="IF17" s="265"/>
      <c r="IG17" s="147">
        <v>45915</v>
      </c>
      <c r="IH17" s="152">
        <v>4.7258</v>
      </c>
      <c r="II17" s="152">
        <v>0.665081</v>
      </c>
      <c r="IK17" s="265"/>
      <c r="IL17" s="147">
        <v>45946</v>
      </c>
      <c r="IM17" s="152">
        <v>4.6215</v>
      </c>
      <c r="IN17" s="152">
        <v>0.651208996</v>
      </c>
      <c r="IP17" s="265"/>
      <c r="IQ17" s="147">
        <v>45974</v>
      </c>
      <c r="IR17" s="152">
        <v>4.6412</v>
      </c>
      <c r="IS17" s="152">
        <v>0.654935441</v>
      </c>
      <c r="IU17" s="265"/>
      <c r="IV17" s="147">
        <v>46007</v>
      </c>
      <c r="IW17" s="152">
        <v>4.6842</v>
      </c>
      <c r="IX17" s="152">
        <v>0.66346562420328</v>
      </c>
      <c r="IZ17" s="265"/>
      <c r="JA17" s="147">
        <v>46037</v>
      </c>
      <c r="JB17" s="152">
        <v>4.6593</v>
      </c>
      <c r="JC17" s="152">
        <v>0.665006279972596</v>
      </c>
      <c r="JE17" s="265"/>
      <c r="JF17" s="147">
        <v>46057</v>
      </c>
      <c r="JG17" s="152">
        <v>4.8752</v>
      </c>
      <c r="JH17" s="152">
        <v>0.701134713013964</v>
      </c>
      <c r="JJ17" s="265"/>
      <c r="JK17" s="147">
        <v>46097</v>
      </c>
      <c r="JL17" s="152">
        <v>4.8337</v>
      </c>
      <c r="JM17" s="152">
        <v>0.699958005705432</v>
      </c>
      <c r="JO17" s="265"/>
      <c r="JP17" s="147">
        <v>46127</v>
      </c>
      <c r="JQ17" s="152">
        <v>4.8693</v>
      </c>
      <c r="JR17" s="152">
        <v>0.709996792161208</v>
      </c>
      <c r="JT17" s="265"/>
      <c r="JU17" s="147">
        <v>46156</v>
      </c>
      <c r="JV17" s="152">
        <v>4.9458</v>
      </c>
      <c r="JW17" s="152">
        <v>0.723059604391749</v>
      </c>
      <c r="JY17" s="265"/>
      <c r="JZ17" s="147">
        <v>46185</v>
      </c>
      <c r="KA17" s="152">
        <v>4.7807</v>
      </c>
      <c r="KB17" s="152">
        <v>0.701918982806971</v>
      </c>
    </row>
    <row r="18" spans="1:288">
      <c r="A18" s="168" t="s">
        <v>444</v>
      </c>
      <c r="B18" s="168" t="s">
        <v>1191</v>
      </c>
      <c r="C18" s="149">
        <f t="shared" si="3"/>
        <v>4.5652</v>
      </c>
      <c r="D18" s="181" t="s">
        <v>203</v>
      </c>
      <c r="E18" s="149">
        <f t="shared" si="4"/>
        <v>6.3599</v>
      </c>
      <c r="F18" s="309">
        <f t="shared" si="5"/>
        <v>0.717810028459567</v>
      </c>
      <c r="H18" s="168" t="s">
        <v>445</v>
      </c>
      <c r="I18" s="168" t="s">
        <v>1192</v>
      </c>
      <c r="J18" s="149">
        <f t="shared" si="6"/>
        <v>4.5811</v>
      </c>
      <c r="K18" s="181" t="s">
        <v>446</v>
      </c>
      <c r="L18" s="149">
        <f t="shared" si="7"/>
        <v>6.376</v>
      </c>
      <c r="M18" s="309">
        <f t="shared" si="8"/>
        <v>0.71849121706399</v>
      </c>
      <c r="O18" s="168" t="s">
        <v>447</v>
      </c>
      <c r="P18" s="168" t="s">
        <v>1193</v>
      </c>
      <c r="Q18" s="149">
        <f t="shared" si="9"/>
        <v>4.7517</v>
      </c>
      <c r="R18" s="181" t="s">
        <v>448</v>
      </c>
      <c r="S18" s="149">
        <f t="shared" si="10"/>
        <v>6.3752</v>
      </c>
      <c r="T18" s="309">
        <f t="shared" si="11"/>
        <v>0.745341322625173</v>
      </c>
      <c r="V18" s="168" t="s">
        <v>449</v>
      </c>
      <c r="W18" s="168" t="s">
        <v>1194</v>
      </c>
      <c r="X18" s="149">
        <f t="shared" si="12"/>
        <v>4.6699</v>
      </c>
      <c r="Y18" s="181" t="s">
        <v>450</v>
      </c>
      <c r="Z18" s="149">
        <f t="shared" si="13"/>
        <v>6.7898</v>
      </c>
      <c r="AA18" s="309">
        <f t="shared" si="14"/>
        <v>0.687781672508763</v>
      </c>
      <c r="AC18" s="168" t="s">
        <v>451</v>
      </c>
      <c r="AD18" s="168" t="s">
        <v>1195</v>
      </c>
      <c r="AE18" s="149">
        <f t="shared" si="15"/>
        <v>4.6832</v>
      </c>
      <c r="AF18" s="181" t="s">
        <v>452</v>
      </c>
      <c r="AG18" s="149">
        <f t="shared" si="16"/>
        <v>6.7482</v>
      </c>
      <c r="AH18" s="309">
        <f t="shared" si="17"/>
        <v>0.693992472066625</v>
      </c>
      <c r="AJ18" s="168" t="s">
        <v>453</v>
      </c>
      <c r="AK18" s="168" t="s">
        <v>1196</v>
      </c>
      <c r="AL18" s="149">
        <f t="shared" si="18"/>
        <v>4.5412</v>
      </c>
      <c r="AM18" s="181" t="s">
        <v>454</v>
      </c>
      <c r="AN18" s="149">
        <f t="shared" si="19"/>
        <v>6.7282</v>
      </c>
      <c r="AO18" s="309">
        <f t="shared" si="20"/>
        <v>0.674950209565709</v>
      </c>
      <c r="AQ18" s="168" t="s">
        <v>455</v>
      </c>
      <c r="AR18" s="168" t="s">
        <v>1197</v>
      </c>
      <c r="AS18" s="149">
        <f t="shared" si="21"/>
        <v>4.8007</v>
      </c>
      <c r="AT18" s="181" t="s">
        <v>456</v>
      </c>
      <c r="AU18" s="149">
        <f t="shared" si="22"/>
        <v>6.741</v>
      </c>
      <c r="AV18" s="309">
        <f t="shared" si="23"/>
        <v>0.712164367304554</v>
      </c>
      <c r="AX18" s="168" t="s">
        <v>1198</v>
      </c>
      <c r="AY18" s="168" t="s">
        <v>1198</v>
      </c>
      <c r="AZ18" s="149">
        <f t="shared" si="24"/>
        <v>4.6785</v>
      </c>
      <c r="BA18" s="181" t="s">
        <v>458</v>
      </c>
      <c r="BB18" s="149">
        <f t="shared" si="25"/>
        <v>6.9116</v>
      </c>
      <c r="BC18" s="309">
        <f t="shared" si="26"/>
        <v>0.676905492215985</v>
      </c>
      <c r="BE18" s="168" t="s">
        <v>459</v>
      </c>
      <c r="BF18" s="168" t="s">
        <v>1199</v>
      </c>
      <c r="BG18" s="149">
        <f t="shared" si="27"/>
        <v>4.4729</v>
      </c>
      <c r="BH18" s="181" t="s">
        <v>460</v>
      </c>
      <c r="BI18" s="149">
        <f t="shared" si="28"/>
        <v>7.1101</v>
      </c>
      <c r="BJ18" s="309">
        <f t="shared" si="29"/>
        <v>0.62909101137818</v>
      </c>
      <c r="BL18" s="265" t="s">
        <v>461</v>
      </c>
      <c r="BM18" s="265" t="s">
        <v>1200</v>
      </c>
      <c r="BN18" s="149">
        <f t="shared" si="30"/>
        <v>4.7437</v>
      </c>
      <c r="BO18" s="265" t="s">
        <v>462</v>
      </c>
      <c r="BP18" s="149">
        <f t="shared" si="31"/>
        <v>7.0899</v>
      </c>
      <c r="BQ18" s="309">
        <f t="shared" si="32"/>
        <v>0.669078548357523</v>
      </c>
      <c r="BS18" s="265" t="s">
        <v>463</v>
      </c>
      <c r="BT18" s="265" t="s">
        <v>1201</v>
      </c>
      <c r="BU18" s="149">
        <f t="shared" si="0"/>
        <v>4.7546</v>
      </c>
      <c r="BV18" s="265" t="s">
        <v>464</v>
      </c>
      <c r="BW18" s="149">
        <f t="shared" si="1"/>
        <v>6.9535</v>
      </c>
      <c r="BX18" s="309">
        <f t="shared" si="2"/>
        <v>0.683770762925146</v>
      </c>
      <c r="BZ18" s="265" t="s">
        <v>465</v>
      </c>
      <c r="CA18" s="265" t="s">
        <v>1202</v>
      </c>
      <c r="CB18" s="149">
        <f t="shared" si="33"/>
        <v>4.66</v>
      </c>
      <c r="CC18" s="265" t="s">
        <v>466</v>
      </c>
      <c r="CD18" s="149">
        <f t="shared" si="34"/>
        <v>6.8912</v>
      </c>
      <c r="CE18" s="309">
        <f t="shared" si="35"/>
        <v>0.676224750406315</v>
      </c>
      <c r="CG18" s="265"/>
      <c r="CH18" s="173">
        <v>44967</v>
      </c>
      <c r="CI18" s="149">
        <v>4.7118</v>
      </c>
      <c r="CJ18" s="309">
        <v>0.694095811</v>
      </c>
      <c r="CL18" s="265"/>
      <c r="CM18" s="173">
        <v>45000</v>
      </c>
      <c r="CN18" s="149">
        <v>4.5936</v>
      </c>
      <c r="CO18" s="309">
        <v>0.668841002</v>
      </c>
      <c r="CQ18" s="265"/>
      <c r="CR18" s="173">
        <v>45028</v>
      </c>
      <c r="CS18" s="149">
        <v>4.5795</v>
      </c>
      <c r="CT18" s="309">
        <v>0.665102972</v>
      </c>
      <c r="CV18" s="265"/>
      <c r="CW18" s="173">
        <v>45061</v>
      </c>
      <c r="CX18" s="149">
        <v>4.6279</v>
      </c>
      <c r="CY18" s="309">
        <v>0.664412668</v>
      </c>
      <c r="DA18" s="265"/>
      <c r="DB18" s="173">
        <v>45089</v>
      </c>
      <c r="DC18" s="149">
        <v>4.8032</v>
      </c>
      <c r="DD18" s="309">
        <v>0.674493062966916</v>
      </c>
      <c r="DF18" s="265"/>
      <c r="DG18" s="173">
        <v>45120</v>
      </c>
      <c r="DH18" s="149">
        <v>4.8618</v>
      </c>
      <c r="DI18" s="309">
        <v>0.679715352</v>
      </c>
      <c r="DK18" s="265"/>
      <c r="DL18" s="173">
        <v>45153</v>
      </c>
      <c r="DM18" s="149">
        <v>4.7081</v>
      </c>
      <c r="DN18" s="309">
        <v>0.656016609073682</v>
      </c>
      <c r="DP18" s="265"/>
      <c r="DQ18" s="173">
        <v>45181</v>
      </c>
      <c r="DR18" s="149">
        <v>4.6677</v>
      </c>
      <c r="DS18" s="309">
        <v>0.648417748</v>
      </c>
      <c r="DU18" s="265"/>
      <c r="DV18" s="173">
        <v>45212</v>
      </c>
      <c r="DW18" s="149">
        <v>4.5694</v>
      </c>
      <c r="DX18" s="309">
        <v>0.636628352</v>
      </c>
      <c r="DZ18" s="265"/>
      <c r="EA18" s="173">
        <v>45244</v>
      </c>
      <c r="EB18" s="149">
        <v>4.6026</v>
      </c>
      <c r="EC18" s="309">
        <v>0.641316464</v>
      </c>
      <c r="EE18" s="265"/>
      <c r="EF18" s="173">
        <v>45273</v>
      </c>
      <c r="EG18" s="149">
        <v>4.6802</v>
      </c>
      <c r="EH18" s="309">
        <v>0.658015353</v>
      </c>
      <c r="EJ18" s="265"/>
      <c r="EK18" s="173">
        <v>45303</v>
      </c>
      <c r="EL18" s="149">
        <v>4.7685</v>
      </c>
      <c r="EM18" s="309">
        <v>0.67114708</v>
      </c>
      <c r="EO18" s="265"/>
      <c r="EP18" s="173">
        <v>45328</v>
      </c>
      <c r="EQ18" s="149">
        <v>4.6314</v>
      </c>
      <c r="ER18" s="309">
        <v>0.651557356</v>
      </c>
      <c r="ET18" s="265"/>
      <c r="EU18" s="173">
        <v>45364</v>
      </c>
      <c r="EV18" s="149">
        <v>4.7077</v>
      </c>
      <c r="EW18" s="309">
        <v>0.6637107</v>
      </c>
      <c r="EY18" s="265"/>
      <c r="EZ18" s="173">
        <v>45394</v>
      </c>
      <c r="FA18" s="149">
        <v>4.6708</v>
      </c>
      <c r="FB18" s="309">
        <v>0.658165063</v>
      </c>
      <c r="FD18" s="265"/>
      <c r="FE18" s="173">
        <v>45427</v>
      </c>
      <c r="FF18" s="149">
        <v>4.7316</v>
      </c>
      <c r="FG18" s="309">
        <v>0.665962927</v>
      </c>
      <c r="FI18" s="265"/>
      <c r="FJ18" s="173">
        <v>45455</v>
      </c>
      <c r="FK18" s="149">
        <v>4.7348</v>
      </c>
      <c r="FL18" s="309">
        <v>0.665626362</v>
      </c>
      <c r="FN18" s="265"/>
      <c r="FO18" s="173">
        <v>45488</v>
      </c>
      <c r="FP18" s="149">
        <v>4.8538</v>
      </c>
      <c r="FQ18" s="309">
        <v>0.680633265</v>
      </c>
      <c r="FS18" s="265"/>
      <c r="FT18" s="173">
        <v>45518</v>
      </c>
      <c r="FU18" s="149">
        <v>4.7373</v>
      </c>
      <c r="FV18" s="309">
        <v>0.663348036</v>
      </c>
      <c r="FX18" s="265"/>
      <c r="FY18" s="147">
        <v>45545</v>
      </c>
      <c r="FZ18" s="152">
        <v>4.7384</v>
      </c>
      <c r="GA18" s="152">
        <v>0.666104</v>
      </c>
      <c r="GC18" s="265"/>
      <c r="GD18" s="147">
        <v>45580</v>
      </c>
      <c r="GE18" s="152">
        <v>4.764</v>
      </c>
      <c r="GF18" s="152">
        <v>0.672596357</v>
      </c>
      <c r="GH18" s="265"/>
      <c r="GI18" s="147">
        <v>45609</v>
      </c>
      <c r="GJ18" s="152">
        <v>4.7253</v>
      </c>
      <c r="GK18" s="152">
        <v>0.656374</v>
      </c>
      <c r="GM18" s="265"/>
      <c r="GN18" s="147">
        <v>45639</v>
      </c>
      <c r="GO18" s="152">
        <v>4.6061</v>
      </c>
      <c r="GP18" s="152">
        <v>0.64084</v>
      </c>
      <c r="GR18" s="265"/>
      <c r="GS18" s="147"/>
      <c r="GT18" s="152"/>
      <c r="GU18" s="152"/>
      <c r="GW18" s="265"/>
      <c r="GX18" s="147">
        <v>45700</v>
      </c>
      <c r="GY18" s="152">
        <v>4.5489</v>
      </c>
      <c r="GZ18" s="152">
        <v>0.634347</v>
      </c>
      <c r="HB18" s="265"/>
      <c r="HC18" s="170">
        <v>45729</v>
      </c>
      <c r="HD18" s="152">
        <v>4.5523</v>
      </c>
      <c r="HE18" s="152">
        <v>0.634661</v>
      </c>
      <c r="HG18" s="265"/>
      <c r="HH18" s="170">
        <v>45761</v>
      </c>
      <c r="HI18" s="152">
        <v>4.5592</v>
      </c>
      <c r="HJ18" s="152">
        <v>0.632256</v>
      </c>
      <c r="HL18" s="265"/>
      <c r="HM18" s="170">
        <v>45791</v>
      </c>
      <c r="HN18" s="152">
        <v>4.6468</v>
      </c>
      <c r="HO18" s="152">
        <v>0.645784</v>
      </c>
      <c r="HQ18" s="265"/>
      <c r="HR18" s="147">
        <v>45820</v>
      </c>
      <c r="HS18" s="152">
        <v>4.6675</v>
      </c>
      <c r="HT18" s="152">
        <v>0.650042</v>
      </c>
      <c r="HV18" s="265"/>
      <c r="HW18" s="147">
        <v>45853</v>
      </c>
      <c r="HX18" s="152">
        <v>4.6879</v>
      </c>
      <c r="HY18" s="152">
        <v>0.655669</v>
      </c>
      <c r="IA18" s="265"/>
      <c r="IB18" s="147">
        <v>45882</v>
      </c>
      <c r="IC18" s="152">
        <v>4.6671</v>
      </c>
      <c r="ID18" s="152">
        <v>0.654114</v>
      </c>
      <c r="IF18" s="265"/>
      <c r="IG18" s="147">
        <v>45912</v>
      </c>
      <c r="IH18" s="152">
        <v>4.732</v>
      </c>
      <c r="II18" s="152">
        <v>0.666301</v>
      </c>
      <c r="IK18" s="265"/>
      <c r="IL18" s="147">
        <v>45945</v>
      </c>
      <c r="IM18" s="152">
        <v>4.6166</v>
      </c>
      <c r="IN18" s="152">
        <v>0.650271146</v>
      </c>
      <c r="IP18" s="265"/>
      <c r="IQ18" s="147">
        <v>45973</v>
      </c>
      <c r="IR18" s="152">
        <v>4.6321</v>
      </c>
      <c r="IS18" s="152">
        <v>0.653946607</v>
      </c>
      <c r="IU18" s="265"/>
      <c r="IV18" s="147">
        <v>46006</v>
      </c>
      <c r="IW18" s="152">
        <v>4.6919</v>
      </c>
      <c r="IX18" s="152">
        <v>0.66404834692029</v>
      </c>
      <c r="IZ18" s="265"/>
      <c r="JA18" s="147">
        <v>46036</v>
      </c>
      <c r="JB18" s="152">
        <v>4.6712</v>
      </c>
      <c r="JC18" s="152">
        <v>0.666172276098117</v>
      </c>
      <c r="JE18" s="265"/>
      <c r="JF18" s="147">
        <v>46056</v>
      </c>
      <c r="JG18" s="152">
        <v>4.8441</v>
      </c>
      <c r="JH18" s="152">
        <v>0.69591138949546</v>
      </c>
      <c r="JJ18" s="265"/>
      <c r="JK18" s="147">
        <v>46094</v>
      </c>
      <c r="JL18" s="152">
        <v>4.8788</v>
      </c>
      <c r="JM18" s="152">
        <v>0.707000739055458</v>
      </c>
      <c r="JO18" s="265"/>
      <c r="JP18" s="147">
        <v>46126</v>
      </c>
      <c r="JQ18" s="152">
        <v>4.8501</v>
      </c>
      <c r="JR18" s="152">
        <v>0.707083813217092</v>
      </c>
      <c r="JT18" s="265"/>
      <c r="JU18" s="147">
        <v>46155</v>
      </c>
      <c r="JV18" s="152">
        <v>4.9366</v>
      </c>
      <c r="JW18" s="152">
        <v>0.721398196723707</v>
      </c>
      <c r="JY18" s="265"/>
      <c r="JZ18" s="147">
        <v>46184</v>
      </c>
      <c r="KA18" s="152">
        <v>4.7556</v>
      </c>
      <c r="KB18" s="152">
        <v>0.697813646368305</v>
      </c>
    </row>
    <row r="19" spans="1:288">
      <c r="A19" s="168" t="s">
        <v>473</v>
      </c>
      <c r="B19" s="168" t="s">
        <v>1203</v>
      </c>
      <c r="C19" s="149">
        <f t="shared" si="3"/>
        <v>4.5485</v>
      </c>
      <c r="D19" s="181" t="s">
        <v>355</v>
      </c>
      <c r="E19" s="149">
        <f t="shared" si="4"/>
        <v>6.3653</v>
      </c>
      <c r="F19" s="309">
        <f t="shared" si="5"/>
        <v>0.714577474745888</v>
      </c>
      <c r="H19" s="168" t="s">
        <v>474</v>
      </c>
      <c r="I19" s="168" t="s">
        <v>1204</v>
      </c>
      <c r="J19" s="149">
        <f t="shared" si="6"/>
        <v>4.6193</v>
      </c>
      <c r="K19" s="181" t="s">
        <v>475</v>
      </c>
      <c r="L19" s="149">
        <f t="shared" si="7"/>
        <v>6.3506</v>
      </c>
      <c r="M19" s="309">
        <f t="shared" si="8"/>
        <v>0.72738009007023</v>
      </c>
      <c r="O19" s="168" t="s">
        <v>476</v>
      </c>
      <c r="P19" s="168" t="s">
        <v>1205</v>
      </c>
      <c r="Q19" s="149">
        <f t="shared" si="9"/>
        <v>4.7324</v>
      </c>
      <c r="R19" s="181" t="s">
        <v>477</v>
      </c>
      <c r="S19" s="149">
        <f t="shared" si="10"/>
        <v>6.3795</v>
      </c>
      <c r="T19" s="309">
        <f t="shared" si="11"/>
        <v>0.741813621757191</v>
      </c>
      <c r="V19" s="168" t="s">
        <v>478</v>
      </c>
      <c r="W19" s="168" t="s">
        <v>1206</v>
      </c>
      <c r="X19" s="149">
        <f t="shared" si="12"/>
        <v>4.6659</v>
      </c>
      <c r="Y19" s="181" t="s">
        <v>318</v>
      </c>
      <c r="Z19" s="149">
        <f t="shared" si="13"/>
        <v>6.7292</v>
      </c>
      <c r="AA19" s="309">
        <f t="shared" si="14"/>
        <v>0.693381085418772</v>
      </c>
      <c r="AC19" s="168" t="s">
        <v>479</v>
      </c>
      <c r="AD19" s="168" t="s">
        <v>1207</v>
      </c>
      <c r="AE19" s="149">
        <f t="shared" si="15"/>
        <v>4.7192</v>
      </c>
      <c r="AF19" s="181" t="s">
        <v>480</v>
      </c>
      <c r="AG19" s="149">
        <f t="shared" si="16"/>
        <v>6.7182</v>
      </c>
      <c r="AH19" s="309">
        <f t="shared" si="17"/>
        <v>0.702450061028252</v>
      </c>
      <c r="AJ19" s="168" t="s">
        <v>481</v>
      </c>
      <c r="AK19" s="168" t="s">
        <v>1208</v>
      </c>
      <c r="AL19" s="149">
        <f t="shared" si="18"/>
        <v>4.5338</v>
      </c>
      <c r="AM19" s="181" t="s">
        <v>482</v>
      </c>
      <c r="AN19" s="149">
        <f t="shared" si="19"/>
        <v>6.7287</v>
      </c>
      <c r="AO19" s="309">
        <f t="shared" si="20"/>
        <v>0.673800288317208</v>
      </c>
      <c r="AQ19" s="168" t="s">
        <v>483</v>
      </c>
      <c r="AR19" s="168" t="s">
        <v>1209</v>
      </c>
      <c r="AS19" s="149">
        <f t="shared" si="21"/>
        <v>4.787</v>
      </c>
      <c r="AT19" s="181" t="s">
        <v>484</v>
      </c>
      <c r="AU19" s="149">
        <f t="shared" si="22"/>
        <v>6.7413</v>
      </c>
      <c r="AV19" s="309">
        <f t="shared" si="23"/>
        <v>0.710100425733909</v>
      </c>
      <c r="AX19" s="168" t="s">
        <v>1210</v>
      </c>
      <c r="AY19" s="168" t="s">
        <v>1210</v>
      </c>
      <c r="AZ19" s="149">
        <f t="shared" si="24"/>
        <v>4.757</v>
      </c>
      <c r="BA19" s="181" t="s">
        <v>486</v>
      </c>
      <c r="BB19" s="149">
        <f t="shared" si="25"/>
        <v>6.8928</v>
      </c>
      <c r="BC19" s="309">
        <f t="shared" si="26"/>
        <v>0.6901404363974</v>
      </c>
      <c r="BE19" s="168" t="s">
        <v>487</v>
      </c>
      <c r="BF19" s="168" t="s">
        <v>1211</v>
      </c>
      <c r="BG19" s="149">
        <f t="shared" si="27"/>
        <v>4.4745</v>
      </c>
      <c r="BH19" s="181" t="s">
        <v>488</v>
      </c>
      <c r="BI19" s="149">
        <f t="shared" si="28"/>
        <v>7.1103</v>
      </c>
      <c r="BJ19" s="309">
        <f t="shared" si="29"/>
        <v>0.629298341842116</v>
      </c>
      <c r="BL19" s="265" t="s">
        <v>489</v>
      </c>
      <c r="BM19" s="265" t="s">
        <v>1212</v>
      </c>
      <c r="BN19" s="149">
        <f t="shared" si="30"/>
        <v>4.7478</v>
      </c>
      <c r="BO19" s="265" t="s">
        <v>490</v>
      </c>
      <c r="BP19" s="149">
        <f t="shared" si="31"/>
        <v>7.1907</v>
      </c>
      <c r="BQ19" s="309">
        <f t="shared" si="32"/>
        <v>0.660269514789937</v>
      </c>
      <c r="BS19" s="265" t="s">
        <v>491</v>
      </c>
      <c r="BT19" s="265" t="s">
        <v>1213</v>
      </c>
      <c r="BU19" s="149">
        <f t="shared" si="0"/>
        <v>4.7072</v>
      </c>
      <c r="BV19" s="265" t="s">
        <v>377</v>
      </c>
      <c r="BW19" s="149">
        <f t="shared" si="1"/>
        <v>6.9746</v>
      </c>
      <c r="BX19" s="309">
        <f t="shared" si="2"/>
        <v>0.674906087804318</v>
      </c>
      <c r="BZ19" s="265" t="s">
        <v>492</v>
      </c>
      <c r="CA19" s="265" t="s">
        <v>1214</v>
      </c>
      <c r="CB19" s="149">
        <f t="shared" si="33"/>
        <v>4.7101</v>
      </c>
      <c r="CC19" s="265" t="s">
        <v>493</v>
      </c>
      <c r="CD19" s="149">
        <f t="shared" si="34"/>
        <v>6.8926</v>
      </c>
      <c r="CE19" s="309">
        <f t="shared" si="35"/>
        <v>0.683356063024113</v>
      </c>
      <c r="CG19" s="265"/>
      <c r="CH19" s="173">
        <v>44966</v>
      </c>
      <c r="CI19" s="149">
        <v>4.7038</v>
      </c>
      <c r="CJ19" s="309">
        <v>0.692703041</v>
      </c>
      <c r="CL19" s="265"/>
      <c r="CM19" s="173">
        <v>44999</v>
      </c>
      <c r="CN19" s="149">
        <v>4.5911</v>
      </c>
      <c r="CO19" s="309">
        <v>0.665868976</v>
      </c>
      <c r="CQ19" s="265"/>
      <c r="CR19" s="173">
        <v>45027</v>
      </c>
      <c r="CS19" s="149">
        <v>4.5788</v>
      </c>
      <c r="CT19" s="309">
        <v>0.664730989</v>
      </c>
      <c r="CV19" s="265"/>
      <c r="CW19" s="173">
        <v>45058</v>
      </c>
      <c r="CX19" s="149">
        <v>4.6562</v>
      </c>
      <c r="CY19" s="309">
        <v>0.670140038</v>
      </c>
      <c r="DA19" s="265"/>
      <c r="DB19" s="173">
        <v>45086</v>
      </c>
      <c r="DC19" s="149">
        <v>4.7749</v>
      </c>
      <c r="DD19" s="309">
        <v>0.671433593475357</v>
      </c>
      <c r="DF19" s="265"/>
      <c r="DG19" s="173">
        <v>45119</v>
      </c>
      <c r="DH19" s="149">
        <v>4.8141</v>
      </c>
      <c r="DI19" s="309">
        <v>0.670814464</v>
      </c>
      <c r="DK19" s="265"/>
      <c r="DL19" s="173">
        <v>45152</v>
      </c>
      <c r="DM19" s="149">
        <v>4.6973</v>
      </c>
      <c r="DN19" s="309">
        <v>0.655260441369305</v>
      </c>
      <c r="DP19" s="265"/>
      <c r="DQ19" s="173">
        <v>45180</v>
      </c>
      <c r="DR19" s="149">
        <v>4.6748</v>
      </c>
      <c r="DS19" s="309">
        <v>0.647945889</v>
      </c>
      <c r="DU19" s="265"/>
      <c r="DV19" s="173">
        <v>45211</v>
      </c>
      <c r="DW19" s="149">
        <v>4.6327</v>
      </c>
      <c r="DX19" s="309">
        <v>0.645438587</v>
      </c>
      <c r="DZ19" s="265"/>
      <c r="EA19" s="173">
        <v>45243</v>
      </c>
      <c r="EB19" s="149">
        <v>4.595</v>
      </c>
      <c r="EC19" s="309">
        <v>0.640248575</v>
      </c>
      <c r="EE19" s="265"/>
      <c r="EF19" s="173">
        <v>45272</v>
      </c>
      <c r="EG19" s="149">
        <v>4.6887</v>
      </c>
      <c r="EH19" s="309">
        <v>0.658765841</v>
      </c>
      <c r="EJ19" s="265"/>
      <c r="EK19" s="173">
        <v>45302</v>
      </c>
      <c r="EL19" s="149">
        <v>4.777</v>
      </c>
      <c r="EM19" s="309">
        <v>0.671993473</v>
      </c>
      <c r="EO19" s="265"/>
      <c r="EP19" s="173">
        <v>45327</v>
      </c>
      <c r="EQ19" s="149">
        <v>4.633</v>
      </c>
      <c r="ER19" s="309">
        <v>0.6518925</v>
      </c>
      <c r="ET19" s="265"/>
      <c r="EU19" s="173">
        <v>45363</v>
      </c>
      <c r="EV19" s="149">
        <v>4.7117</v>
      </c>
      <c r="EW19" s="309">
        <v>0.6639657</v>
      </c>
      <c r="EY19" s="265"/>
      <c r="EZ19" s="173">
        <v>45393</v>
      </c>
      <c r="FA19" s="149">
        <v>4.6601</v>
      </c>
      <c r="FB19" s="309">
        <v>0.656648067</v>
      </c>
      <c r="FD19" s="265"/>
      <c r="FE19" s="173">
        <v>45426</v>
      </c>
      <c r="FF19" s="149">
        <v>4.7197</v>
      </c>
      <c r="FG19" s="309">
        <v>0.66425063</v>
      </c>
      <c r="FI19" s="265"/>
      <c r="FJ19" s="173">
        <v>45454</v>
      </c>
      <c r="FK19" s="149">
        <v>4.7335</v>
      </c>
      <c r="FL19" s="309">
        <v>0.665424896</v>
      </c>
      <c r="FN19" s="265"/>
      <c r="FO19" s="173">
        <v>45485</v>
      </c>
      <c r="FP19" s="149">
        <v>4.8412</v>
      </c>
      <c r="FQ19" s="309">
        <v>0.678847367</v>
      </c>
      <c r="FS19" s="265"/>
      <c r="FT19" s="173">
        <v>45517</v>
      </c>
      <c r="FU19" s="149">
        <v>4.7142</v>
      </c>
      <c r="FV19" s="309">
        <v>0.659522377</v>
      </c>
      <c r="FX19" s="265"/>
      <c r="FY19" s="147">
        <v>45544</v>
      </c>
      <c r="FZ19" s="152">
        <v>4.7369</v>
      </c>
      <c r="GA19" s="152">
        <v>0.667272</v>
      </c>
      <c r="GC19" s="265"/>
      <c r="GD19" s="147">
        <v>45579</v>
      </c>
      <c r="GE19" s="152">
        <v>4.7612</v>
      </c>
      <c r="GF19" s="152">
        <v>0.673218048</v>
      </c>
      <c r="GH19" s="265"/>
      <c r="GI19" s="147">
        <v>45608</v>
      </c>
      <c r="GJ19" s="152">
        <v>4.7282</v>
      </c>
      <c r="GK19" s="152">
        <v>0.657361</v>
      </c>
      <c r="GM19" s="265"/>
      <c r="GN19" s="147">
        <v>45638</v>
      </c>
      <c r="GO19" s="152">
        <v>4.6084</v>
      </c>
      <c r="GP19" s="152">
        <v>0.641356</v>
      </c>
      <c r="GR19" s="265"/>
      <c r="GS19" s="147"/>
      <c r="GT19" s="152"/>
      <c r="GU19" s="152"/>
      <c r="GW19" s="265"/>
      <c r="GX19" s="147">
        <v>45699</v>
      </c>
      <c r="GY19" s="152">
        <v>4.5368</v>
      </c>
      <c r="GZ19" s="152">
        <v>0.632606</v>
      </c>
      <c r="HB19" s="265"/>
      <c r="HC19" s="170">
        <v>45728</v>
      </c>
      <c r="HD19" s="152">
        <v>4.5284</v>
      </c>
      <c r="HE19" s="152">
        <v>0.631611</v>
      </c>
      <c r="HG19" s="265"/>
      <c r="HH19" s="170">
        <v>45758</v>
      </c>
      <c r="HI19" s="152">
        <v>4.5052</v>
      </c>
      <c r="HJ19" s="152">
        <v>0.624967</v>
      </c>
      <c r="HL19" s="265"/>
      <c r="HM19" s="170">
        <v>45790</v>
      </c>
      <c r="HN19" s="152">
        <v>4.598</v>
      </c>
      <c r="HO19" s="152">
        <v>0.638691</v>
      </c>
      <c r="HQ19" s="265"/>
      <c r="HR19" s="147">
        <v>45819</v>
      </c>
      <c r="HS19" s="152">
        <v>4.6875</v>
      </c>
      <c r="HT19" s="152">
        <v>0.652719</v>
      </c>
      <c r="HV19" s="265"/>
      <c r="HW19" s="147">
        <v>45852</v>
      </c>
      <c r="HX19" s="152">
        <v>4.7127</v>
      </c>
      <c r="HY19" s="152">
        <v>0.659202</v>
      </c>
      <c r="IA19" s="265"/>
      <c r="IB19" s="147">
        <v>45881</v>
      </c>
      <c r="IC19" s="152">
        <v>4.6664</v>
      </c>
      <c r="ID19" s="152">
        <v>0.653393</v>
      </c>
      <c r="IF19" s="265"/>
      <c r="IG19" s="147">
        <v>45911</v>
      </c>
      <c r="IH19" s="152">
        <v>4.7058</v>
      </c>
      <c r="II19" s="152">
        <v>0.662471</v>
      </c>
      <c r="IK19" s="265"/>
      <c r="IL19" s="147">
        <v>45944</v>
      </c>
      <c r="IM19" s="152">
        <v>4.6371</v>
      </c>
      <c r="IN19" s="152">
        <v>0.652919559</v>
      </c>
      <c r="IP19" s="265"/>
      <c r="IQ19" s="147">
        <v>45972</v>
      </c>
      <c r="IR19" s="152">
        <v>4.6371</v>
      </c>
      <c r="IS19" s="152">
        <v>0.654347642</v>
      </c>
      <c r="IU19" s="265"/>
      <c r="IV19" s="147">
        <v>46003</v>
      </c>
      <c r="IW19" s="152">
        <v>4.6996</v>
      </c>
      <c r="IX19" s="152">
        <v>0.665307624791189</v>
      </c>
      <c r="IZ19" s="265"/>
      <c r="JA19" s="147">
        <v>46035</v>
      </c>
      <c r="JB19" s="152">
        <v>4.6827</v>
      </c>
      <c r="JC19" s="152">
        <v>0.667974266436529</v>
      </c>
      <c r="JE19" s="265"/>
      <c r="JF19" s="147">
        <v>46055</v>
      </c>
      <c r="JG19" s="152">
        <v>4.843</v>
      </c>
      <c r="JH19" s="152">
        <v>0.694884855441567</v>
      </c>
      <c r="JJ19" s="265"/>
      <c r="JK19" s="147">
        <v>46093</v>
      </c>
      <c r="JL19" s="152">
        <v>4.9158</v>
      </c>
      <c r="JM19" s="152">
        <v>0.712858365115503</v>
      </c>
      <c r="JO19" s="265"/>
      <c r="JP19" s="147">
        <v>46125</v>
      </c>
      <c r="JQ19" s="152">
        <v>4.8105</v>
      </c>
      <c r="JR19" s="152">
        <v>0.700656888591112</v>
      </c>
      <c r="JT19" s="265"/>
      <c r="JU19" s="147">
        <v>46154</v>
      </c>
      <c r="JV19" s="152">
        <v>4.9413</v>
      </c>
      <c r="JW19" s="152">
        <v>0.722137783883319</v>
      </c>
      <c r="JY19" s="265"/>
      <c r="JZ19" s="147">
        <v>46183</v>
      </c>
      <c r="KA19" s="152">
        <v>4.7685</v>
      </c>
      <c r="KB19" s="152">
        <v>0.699911933069133</v>
      </c>
    </row>
    <row r="20" spans="1:288">
      <c r="A20" s="168" t="s">
        <v>499</v>
      </c>
      <c r="B20" s="168" t="s">
        <v>1215</v>
      </c>
      <c r="C20" s="149">
        <f t="shared" si="3"/>
        <v>4.5274</v>
      </c>
      <c r="D20" s="181" t="s">
        <v>500</v>
      </c>
      <c r="E20" s="149">
        <f t="shared" si="4"/>
        <v>6.3569</v>
      </c>
      <c r="F20" s="309">
        <f t="shared" si="5"/>
        <v>0.712202488634397</v>
      </c>
      <c r="H20" s="168" t="s">
        <v>501</v>
      </c>
      <c r="I20" s="168" t="s">
        <v>1216</v>
      </c>
      <c r="J20" s="149">
        <f t="shared" si="6"/>
        <v>4.6583</v>
      </c>
      <c r="K20" s="181" t="s">
        <v>502</v>
      </c>
      <c r="L20" s="149">
        <f t="shared" si="7"/>
        <v>6.3306</v>
      </c>
      <c r="M20" s="309">
        <f t="shared" si="8"/>
        <v>0.735838625090829</v>
      </c>
      <c r="O20" s="168" t="s">
        <v>503</v>
      </c>
      <c r="P20" s="168" t="s">
        <v>1217</v>
      </c>
      <c r="Q20" s="149">
        <f t="shared" si="9"/>
        <v>4.7457</v>
      </c>
      <c r="R20" s="181" t="s">
        <v>504</v>
      </c>
      <c r="S20" s="149">
        <f t="shared" si="10"/>
        <v>6.3645</v>
      </c>
      <c r="T20" s="309">
        <f t="shared" si="11"/>
        <v>0.745651661560217</v>
      </c>
      <c r="V20" s="168" t="s">
        <v>505</v>
      </c>
      <c r="W20" s="168" t="s">
        <v>1218</v>
      </c>
      <c r="X20" s="149">
        <f t="shared" si="12"/>
        <v>4.669</v>
      </c>
      <c r="Y20" s="181" t="s">
        <v>506</v>
      </c>
      <c r="Z20" s="149">
        <f t="shared" si="13"/>
        <v>6.729</v>
      </c>
      <c r="AA20" s="309">
        <f t="shared" si="14"/>
        <v>0.6938623866845</v>
      </c>
      <c r="AC20" s="168" t="s">
        <v>507</v>
      </c>
      <c r="AD20" s="168" t="s">
        <v>1141</v>
      </c>
      <c r="AE20" s="149">
        <f t="shared" si="15"/>
        <v>4.7565</v>
      </c>
      <c r="AF20" s="181" t="s">
        <v>508</v>
      </c>
      <c r="AG20" s="149">
        <f t="shared" si="16"/>
        <v>6.6994</v>
      </c>
      <c r="AH20" s="309">
        <f t="shared" si="17"/>
        <v>0.709988954234708</v>
      </c>
      <c r="AJ20" s="168" t="s">
        <v>509</v>
      </c>
      <c r="AK20" s="168" t="s">
        <v>1219</v>
      </c>
      <c r="AL20" s="149">
        <f t="shared" si="18"/>
        <v>4.5854</v>
      </c>
      <c r="AM20" s="181" t="s">
        <v>510</v>
      </c>
      <c r="AN20" s="149">
        <f t="shared" si="19"/>
        <v>6.696</v>
      </c>
      <c r="AO20" s="309">
        <f t="shared" si="20"/>
        <v>0.684796893667861</v>
      </c>
      <c r="AQ20" s="168" t="s">
        <v>511</v>
      </c>
      <c r="AR20" s="168" t="s">
        <v>1220</v>
      </c>
      <c r="AS20" s="149">
        <f t="shared" si="21"/>
        <v>4.7662</v>
      </c>
      <c r="AT20" s="181" t="s">
        <v>512</v>
      </c>
      <c r="AU20" s="149">
        <f t="shared" si="22"/>
        <v>6.7324</v>
      </c>
      <c r="AV20" s="309">
        <f t="shared" si="23"/>
        <v>0.707949616778563</v>
      </c>
      <c r="AX20" s="168" t="s">
        <v>1221</v>
      </c>
      <c r="AY20" s="168" t="s">
        <v>1221</v>
      </c>
      <c r="AZ20" s="149">
        <f t="shared" si="24"/>
        <v>4.6956</v>
      </c>
      <c r="BA20" s="181" t="s">
        <v>514</v>
      </c>
      <c r="BB20" s="149">
        <f t="shared" si="25"/>
        <v>6.9098</v>
      </c>
      <c r="BC20" s="309">
        <f t="shared" si="26"/>
        <v>0.679556571825523</v>
      </c>
      <c r="BE20" s="168" t="s">
        <v>515</v>
      </c>
      <c r="BF20" s="168" t="s">
        <v>1222</v>
      </c>
      <c r="BG20" s="149">
        <f t="shared" si="27"/>
        <v>4.4815</v>
      </c>
      <c r="BH20" s="181" t="s">
        <v>516</v>
      </c>
      <c r="BI20" s="149">
        <f t="shared" si="28"/>
        <v>7.1075</v>
      </c>
      <c r="BJ20" s="309">
        <f t="shared" si="29"/>
        <v>0.63053112908899</v>
      </c>
      <c r="BL20" s="265" t="s">
        <v>517</v>
      </c>
      <c r="BM20" s="265" t="s">
        <v>1223</v>
      </c>
      <c r="BN20" s="149">
        <f t="shared" si="30"/>
        <v>4.6531</v>
      </c>
      <c r="BO20" s="265" t="s">
        <v>518</v>
      </c>
      <c r="BP20" s="149">
        <f t="shared" si="31"/>
        <v>7.2422</v>
      </c>
      <c r="BQ20" s="309">
        <f t="shared" si="32"/>
        <v>0.642498135925547</v>
      </c>
      <c r="BS20" s="265" t="s">
        <v>519</v>
      </c>
      <c r="BT20" s="265" t="s">
        <v>1224</v>
      </c>
      <c r="BU20" s="149">
        <f t="shared" si="0"/>
        <v>4.7176</v>
      </c>
      <c r="BV20" s="265" t="s">
        <v>520</v>
      </c>
      <c r="BW20" s="149">
        <f t="shared" si="1"/>
        <v>6.9565</v>
      </c>
      <c r="BX20" s="309">
        <f t="shared" si="2"/>
        <v>0.678157119240998</v>
      </c>
      <c r="BZ20" s="265" t="s">
        <v>521</v>
      </c>
      <c r="CA20" s="265" t="s">
        <v>1225</v>
      </c>
      <c r="CB20" s="149">
        <f t="shared" si="33"/>
        <v>4.6469</v>
      </c>
      <c r="CC20" s="265" t="s">
        <v>522</v>
      </c>
      <c r="CD20" s="149">
        <f t="shared" si="34"/>
        <v>6.9131</v>
      </c>
      <c r="CE20" s="309">
        <f t="shared" si="35"/>
        <v>0.672187585887663</v>
      </c>
      <c r="CG20" s="265"/>
      <c r="CH20" s="173">
        <v>44965</v>
      </c>
      <c r="CI20" s="149">
        <v>4.7139</v>
      </c>
      <c r="CJ20" s="309">
        <v>0.695758059</v>
      </c>
      <c r="CL20" s="265"/>
      <c r="CM20" s="173">
        <v>44998</v>
      </c>
      <c r="CN20" s="149">
        <v>4.6034</v>
      </c>
      <c r="CO20" s="309">
        <v>0.663553153</v>
      </c>
      <c r="CQ20" s="265"/>
      <c r="CR20" s="173">
        <v>45026</v>
      </c>
      <c r="CS20" s="149">
        <v>4.5868</v>
      </c>
      <c r="CT20" s="309">
        <v>0.667035076</v>
      </c>
      <c r="CV20" s="265"/>
      <c r="CW20" s="173">
        <v>45057</v>
      </c>
      <c r="CX20" s="149">
        <v>4.6877</v>
      </c>
      <c r="CY20" s="309">
        <v>0.678383815</v>
      </c>
      <c r="DA20" s="265"/>
      <c r="DB20" s="173">
        <v>45085</v>
      </c>
      <c r="DC20" s="149">
        <v>4.7442</v>
      </c>
      <c r="DD20" s="309">
        <v>0.665572390572391</v>
      </c>
      <c r="DF20" s="265"/>
      <c r="DG20" s="173">
        <v>45118</v>
      </c>
      <c r="DH20" s="149">
        <v>4.8197</v>
      </c>
      <c r="DI20" s="309">
        <v>0.670464346</v>
      </c>
      <c r="DK20" s="265"/>
      <c r="DL20" s="173">
        <v>45149</v>
      </c>
      <c r="DM20" s="149">
        <v>4.7023</v>
      </c>
      <c r="DN20" s="309">
        <v>0.656865073267493</v>
      </c>
      <c r="DP20" s="265"/>
      <c r="DQ20" s="173">
        <v>45177</v>
      </c>
      <c r="DR20" s="149">
        <v>4.6635</v>
      </c>
      <c r="DS20" s="309">
        <v>0.646361746</v>
      </c>
      <c r="DU20" s="265"/>
      <c r="DV20" s="173">
        <v>45210</v>
      </c>
      <c r="DW20" s="149">
        <v>4.6437</v>
      </c>
      <c r="DX20" s="309">
        <v>0.646944092</v>
      </c>
      <c r="DZ20" s="265"/>
      <c r="EA20" s="173">
        <v>45240</v>
      </c>
      <c r="EB20" s="149">
        <v>4.5961</v>
      </c>
      <c r="EC20" s="309">
        <v>0.640383999</v>
      </c>
      <c r="EE20" s="265"/>
      <c r="EF20" s="173">
        <v>45271</v>
      </c>
      <c r="EG20" s="149">
        <v>4.6921</v>
      </c>
      <c r="EH20" s="309">
        <v>0.659345446</v>
      </c>
      <c r="EJ20" s="265"/>
      <c r="EK20" s="173">
        <v>45301</v>
      </c>
      <c r="EL20" s="149">
        <v>4.7618</v>
      </c>
      <c r="EM20" s="309">
        <v>0.670156921</v>
      </c>
      <c r="EO20" s="265"/>
      <c r="EP20" s="173">
        <v>45324</v>
      </c>
      <c r="EQ20" s="149">
        <v>4.6775</v>
      </c>
      <c r="ER20" s="309">
        <v>0.658747148</v>
      </c>
      <c r="ET20" s="265"/>
      <c r="EU20" s="173">
        <v>45362</v>
      </c>
      <c r="EV20" s="149">
        <v>4.7176</v>
      </c>
      <c r="EW20" s="309">
        <v>0.6647409</v>
      </c>
      <c r="EY20" s="265"/>
      <c r="EZ20" s="173">
        <v>45392</v>
      </c>
      <c r="FA20" s="149">
        <v>4.732</v>
      </c>
      <c r="FB20" s="309">
        <v>0.666863964</v>
      </c>
      <c r="FD20" s="265"/>
      <c r="FE20" s="173">
        <v>45425</v>
      </c>
      <c r="FF20" s="149">
        <v>4.7173</v>
      </c>
      <c r="FG20" s="309">
        <v>0.664127833</v>
      </c>
      <c r="FI20" s="265"/>
      <c r="FJ20" s="173">
        <v>45450</v>
      </c>
      <c r="FK20" s="149">
        <v>4.7688</v>
      </c>
      <c r="FL20" s="309">
        <v>0.670660704</v>
      </c>
      <c r="FN20" s="265"/>
      <c r="FO20" s="173">
        <v>45484</v>
      </c>
      <c r="FP20" s="149">
        <v>4.8463</v>
      </c>
      <c r="FQ20" s="309">
        <v>0.679333885</v>
      </c>
      <c r="FS20" s="265"/>
      <c r="FT20" s="173">
        <v>45516</v>
      </c>
      <c r="FU20" s="149">
        <v>4.6985</v>
      </c>
      <c r="FV20" s="309">
        <v>0.657519102</v>
      </c>
      <c r="FX20" s="265"/>
      <c r="FY20" s="147">
        <v>45541</v>
      </c>
      <c r="FZ20" s="152">
        <v>4.7793</v>
      </c>
      <c r="GA20" s="152">
        <v>0.673853</v>
      </c>
      <c r="GC20" s="265"/>
      <c r="GD20" s="147">
        <v>45576</v>
      </c>
      <c r="GE20" s="152">
        <v>4.7682</v>
      </c>
      <c r="GF20" s="152">
        <v>0.674131569</v>
      </c>
      <c r="GH20" s="265"/>
      <c r="GI20" s="147">
        <v>45607</v>
      </c>
      <c r="GJ20" s="152">
        <v>4.7269</v>
      </c>
      <c r="GK20" s="152">
        <v>0.658471</v>
      </c>
      <c r="GM20" s="265"/>
      <c r="GN20" s="147">
        <v>45637</v>
      </c>
      <c r="GO20" s="152">
        <v>4.6093</v>
      </c>
      <c r="GP20" s="152">
        <v>0.64158</v>
      </c>
      <c r="GR20" s="265"/>
      <c r="GS20" s="147"/>
      <c r="GT20" s="152"/>
      <c r="GU20" s="152"/>
      <c r="GW20" s="265"/>
      <c r="GX20" s="147">
        <v>45698</v>
      </c>
      <c r="GY20" s="152">
        <v>4.5258</v>
      </c>
      <c r="GZ20" s="152">
        <v>0.631152</v>
      </c>
      <c r="HB20" s="265"/>
      <c r="HC20" s="170">
        <v>45727</v>
      </c>
      <c r="HD20" s="152">
        <v>4.5294</v>
      </c>
      <c r="HE20" s="152">
        <v>0.631354</v>
      </c>
      <c r="HG20" s="265"/>
      <c r="HH20" s="170">
        <v>45757</v>
      </c>
      <c r="HI20" s="152">
        <v>4.4702</v>
      </c>
      <c r="HJ20" s="152">
        <v>0.620069</v>
      </c>
      <c r="HL20" s="265"/>
      <c r="HM20" s="170">
        <v>45789</v>
      </c>
      <c r="HN20" s="152">
        <v>4.6393</v>
      </c>
      <c r="HO20" s="152">
        <v>0.643757</v>
      </c>
      <c r="HQ20" s="265"/>
      <c r="HR20" s="147">
        <v>45818</v>
      </c>
      <c r="HS20" s="152">
        <v>4.6825</v>
      </c>
      <c r="HT20" s="152">
        <v>0.651796</v>
      </c>
      <c r="HV20" s="265"/>
      <c r="HW20" s="147">
        <v>45849</v>
      </c>
      <c r="HX20" s="152">
        <v>4.7156</v>
      </c>
      <c r="HY20" s="152">
        <v>0.659755</v>
      </c>
      <c r="IA20" s="265"/>
      <c r="IB20" s="147">
        <v>45880</v>
      </c>
      <c r="IC20" s="152">
        <v>4.6667</v>
      </c>
      <c r="ID20" s="152">
        <v>0.653554</v>
      </c>
      <c r="IF20" s="265"/>
      <c r="IG20" s="147">
        <v>45910</v>
      </c>
      <c r="IH20" s="152">
        <v>4.6859</v>
      </c>
      <c r="II20" s="152">
        <v>0.65941</v>
      </c>
      <c r="IK20" s="265"/>
      <c r="IL20" s="147">
        <v>45943</v>
      </c>
      <c r="IM20" s="152">
        <v>4.6227</v>
      </c>
      <c r="IN20" s="152">
        <v>0.651020322</v>
      </c>
      <c r="IP20" s="265"/>
      <c r="IQ20" s="147">
        <v>45971</v>
      </c>
      <c r="IR20" s="152">
        <v>4.6137</v>
      </c>
      <c r="IS20" s="152">
        <v>0.651137518</v>
      </c>
      <c r="IU20" s="265"/>
      <c r="IV20" s="147">
        <v>46002</v>
      </c>
      <c r="IW20" s="152">
        <v>4.7084</v>
      </c>
      <c r="IX20" s="152">
        <v>0.666100783747843</v>
      </c>
      <c r="IZ20" s="265"/>
      <c r="JA20" s="147">
        <v>46034</v>
      </c>
      <c r="JB20" s="152">
        <v>4.6759</v>
      </c>
      <c r="JC20" s="152">
        <v>0.666956695384264</v>
      </c>
      <c r="JE20" s="265"/>
      <c r="JF20" s="165"/>
      <c r="JG20" s="314"/>
      <c r="JH20" s="314"/>
      <c r="JJ20" s="265"/>
      <c r="JK20" s="165">
        <v>46092</v>
      </c>
      <c r="JL20" s="314">
        <v>4.9036</v>
      </c>
      <c r="JM20" s="314">
        <v>0.711522556118229</v>
      </c>
      <c r="JO20" s="265"/>
      <c r="JP20" s="165">
        <v>46122</v>
      </c>
      <c r="JQ20" s="314">
        <v>4.8416</v>
      </c>
      <c r="JR20" s="314">
        <v>0.705217467299793</v>
      </c>
      <c r="JT20" s="265"/>
      <c r="JU20" s="165">
        <v>46153</v>
      </c>
      <c r="JV20" s="314">
        <v>4.937</v>
      </c>
      <c r="JW20" s="314">
        <v>0.721077307315933</v>
      </c>
      <c r="JY20" s="265"/>
      <c r="JZ20" s="165">
        <v>46182</v>
      </c>
      <c r="KA20" s="314">
        <v>4.7863</v>
      </c>
      <c r="KB20" s="314">
        <v>0.702349333059416</v>
      </c>
    </row>
    <row r="21" spans="1:288">
      <c r="A21" s="168" t="s">
        <v>527</v>
      </c>
      <c r="B21" s="168" t="s">
        <v>1226</v>
      </c>
      <c r="C21" s="149">
        <f t="shared" si="3"/>
        <v>4.4767</v>
      </c>
      <c r="D21" s="181" t="s">
        <v>528</v>
      </c>
      <c r="E21" s="149">
        <f t="shared" si="4"/>
        <v>6.358</v>
      </c>
      <c r="F21" s="309">
        <f t="shared" si="5"/>
        <v>0.704105064485687</v>
      </c>
      <c r="H21" s="168" t="s">
        <v>529</v>
      </c>
      <c r="I21" s="168" t="s">
        <v>1227</v>
      </c>
      <c r="J21" s="149">
        <f t="shared" si="6"/>
        <v>4.6106</v>
      </c>
      <c r="K21" s="181" t="s">
        <v>530</v>
      </c>
      <c r="L21" s="149">
        <f t="shared" si="7"/>
        <v>6.3105</v>
      </c>
      <c r="M21" s="309">
        <f t="shared" si="8"/>
        <v>0.730623563901434</v>
      </c>
      <c r="O21" s="168" t="s">
        <v>531</v>
      </c>
      <c r="P21" s="168" t="s">
        <v>1228</v>
      </c>
      <c r="Q21" s="149">
        <f t="shared" si="9"/>
        <v>4.7609</v>
      </c>
      <c r="R21" s="181" t="s">
        <v>355</v>
      </c>
      <c r="S21" s="149">
        <f t="shared" si="10"/>
        <v>6.3653</v>
      </c>
      <c r="T21" s="309">
        <f t="shared" si="11"/>
        <v>0.747945894144816</v>
      </c>
      <c r="V21" s="168" t="s">
        <v>532</v>
      </c>
      <c r="W21" s="168" t="s">
        <v>1229</v>
      </c>
      <c r="X21" s="149">
        <f t="shared" si="12"/>
        <v>4.6677</v>
      </c>
      <c r="Y21" s="181" t="s">
        <v>533</v>
      </c>
      <c r="Z21" s="149">
        <f t="shared" si="13"/>
        <v>6.7134</v>
      </c>
      <c r="AA21" s="309">
        <f t="shared" si="14"/>
        <v>0.695281079631781</v>
      </c>
      <c r="AC21" s="168" t="s">
        <v>534</v>
      </c>
      <c r="AD21" s="168" t="s">
        <v>1230</v>
      </c>
      <c r="AE21" s="149">
        <f t="shared" si="15"/>
        <v>4.8067</v>
      </c>
      <c r="AF21" s="181" t="s">
        <v>535</v>
      </c>
      <c r="AG21" s="149">
        <f t="shared" si="16"/>
        <v>6.6811</v>
      </c>
      <c r="AH21" s="309">
        <f t="shared" si="17"/>
        <v>0.719447396386823</v>
      </c>
      <c r="AJ21" s="168" t="s">
        <v>536</v>
      </c>
      <c r="AK21" s="168" t="s">
        <v>1149</v>
      </c>
      <c r="AL21" s="149">
        <f t="shared" si="18"/>
        <v>4.5922</v>
      </c>
      <c r="AM21" s="181" t="s">
        <v>537</v>
      </c>
      <c r="AN21" s="149">
        <f t="shared" si="19"/>
        <v>6.7098</v>
      </c>
      <c r="AO21" s="309">
        <f t="shared" si="20"/>
        <v>0.684401919580315</v>
      </c>
      <c r="AQ21" s="168" t="s">
        <v>538</v>
      </c>
      <c r="AR21" s="168" t="s">
        <v>1231</v>
      </c>
      <c r="AS21" s="149">
        <f t="shared" si="21"/>
        <v>4.7037</v>
      </c>
      <c r="AT21" s="181" t="s">
        <v>539</v>
      </c>
      <c r="AU21" s="149">
        <f t="shared" si="22"/>
        <v>6.7612</v>
      </c>
      <c r="AV21" s="309">
        <f t="shared" si="23"/>
        <v>0.695690114180915</v>
      </c>
      <c r="AX21" s="168" t="s">
        <v>1232</v>
      </c>
      <c r="AY21" s="168" t="s">
        <v>1232</v>
      </c>
      <c r="AZ21" s="149">
        <f t="shared" si="24"/>
        <v>4.6922</v>
      </c>
      <c r="BA21" s="181" t="s">
        <v>541</v>
      </c>
      <c r="BB21" s="149">
        <f t="shared" si="25"/>
        <v>6.9148</v>
      </c>
      <c r="BC21" s="309">
        <f t="shared" si="26"/>
        <v>0.678573494533464</v>
      </c>
      <c r="BE21" s="168" t="s">
        <v>542</v>
      </c>
      <c r="BF21" s="168" t="s">
        <v>1233</v>
      </c>
      <c r="BG21" s="149">
        <f t="shared" si="27"/>
        <v>4.5236</v>
      </c>
      <c r="BH21" s="181" t="s">
        <v>543</v>
      </c>
      <c r="BI21" s="149">
        <f t="shared" si="28"/>
        <v>7.0992</v>
      </c>
      <c r="BJ21" s="309">
        <f t="shared" si="29"/>
        <v>0.637198557583953</v>
      </c>
      <c r="BL21" s="265" t="s">
        <v>544</v>
      </c>
      <c r="BM21" s="265" t="s">
        <v>1234</v>
      </c>
      <c r="BN21" s="149">
        <f t="shared" si="30"/>
        <v>4.6889</v>
      </c>
      <c r="BO21" s="265" t="s">
        <v>545</v>
      </c>
      <c r="BP21" s="149">
        <f t="shared" si="31"/>
        <v>7.2189</v>
      </c>
      <c r="BQ21" s="309">
        <f t="shared" si="32"/>
        <v>0.649531091994625</v>
      </c>
      <c r="BS21" s="265" t="s">
        <v>546</v>
      </c>
      <c r="BT21" s="265" t="s">
        <v>1235</v>
      </c>
      <c r="BU21" s="149">
        <f t="shared" si="0"/>
        <v>4.713</v>
      </c>
      <c r="BV21" s="265" t="s">
        <v>547</v>
      </c>
      <c r="BW21" s="149">
        <f t="shared" si="1"/>
        <v>6.9588</v>
      </c>
      <c r="BX21" s="309">
        <f t="shared" si="2"/>
        <v>0.677271943438524</v>
      </c>
      <c r="BZ21" s="265" t="s">
        <v>548</v>
      </c>
      <c r="CA21" s="265" t="s">
        <v>1236</v>
      </c>
      <c r="CB21" s="149">
        <f t="shared" si="33"/>
        <v>4.7257</v>
      </c>
      <c r="CC21" s="265" t="s">
        <v>549</v>
      </c>
      <c r="CD21" s="149">
        <f t="shared" si="34"/>
        <v>6.9475</v>
      </c>
      <c r="CE21" s="309">
        <f t="shared" si="35"/>
        <v>0.680201511335013</v>
      </c>
      <c r="CG21" s="265"/>
      <c r="CH21" s="173">
        <v>44964</v>
      </c>
      <c r="CI21" s="149">
        <v>4.6808</v>
      </c>
      <c r="CJ21" s="309">
        <v>0.688687157</v>
      </c>
      <c r="CL21" s="265"/>
      <c r="CM21" s="173">
        <v>44995</v>
      </c>
      <c r="CN21" s="149">
        <v>4.5893</v>
      </c>
      <c r="CO21" s="309">
        <v>0.658861532</v>
      </c>
      <c r="CQ21" s="265"/>
      <c r="CR21" s="173">
        <v>45023</v>
      </c>
      <c r="CS21" s="149">
        <v>4.592</v>
      </c>
      <c r="CT21" s="309">
        <v>0.667073419</v>
      </c>
      <c r="CV21" s="265"/>
      <c r="CW21" s="173">
        <v>45056</v>
      </c>
      <c r="CX21" s="149">
        <v>4.6882</v>
      </c>
      <c r="CY21" s="309">
        <v>0.676517699</v>
      </c>
      <c r="DA21" s="265"/>
      <c r="DB21" s="173">
        <v>45084</v>
      </c>
      <c r="DC21" s="149">
        <v>4.7537</v>
      </c>
      <c r="DD21" s="309">
        <v>0.66769200516883</v>
      </c>
      <c r="DF21" s="265"/>
      <c r="DG21" s="173">
        <v>45117</v>
      </c>
      <c r="DH21" s="149">
        <v>4.8198</v>
      </c>
      <c r="DI21" s="309">
        <v>0.670105386</v>
      </c>
      <c r="DK21" s="265"/>
      <c r="DL21" s="173">
        <v>45148</v>
      </c>
      <c r="DM21" s="149">
        <v>4.7049</v>
      </c>
      <c r="DN21" s="309">
        <v>0.657329272381804</v>
      </c>
      <c r="DP21" s="265"/>
      <c r="DQ21" s="173">
        <v>45176</v>
      </c>
      <c r="DR21" s="149">
        <v>4.6587</v>
      </c>
      <c r="DS21" s="309">
        <v>0.647167505</v>
      </c>
      <c r="DU21" s="265"/>
      <c r="DV21" s="173">
        <v>45209</v>
      </c>
      <c r="DW21" s="149">
        <v>4.6284</v>
      </c>
      <c r="DX21" s="309">
        <v>0.644794584</v>
      </c>
      <c r="DZ21" s="265"/>
      <c r="EA21" s="173">
        <v>45239</v>
      </c>
      <c r="EB21" s="149">
        <v>4.6212</v>
      </c>
      <c r="EC21" s="309">
        <v>0.643872262</v>
      </c>
      <c r="EE21" s="265"/>
      <c r="EF21" s="173">
        <v>45268</v>
      </c>
      <c r="EG21" s="149">
        <v>4.6926</v>
      </c>
      <c r="EH21" s="309">
        <v>0.659786567</v>
      </c>
      <c r="EJ21" s="265"/>
      <c r="EK21" s="173">
        <v>45300</v>
      </c>
      <c r="EL21" s="149">
        <v>4.7811</v>
      </c>
      <c r="EM21" s="309">
        <v>0.673299535</v>
      </c>
      <c r="EO21" s="265"/>
      <c r="EP21" s="173">
        <v>45323</v>
      </c>
      <c r="EQ21" s="149">
        <v>4.681</v>
      </c>
      <c r="ER21" s="309">
        <v>0.658841082</v>
      </c>
      <c r="ET21" s="265"/>
      <c r="EU21" s="173">
        <v>45359</v>
      </c>
      <c r="EV21" s="149">
        <v>4.7135</v>
      </c>
      <c r="EW21" s="309">
        <v>0.664079</v>
      </c>
      <c r="EY21" s="265"/>
      <c r="EZ21" s="173">
        <v>45391</v>
      </c>
      <c r="FA21" s="149">
        <v>4.712</v>
      </c>
      <c r="FB21" s="309">
        <v>0.66407351</v>
      </c>
      <c r="FD21" s="265"/>
      <c r="FE21" s="173">
        <v>45422</v>
      </c>
      <c r="FF21" s="149">
        <v>4.721</v>
      </c>
      <c r="FG21" s="309">
        <v>0.664826576</v>
      </c>
      <c r="FI21" s="265"/>
      <c r="FJ21" s="173">
        <v>45449</v>
      </c>
      <c r="FK21" s="149">
        <v>4.7598</v>
      </c>
      <c r="FL21" s="309">
        <v>0.66937616</v>
      </c>
      <c r="FN21" s="265"/>
      <c r="FO21" s="173">
        <v>45483</v>
      </c>
      <c r="FP21" s="149">
        <v>4.8399</v>
      </c>
      <c r="FQ21" s="309">
        <v>0.678408231</v>
      </c>
      <c r="FS21" s="265"/>
      <c r="FT21" s="173">
        <v>45513</v>
      </c>
      <c r="FU21" s="149">
        <v>4.7127</v>
      </c>
      <c r="FV21" s="309">
        <v>0.659589357</v>
      </c>
      <c r="FX21" s="265"/>
      <c r="FY21" s="147">
        <v>45540</v>
      </c>
      <c r="FZ21" s="152">
        <v>4.7693</v>
      </c>
      <c r="GA21" s="152">
        <v>0.671836</v>
      </c>
      <c r="GC21" s="265"/>
      <c r="GD21" s="147">
        <v>45575</v>
      </c>
      <c r="GE21" s="152">
        <v>4.7507</v>
      </c>
      <c r="GF21" s="152">
        <v>0.671552967</v>
      </c>
      <c r="GH21" s="265"/>
      <c r="GI21" s="147">
        <v>45604</v>
      </c>
      <c r="GJ21" s="152">
        <v>4.7653</v>
      </c>
      <c r="GK21" s="152">
        <v>0.667101</v>
      </c>
      <c r="GM21" s="265"/>
      <c r="GN21" s="147">
        <v>45636</v>
      </c>
      <c r="GO21" s="152">
        <v>4.6553</v>
      </c>
      <c r="GP21" s="152">
        <v>0.647505</v>
      </c>
      <c r="GR21" s="265"/>
      <c r="GS21" s="147"/>
      <c r="GT21" s="152"/>
      <c r="GU21" s="152"/>
      <c r="GW21" s="265"/>
      <c r="GX21" s="147">
        <v>45695</v>
      </c>
      <c r="GY21" s="152">
        <v>4.5344</v>
      </c>
      <c r="GZ21" s="152">
        <v>0.632422</v>
      </c>
      <c r="HB21" s="265"/>
      <c r="HC21" s="170">
        <v>45726</v>
      </c>
      <c r="HD21" s="152">
        <v>4.5381</v>
      </c>
      <c r="HE21" s="152">
        <v>0.632638</v>
      </c>
      <c r="HG21" s="265"/>
      <c r="HH21" s="170">
        <v>45756</v>
      </c>
      <c r="HI21" s="152">
        <v>4.3243</v>
      </c>
      <c r="HJ21" s="152">
        <v>0.600047</v>
      </c>
      <c r="HL21" s="265"/>
      <c r="HM21" s="170">
        <v>45786</v>
      </c>
      <c r="HN21" s="152">
        <v>4.6269</v>
      </c>
      <c r="HO21" s="152">
        <v>0.641778</v>
      </c>
      <c r="HQ21" s="265"/>
      <c r="HR21" s="147">
        <v>45817</v>
      </c>
      <c r="HS21" s="152">
        <v>4.6733</v>
      </c>
      <c r="HT21" s="152">
        <v>0.650379</v>
      </c>
      <c r="HV21" s="265"/>
      <c r="HW21" s="147">
        <v>45848</v>
      </c>
      <c r="HX21" s="152">
        <v>4.6821</v>
      </c>
      <c r="HY21" s="152">
        <v>0.654748</v>
      </c>
      <c r="IA21" s="265"/>
      <c r="IB21" s="147">
        <v>45877</v>
      </c>
      <c r="IC21" s="152">
        <v>4.6611</v>
      </c>
      <c r="ID21" s="152">
        <v>0.65298</v>
      </c>
      <c r="IF21" s="265"/>
      <c r="IG21" s="147">
        <v>45909</v>
      </c>
      <c r="IH21" s="152">
        <v>4.6888</v>
      </c>
      <c r="II21" s="152">
        <v>0.66032</v>
      </c>
      <c r="IK21" s="265"/>
      <c r="IL21" s="147">
        <v>45940</v>
      </c>
      <c r="IM21" s="152">
        <v>4.6721</v>
      </c>
      <c r="IN21" s="152">
        <v>0.65759768</v>
      </c>
      <c r="IP21" s="265"/>
      <c r="IQ21" s="147">
        <v>45968</v>
      </c>
      <c r="IR21" s="152">
        <v>4.5992</v>
      </c>
      <c r="IS21" s="152">
        <v>0.64927438</v>
      </c>
      <c r="IU21" s="265"/>
      <c r="IV21" s="147">
        <v>46001</v>
      </c>
      <c r="IW21" s="152">
        <v>4.6973</v>
      </c>
      <c r="IX21" s="152">
        <v>0.663901177335237</v>
      </c>
      <c r="IZ21" s="265"/>
      <c r="JA21" s="147">
        <v>46031</v>
      </c>
      <c r="JB21" s="152">
        <v>4.6825</v>
      </c>
      <c r="JC21" s="152">
        <v>0.667707620351358</v>
      </c>
      <c r="JE21" s="265"/>
      <c r="JF21" s="147"/>
      <c r="JG21" s="152"/>
      <c r="JH21" s="152"/>
      <c r="JJ21" s="265"/>
      <c r="JK21" s="147">
        <v>46091</v>
      </c>
      <c r="JL21" s="152">
        <v>4.8765</v>
      </c>
      <c r="JM21" s="152">
        <v>0.70692354527268</v>
      </c>
      <c r="JO21" s="265"/>
      <c r="JP21" s="147">
        <v>46121</v>
      </c>
      <c r="JQ21" s="152">
        <v>4.8178</v>
      </c>
      <c r="JR21" s="152">
        <v>0.701801919911433</v>
      </c>
      <c r="JT21" s="265"/>
      <c r="JU21" s="147">
        <v>46150</v>
      </c>
      <c r="JV21" s="152">
        <v>4.9232</v>
      </c>
      <c r="JW21" s="152">
        <v>0.718694344690666</v>
      </c>
      <c r="JY21" s="265"/>
      <c r="JZ21" s="147">
        <v>46181</v>
      </c>
      <c r="KA21" s="152">
        <v>4.7971</v>
      </c>
      <c r="KB21" s="152">
        <v>0.703407724566703</v>
      </c>
    </row>
    <row r="22" spans="1:288">
      <c r="A22" s="168"/>
      <c r="B22" s="168"/>
      <c r="C22" s="149"/>
      <c r="D22" s="181"/>
      <c r="E22" s="149"/>
      <c r="F22" s="151"/>
      <c r="H22" s="168" t="s">
        <v>554</v>
      </c>
      <c r="I22" s="168" t="s">
        <v>1237</v>
      </c>
      <c r="J22" s="149">
        <f t="shared" si="6"/>
        <v>4.5925</v>
      </c>
      <c r="K22" s="181" t="s">
        <v>555</v>
      </c>
      <c r="L22" s="149">
        <f t="shared" ref="L22:L28" si="36">K22/100</f>
        <v>6.3178</v>
      </c>
      <c r="M22" s="309">
        <f t="shared" si="8"/>
        <v>0.726914432239071</v>
      </c>
      <c r="O22" s="168" t="s">
        <v>556</v>
      </c>
      <c r="P22" s="168" t="s">
        <v>1238</v>
      </c>
      <c r="Q22" s="149">
        <f t="shared" si="9"/>
        <v>4.7811</v>
      </c>
      <c r="R22" s="181" t="s">
        <v>557</v>
      </c>
      <c r="S22" s="149">
        <f t="shared" si="10"/>
        <v>6.3659</v>
      </c>
      <c r="T22" s="309">
        <f t="shared" si="11"/>
        <v>0.751048555585228</v>
      </c>
      <c r="V22" s="168" t="s">
        <v>558</v>
      </c>
      <c r="W22" s="168" t="s">
        <v>1239</v>
      </c>
      <c r="X22" s="149">
        <f t="shared" si="12"/>
        <v>4.7172</v>
      </c>
      <c r="Y22" s="181" t="s">
        <v>559</v>
      </c>
      <c r="Z22" s="149">
        <f t="shared" si="13"/>
        <v>6.6899</v>
      </c>
      <c r="AA22" s="309">
        <f t="shared" si="14"/>
        <v>0.705122647573207</v>
      </c>
      <c r="AC22" s="168" t="s">
        <v>560</v>
      </c>
      <c r="AD22" s="168" t="s">
        <v>1240</v>
      </c>
      <c r="AE22" s="149">
        <f t="shared" si="15"/>
        <v>4.8139</v>
      </c>
      <c r="AF22" s="181" t="s">
        <v>561</v>
      </c>
      <c r="AG22" s="149">
        <f t="shared" si="16"/>
        <v>6.6634</v>
      </c>
      <c r="AH22" s="309">
        <f t="shared" si="17"/>
        <v>0.722438995107603</v>
      </c>
      <c r="AJ22" s="168" t="s">
        <v>562</v>
      </c>
      <c r="AK22" s="168" t="s">
        <v>1241</v>
      </c>
      <c r="AL22" s="149">
        <f t="shared" si="18"/>
        <v>4.5537</v>
      </c>
      <c r="AM22" s="181" t="s">
        <v>563</v>
      </c>
      <c r="AN22" s="149">
        <f t="shared" si="19"/>
        <v>6.7143</v>
      </c>
      <c r="AO22" s="309">
        <f t="shared" si="20"/>
        <v>0.678209195299584</v>
      </c>
      <c r="AQ22" s="168" t="s">
        <v>564</v>
      </c>
      <c r="AR22" s="168" t="s">
        <v>1242</v>
      </c>
      <c r="AS22" s="149">
        <f t="shared" si="21"/>
        <v>4.721</v>
      </c>
      <c r="AT22" s="181" t="s">
        <v>565</v>
      </c>
      <c r="AU22" s="149">
        <f t="shared" si="22"/>
        <v>6.7584</v>
      </c>
      <c r="AV22" s="309">
        <f t="shared" si="23"/>
        <v>0.698538115530303</v>
      </c>
      <c r="AX22" s="168" t="s">
        <v>1243</v>
      </c>
      <c r="AY22" s="168" t="s">
        <v>1243</v>
      </c>
      <c r="AZ22" s="149">
        <f t="shared" si="24"/>
        <v>4.6817</v>
      </c>
      <c r="BA22" s="181" t="s">
        <v>567</v>
      </c>
      <c r="BB22" s="149">
        <f t="shared" si="25"/>
        <v>6.916</v>
      </c>
      <c r="BC22" s="309">
        <f t="shared" si="26"/>
        <v>0.676937536148062</v>
      </c>
      <c r="BE22" s="168"/>
      <c r="BF22" s="168"/>
      <c r="BG22" s="149"/>
      <c r="BH22" s="181"/>
      <c r="BI22" s="149"/>
      <c r="BJ22" s="309"/>
      <c r="BL22" s="265" t="s">
        <v>568</v>
      </c>
      <c r="BM22" s="265" t="s">
        <v>1244</v>
      </c>
      <c r="BN22" s="149">
        <f t="shared" si="30"/>
        <v>4.6723</v>
      </c>
      <c r="BO22" s="265" t="s">
        <v>569</v>
      </c>
      <c r="BP22" s="149">
        <f t="shared" si="31"/>
        <v>7.215</v>
      </c>
      <c r="BQ22" s="309">
        <f t="shared" si="32"/>
        <v>0.647581427581428</v>
      </c>
      <c r="BS22" s="265" t="s">
        <v>570</v>
      </c>
      <c r="BT22" s="265" t="s">
        <v>1245</v>
      </c>
      <c r="BU22" s="149">
        <f t="shared" si="0"/>
        <v>4.678</v>
      </c>
      <c r="BV22" s="265" t="s">
        <v>571</v>
      </c>
      <c r="BW22" s="149">
        <f t="shared" si="1"/>
        <v>6.9606</v>
      </c>
      <c r="BX22" s="309">
        <f t="shared" si="2"/>
        <v>0.672068499841968</v>
      </c>
      <c r="BZ22" s="265"/>
      <c r="CA22" s="265"/>
      <c r="CB22" s="149"/>
      <c r="CC22" s="265"/>
      <c r="CD22" s="149"/>
      <c r="CE22" s="309"/>
      <c r="CG22" s="265"/>
      <c r="CH22" s="173">
        <v>44963</v>
      </c>
      <c r="CI22" s="149">
        <v>4.6921</v>
      </c>
      <c r="CJ22" s="309">
        <v>0.692693801</v>
      </c>
      <c r="CL22" s="265"/>
      <c r="CM22" s="173">
        <v>44994</v>
      </c>
      <c r="CN22" s="149">
        <v>4.5918</v>
      </c>
      <c r="CO22" s="309">
        <v>0.659116355</v>
      </c>
      <c r="CQ22" s="265"/>
      <c r="CR22" s="173">
        <v>45022</v>
      </c>
      <c r="CS22" s="149">
        <v>4.6209</v>
      </c>
      <c r="CT22" s="309">
        <v>0.67216024</v>
      </c>
      <c r="CV22" s="265"/>
      <c r="CW22" s="173">
        <v>45055</v>
      </c>
      <c r="CX22" s="149">
        <v>4.6955</v>
      </c>
      <c r="CY22" s="309">
        <v>0.678001588</v>
      </c>
      <c r="DA22" s="265"/>
      <c r="DB22" s="173">
        <v>45083</v>
      </c>
      <c r="DC22" s="149">
        <v>4.7025</v>
      </c>
      <c r="DD22" s="309">
        <v>0.66162504396764</v>
      </c>
      <c r="DF22" s="265"/>
      <c r="DG22" s="173">
        <v>45114</v>
      </c>
      <c r="DH22" s="149">
        <v>4.802</v>
      </c>
      <c r="DI22" s="309">
        <v>0.666444611</v>
      </c>
      <c r="DK22" s="265"/>
      <c r="DL22" s="173">
        <v>45147</v>
      </c>
      <c r="DM22" s="149">
        <v>4.7172</v>
      </c>
      <c r="DN22" s="309">
        <v>0.658937252053417</v>
      </c>
      <c r="DP22" s="265"/>
      <c r="DQ22" s="173">
        <v>45175</v>
      </c>
      <c r="DR22" s="149">
        <v>4.6543</v>
      </c>
      <c r="DS22" s="309">
        <v>0.646709</v>
      </c>
      <c r="DU22" s="265"/>
      <c r="DV22" s="173">
        <v>45208</v>
      </c>
      <c r="DW22" s="149">
        <v>4.601</v>
      </c>
      <c r="DX22" s="309">
        <v>0.640905988</v>
      </c>
      <c r="DZ22" s="265"/>
      <c r="EA22" s="173">
        <v>45238</v>
      </c>
      <c r="EB22" s="149">
        <v>4.6446</v>
      </c>
      <c r="EC22" s="309">
        <v>0.64712357</v>
      </c>
      <c r="EE22" s="265"/>
      <c r="EF22" s="173">
        <v>45267</v>
      </c>
      <c r="EG22" s="149">
        <v>4.6725</v>
      </c>
      <c r="EH22" s="309">
        <v>0.656471282</v>
      </c>
      <c r="EJ22" s="265"/>
      <c r="EK22" s="173">
        <v>45299</v>
      </c>
      <c r="EL22" s="149">
        <v>4.78</v>
      </c>
      <c r="EM22" s="309">
        <v>0.673182548</v>
      </c>
      <c r="EO22" s="265"/>
      <c r="EP22" s="173"/>
      <c r="EQ22" s="149"/>
      <c r="ER22" s="309"/>
      <c r="ET22" s="265"/>
      <c r="EU22" s="173">
        <v>45358</v>
      </c>
      <c r="EV22" s="149">
        <v>4.6779</v>
      </c>
      <c r="EW22" s="309">
        <v>0.6588406</v>
      </c>
      <c r="EY22" s="265"/>
      <c r="EZ22" s="173">
        <v>45390</v>
      </c>
      <c r="FA22" s="149">
        <v>4.6848</v>
      </c>
      <c r="FB22" s="309">
        <v>0.660323904</v>
      </c>
      <c r="FD22" s="265"/>
      <c r="FE22" s="173">
        <v>45421</v>
      </c>
      <c r="FF22" s="149">
        <v>4.6984</v>
      </c>
      <c r="FG22" s="309">
        <v>0.661485611</v>
      </c>
      <c r="FI22" s="265"/>
      <c r="FJ22" s="173">
        <v>45448</v>
      </c>
      <c r="FK22" s="149">
        <v>4.755</v>
      </c>
      <c r="FL22" s="309">
        <v>0.668804591</v>
      </c>
      <c r="FN22" s="265"/>
      <c r="FO22" s="173">
        <v>45482</v>
      </c>
      <c r="FP22" s="149">
        <v>4.8354</v>
      </c>
      <c r="FQ22" s="309">
        <v>0.678081615</v>
      </c>
      <c r="FS22" s="265"/>
      <c r="FT22" s="173">
        <v>45512</v>
      </c>
      <c r="FU22" s="149">
        <v>4.6617</v>
      </c>
      <c r="FV22" s="309">
        <v>0.652350966</v>
      </c>
      <c r="FX22" s="265"/>
      <c r="FY22" s="147">
        <v>45539</v>
      </c>
      <c r="FZ22" s="152">
        <v>4.7755</v>
      </c>
      <c r="GA22" s="152">
        <v>0.671206</v>
      </c>
      <c r="GC22" s="265"/>
      <c r="GD22" s="147">
        <v>45574</v>
      </c>
      <c r="GE22" s="152">
        <v>4.7568</v>
      </c>
      <c r="GF22" s="152">
        <v>0.674073234</v>
      </c>
      <c r="GH22" s="265"/>
      <c r="GI22" s="147">
        <v>45603</v>
      </c>
      <c r="GJ22" s="152">
        <v>4.7074</v>
      </c>
      <c r="GK22" s="152">
        <v>0.656917</v>
      </c>
      <c r="GM22" s="265"/>
      <c r="GN22" s="147">
        <v>45635</v>
      </c>
      <c r="GO22" s="152">
        <v>4.622</v>
      </c>
      <c r="GP22" s="152">
        <v>0.643106</v>
      </c>
      <c r="GR22" s="265"/>
      <c r="GS22" s="147"/>
      <c r="GT22" s="152"/>
      <c r="GU22" s="152"/>
      <c r="GW22" s="265"/>
      <c r="GX22" s="147">
        <v>45694</v>
      </c>
      <c r="GY22" s="152">
        <v>4.5293</v>
      </c>
      <c r="GZ22" s="152">
        <v>0.631781</v>
      </c>
      <c r="HB22" s="265"/>
      <c r="HC22" s="170">
        <v>45723</v>
      </c>
      <c r="HD22" s="152">
        <v>4.559</v>
      </c>
      <c r="HE22" s="152">
        <v>0.635799</v>
      </c>
      <c r="HG22" s="265"/>
      <c r="HH22" s="170">
        <v>45755</v>
      </c>
      <c r="HI22" s="152">
        <v>4.3729</v>
      </c>
      <c r="HJ22" s="152">
        <v>0.607027</v>
      </c>
      <c r="HL22" s="265"/>
      <c r="HM22" s="170">
        <v>45785</v>
      </c>
      <c r="HN22" s="152">
        <v>4.6431</v>
      </c>
      <c r="HO22" s="152">
        <v>0.644222</v>
      </c>
      <c r="HQ22" s="265"/>
      <c r="HR22" s="147">
        <v>45814</v>
      </c>
      <c r="HS22" s="152">
        <v>4.6694</v>
      </c>
      <c r="HT22" s="152">
        <v>0.649927</v>
      </c>
      <c r="HV22" s="265"/>
      <c r="HW22" s="147">
        <v>45847</v>
      </c>
      <c r="HX22" s="152">
        <v>4.6775</v>
      </c>
      <c r="HY22" s="152">
        <v>0.653821</v>
      </c>
      <c r="IA22" s="265"/>
      <c r="IB22" s="147">
        <v>45876</v>
      </c>
      <c r="IC22" s="152">
        <v>4.6455</v>
      </c>
      <c r="ID22" s="152">
        <v>0.651132</v>
      </c>
      <c r="IF22" s="265"/>
      <c r="IG22" s="147">
        <v>45908</v>
      </c>
      <c r="IH22" s="152">
        <v>4.6595</v>
      </c>
      <c r="II22" s="152">
        <v>0.656</v>
      </c>
      <c r="IK22" s="265"/>
      <c r="IL22" s="147">
        <v>45939</v>
      </c>
      <c r="IM22" s="152">
        <v>4.6927</v>
      </c>
      <c r="IN22" s="152">
        <v>0.659995499</v>
      </c>
      <c r="IP22" s="265"/>
      <c r="IQ22" s="147">
        <v>45967</v>
      </c>
      <c r="IR22" s="152">
        <v>4.6201</v>
      </c>
      <c r="IS22" s="152">
        <v>0.651957948</v>
      </c>
      <c r="IU22" s="265"/>
      <c r="IV22" s="147">
        <v>46000</v>
      </c>
      <c r="IW22" s="152">
        <v>4.688</v>
      </c>
      <c r="IX22" s="152">
        <v>0.662399502635186</v>
      </c>
      <c r="IZ22" s="265"/>
      <c r="JA22" s="147">
        <v>46030</v>
      </c>
      <c r="JB22" s="152">
        <v>4.7027</v>
      </c>
      <c r="JC22" s="152">
        <v>0.669928914341069</v>
      </c>
      <c r="JE22" s="265"/>
      <c r="JF22" s="147"/>
      <c r="JG22" s="152"/>
      <c r="JH22" s="152"/>
      <c r="JJ22" s="265"/>
      <c r="JK22" s="147">
        <v>46090</v>
      </c>
      <c r="JL22" s="152">
        <v>4.8208</v>
      </c>
      <c r="JM22" s="152">
        <v>0.697070476300645</v>
      </c>
      <c r="JO22" s="265"/>
      <c r="JP22" s="147">
        <v>46120</v>
      </c>
      <c r="JQ22" s="152">
        <v>4.8349</v>
      </c>
      <c r="JR22" s="152">
        <v>0.703974956319161</v>
      </c>
      <c r="JT22" s="265"/>
      <c r="JU22" s="147">
        <v>46149</v>
      </c>
      <c r="JV22" s="152">
        <v>4.9401</v>
      </c>
      <c r="JW22" s="152">
        <v>0.721319374479828</v>
      </c>
      <c r="JY22" s="265"/>
      <c r="JZ22" s="147">
        <v>46178</v>
      </c>
      <c r="KA22" s="152">
        <v>4.8457</v>
      </c>
      <c r="KB22" s="152">
        <v>0.710961456636882</v>
      </c>
    </row>
    <row r="23" spans="1:288">
      <c r="A23" s="168"/>
      <c r="B23" s="168"/>
      <c r="C23" s="149"/>
      <c r="D23" s="181"/>
      <c r="E23" s="149"/>
      <c r="F23" s="151"/>
      <c r="H23" s="168" t="s">
        <v>574</v>
      </c>
      <c r="I23" s="168" t="s">
        <v>1246</v>
      </c>
      <c r="J23" s="149">
        <f t="shared" si="6"/>
        <v>4.627</v>
      </c>
      <c r="K23" s="181" t="s">
        <v>575</v>
      </c>
      <c r="L23" s="149">
        <f t="shared" si="36"/>
        <v>6.3185</v>
      </c>
      <c r="M23" s="309">
        <f t="shared" si="8"/>
        <v>0.732294057133813</v>
      </c>
      <c r="O23" s="168" t="s">
        <v>576</v>
      </c>
      <c r="P23" s="168" t="s">
        <v>1247</v>
      </c>
      <c r="Q23" s="149">
        <f t="shared" si="9"/>
        <v>4.841</v>
      </c>
      <c r="R23" s="181" t="s">
        <v>577</v>
      </c>
      <c r="S23" s="149">
        <f t="shared" si="10"/>
        <v>6.3799</v>
      </c>
      <c r="T23" s="309">
        <f t="shared" si="11"/>
        <v>0.758789322716657</v>
      </c>
      <c r="V23" s="168" t="s">
        <v>578</v>
      </c>
      <c r="W23" s="168" t="s">
        <v>1248</v>
      </c>
      <c r="X23" s="149">
        <f t="shared" si="12"/>
        <v>4.729</v>
      </c>
      <c r="Y23" s="181" t="s">
        <v>579</v>
      </c>
      <c r="Z23" s="149">
        <f t="shared" si="13"/>
        <v>6.6332</v>
      </c>
      <c r="AA23" s="309">
        <f t="shared" si="14"/>
        <v>0.71292890309353</v>
      </c>
      <c r="AC23" s="168" t="s">
        <v>580</v>
      </c>
      <c r="AD23" s="168" t="s">
        <v>1249</v>
      </c>
      <c r="AE23" s="149">
        <f t="shared" si="15"/>
        <v>4.786</v>
      </c>
      <c r="AF23" s="181" t="s">
        <v>581</v>
      </c>
      <c r="AG23" s="149">
        <f t="shared" si="16"/>
        <v>6.6649</v>
      </c>
      <c r="AH23" s="309">
        <f t="shared" si="17"/>
        <v>0.718090293927891</v>
      </c>
      <c r="AJ23" s="168" t="s">
        <v>582</v>
      </c>
      <c r="AK23" s="168" t="s">
        <v>1250</v>
      </c>
      <c r="AL23" s="149">
        <f t="shared" si="18"/>
        <v>4.5705</v>
      </c>
      <c r="AM23" s="181" t="s">
        <v>583</v>
      </c>
      <c r="AN23" s="149">
        <f t="shared" si="19"/>
        <v>6.7246</v>
      </c>
      <c r="AO23" s="309">
        <f t="shared" si="20"/>
        <v>0.679668679177944</v>
      </c>
      <c r="AQ23" s="168" t="s">
        <v>584</v>
      </c>
      <c r="AR23" s="168" t="s">
        <v>1113</v>
      </c>
      <c r="AS23" s="149">
        <f t="shared" si="21"/>
        <v>4.6753</v>
      </c>
      <c r="AT23" s="181" t="s">
        <v>585</v>
      </c>
      <c r="AU23" s="149">
        <f t="shared" si="22"/>
        <v>6.7695</v>
      </c>
      <c r="AV23" s="309">
        <f t="shared" si="23"/>
        <v>0.690641849471896</v>
      </c>
      <c r="AX23" s="168" t="s">
        <v>1251</v>
      </c>
      <c r="AY23" s="168" t="s">
        <v>1251</v>
      </c>
      <c r="AZ23" s="149">
        <f t="shared" si="24"/>
        <v>4.7194</v>
      </c>
      <c r="BA23" s="181" t="s">
        <v>587</v>
      </c>
      <c r="BB23" s="149">
        <f t="shared" si="25"/>
        <v>6.9096</v>
      </c>
      <c r="BC23" s="309">
        <f t="shared" si="26"/>
        <v>0.6830207247887</v>
      </c>
      <c r="BE23" s="168"/>
      <c r="BF23" s="168"/>
      <c r="BG23" s="149"/>
      <c r="BH23" s="181"/>
      <c r="BI23" s="149"/>
      <c r="BJ23" s="309"/>
      <c r="BL23" s="265" t="s">
        <v>588</v>
      </c>
      <c r="BM23" s="265" t="s">
        <v>1252</v>
      </c>
      <c r="BN23" s="149">
        <f t="shared" si="30"/>
        <v>4.65</v>
      </c>
      <c r="BO23" s="265" t="s">
        <v>589</v>
      </c>
      <c r="BP23" s="149">
        <f t="shared" si="31"/>
        <v>7.2292</v>
      </c>
      <c r="BQ23" s="309">
        <f t="shared" si="32"/>
        <v>0.643224699828474</v>
      </c>
      <c r="BS23" s="265" t="s">
        <v>590</v>
      </c>
      <c r="BT23" s="265" t="s">
        <v>1253</v>
      </c>
      <c r="BU23" s="149">
        <f t="shared" si="0"/>
        <v>4.6863</v>
      </c>
      <c r="BV23" s="265" t="s">
        <v>591</v>
      </c>
      <c r="BW23" s="149">
        <f t="shared" si="1"/>
        <v>6.9975</v>
      </c>
      <c r="BX23" s="309">
        <f t="shared" si="2"/>
        <v>0.669710610932476</v>
      </c>
      <c r="BZ23" s="265"/>
      <c r="CA23" s="265"/>
      <c r="CB23" s="149"/>
      <c r="CC23" s="265"/>
      <c r="CD23" s="149"/>
      <c r="CE23" s="309"/>
      <c r="CG23" s="265"/>
      <c r="CH23" s="173">
        <v>44960</v>
      </c>
      <c r="CI23" s="149">
        <v>4.7677</v>
      </c>
      <c r="CJ23" s="309">
        <v>0.707562851</v>
      </c>
      <c r="CL23" s="265"/>
      <c r="CM23" s="173">
        <v>44993</v>
      </c>
      <c r="CN23" s="149">
        <v>4.5816</v>
      </c>
      <c r="CO23" s="309">
        <v>0.658985976</v>
      </c>
      <c r="CQ23" s="265"/>
      <c r="CR23" s="173">
        <v>45020</v>
      </c>
      <c r="CS23" s="149">
        <v>4.6639</v>
      </c>
      <c r="CT23" s="309">
        <v>0.678889067</v>
      </c>
      <c r="CV23" s="265"/>
      <c r="CW23" s="173">
        <v>45054</v>
      </c>
      <c r="CX23" s="149">
        <v>4.6694</v>
      </c>
      <c r="CY23" s="309">
        <v>0.675178577</v>
      </c>
      <c r="DA23" s="265"/>
      <c r="DB23" s="173">
        <v>45082</v>
      </c>
      <c r="DC23" s="149">
        <v>4.6793</v>
      </c>
      <c r="DD23" s="309">
        <v>0.659948662980932</v>
      </c>
      <c r="DF23" s="265"/>
      <c r="DG23" s="173">
        <v>45113</v>
      </c>
      <c r="DH23" s="149">
        <v>4.8241</v>
      </c>
      <c r="DI23" s="309">
        <v>0.669103165</v>
      </c>
      <c r="DK23" s="265"/>
      <c r="DL23" s="173">
        <v>45146</v>
      </c>
      <c r="DM23" s="149">
        <v>4.7218</v>
      </c>
      <c r="DN23" s="309">
        <v>0.659791797666457</v>
      </c>
      <c r="DP23" s="265"/>
      <c r="DQ23" s="173">
        <v>45174</v>
      </c>
      <c r="DR23" s="149">
        <v>4.6823</v>
      </c>
      <c r="DS23" s="309">
        <v>0.65228536</v>
      </c>
      <c r="DU23" s="265"/>
      <c r="DV23" s="173"/>
      <c r="DW23" s="149"/>
      <c r="DX23" s="309"/>
      <c r="DZ23" s="265"/>
      <c r="EA23" s="173">
        <v>45237</v>
      </c>
      <c r="EB23" s="149">
        <v>4.6826</v>
      </c>
      <c r="EC23" s="309">
        <v>0.652390771</v>
      </c>
      <c r="EE23" s="265"/>
      <c r="EF23" s="173">
        <v>45266</v>
      </c>
      <c r="EG23" s="149">
        <v>4.6753</v>
      </c>
      <c r="EH23" s="309">
        <v>0.657197076</v>
      </c>
      <c r="EJ23" s="265"/>
      <c r="EK23" s="173">
        <v>45296</v>
      </c>
      <c r="EL23" s="149">
        <v>4.7756</v>
      </c>
      <c r="EM23" s="309">
        <v>0.672345098</v>
      </c>
      <c r="EO23" s="265"/>
      <c r="EP23" s="173"/>
      <c r="EQ23" s="149"/>
      <c r="ER23" s="309"/>
      <c r="ET23" s="265"/>
      <c r="EU23" s="173">
        <v>45357</v>
      </c>
      <c r="EV23" s="149">
        <v>4.6371</v>
      </c>
      <c r="EW23" s="309">
        <v>0.6529655</v>
      </c>
      <c r="EY23" s="265"/>
      <c r="EZ23" s="173">
        <v>45385</v>
      </c>
      <c r="FA23" s="149">
        <v>4.6481</v>
      </c>
      <c r="FB23" s="309">
        <v>0.65513256</v>
      </c>
      <c r="FD23" s="265"/>
      <c r="FE23" s="173">
        <v>45420</v>
      </c>
      <c r="FF23" s="149">
        <v>4.7064</v>
      </c>
      <c r="FG23" s="309">
        <v>0.662723893</v>
      </c>
      <c r="FI23" s="265"/>
      <c r="FJ23" s="173">
        <v>45447</v>
      </c>
      <c r="FK23" s="149">
        <v>4.7777</v>
      </c>
      <c r="FL23" s="309">
        <v>0.672129764</v>
      </c>
      <c r="FN23" s="265"/>
      <c r="FO23" s="173">
        <v>45481</v>
      </c>
      <c r="FP23" s="149">
        <v>4.8353</v>
      </c>
      <c r="FQ23" s="309">
        <v>0.678295879</v>
      </c>
      <c r="FS23" s="265"/>
      <c r="FT23" s="173">
        <v>45511</v>
      </c>
      <c r="FU23" s="149">
        <v>4.6563</v>
      </c>
      <c r="FV23" s="309">
        <v>0.652270753</v>
      </c>
      <c r="FX23" s="265"/>
      <c r="FY23" s="147">
        <v>45538</v>
      </c>
      <c r="FZ23" s="152">
        <v>4.8254</v>
      </c>
      <c r="GA23" s="152">
        <v>0.678563</v>
      </c>
      <c r="GC23" s="265"/>
      <c r="GD23" s="147">
        <v>45573</v>
      </c>
      <c r="GE23" s="152">
        <v>4.7761</v>
      </c>
      <c r="GF23" s="152">
        <v>0.67545857</v>
      </c>
      <c r="GH23" s="265"/>
      <c r="GI23" s="147">
        <v>45602</v>
      </c>
      <c r="GJ23" s="152">
        <v>4.7045</v>
      </c>
      <c r="GK23" s="152">
        <v>0.662671</v>
      </c>
      <c r="GM23" s="265"/>
      <c r="GN23" s="147">
        <v>45632</v>
      </c>
      <c r="GO23" s="152">
        <v>4.6493</v>
      </c>
      <c r="GP23" s="152">
        <v>0.647102</v>
      </c>
      <c r="GR23" s="265"/>
      <c r="GS23" s="147"/>
      <c r="GT23" s="152"/>
      <c r="GU23" s="152"/>
      <c r="GW23" s="265"/>
      <c r="GX23" s="147">
        <v>45693</v>
      </c>
      <c r="GY23" s="152">
        <v>4.5167</v>
      </c>
      <c r="GZ23" s="152">
        <v>0.630006</v>
      </c>
      <c r="HB23" s="265"/>
      <c r="HC23" s="170">
        <v>45722</v>
      </c>
      <c r="HD23" s="152">
        <v>4.5589</v>
      </c>
      <c r="HE23" s="152">
        <v>0.635901</v>
      </c>
      <c r="HG23" s="265"/>
      <c r="HH23" s="170">
        <v>45754</v>
      </c>
      <c r="HI23" s="152">
        <v>4.3555</v>
      </c>
      <c r="HJ23" s="152">
        <v>0.605099</v>
      </c>
      <c r="HL23" s="265"/>
      <c r="HM23" s="170">
        <v>45784</v>
      </c>
      <c r="HN23" s="152">
        <v>4.6876</v>
      </c>
      <c r="HO23" s="152">
        <v>0.65101</v>
      </c>
      <c r="HQ23" s="265"/>
      <c r="HR23" s="147">
        <v>45813</v>
      </c>
      <c r="HS23" s="152">
        <v>4.6614</v>
      </c>
      <c r="HT23" s="152">
        <v>0.648633</v>
      </c>
      <c r="HV23" s="265"/>
      <c r="HW23" s="147">
        <v>45846</v>
      </c>
      <c r="HX23" s="152">
        <v>4.6637</v>
      </c>
      <c r="HY23" s="152">
        <v>0.651956</v>
      </c>
      <c r="IA23" s="265"/>
      <c r="IB23" s="147">
        <v>45875</v>
      </c>
      <c r="IC23" s="152">
        <v>4.6313</v>
      </c>
      <c r="ID23" s="152">
        <v>0.64856</v>
      </c>
      <c r="IF23" s="265"/>
      <c r="IG23" s="147">
        <v>45905</v>
      </c>
      <c r="IH23" s="152">
        <v>4.6426</v>
      </c>
      <c r="II23" s="152">
        <v>0.653298</v>
      </c>
      <c r="IK23" s="265"/>
      <c r="IL23" s="147"/>
      <c r="IM23" s="152"/>
      <c r="IN23" s="152"/>
      <c r="IP23" s="265"/>
      <c r="IQ23" s="147">
        <v>45966</v>
      </c>
      <c r="IR23" s="152">
        <v>4.6116</v>
      </c>
      <c r="IS23" s="152">
        <v>0.650428062</v>
      </c>
      <c r="IU23" s="265"/>
      <c r="IV23" s="147">
        <v>45999</v>
      </c>
      <c r="IW23" s="152">
        <v>4.6954</v>
      </c>
      <c r="IX23" s="152">
        <v>0.663529478265785</v>
      </c>
      <c r="IZ23" s="265"/>
      <c r="JA23" s="147">
        <v>46029</v>
      </c>
      <c r="JB23" s="152">
        <v>4.711</v>
      </c>
      <c r="JC23" s="152">
        <v>0.671206918660151</v>
      </c>
      <c r="JE23" s="265"/>
      <c r="JF23" s="147"/>
      <c r="JG23" s="152"/>
      <c r="JH23" s="152"/>
      <c r="JJ23" s="265"/>
      <c r="JK23" s="147">
        <v>46087</v>
      </c>
      <c r="JL23" s="152">
        <v>4.8415</v>
      </c>
      <c r="JM23" s="152">
        <v>0.701412531691416</v>
      </c>
      <c r="JO23" s="265"/>
      <c r="JP23" s="147">
        <v>46119</v>
      </c>
      <c r="JQ23" s="152">
        <v>4.7584</v>
      </c>
      <c r="JR23" s="152">
        <v>0.691085485229616</v>
      </c>
      <c r="JT23" s="265"/>
      <c r="JU23" s="147">
        <v>46148</v>
      </c>
      <c r="JV23" s="152">
        <v>4.9245</v>
      </c>
      <c r="JW23" s="152">
        <v>0.718255010063884</v>
      </c>
      <c r="JY23" s="265"/>
      <c r="JZ23" s="147">
        <v>46177</v>
      </c>
      <c r="KA23" s="152">
        <v>4.8473</v>
      </c>
      <c r="KB23" s="152">
        <v>0.710716537395716</v>
      </c>
    </row>
    <row r="24" spans="1:288">
      <c r="A24" s="168"/>
      <c r="B24" s="168"/>
      <c r="C24" s="149"/>
      <c r="D24" s="181"/>
      <c r="E24" s="149"/>
      <c r="F24" s="151"/>
      <c r="H24" s="168" t="s">
        <v>596</v>
      </c>
      <c r="I24" s="168" t="s">
        <v>1254</v>
      </c>
      <c r="J24" s="149">
        <f t="shared" si="6"/>
        <v>4.6909</v>
      </c>
      <c r="K24" s="181" t="s">
        <v>597</v>
      </c>
      <c r="L24" s="149">
        <f t="shared" si="36"/>
        <v>6.3478</v>
      </c>
      <c r="M24" s="309">
        <f t="shared" si="8"/>
        <v>0.738980434166168</v>
      </c>
      <c r="O24" s="168" t="s">
        <v>598</v>
      </c>
      <c r="P24" s="168" t="s">
        <v>1210</v>
      </c>
      <c r="Q24" s="149">
        <f t="shared" si="9"/>
        <v>4.757</v>
      </c>
      <c r="R24" s="181" t="s">
        <v>599</v>
      </c>
      <c r="S24" s="149">
        <f t="shared" si="10"/>
        <v>6.3509</v>
      </c>
      <c r="T24" s="309">
        <f t="shared" si="11"/>
        <v>0.749027696861862</v>
      </c>
      <c r="V24" s="168" t="s">
        <v>600</v>
      </c>
      <c r="W24" s="168" t="s">
        <v>1255</v>
      </c>
      <c r="X24" s="149">
        <f t="shared" si="12"/>
        <v>4.7587</v>
      </c>
      <c r="Y24" s="181" t="s">
        <v>601</v>
      </c>
      <c r="Z24" s="149">
        <f t="shared" si="13"/>
        <v>6.5672</v>
      </c>
      <c r="AA24" s="309">
        <f t="shared" si="14"/>
        <v>0.724616274820319</v>
      </c>
      <c r="AC24" s="168" t="s">
        <v>602</v>
      </c>
      <c r="AD24" s="168" t="s">
        <v>1256</v>
      </c>
      <c r="AE24" s="149">
        <f t="shared" si="15"/>
        <v>4.8111</v>
      </c>
      <c r="AF24" s="181" t="s">
        <v>603</v>
      </c>
      <c r="AG24" s="149">
        <f t="shared" si="16"/>
        <v>6.6691</v>
      </c>
      <c r="AH24" s="309">
        <f t="shared" si="17"/>
        <v>0.72140168838374</v>
      </c>
      <c r="AJ24" s="168" t="s">
        <v>604</v>
      </c>
      <c r="AK24" s="168" t="s">
        <v>1257</v>
      </c>
      <c r="AL24" s="149">
        <f t="shared" si="18"/>
        <v>4.6056</v>
      </c>
      <c r="AM24" s="181" t="s">
        <v>605</v>
      </c>
      <c r="AN24" s="149">
        <f t="shared" si="19"/>
        <v>6.6986</v>
      </c>
      <c r="AO24" s="309">
        <f t="shared" si="20"/>
        <v>0.687546651539128</v>
      </c>
      <c r="AQ24" s="168" t="s">
        <v>606</v>
      </c>
      <c r="AR24" s="168" t="s">
        <v>1258</v>
      </c>
      <c r="AS24" s="149">
        <f t="shared" si="21"/>
        <v>4.693</v>
      </c>
      <c r="AT24" s="181" t="s">
        <v>607</v>
      </c>
      <c r="AU24" s="149">
        <f t="shared" si="22"/>
        <v>6.7405</v>
      </c>
      <c r="AV24" s="309">
        <f t="shared" si="23"/>
        <v>0.696239151398264</v>
      </c>
      <c r="AX24" s="168" t="s">
        <v>1259</v>
      </c>
      <c r="AY24" s="168" t="s">
        <v>1259</v>
      </c>
      <c r="AZ24" s="149">
        <f t="shared" si="24"/>
        <v>4.6965</v>
      </c>
      <c r="BA24" s="181" t="s">
        <v>609</v>
      </c>
      <c r="BB24" s="149">
        <f t="shared" si="25"/>
        <v>6.8998</v>
      </c>
      <c r="BC24" s="309">
        <f t="shared" si="26"/>
        <v>0.680671903533436</v>
      </c>
      <c r="BE24" s="168"/>
      <c r="BF24" s="168"/>
      <c r="BG24" s="149"/>
      <c r="BH24" s="181"/>
      <c r="BI24" s="149"/>
      <c r="BJ24" s="309"/>
      <c r="BL24" s="265" t="s">
        <v>610</v>
      </c>
      <c r="BM24" s="265" t="s">
        <v>1260</v>
      </c>
      <c r="BN24" s="149">
        <f t="shared" si="30"/>
        <v>4.5779</v>
      </c>
      <c r="BO24" s="265" t="s">
        <v>611</v>
      </c>
      <c r="BP24" s="149">
        <f t="shared" si="31"/>
        <v>7.2555</v>
      </c>
      <c r="BQ24" s="309">
        <f t="shared" si="32"/>
        <v>0.630955826614293</v>
      </c>
      <c r="BS24" s="265" t="s">
        <v>612</v>
      </c>
      <c r="BT24" s="265" t="s">
        <v>1261</v>
      </c>
      <c r="BU24" s="149">
        <f t="shared" si="0"/>
        <v>4.6769</v>
      </c>
      <c r="BV24" s="265" t="s">
        <v>377</v>
      </c>
      <c r="BW24" s="149">
        <f t="shared" si="1"/>
        <v>6.9746</v>
      </c>
      <c r="BX24" s="309">
        <f t="shared" si="2"/>
        <v>0.670561752645313</v>
      </c>
      <c r="BZ24" s="265"/>
      <c r="CA24" s="265"/>
      <c r="CB24" s="149"/>
      <c r="CC24" s="265"/>
      <c r="CD24" s="149"/>
      <c r="CE24" s="309"/>
      <c r="CG24" s="265"/>
      <c r="CH24" s="173">
        <v>44959</v>
      </c>
      <c r="CI24" s="149">
        <v>4.7984</v>
      </c>
      <c r="CJ24" s="309">
        <v>0.714792194</v>
      </c>
      <c r="CL24" s="265"/>
      <c r="CM24" s="173">
        <v>44992</v>
      </c>
      <c r="CN24" s="149">
        <v>4.6539</v>
      </c>
      <c r="CO24" s="309">
        <v>0.672956793</v>
      </c>
      <c r="CQ24" s="265"/>
      <c r="CR24" s="173">
        <v>45019</v>
      </c>
      <c r="CS24" s="149">
        <v>4.5903</v>
      </c>
      <c r="CT24" s="309">
        <v>0.667146283</v>
      </c>
      <c r="CV24" s="265"/>
      <c r="CW24" s="173">
        <v>45051</v>
      </c>
      <c r="CX24" s="149">
        <v>4.6316</v>
      </c>
      <c r="CY24" s="309">
        <v>0.67013919</v>
      </c>
      <c r="DA24" s="265"/>
      <c r="DB24" s="173">
        <v>45079</v>
      </c>
      <c r="DC24" s="149">
        <v>4.6648</v>
      </c>
      <c r="DD24" s="309">
        <v>0.657579046786676</v>
      </c>
      <c r="DF24" s="265"/>
      <c r="DG24" s="173">
        <v>45112</v>
      </c>
      <c r="DH24" s="149">
        <v>4.8283</v>
      </c>
      <c r="DI24" s="309">
        <v>0.670895398</v>
      </c>
      <c r="DK24" s="265"/>
      <c r="DL24" s="173">
        <v>45145</v>
      </c>
      <c r="DM24" s="149">
        <v>4.7089</v>
      </c>
      <c r="DN24" s="309">
        <v>0.659694592322779</v>
      </c>
      <c r="DP24" s="265"/>
      <c r="DQ24" s="173">
        <v>45173</v>
      </c>
      <c r="DR24" s="149">
        <v>4.6882</v>
      </c>
      <c r="DS24" s="309">
        <v>0.653079988</v>
      </c>
      <c r="DU24" s="265"/>
      <c r="DV24" s="173"/>
      <c r="DW24" s="149"/>
      <c r="DX24" s="309"/>
      <c r="DZ24" s="265"/>
      <c r="EA24" s="173">
        <v>45236</v>
      </c>
      <c r="EB24" s="149">
        <v>4.6941</v>
      </c>
      <c r="EC24" s="309">
        <v>0.653956534</v>
      </c>
      <c r="EE24" s="265"/>
      <c r="EF24" s="173">
        <v>45265</v>
      </c>
      <c r="EG24" s="149">
        <v>4.7159</v>
      </c>
      <c r="EH24" s="309">
        <v>0.663025293</v>
      </c>
      <c r="EJ24" s="265"/>
      <c r="EK24" s="173">
        <v>45295</v>
      </c>
      <c r="EL24" s="149">
        <v>4.7959</v>
      </c>
      <c r="EM24" s="309">
        <v>0.675507416</v>
      </c>
      <c r="EO24" s="265"/>
      <c r="EP24" s="173"/>
      <c r="EQ24" s="149"/>
      <c r="ER24" s="309"/>
      <c r="ET24" s="265"/>
      <c r="EU24" s="173">
        <v>45356</v>
      </c>
      <c r="EV24" s="149">
        <v>4.6417</v>
      </c>
      <c r="EW24" s="309">
        <v>0.653512</v>
      </c>
      <c r="EY24" s="265"/>
      <c r="EZ24" s="173">
        <v>45384</v>
      </c>
      <c r="FA24" s="149">
        <v>4.643</v>
      </c>
      <c r="FB24" s="309">
        <v>0.654339952</v>
      </c>
      <c r="FD24" s="265"/>
      <c r="FE24" s="173">
        <v>45419</v>
      </c>
      <c r="FF24" s="149">
        <v>4.7274</v>
      </c>
      <c r="FG24" s="309">
        <v>0.665812231</v>
      </c>
      <c r="FI24" s="265"/>
      <c r="FJ24" s="173">
        <v>45446</v>
      </c>
      <c r="FK24" s="149">
        <v>4.7584</v>
      </c>
      <c r="FL24" s="309">
        <v>0.669386377</v>
      </c>
      <c r="FN24" s="265"/>
      <c r="FO24" s="173">
        <v>45478</v>
      </c>
      <c r="FP24" s="149">
        <v>4.8229</v>
      </c>
      <c r="FQ24" s="309">
        <v>0.676527936</v>
      </c>
      <c r="FS24" s="265"/>
      <c r="FT24" s="173">
        <v>45510</v>
      </c>
      <c r="FU24" s="149">
        <v>4.6487</v>
      </c>
      <c r="FV24" s="309">
        <v>0.651827028</v>
      </c>
      <c r="FX24" s="265"/>
      <c r="FY24" s="147">
        <v>45537</v>
      </c>
      <c r="FZ24" s="152">
        <v>4.8084</v>
      </c>
      <c r="GA24" s="152">
        <v>0.676982</v>
      </c>
      <c r="GC24" s="265"/>
      <c r="GD24" s="147"/>
      <c r="GE24" s="152"/>
      <c r="GF24" s="152"/>
      <c r="GH24" s="265"/>
      <c r="GI24" s="147">
        <v>45601</v>
      </c>
      <c r="GJ24" s="152">
        <v>4.6766</v>
      </c>
      <c r="GK24" s="152">
        <v>0.658528</v>
      </c>
      <c r="GM24" s="265"/>
      <c r="GN24" s="147">
        <v>45631</v>
      </c>
      <c r="GO24" s="152">
        <v>4.6468</v>
      </c>
      <c r="GP24" s="152">
        <v>0.646475</v>
      </c>
      <c r="GR24" s="265"/>
      <c r="GS24" s="147"/>
      <c r="GT24" s="152"/>
      <c r="GU24" s="152"/>
      <c r="GW24" s="265"/>
      <c r="GX24" s="147"/>
      <c r="GY24" s="152"/>
      <c r="GZ24" s="152"/>
      <c r="HB24" s="265"/>
      <c r="HC24" s="170">
        <v>45721</v>
      </c>
      <c r="HD24" s="152">
        <v>4.5181</v>
      </c>
      <c r="HE24" s="152">
        <v>0.630016</v>
      </c>
      <c r="HG24" s="265"/>
      <c r="HH24" s="170">
        <v>45750</v>
      </c>
      <c r="HI24" s="152">
        <v>4.5185</v>
      </c>
      <c r="HJ24" s="152">
        <v>0.628538</v>
      </c>
      <c r="HL24" s="265"/>
      <c r="HM24" s="170">
        <v>45783</v>
      </c>
      <c r="HN24" s="152">
        <v>4.6617</v>
      </c>
      <c r="HO24" s="152">
        <v>0.647386</v>
      </c>
      <c r="HQ24" s="265"/>
      <c r="HR24" s="147">
        <v>45812</v>
      </c>
      <c r="HS24" s="152">
        <v>4.6513</v>
      </c>
      <c r="HT24" s="152">
        <v>0.647038</v>
      </c>
      <c r="HV24" s="265"/>
      <c r="HW24" s="147">
        <v>45845</v>
      </c>
      <c r="HX24" s="152">
        <v>4.6863</v>
      </c>
      <c r="HY24" s="152">
        <v>0.655372</v>
      </c>
      <c r="IA24" s="265"/>
      <c r="IB24" s="147">
        <v>45874</v>
      </c>
      <c r="IC24" s="152">
        <v>4.6254</v>
      </c>
      <c r="ID24" s="152">
        <v>0.648124</v>
      </c>
      <c r="IF24" s="265"/>
      <c r="IG24" s="147">
        <v>45904</v>
      </c>
      <c r="IH24" s="152">
        <v>4.6584</v>
      </c>
      <c r="II24" s="152">
        <v>0.655632</v>
      </c>
      <c r="IK24" s="265"/>
      <c r="IL24" s="147"/>
      <c r="IM24" s="152"/>
      <c r="IN24" s="152"/>
      <c r="IP24" s="265"/>
      <c r="IQ24" s="147">
        <v>45965</v>
      </c>
      <c r="IR24" s="152">
        <v>4.6436</v>
      </c>
      <c r="IS24" s="152">
        <v>0.655089229</v>
      </c>
      <c r="IU24" s="265"/>
      <c r="IV24" s="147">
        <v>45996</v>
      </c>
      <c r="IW24" s="152">
        <v>4.6754</v>
      </c>
      <c r="IX24" s="152">
        <v>0.660843262802301</v>
      </c>
      <c r="IZ24" s="265"/>
      <c r="JA24" s="147">
        <v>46028</v>
      </c>
      <c r="JB24" s="152">
        <v>4.6862</v>
      </c>
      <c r="JC24" s="152">
        <v>0.667806706283043</v>
      </c>
      <c r="JE24" s="265"/>
      <c r="JF24" s="147"/>
      <c r="JG24" s="152"/>
      <c r="JH24" s="152"/>
      <c r="JJ24" s="265"/>
      <c r="JK24" s="147">
        <v>46086</v>
      </c>
      <c r="JL24" s="152">
        <v>4.8855</v>
      </c>
      <c r="JM24" s="152">
        <v>0.707971655049488</v>
      </c>
      <c r="JO24" s="265"/>
      <c r="JP24" s="147">
        <v>46115</v>
      </c>
      <c r="JQ24" s="152">
        <v>4.7619</v>
      </c>
      <c r="JR24" s="152">
        <v>0.690841300468598</v>
      </c>
      <c r="JT24" s="265"/>
      <c r="JU24" s="147"/>
      <c r="JV24" s="152"/>
      <c r="JW24" s="152"/>
      <c r="JY24" s="265"/>
      <c r="JZ24" s="147">
        <v>46176</v>
      </c>
      <c r="KA24" s="152">
        <v>4.875</v>
      </c>
      <c r="KB24" s="152">
        <v>0.714977120732136</v>
      </c>
    </row>
    <row r="25" spans="1:288">
      <c r="A25" s="168"/>
      <c r="B25" s="168"/>
      <c r="C25" s="149"/>
      <c r="D25" s="181"/>
      <c r="E25" s="149"/>
      <c r="F25" s="151"/>
      <c r="H25" s="168" t="s">
        <v>616</v>
      </c>
      <c r="I25" s="168" t="s">
        <v>1262</v>
      </c>
      <c r="J25" s="149">
        <f t="shared" si="6"/>
        <v>4.6343</v>
      </c>
      <c r="K25" s="181" t="s">
        <v>617</v>
      </c>
      <c r="L25" s="149">
        <f t="shared" si="36"/>
        <v>6.3288</v>
      </c>
      <c r="M25" s="309">
        <f t="shared" si="8"/>
        <v>0.732255719883706</v>
      </c>
      <c r="O25" s="168"/>
      <c r="P25" s="168"/>
      <c r="Q25" s="149"/>
      <c r="R25" s="181"/>
      <c r="S25" s="149"/>
      <c r="T25" s="309"/>
      <c r="V25" s="168"/>
      <c r="W25" s="168"/>
      <c r="X25" s="149"/>
      <c r="Y25" s="181"/>
      <c r="Z25" s="149"/>
      <c r="AA25" s="309"/>
      <c r="AC25" s="168" t="s">
        <v>618</v>
      </c>
      <c r="AD25" s="168" t="s">
        <v>1263</v>
      </c>
      <c r="AE25" s="149">
        <f t="shared" si="15"/>
        <v>4.8145</v>
      </c>
      <c r="AF25" s="181" t="s">
        <v>619</v>
      </c>
      <c r="AG25" s="149">
        <f t="shared" ref="AG25:AG26" si="37">AF25/100</f>
        <v>6.7095</v>
      </c>
      <c r="AH25" s="309">
        <f t="shared" ref="AH25:AH26" si="38">AE25/AG25</f>
        <v>0.717564647142112</v>
      </c>
      <c r="AJ25" s="168" t="s">
        <v>620</v>
      </c>
      <c r="AK25" s="168" t="s">
        <v>1264</v>
      </c>
      <c r="AL25" s="149">
        <f t="shared" si="18"/>
        <v>4.5742</v>
      </c>
      <c r="AM25" s="181" t="s">
        <v>621</v>
      </c>
      <c r="AN25" s="149">
        <f t="shared" si="19"/>
        <v>6.7071</v>
      </c>
      <c r="AO25" s="309">
        <f t="shared" si="20"/>
        <v>0.681993708160009</v>
      </c>
      <c r="AQ25" s="168" t="s">
        <v>622</v>
      </c>
      <c r="AR25" s="168" t="s">
        <v>1098</v>
      </c>
      <c r="AS25" s="149">
        <f t="shared" si="21"/>
        <v>4.6964</v>
      </c>
      <c r="AT25" s="181" t="s">
        <v>623</v>
      </c>
      <c r="AU25" s="149">
        <f t="shared" si="22"/>
        <v>6.7636</v>
      </c>
      <c r="AV25" s="309">
        <f t="shared" si="23"/>
        <v>0.69436394819327</v>
      </c>
      <c r="AX25" s="168" t="s">
        <v>1151</v>
      </c>
      <c r="AY25" s="168" t="s">
        <v>1151</v>
      </c>
      <c r="AZ25" s="149">
        <f t="shared" si="24"/>
        <v>4.6972</v>
      </c>
      <c r="BA25" s="181" t="s">
        <v>625</v>
      </c>
      <c r="BB25" s="149">
        <f t="shared" si="25"/>
        <v>6.8917</v>
      </c>
      <c r="BC25" s="309">
        <f t="shared" si="26"/>
        <v>0.681573486948068</v>
      </c>
      <c r="BE25" s="168"/>
      <c r="BF25" s="168"/>
      <c r="BG25" s="149"/>
      <c r="BH25" s="181"/>
      <c r="BI25" s="149"/>
      <c r="BJ25" s="309"/>
      <c r="BL25" s="265" t="s">
        <v>626</v>
      </c>
      <c r="BM25" s="265" t="s">
        <v>1265</v>
      </c>
      <c r="BN25" s="149">
        <f t="shared" si="30"/>
        <v>4.5917</v>
      </c>
      <c r="BO25" s="265" t="s">
        <v>627</v>
      </c>
      <c r="BP25" s="149">
        <f t="shared" si="31"/>
        <v>7.2472</v>
      </c>
      <c r="BQ25" s="309">
        <f t="shared" si="32"/>
        <v>0.633582625013798</v>
      </c>
      <c r="BS25" s="265" t="s">
        <v>628</v>
      </c>
      <c r="BT25" s="265" t="s">
        <v>1266</v>
      </c>
      <c r="BU25" s="149">
        <f t="shared" si="0"/>
        <v>4.7888</v>
      </c>
      <c r="BV25" s="265" t="s">
        <v>629</v>
      </c>
      <c r="BW25" s="149">
        <f t="shared" si="1"/>
        <v>7.0384</v>
      </c>
      <c r="BX25" s="309">
        <f t="shared" si="2"/>
        <v>0.680381904978404</v>
      </c>
      <c r="BZ25" s="265"/>
      <c r="CA25" s="265"/>
      <c r="CB25" s="149"/>
      <c r="CC25" s="265"/>
      <c r="CD25" s="149"/>
      <c r="CE25" s="309"/>
      <c r="CG25" s="265"/>
      <c r="CH25" s="173">
        <v>44958</v>
      </c>
      <c r="CI25" s="149">
        <v>4.7593</v>
      </c>
      <c r="CJ25" s="309">
        <v>0.705165057</v>
      </c>
      <c r="CL25" s="265"/>
      <c r="CM25" s="173">
        <v>44991</v>
      </c>
      <c r="CN25" s="149">
        <v>4.6579</v>
      </c>
      <c r="CO25" s="309">
        <v>0.675537701</v>
      </c>
      <c r="CQ25" s="265"/>
      <c r="CR25" s="173"/>
      <c r="CS25" s="149"/>
      <c r="CT25" s="309"/>
      <c r="CV25" s="265"/>
      <c r="CW25" s="173">
        <v>45050</v>
      </c>
      <c r="CX25" s="149">
        <v>4.5888</v>
      </c>
      <c r="CY25" s="309">
        <v>0.664523416</v>
      </c>
      <c r="DA25" s="265"/>
      <c r="DB25" s="173">
        <v>45078</v>
      </c>
      <c r="DC25" s="149">
        <v>4.618</v>
      </c>
      <c r="DD25" s="309">
        <v>0.650743324173889</v>
      </c>
      <c r="DF25" s="265"/>
      <c r="DG25" s="173">
        <v>45111</v>
      </c>
      <c r="DH25" s="149">
        <v>4.831</v>
      </c>
      <c r="DI25" s="309">
        <v>0.670543819</v>
      </c>
      <c r="DK25" s="265"/>
      <c r="DL25" s="173">
        <v>45142</v>
      </c>
      <c r="DM25" s="149">
        <v>4.708</v>
      </c>
      <c r="DN25" s="309">
        <v>0.659217564199502</v>
      </c>
      <c r="DP25" s="265"/>
      <c r="DQ25" s="173">
        <v>45170</v>
      </c>
      <c r="DR25" s="149">
        <v>4.7224</v>
      </c>
      <c r="DS25" s="309">
        <v>0.65782582</v>
      </c>
      <c r="DU25" s="265"/>
      <c r="DV25" s="173"/>
      <c r="DW25" s="149"/>
      <c r="DX25" s="309"/>
      <c r="DZ25" s="265"/>
      <c r="EA25" s="173">
        <v>45233</v>
      </c>
      <c r="EB25" s="149">
        <v>4.6405</v>
      </c>
      <c r="EC25" s="309">
        <v>0.6463452</v>
      </c>
      <c r="EE25" s="265"/>
      <c r="EF25" s="173">
        <v>45264</v>
      </c>
      <c r="EG25" s="149">
        <v>4.7531</v>
      </c>
      <c r="EH25" s="309">
        <v>0.669347003</v>
      </c>
      <c r="EJ25" s="265"/>
      <c r="EK25" s="173">
        <v>45294</v>
      </c>
      <c r="EL25" s="149">
        <v>4.8174</v>
      </c>
      <c r="EM25" s="309">
        <v>0.67848793</v>
      </c>
      <c r="EO25" s="265"/>
      <c r="EP25" s="173"/>
      <c r="EQ25" s="149"/>
      <c r="ER25" s="309"/>
      <c r="ET25" s="265"/>
      <c r="EU25" s="173">
        <v>45355</v>
      </c>
      <c r="EV25" s="149">
        <v>4.6545</v>
      </c>
      <c r="EW25" s="309">
        <v>0.6553788</v>
      </c>
      <c r="EY25" s="265"/>
      <c r="EZ25" s="173">
        <v>45383</v>
      </c>
      <c r="FA25" s="149">
        <v>4.6597</v>
      </c>
      <c r="FB25" s="309">
        <v>0.656869379</v>
      </c>
      <c r="FD25" s="265"/>
      <c r="FE25" s="173">
        <v>45418</v>
      </c>
      <c r="FF25" s="149">
        <v>4.7134</v>
      </c>
      <c r="FG25" s="309">
        <v>0.66391526</v>
      </c>
      <c r="FI25" s="265"/>
      <c r="FJ25" s="173"/>
      <c r="FK25" s="149"/>
      <c r="FL25" s="309"/>
      <c r="FN25" s="265"/>
      <c r="FO25" s="173">
        <v>45477</v>
      </c>
      <c r="FP25" s="149">
        <v>4.8099</v>
      </c>
      <c r="FQ25" s="309">
        <v>0.674552977</v>
      </c>
      <c r="FS25" s="265"/>
      <c r="FT25" s="173">
        <v>45509</v>
      </c>
      <c r="FU25" s="149">
        <v>4.6389</v>
      </c>
      <c r="FV25" s="309">
        <v>0.650206742</v>
      </c>
      <c r="FX25" s="265"/>
      <c r="FY25" s="173"/>
      <c r="FZ25" s="149"/>
      <c r="GA25" s="309"/>
      <c r="GC25" s="265"/>
      <c r="GD25" s="173"/>
      <c r="GE25" s="149"/>
      <c r="GF25" s="309"/>
      <c r="GH25" s="265"/>
      <c r="GI25" s="147">
        <v>45600</v>
      </c>
      <c r="GJ25" s="152">
        <v>4.6945</v>
      </c>
      <c r="GK25" s="152">
        <v>0.659312</v>
      </c>
      <c r="GM25" s="265"/>
      <c r="GN25" s="147">
        <v>45630</v>
      </c>
      <c r="GO25" s="152">
        <v>4.6919</v>
      </c>
      <c r="GP25" s="152">
        <v>0.652251</v>
      </c>
      <c r="GR25" s="265"/>
      <c r="GS25" s="147"/>
      <c r="GT25" s="152"/>
      <c r="GU25" s="152"/>
      <c r="GW25" s="265"/>
      <c r="GX25" s="147"/>
      <c r="GY25" s="152"/>
      <c r="GZ25" s="152"/>
      <c r="HB25" s="265"/>
      <c r="HC25" s="170">
        <v>45720</v>
      </c>
      <c r="HD25" s="152">
        <v>4.4876</v>
      </c>
      <c r="HE25" s="152">
        <v>0.625545</v>
      </c>
      <c r="HG25" s="265"/>
      <c r="HH25" s="170">
        <v>45749</v>
      </c>
      <c r="HI25" s="152">
        <v>4.5373</v>
      </c>
      <c r="HJ25" s="152">
        <v>0.631998</v>
      </c>
      <c r="HL25" s="265"/>
      <c r="HM25" s="170"/>
      <c r="HN25" s="152"/>
      <c r="HO25" s="152"/>
      <c r="HQ25" s="265"/>
      <c r="HR25" s="147">
        <v>45811</v>
      </c>
      <c r="HS25" s="152">
        <v>4.6592</v>
      </c>
      <c r="HT25" s="152">
        <v>0.648291</v>
      </c>
      <c r="HV25" s="265"/>
      <c r="HW25" s="147">
        <v>45842</v>
      </c>
      <c r="HX25" s="152">
        <v>4.7103</v>
      </c>
      <c r="HY25" s="152">
        <v>0.658461</v>
      </c>
      <c r="IA25" s="265"/>
      <c r="IB25" s="147">
        <v>45873</v>
      </c>
      <c r="IC25" s="152">
        <v>4.622</v>
      </c>
      <c r="ID25" s="152">
        <v>0.647384</v>
      </c>
      <c r="IF25" s="265"/>
      <c r="IG25" s="147">
        <v>45903</v>
      </c>
      <c r="IH25" s="152">
        <v>4.6433</v>
      </c>
      <c r="II25" s="152">
        <v>0.652993</v>
      </c>
      <c r="IK25" s="265"/>
      <c r="IL25" s="147"/>
      <c r="IM25" s="152"/>
      <c r="IN25" s="152"/>
      <c r="IP25" s="265"/>
      <c r="IQ25" s="147">
        <v>45964</v>
      </c>
      <c r="IR25" s="152">
        <v>4.6486</v>
      </c>
      <c r="IS25" s="152">
        <v>0.655961167</v>
      </c>
      <c r="IU25" s="265"/>
      <c r="IV25" s="147">
        <v>45995</v>
      </c>
      <c r="IW25" s="152">
        <v>4.6586</v>
      </c>
      <c r="IX25" s="152">
        <v>0.658617618367664</v>
      </c>
      <c r="IZ25" s="265"/>
      <c r="JA25" s="147">
        <v>46027</v>
      </c>
      <c r="JB25" s="152">
        <v>4.6817</v>
      </c>
      <c r="JC25" s="152">
        <v>0.666623949878969</v>
      </c>
      <c r="JE25" s="265"/>
      <c r="JF25" s="147"/>
      <c r="JG25" s="152"/>
      <c r="JH25" s="152"/>
      <c r="JJ25" s="265"/>
      <c r="JK25" s="147">
        <v>46085</v>
      </c>
      <c r="JL25" s="152">
        <v>4.8638</v>
      </c>
      <c r="JM25" s="152">
        <v>0.7036340489555</v>
      </c>
      <c r="JO25" s="265"/>
      <c r="JP25" s="147">
        <v>46114</v>
      </c>
      <c r="JQ25" s="152">
        <v>4.7653</v>
      </c>
      <c r="JR25" s="152">
        <v>0.691826364692218</v>
      </c>
      <c r="JT25" s="265"/>
      <c r="JU25" s="147"/>
      <c r="JV25" s="152"/>
      <c r="JW25" s="152"/>
      <c r="JY25" s="265"/>
      <c r="JZ25" s="147">
        <v>46175</v>
      </c>
      <c r="KA25" s="152">
        <v>4.8681</v>
      </c>
      <c r="KB25" s="152">
        <v>0.713933741035681</v>
      </c>
    </row>
    <row r="26" spans="1:288">
      <c r="A26" s="168"/>
      <c r="B26" s="168"/>
      <c r="C26" s="149"/>
      <c r="D26" s="181"/>
      <c r="E26" s="149"/>
      <c r="F26" s="151"/>
      <c r="H26" s="168" t="s">
        <v>633</v>
      </c>
      <c r="I26" s="168" t="s">
        <v>1267</v>
      </c>
      <c r="J26" s="149">
        <f t="shared" si="6"/>
        <v>4.5912</v>
      </c>
      <c r="K26" s="181" t="s">
        <v>634</v>
      </c>
      <c r="L26" s="149">
        <f t="shared" si="36"/>
        <v>6.3016</v>
      </c>
      <c r="M26" s="309">
        <f t="shared" si="8"/>
        <v>0.72857686936651</v>
      </c>
      <c r="O26" s="168"/>
      <c r="P26" s="168"/>
      <c r="Q26" s="149"/>
      <c r="R26" s="181"/>
      <c r="S26" s="149"/>
      <c r="T26" s="309"/>
      <c r="V26" s="168"/>
      <c r="W26" s="168"/>
      <c r="X26" s="149"/>
      <c r="Y26" s="181"/>
      <c r="Z26" s="149"/>
      <c r="AA26" s="309"/>
      <c r="AC26" s="168" t="s">
        <v>635</v>
      </c>
      <c r="AD26" s="168" t="s">
        <v>1268</v>
      </c>
      <c r="AE26" s="149">
        <f t="shared" si="15"/>
        <v>4.7877</v>
      </c>
      <c r="AF26" s="181" t="s">
        <v>636</v>
      </c>
      <c r="AG26" s="149">
        <f t="shared" si="37"/>
        <v>6.6651</v>
      </c>
      <c r="AH26" s="309">
        <f t="shared" si="38"/>
        <v>0.718323806094432</v>
      </c>
      <c r="AJ26" s="168" t="s">
        <v>637</v>
      </c>
      <c r="AK26" s="168" t="s">
        <v>1269</v>
      </c>
      <c r="AL26" s="149">
        <f t="shared" si="18"/>
        <v>4.6138</v>
      </c>
      <c r="AM26" s="181" t="s">
        <v>638</v>
      </c>
      <c r="AN26" s="149">
        <f t="shared" si="19"/>
        <v>6.6863</v>
      </c>
      <c r="AO26" s="309">
        <f t="shared" si="20"/>
        <v>0.690037838565425</v>
      </c>
      <c r="AQ26" s="168" t="s">
        <v>639</v>
      </c>
      <c r="AR26" s="168" t="s">
        <v>1270</v>
      </c>
      <c r="AS26" s="149">
        <f t="shared" si="21"/>
        <v>4.6808</v>
      </c>
      <c r="AT26" s="181" t="s">
        <v>640</v>
      </c>
      <c r="AU26" s="149">
        <f t="shared" si="22"/>
        <v>6.7813</v>
      </c>
      <c r="AV26" s="309">
        <f t="shared" si="23"/>
        <v>0.69025113178889</v>
      </c>
      <c r="AX26" s="168" t="s">
        <v>1213</v>
      </c>
      <c r="AY26" s="168" t="s">
        <v>1213</v>
      </c>
      <c r="AZ26" s="149">
        <f t="shared" si="24"/>
        <v>4.7072</v>
      </c>
      <c r="BA26" s="181" t="s">
        <v>642</v>
      </c>
      <c r="BB26" s="149">
        <f t="shared" si="25"/>
        <v>6.8821</v>
      </c>
      <c r="BC26" s="309">
        <f t="shared" si="26"/>
        <v>0.68397727437846</v>
      </c>
      <c r="BE26" s="168"/>
      <c r="BF26" s="168"/>
      <c r="BG26" s="149"/>
      <c r="BH26" s="181"/>
      <c r="BI26" s="149"/>
      <c r="BJ26" s="309"/>
      <c r="BL26" s="265" t="s">
        <v>643</v>
      </c>
      <c r="BM26" s="265" t="s">
        <v>1271</v>
      </c>
      <c r="BN26" s="149">
        <f t="shared" si="30"/>
        <v>4.621</v>
      </c>
      <c r="BO26" s="265" t="s">
        <v>644</v>
      </c>
      <c r="BP26" s="149">
        <f t="shared" si="31"/>
        <v>7.2197</v>
      </c>
      <c r="BQ26" s="309">
        <f t="shared" si="32"/>
        <v>0.640054295884871</v>
      </c>
      <c r="BS26" s="265" t="s">
        <v>645</v>
      </c>
      <c r="BT26" s="265" t="s">
        <v>1272</v>
      </c>
      <c r="BU26" s="149">
        <f t="shared" si="0"/>
        <v>4.8041</v>
      </c>
      <c r="BV26" s="265" t="s">
        <v>646</v>
      </c>
      <c r="BW26" s="149">
        <f t="shared" si="1"/>
        <v>7.0542</v>
      </c>
      <c r="BX26" s="309">
        <f t="shared" si="2"/>
        <v>0.681026905956735</v>
      </c>
      <c r="BZ26" s="265"/>
      <c r="CA26" s="265"/>
      <c r="CB26" s="149"/>
      <c r="CC26" s="265"/>
      <c r="CD26" s="149"/>
      <c r="CE26" s="309"/>
      <c r="CG26" s="265"/>
      <c r="CH26" s="265"/>
      <c r="CI26" s="149"/>
      <c r="CJ26" s="309"/>
      <c r="CL26" s="265"/>
      <c r="CM26" s="173">
        <v>44988</v>
      </c>
      <c r="CN26" s="149">
        <v>4.6531</v>
      </c>
      <c r="CO26" s="309">
        <v>0.673220771</v>
      </c>
      <c r="CQ26" s="265"/>
      <c r="CR26" s="173"/>
      <c r="CS26" s="149"/>
      <c r="CT26" s="309"/>
      <c r="CV26" s="265"/>
      <c r="CW26" s="173"/>
      <c r="CX26" s="149"/>
      <c r="CY26" s="309"/>
      <c r="DA26" s="265"/>
      <c r="DB26" s="173"/>
      <c r="DC26" s="149"/>
      <c r="DD26" s="309"/>
      <c r="DF26" s="265"/>
      <c r="DG26" s="173">
        <v>45110</v>
      </c>
      <c r="DH26" s="149">
        <v>4.8231</v>
      </c>
      <c r="DI26" s="309">
        <v>0.668417479</v>
      </c>
      <c r="DK26" s="265"/>
      <c r="DL26" s="173">
        <v>45141</v>
      </c>
      <c r="DM26" s="149">
        <v>4.7028</v>
      </c>
      <c r="DN26" s="309">
        <v>0.657780264354151</v>
      </c>
      <c r="DP26" s="265"/>
      <c r="DQ26" s="173"/>
      <c r="DR26" s="149"/>
      <c r="DS26" s="309"/>
      <c r="DU26" s="265"/>
      <c r="DV26" s="173"/>
      <c r="DW26" s="149"/>
      <c r="DX26" s="309"/>
      <c r="DZ26" s="265"/>
      <c r="EA26" s="173">
        <v>45232</v>
      </c>
      <c r="EB26" s="149">
        <v>4.6359</v>
      </c>
      <c r="EC26" s="309">
        <v>0.645695503</v>
      </c>
      <c r="EE26" s="265"/>
      <c r="EF26" s="173">
        <v>45261</v>
      </c>
      <c r="EG26" s="149">
        <v>4.7096</v>
      </c>
      <c r="EH26" s="309">
        <v>0.662353735</v>
      </c>
      <c r="EJ26" s="265"/>
      <c r="EK26" s="173">
        <v>45293</v>
      </c>
      <c r="EL26" s="149">
        <v>4.8277</v>
      </c>
      <c r="EM26" s="309">
        <v>0.682167585</v>
      </c>
      <c r="EO26" s="265"/>
      <c r="EP26" s="173"/>
      <c r="EQ26" s="149"/>
      <c r="ER26" s="309"/>
      <c r="ET26" s="265"/>
      <c r="EU26" s="173">
        <v>45352</v>
      </c>
      <c r="EV26" s="149">
        <v>4.6358</v>
      </c>
      <c r="EW26" s="309">
        <v>0.6523875</v>
      </c>
      <c r="EY26" s="265"/>
      <c r="EZ26" s="173"/>
      <c r="FA26" s="149"/>
      <c r="FB26" s="309"/>
      <c r="FD26" s="265"/>
      <c r="FE26" s="173"/>
      <c r="FF26" s="149"/>
      <c r="FG26" s="309"/>
      <c r="FI26" s="265"/>
      <c r="FJ26" s="173"/>
      <c r="FK26" s="149"/>
      <c r="FL26" s="309"/>
      <c r="FN26" s="265"/>
      <c r="FO26" s="173">
        <v>45476</v>
      </c>
      <c r="FP26" s="149">
        <v>4.783</v>
      </c>
      <c r="FQ26" s="309">
        <v>0.670714606</v>
      </c>
      <c r="FS26" s="265"/>
      <c r="FT26" s="173">
        <v>45506</v>
      </c>
      <c r="FU26" s="149">
        <v>4.6594</v>
      </c>
      <c r="FV26" s="309">
        <v>0.652796458</v>
      </c>
      <c r="FX26" s="265"/>
      <c r="FY26" s="173"/>
      <c r="FZ26" s="149"/>
      <c r="GA26" s="309"/>
      <c r="GC26" s="265"/>
      <c r="GD26" s="173"/>
      <c r="GE26" s="149"/>
      <c r="GF26" s="309"/>
      <c r="GH26" s="265"/>
      <c r="GI26" s="147">
        <v>45597</v>
      </c>
      <c r="GJ26" s="152">
        <v>4.6808</v>
      </c>
      <c r="GK26" s="152">
        <v>0.658016</v>
      </c>
      <c r="GM26" s="265"/>
      <c r="GN26" s="147">
        <v>45629</v>
      </c>
      <c r="GO26" s="152">
        <v>4.6806</v>
      </c>
      <c r="GP26" s="152">
        <v>0.650119</v>
      </c>
      <c r="GR26" s="265"/>
      <c r="GS26" s="147"/>
      <c r="GT26" s="152"/>
      <c r="GU26" s="152"/>
      <c r="GW26" s="265"/>
      <c r="GX26" s="147"/>
      <c r="GY26" s="152"/>
      <c r="GZ26" s="152"/>
      <c r="HB26" s="265"/>
      <c r="HC26" s="170">
        <v>45719</v>
      </c>
      <c r="HD26" s="152">
        <v>4.4967</v>
      </c>
      <c r="HE26" s="152">
        <v>0.626761</v>
      </c>
      <c r="HG26" s="265"/>
      <c r="HH26" s="170">
        <v>45748</v>
      </c>
      <c r="HI26" s="152">
        <v>4.5016</v>
      </c>
      <c r="HJ26" s="152">
        <v>0.627182</v>
      </c>
      <c r="HL26" s="265"/>
      <c r="HM26" s="170"/>
      <c r="HN26" s="152"/>
      <c r="HO26" s="152"/>
      <c r="HQ26" s="265"/>
      <c r="HR26" s="170"/>
      <c r="HS26" s="152"/>
      <c r="HT26" s="152"/>
      <c r="HV26" s="265"/>
      <c r="HW26" s="147">
        <v>45841</v>
      </c>
      <c r="HX26" s="152">
        <v>4.7119</v>
      </c>
      <c r="HY26" s="152">
        <v>0.658795</v>
      </c>
      <c r="IA26" s="265"/>
      <c r="IB26" s="147">
        <v>45870</v>
      </c>
      <c r="IC26" s="152">
        <v>4.6121</v>
      </c>
      <c r="ID26" s="152">
        <v>0.645085</v>
      </c>
      <c r="IF26" s="265"/>
      <c r="IG26" s="147">
        <v>45902</v>
      </c>
      <c r="IH26" s="152">
        <v>4.6608</v>
      </c>
      <c r="II26" s="152">
        <v>0.655629</v>
      </c>
      <c r="IK26" s="265"/>
      <c r="IL26" s="147"/>
      <c r="IM26" s="152"/>
      <c r="IN26" s="152"/>
      <c r="IP26" s="265"/>
      <c r="IQ26" s="147"/>
      <c r="IR26" s="152"/>
      <c r="IS26" s="152"/>
      <c r="IU26" s="265"/>
      <c r="IV26" s="147">
        <v>45994</v>
      </c>
      <c r="IW26" s="152">
        <v>4.6437</v>
      </c>
      <c r="IX26" s="152">
        <v>0.65631625067134</v>
      </c>
      <c r="IZ26" s="265"/>
      <c r="JA26" s="147"/>
      <c r="JB26" s="152"/>
      <c r="JC26" s="152"/>
      <c r="JE26" s="265"/>
      <c r="JF26" s="147"/>
      <c r="JG26" s="152"/>
      <c r="JH26" s="152"/>
      <c r="JJ26" s="265"/>
      <c r="JK26" s="147">
        <v>46084</v>
      </c>
      <c r="JL26" s="152">
        <v>4.9025</v>
      </c>
      <c r="JM26" s="152">
        <v>0.709602246410375</v>
      </c>
      <c r="JO26" s="265"/>
      <c r="JP26" s="147">
        <v>46113</v>
      </c>
      <c r="JQ26" s="152">
        <v>4.7649</v>
      </c>
      <c r="JR26" s="152">
        <v>0.69031510322347</v>
      </c>
      <c r="JT26" s="265"/>
      <c r="JU26" s="147"/>
      <c r="JV26" s="152"/>
      <c r="JW26" s="152"/>
      <c r="JY26" s="265"/>
      <c r="JZ26" s="147">
        <v>46174</v>
      </c>
      <c r="KA26" s="152">
        <v>4.8759</v>
      </c>
      <c r="KB26" s="152">
        <v>0.715287455807062</v>
      </c>
    </row>
    <row r="27" spans="1:288">
      <c r="A27" s="168"/>
      <c r="B27" s="168"/>
      <c r="C27" s="149"/>
      <c r="D27" s="181"/>
      <c r="E27" s="149"/>
      <c r="F27" s="151"/>
      <c r="H27" s="168" t="s">
        <v>651</v>
      </c>
      <c r="I27" s="168" t="s">
        <v>1273</v>
      </c>
      <c r="J27" s="149">
        <f t="shared" si="6"/>
        <v>4.6002</v>
      </c>
      <c r="K27" s="181" t="s">
        <v>652</v>
      </c>
      <c r="L27" s="149">
        <f t="shared" si="36"/>
        <v>6.3351</v>
      </c>
      <c r="M27" s="309">
        <f t="shared" si="8"/>
        <v>0.726144812236587</v>
      </c>
      <c r="O27" s="168"/>
      <c r="P27" s="168"/>
      <c r="Q27" s="149"/>
      <c r="R27" s="181"/>
      <c r="S27" s="149"/>
      <c r="T27" s="309"/>
      <c r="V27" s="168"/>
      <c r="W27" s="168"/>
      <c r="X27" s="149"/>
      <c r="Y27" s="181"/>
      <c r="Z27" s="149"/>
      <c r="AA27" s="309"/>
      <c r="AC27" s="168"/>
      <c r="AD27" s="168"/>
      <c r="AE27" s="149"/>
      <c r="AF27" s="181"/>
      <c r="AG27" s="149"/>
      <c r="AH27" s="309"/>
      <c r="AJ27" s="168"/>
      <c r="AK27" s="168"/>
      <c r="AL27" s="149"/>
      <c r="AM27" s="181"/>
      <c r="AN27" s="149"/>
      <c r="AO27" s="309"/>
      <c r="AQ27" s="168" t="s">
        <v>653</v>
      </c>
      <c r="AR27" s="168" t="s">
        <v>1274</v>
      </c>
      <c r="AS27" s="149">
        <f t="shared" ref="AS27:AS28" si="39">AR27/100</f>
        <v>4.7403</v>
      </c>
      <c r="AT27" s="181" t="s">
        <v>654</v>
      </c>
      <c r="AU27" s="149">
        <f t="shared" ref="AU27:AU28" si="40">AT27/100</f>
        <v>6.7462</v>
      </c>
      <c r="AV27" s="309">
        <f t="shared" ref="AV27:AV28" si="41">AS27/AU27</f>
        <v>0.702662239482968</v>
      </c>
      <c r="AX27" s="168"/>
      <c r="AY27" s="168"/>
      <c r="AZ27" s="149"/>
      <c r="BA27" s="181"/>
      <c r="BB27" s="149"/>
      <c r="BC27" s="309"/>
      <c r="BE27" s="168"/>
      <c r="BF27" s="168"/>
      <c r="BG27" s="149"/>
      <c r="BH27" s="181"/>
      <c r="BI27" s="149"/>
      <c r="BJ27" s="309"/>
      <c r="BL27" s="265" t="s">
        <v>655</v>
      </c>
      <c r="BM27" s="265" t="s">
        <v>1275</v>
      </c>
      <c r="BN27" s="149">
        <f t="shared" si="30"/>
        <v>4.6272</v>
      </c>
      <c r="BO27" s="265" t="s">
        <v>656</v>
      </c>
      <c r="BP27" s="149">
        <f t="shared" si="31"/>
        <v>7.2081</v>
      </c>
      <c r="BQ27" s="309">
        <f t="shared" si="32"/>
        <v>0.641944479127648</v>
      </c>
      <c r="BS27" s="265" t="s">
        <v>657</v>
      </c>
      <c r="BT27" s="265" t="s">
        <v>1276</v>
      </c>
      <c r="BU27" s="149">
        <f t="shared" si="0"/>
        <v>4.8409</v>
      </c>
      <c r="BV27" s="265" t="s">
        <v>658</v>
      </c>
      <c r="BW27" s="149">
        <f t="shared" si="1"/>
        <v>7.1225</v>
      </c>
      <c r="BX27" s="309">
        <f t="shared" si="2"/>
        <v>0.67966303966304</v>
      </c>
      <c r="BZ27" s="265"/>
      <c r="CA27" s="265"/>
      <c r="CB27" s="149"/>
      <c r="CC27" s="265"/>
      <c r="CD27" s="149"/>
      <c r="CE27" s="309"/>
      <c r="CG27" s="265"/>
      <c r="CH27" s="265"/>
      <c r="CI27" s="149"/>
      <c r="CJ27" s="309"/>
      <c r="CL27" s="265"/>
      <c r="CM27" s="173">
        <v>44987</v>
      </c>
      <c r="CN27" s="149">
        <v>4.6519</v>
      </c>
      <c r="CO27" s="309">
        <v>0.676069643</v>
      </c>
      <c r="CQ27" s="265"/>
      <c r="CR27" s="173"/>
      <c r="CS27" s="149"/>
      <c r="CT27" s="309"/>
      <c r="CV27" s="265"/>
      <c r="CW27" s="173"/>
      <c r="CX27" s="149"/>
      <c r="CY27" s="309"/>
      <c r="DA27" s="265"/>
      <c r="DB27" s="173"/>
      <c r="DC27" s="149"/>
      <c r="DD27" s="309"/>
      <c r="DF27" s="265"/>
      <c r="DG27" s="173"/>
      <c r="DH27" s="149"/>
      <c r="DI27" s="309"/>
      <c r="DK27" s="265"/>
      <c r="DL27" s="173">
        <v>45140</v>
      </c>
      <c r="DM27" s="149">
        <v>4.7396</v>
      </c>
      <c r="DN27" s="309">
        <v>0.664107162874117</v>
      </c>
      <c r="DP27" s="265"/>
      <c r="DQ27" s="173"/>
      <c r="DR27" s="149"/>
      <c r="DS27" s="309"/>
      <c r="DU27" s="265"/>
      <c r="DV27" s="173"/>
      <c r="DW27" s="149"/>
      <c r="DX27" s="309"/>
      <c r="DZ27" s="265"/>
      <c r="EA27" s="173">
        <v>45231</v>
      </c>
      <c r="EB27" s="149">
        <v>4.5884</v>
      </c>
      <c r="EC27" s="309">
        <v>0.639248795</v>
      </c>
      <c r="EE27" s="265"/>
      <c r="EF27" s="173"/>
      <c r="EG27" s="149"/>
      <c r="EH27" s="309"/>
      <c r="EJ27" s="265"/>
      <c r="EK27" s="173"/>
      <c r="EL27" s="149"/>
      <c r="EM27" s="309"/>
      <c r="EO27" s="265"/>
      <c r="EP27" s="173"/>
      <c r="EQ27" s="149"/>
      <c r="ER27" s="309"/>
      <c r="ET27" s="265"/>
      <c r="EU27" s="173"/>
      <c r="EV27" s="149"/>
      <c r="EW27" s="309"/>
      <c r="EY27" s="265"/>
      <c r="EZ27" s="173"/>
      <c r="FA27" s="149"/>
      <c r="FB27" s="309"/>
      <c r="FD27" s="265"/>
      <c r="FE27" s="173"/>
      <c r="FF27" s="149"/>
      <c r="FG27" s="309"/>
      <c r="FI27" s="265"/>
      <c r="FJ27" s="173"/>
      <c r="FK27" s="149"/>
      <c r="FL27" s="309"/>
      <c r="FN27" s="265"/>
      <c r="FO27" s="173">
        <v>45475</v>
      </c>
      <c r="FP27" s="149">
        <v>4.7779</v>
      </c>
      <c r="FQ27" s="309">
        <v>0.670196799</v>
      </c>
      <c r="FS27" s="265"/>
      <c r="FT27" s="173">
        <v>45505</v>
      </c>
      <c r="FU27" s="149">
        <v>4.6796</v>
      </c>
      <c r="FV27" s="309">
        <v>0.656113736</v>
      </c>
      <c r="FX27" s="265"/>
      <c r="FY27" s="173"/>
      <c r="FZ27" s="149"/>
      <c r="GA27" s="309"/>
      <c r="GC27" s="265"/>
      <c r="GD27" s="173"/>
      <c r="GE27" s="149"/>
      <c r="GF27" s="309"/>
      <c r="GH27" s="265"/>
      <c r="GI27" s="173"/>
      <c r="GJ27" s="149"/>
      <c r="GK27" s="309"/>
      <c r="GM27" s="265"/>
      <c r="GN27" s="147">
        <v>45628</v>
      </c>
      <c r="GO27" s="152">
        <v>4.6856</v>
      </c>
      <c r="GP27" s="152">
        <v>0.652</v>
      </c>
      <c r="GR27" s="265"/>
      <c r="GS27" s="147"/>
      <c r="GT27" s="152"/>
      <c r="GU27" s="152"/>
      <c r="GW27" s="265"/>
      <c r="GX27" s="147"/>
      <c r="GY27" s="152"/>
      <c r="GZ27" s="152"/>
      <c r="HB27" s="265"/>
      <c r="HC27" s="147"/>
      <c r="HD27" s="152"/>
      <c r="HE27" s="152"/>
      <c r="HG27" s="265"/>
      <c r="HH27" s="147"/>
      <c r="HI27" s="152"/>
      <c r="HJ27" s="152"/>
      <c r="HL27" s="265"/>
      <c r="HM27" s="147"/>
      <c r="HN27" s="152"/>
      <c r="HO27" s="152"/>
      <c r="HQ27" s="265"/>
      <c r="HR27" s="147"/>
      <c r="HS27" s="152"/>
      <c r="HT27" s="152"/>
      <c r="HV27" s="265"/>
      <c r="HW27" s="147">
        <v>45840</v>
      </c>
      <c r="HX27" s="152">
        <v>4.7097</v>
      </c>
      <c r="HY27" s="152">
        <v>0.658276</v>
      </c>
      <c r="IA27" s="265"/>
      <c r="IB27" s="147"/>
      <c r="IC27" s="152"/>
      <c r="ID27" s="152"/>
      <c r="IF27" s="265"/>
      <c r="IG27" s="147">
        <v>45901</v>
      </c>
      <c r="IH27" s="152">
        <v>4.6542</v>
      </c>
      <c r="II27" s="152">
        <v>0.654857</v>
      </c>
      <c r="IK27" s="265"/>
      <c r="IL27" s="147"/>
      <c r="IM27" s="152"/>
      <c r="IN27" s="152"/>
      <c r="IP27" s="265"/>
      <c r="IQ27" s="147"/>
      <c r="IR27" s="152"/>
      <c r="IS27" s="152"/>
      <c r="IU27" s="265"/>
      <c r="IV27" s="147">
        <v>45993</v>
      </c>
      <c r="IW27" s="152">
        <v>4.6292</v>
      </c>
      <c r="IX27" s="152">
        <v>0.653897222928497</v>
      </c>
      <c r="IZ27" s="265"/>
      <c r="JA27" s="147"/>
      <c r="JB27" s="152"/>
      <c r="JC27" s="152"/>
      <c r="JE27" s="265"/>
      <c r="JF27" s="147"/>
      <c r="JG27" s="152"/>
      <c r="JH27" s="152"/>
      <c r="JJ27" s="265"/>
      <c r="JK27" s="147">
        <v>46083</v>
      </c>
      <c r="JL27" s="152">
        <v>4.8724</v>
      </c>
      <c r="JM27" s="152">
        <v>0.703737939800104</v>
      </c>
      <c r="JO27" s="265"/>
      <c r="JP27" s="147"/>
      <c r="JQ27" s="152"/>
      <c r="JR27" s="152"/>
      <c r="JT27" s="265"/>
      <c r="JU27" s="147"/>
      <c r="JV27" s="152"/>
      <c r="JW27" s="152"/>
      <c r="JY27" s="265"/>
      <c r="JZ27" s="147"/>
      <c r="KA27" s="152"/>
      <c r="KB27" s="152"/>
    </row>
    <row r="28" spans="1:288">
      <c r="A28" s="168"/>
      <c r="B28" s="168"/>
      <c r="C28" s="149"/>
      <c r="D28" s="181"/>
      <c r="E28" s="149"/>
      <c r="F28" s="151"/>
      <c r="H28" s="168" t="s">
        <v>661</v>
      </c>
      <c r="I28" s="168" t="s">
        <v>1277</v>
      </c>
      <c r="J28" s="149">
        <f t="shared" si="6"/>
        <v>4.5701</v>
      </c>
      <c r="K28" s="181" t="s">
        <v>662</v>
      </c>
      <c r="L28" s="149">
        <f t="shared" si="36"/>
        <v>6.3014</v>
      </c>
      <c r="M28" s="309">
        <f t="shared" si="8"/>
        <v>0.725251531405719</v>
      </c>
      <c r="O28" s="168"/>
      <c r="P28" s="168"/>
      <c r="Q28" s="149"/>
      <c r="R28" s="181"/>
      <c r="S28" s="149"/>
      <c r="T28" s="309"/>
      <c r="V28" s="168"/>
      <c r="W28" s="168"/>
      <c r="X28" s="149"/>
      <c r="Y28" s="181"/>
      <c r="Z28" s="149"/>
      <c r="AA28" s="309"/>
      <c r="AC28" s="168"/>
      <c r="AD28" s="168"/>
      <c r="AE28" s="149"/>
      <c r="AF28" s="181"/>
      <c r="AG28" s="149"/>
      <c r="AH28" s="309"/>
      <c r="AJ28" s="168"/>
      <c r="AK28" s="168"/>
      <c r="AL28" s="149"/>
      <c r="AM28" s="181"/>
      <c r="AN28" s="149"/>
      <c r="AO28" s="309"/>
      <c r="AQ28" s="168" t="s">
        <v>663</v>
      </c>
      <c r="AR28" s="168" t="s">
        <v>1278</v>
      </c>
      <c r="AS28" s="149">
        <f t="shared" si="39"/>
        <v>4.7071</v>
      </c>
      <c r="AT28" s="181" t="s">
        <v>664</v>
      </c>
      <c r="AU28" s="149">
        <f t="shared" si="40"/>
        <v>6.7467</v>
      </c>
      <c r="AV28" s="309">
        <f t="shared" si="41"/>
        <v>0.697689240665807</v>
      </c>
      <c r="AX28" s="168"/>
      <c r="AY28" s="168"/>
      <c r="AZ28" s="149"/>
      <c r="BA28" s="181"/>
      <c r="BB28" s="149"/>
      <c r="BC28" s="309"/>
      <c r="BE28" s="168"/>
      <c r="BF28" s="168"/>
      <c r="BG28" s="149"/>
      <c r="BH28" s="181"/>
      <c r="BI28" s="149"/>
      <c r="BJ28" s="309"/>
      <c r="BL28" s="168"/>
      <c r="BM28" s="168"/>
      <c r="BN28" s="149"/>
      <c r="BO28" s="181"/>
      <c r="BP28" s="149"/>
      <c r="BQ28" s="309"/>
      <c r="BS28" s="168"/>
      <c r="BT28" s="168"/>
      <c r="BU28" s="149"/>
      <c r="BV28" s="181"/>
      <c r="BW28" s="149"/>
      <c r="BX28" s="309"/>
      <c r="BZ28" s="168"/>
      <c r="CA28" s="168"/>
      <c r="CB28" s="149"/>
      <c r="CC28" s="181"/>
      <c r="CD28" s="149"/>
      <c r="CE28" s="309"/>
      <c r="CG28" s="168"/>
      <c r="CH28" s="168"/>
      <c r="CI28" s="149"/>
      <c r="CJ28" s="309"/>
      <c r="CL28" s="168"/>
      <c r="CM28" s="173">
        <v>44986</v>
      </c>
      <c r="CN28" s="149">
        <v>4.6702</v>
      </c>
      <c r="CO28" s="309">
        <v>0.672939481</v>
      </c>
      <c r="CQ28" s="168"/>
      <c r="CR28" s="173"/>
      <c r="CS28" s="149"/>
      <c r="CT28" s="309"/>
      <c r="CV28" s="168"/>
      <c r="CW28" s="173"/>
      <c r="CX28" s="149"/>
      <c r="CY28" s="309"/>
      <c r="DA28" s="168"/>
      <c r="DB28" s="173"/>
      <c r="DC28" s="149"/>
      <c r="DD28" s="309"/>
      <c r="DF28" s="168"/>
      <c r="DG28" s="173"/>
      <c r="DH28" s="149"/>
      <c r="DI28" s="309"/>
      <c r="DK28" s="168"/>
      <c r="DL28" s="173">
        <v>45139</v>
      </c>
      <c r="DM28" s="149">
        <v>4.8016</v>
      </c>
      <c r="DN28" s="309">
        <v>0.673596790258547</v>
      </c>
      <c r="DP28" s="168"/>
      <c r="DQ28" s="173"/>
      <c r="DR28" s="149"/>
      <c r="DS28" s="309"/>
      <c r="DU28" s="168"/>
      <c r="DV28" s="173"/>
      <c r="DW28" s="149"/>
      <c r="DX28" s="309"/>
      <c r="DZ28" s="168"/>
      <c r="EA28" s="173"/>
      <c r="EB28" s="149"/>
      <c r="EC28" s="309"/>
      <c r="EE28" s="168"/>
      <c r="EF28" s="173"/>
      <c r="EG28" s="149"/>
      <c r="EH28" s="309"/>
      <c r="EJ28" s="168"/>
      <c r="EK28" s="173"/>
      <c r="EL28" s="149"/>
      <c r="EM28" s="309"/>
      <c r="EO28" s="168"/>
      <c r="EP28" s="173"/>
      <c r="EQ28" s="149"/>
      <c r="ER28" s="309"/>
      <c r="ET28" s="168"/>
      <c r="EU28" s="173"/>
      <c r="EV28" s="149"/>
      <c r="EW28" s="309"/>
      <c r="EY28" s="168"/>
      <c r="EZ28" s="173"/>
      <c r="FA28" s="149"/>
      <c r="FB28" s="309"/>
      <c r="FD28" s="168"/>
      <c r="FE28" s="173"/>
      <c r="FF28" s="149"/>
      <c r="FG28" s="309"/>
      <c r="FI28" s="168"/>
      <c r="FJ28" s="173"/>
      <c r="FK28" s="149"/>
      <c r="FL28" s="309"/>
      <c r="FN28" s="168"/>
      <c r="FO28" s="173">
        <v>45474</v>
      </c>
      <c r="FP28" s="149">
        <v>4.7768</v>
      </c>
      <c r="FQ28" s="309">
        <v>0.670286957</v>
      </c>
      <c r="FS28" s="168"/>
      <c r="FT28" s="173"/>
      <c r="FU28" s="149"/>
      <c r="FV28" s="309"/>
      <c r="FX28" s="168"/>
      <c r="FY28" s="173"/>
      <c r="FZ28" s="149"/>
      <c r="GA28" s="309"/>
      <c r="GC28" s="168"/>
      <c r="GD28" s="173"/>
      <c r="GE28" s="149"/>
      <c r="GF28" s="309"/>
      <c r="GH28" s="168"/>
      <c r="GI28" s="173"/>
      <c r="GJ28" s="149"/>
      <c r="GK28" s="309"/>
      <c r="GM28" s="168"/>
      <c r="GN28" s="173"/>
      <c r="GO28" s="149"/>
      <c r="GP28" s="309"/>
      <c r="GR28" s="168"/>
      <c r="GS28" s="173"/>
      <c r="GT28" s="149"/>
      <c r="GU28" s="309"/>
      <c r="GW28" s="168"/>
      <c r="GX28" s="173"/>
      <c r="GY28" s="149"/>
      <c r="GZ28" s="309"/>
      <c r="HB28" s="168"/>
      <c r="HC28" s="173"/>
      <c r="HD28" s="149"/>
      <c r="HE28" s="309"/>
      <c r="HG28" s="168"/>
      <c r="HH28" s="173"/>
      <c r="HI28" s="149"/>
      <c r="HJ28" s="309"/>
      <c r="HL28" s="168"/>
      <c r="HM28" s="173"/>
      <c r="HN28" s="149"/>
      <c r="HO28" s="309"/>
      <c r="HQ28" s="168"/>
      <c r="HR28" s="173"/>
      <c r="HS28" s="149"/>
      <c r="HT28" s="309"/>
      <c r="HV28" s="168"/>
      <c r="HW28" s="147">
        <v>45839</v>
      </c>
      <c r="HX28" s="152">
        <v>4.7036</v>
      </c>
      <c r="HY28" s="152">
        <v>0.657533</v>
      </c>
      <c r="IA28" s="168"/>
      <c r="IB28" s="147"/>
      <c r="IC28" s="152"/>
      <c r="ID28" s="152"/>
      <c r="IF28" s="168"/>
      <c r="IG28" s="147"/>
      <c r="IH28" s="152"/>
      <c r="II28" s="152"/>
      <c r="IK28" s="168"/>
      <c r="IL28" s="147"/>
      <c r="IM28" s="152"/>
      <c r="IN28" s="152"/>
      <c r="IP28" s="168"/>
      <c r="IQ28" s="147"/>
      <c r="IR28" s="152"/>
      <c r="IS28" s="152"/>
      <c r="IU28" s="168"/>
      <c r="IV28" s="147">
        <v>45992</v>
      </c>
      <c r="IW28" s="152">
        <v>4.6302</v>
      </c>
      <c r="IX28" s="152">
        <v>0.654361989287582</v>
      </c>
      <c r="IZ28" s="168"/>
      <c r="JA28" s="147"/>
      <c r="JB28" s="152"/>
      <c r="JC28" s="152"/>
      <c r="JE28" s="168"/>
      <c r="JF28" s="147"/>
      <c r="JG28" s="152"/>
      <c r="JH28" s="152"/>
      <c r="JJ28" s="168"/>
      <c r="JK28" s="147"/>
      <c r="JL28" s="152"/>
      <c r="JM28" s="152"/>
      <c r="JO28" s="168"/>
      <c r="JP28" s="147"/>
      <c r="JQ28" s="152"/>
      <c r="JR28" s="152"/>
      <c r="JT28" s="168"/>
      <c r="JU28" s="147"/>
      <c r="JV28" s="152"/>
      <c r="JW28" s="152"/>
      <c r="JY28" s="168"/>
      <c r="JZ28" s="147"/>
      <c r="KA28" s="152"/>
      <c r="KB28" s="152"/>
    </row>
    <row r="29" spans="1:288">
      <c r="A29" s="132" t="s">
        <v>1279</v>
      </c>
      <c r="B29" s="141" t="s">
        <v>62</v>
      </c>
      <c r="C29" s="179">
        <f>F6</f>
        <v>0.718057005472778</v>
      </c>
      <c r="D29" s="142"/>
      <c r="E29" s="142"/>
      <c r="F29" s="142"/>
      <c r="H29" s="132" t="s">
        <v>1279</v>
      </c>
      <c r="I29" s="141" t="s">
        <v>62</v>
      </c>
      <c r="J29" s="179">
        <f>M6</f>
        <v>0.75054346113859</v>
      </c>
      <c r="K29" s="142"/>
      <c r="L29" s="142"/>
      <c r="M29" s="142"/>
      <c r="O29" s="132" t="s">
        <v>1279</v>
      </c>
      <c r="P29" s="141" t="s">
        <v>62</v>
      </c>
      <c r="Q29" s="179">
        <f>T6</f>
        <v>0.711198754854406</v>
      </c>
      <c r="R29" s="142"/>
      <c r="S29" s="142"/>
      <c r="T29" s="142"/>
      <c r="V29" s="132" t="s">
        <v>1279</v>
      </c>
      <c r="W29" s="141" t="s">
        <v>62</v>
      </c>
      <c r="X29" s="179">
        <f>AA6</f>
        <v>0.718843364811506</v>
      </c>
      <c r="Y29" s="142"/>
      <c r="Z29" s="142"/>
      <c r="AA29" s="142"/>
      <c r="AC29" s="132" t="s">
        <v>1279</v>
      </c>
      <c r="AD29" s="141" t="s">
        <v>62</v>
      </c>
      <c r="AE29" s="179">
        <f>AH6</f>
        <v>0.687561462586048</v>
      </c>
      <c r="AF29" s="142"/>
      <c r="AG29" s="142"/>
      <c r="AH29" s="142"/>
      <c r="AJ29" s="132" t="s">
        <v>1279</v>
      </c>
      <c r="AK29" s="141" t="s">
        <v>62</v>
      </c>
      <c r="AL29" s="179">
        <f>AO6</f>
        <v>0.699853196316562</v>
      </c>
      <c r="AM29" s="142"/>
      <c r="AN29" s="142"/>
      <c r="AO29" s="142"/>
      <c r="AQ29" s="132" t="s">
        <v>1279</v>
      </c>
      <c r="AR29" s="141" t="s">
        <v>62</v>
      </c>
      <c r="AS29" s="179">
        <f>AV6</f>
        <v>0.687632426784315</v>
      </c>
      <c r="AT29" s="142"/>
      <c r="AU29" s="142"/>
      <c r="AV29" s="142"/>
      <c r="AX29" s="132" t="s">
        <v>1279</v>
      </c>
      <c r="AY29" s="141" t="s">
        <v>62</v>
      </c>
      <c r="AZ29" s="179">
        <f>BC6</f>
        <v>0.652074706329756</v>
      </c>
      <c r="BA29" s="142"/>
      <c r="BB29" s="142"/>
      <c r="BC29" s="142"/>
      <c r="BE29" s="132" t="s">
        <v>1279</v>
      </c>
      <c r="BF29" s="141" t="s">
        <v>62</v>
      </c>
      <c r="BG29" s="179">
        <f>BJ6</f>
        <v>0.64300245234645</v>
      </c>
      <c r="BH29" s="142"/>
      <c r="BI29" s="142"/>
      <c r="BJ29" s="142"/>
      <c r="BL29" s="132" t="s">
        <v>1279</v>
      </c>
      <c r="BM29" s="141" t="s">
        <v>62</v>
      </c>
      <c r="BN29" s="179">
        <f>BQ6</f>
        <v>0.667530549401552</v>
      </c>
      <c r="BO29" s="142"/>
      <c r="BP29" s="142"/>
      <c r="BQ29" s="142"/>
      <c r="BS29" s="132" t="s">
        <v>1279</v>
      </c>
      <c r="BT29" s="141" t="s">
        <v>62</v>
      </c>
      <c r="BU29" s="179">
        <f>BX6</f>
        <v>0.676822789535652</v>
      </c>
      <c r="BV29" s="142"/>
      <c r="BW29" s="142"/>
      <c r="BX29" s="142"/>
      <c r="BZ29" s="132" t="s">
        <v>1279</v>
      </c>
      <c r="CA29" s="141" t="s">
        <v>62</v>
      </c>
      <c r="CB29" s="179">
        <f>CE6</f>
        <v>0.705520383409266</v>
      </c>
      <c r="CC29" s="142"/>
      <c r="CD29" s="142"/>
      <c r="CE29" s="142"/>
      <c r="CG29" s="132" t="s">
        <v>1279</v>
      </c>
      <c r="CH29" s="141" t="s">
        <v>62</v>
      </c>
      <c r="CI29" s="179">
        <f>CJ6</f>
        <v>0.67403156</v>
      </c>
      <c r="CJ29" s="142"/>
      <c r="CL29" s="132" t="s">
        <v>1279</v>
      </c>
      <c r="CM29" s="141" t="s">
        <v>62</v>
      </c>
      <c r="CN29" s="179">
        <f>CO6</f>
        <v>0.671318597</v>
      </c>
      <c r="CO29" s="142"/>
      <c r="CQ29" s="132" t="s">
        <v>1279</v>
      </c>
      <c r="CR29" s="141" t="s">
        <v>62</v>
      </c>
      <c r="CS29" s="179">
        <f>CT6</f>
        <v>0.662824957</v>
      </c>
      <c r="CT29" s="142"/>
      <c r="CV29" s="132" t="s">
        <v>1279</v>
      </c>
      <c r="CW29" s="141" t="s">
        <v>62</v>
      </c>
      <c r="CX29" s="179">
        <f>CY6</f>
        <v>0.651798195</v>
      </c>
      <c r="CY29" s="142"/>
      <c r="DA29" s="132" t="s">
        <v>1279</v>
      </c>
      <c r="DB29" s="141" t="s">
        <v>62</v>
      </c>
      <c r="DC29" s="179">
        <f>DD6</f>
        <v>0.664175593013922</v>
      </c>
      <c r="DD29" s="142"/>
      <c r="DF29" s="132" t="s">
        <v>1279</v>
      </c>
      <c r="DG29" s="141" t="s">
        <v>62</v>
      </c>
      <c r="DH29" s="179">
        <f>DI6</f>
        <v>0.66811584</v>
      </c>
      <c r="DI29" s="142"/>
      <c r="DK29" s="132" t="s">
        <v>1279</v>
      </c>
      <c r="DL29" s="141" t="s">
        <v>62</v>
      </c>
      <c r="DM29" s="179">
        <f>DN6</f>
        <v>0.655804820988428</v>
      </c>
      <c r="DN29" s="142"/>
      <c r="DP29" s="132" t="s">
        <v>1279</v>
      </c>
      <c r="DQ29" s="141" t="s">
        <v>62</v>
      </c>
      <c r="DR29" s="179">
        <f>DS6</f>
        <v>0.639767124</v>
      </c>
      <c r="DS29" s="142"/>
      <c r="DU29" s="132" t="s">
        <v>1279</v>
      </c>
      <c r="DV29" s="141" t="s">
        <v>62</v>
      </c>
      <c r="DW29" s="179">
        <f>DX6</f>
        <v>0.64034049</v>
      </c>
      <c r="DX29" s="142"/>
      <c r="DZ29" s="132" t="s">
        <v>1279</v>
      </c>
      <c r="EA29" s="141" t="s">
        <v>62</v>
      </c>
      <c r="EB29" s="179">
        <f>EC6</f>
        <v>0.663113577</v>
      </c>
      <c r="EC29" s="142"/>
      <c r="EE29" s="132" t="s">
        <v>1279</v>
      </c>
      <c r="EF29" s="141" t="s">
        <v>62</v>
      </c>
      <c r="EG29" s="179">
        <f>EH6</f>
        <v>0.684541206</v>
      </c>
      <c r="EH29" s="142"/>
      <c r="EJ29" s="132" t="s">
        <v>1279</v>
      </c>
      <c r="EK29" s="141" t="s">
        <v>62</v>
      </c>
      <c r="EL29" s="179">
        <f>EM6</f>
        <v>0.663246781</v>
      </c>
      <c r="EM29" s="142"/>
      <c r="EO29" s="132" t="s">
        <v>1279</v>
      </c>
      <c r="EP29" s="141" t="s">
        <v>62</v>
      </c>
      <c r="EQ29" s="179">
        <f>ER6</f>
        <v>0.652415677</v>
      </c>
      <c r="ER29" s="142"/>
      <c r="ET29" s="132" t="s">
        <v>1279</v>
      </c>
      <c r="EU29" s="141" t="s">
        <v>62</v>
      </c>
      <c r="EV29" s="179">
        <f>EW6</f>
        <v>0.6540099</v>
      </c>
      <c r="EW29" s="142"/>
      <c r="EY29" s="132" t="s">
        <v>1279</v>
      </c>
      <c r="EZ29" s="141" t="s">
        <v>62</v>
      </c>
      <c r="FA29" s="179">
        <f>FB6</f>
        <v>0.660048126</v>
      </c>
      <c r="FB29" s="142"/>
      <c r="FD29" s="132" t="s">
        <v>1279</v>
      </c>
      <c r="FE29" s="141" t="s">
        <v>62</v>
      </c>
      <c r="FF29" s="179">
        <f>FG6</f>
        <v>0.666807337</v>
      </c>
      <c r="FG29" s="142"/>
      <c r="FI29" s="132" t="s">
        <v>1279</v>
      </c>
      <c r="FJ29" s="141" t="s">
        <v>62</v>
      </c>
      <c r="FK29" s="179">
        <f>FL6</f>
        <v>0.66860302</v>
      </c>
      <c r="FL29" s="142"/>
      <c r="FN29" s="132" t="s">
        <v>1279</v>
      </c>
      <c r="FO29" s="141" t="s">
        <v>62</v>
      </c>
      <c r="FP29" s="179">
        <f>FQ6</f>
        <v>0.657261795</v>
      </c>
      <c r="FQ29" s="142"/>
      <c r="FS29" s="132" t="s">
        <v>1279</v>
      </c>
      <c r="FT29" s="141" t="s">
        <v>62</v>
      </c>
      <c r="FU29" s="179">
        <f>FV6</f>
        <v>0.679728362</v>
      </c>
      <c r="FV29" s="142"/>
      <c r="FX29" s="132" t="s">
        <v>1279</v>
      </c>
      <c r="FY29" s="141" t="s">
        <v>62</v>
      </c>
      <c r="FZ29" s="179">
        <f>GA6</f>
        <v>0.691712</v>
      </c>
      <c r="GA29" s="142"/>
      <c r="GC29" s="132" t="s">
        <v>1279</v>
      </c>
      <c r="GD29" s="141" t="s">
        <v>62</v>
      </c>
      <c r="GE29" s="179">
        <f>GF6</f>
        <v>0.657277193</v>
      </c>
      <c r="GF29" s="142"/>
      <c r="GH29" s="132" t="s">
        <v>1279</v>
      </c>
      <c r="GI29" s="141" t="s">
        <v>62</v>
      </c>
      <c r="GJ29" s="179">
        <f>GK6</f>
        <v>0.652615</v>
      </c>
      <c r="GK29" s="142"/>
      <c r="GM29" s="132" t="s">
        <v>1279</v>
      </c>
      <c r="GN29" s="141" t="s">
        <v>62</v>
      </c>
      <c r="GO29" s="179">
        <f>GP6</f>
        <v>0.626982</v>
      </c>
      <c r="GP29" s="142"/>
      <c r="GR29" s="132" t="s">
        <v>1279</v>
      </c>
      <c r="GS29" s="141" t="s">
        <v>62</v>
      </c>
      <c r="GT29" s="179">
        <f>GU6</f>
        <v>0.626466</v>
      </c>
      <c r="GU29" s="142"/>
      <c r="GW29" s="132" t="s">
        <v>1279</v>
      </c>
      <c r="GX29" s="141" t="s">
        <v>62</v>
      </c>
      <c r="GY29" s="179">
        <f>GZ6</f>
        <v>0.628691</v>
      </c>
      <c r="GZ29" s="142"/>
      <c r="HB29" s="132" t="s">
        <v>1279</v>
      </c>
      <c r="HC29" s="141" t="s">
        <v>62</v>
      </c>
      <c r="HD29" s="179">
        <f>HE6</f>
        <v>0.630659</v>
      </c>
      <c r="HE29" s="142"/>
      <c r="HG29" s="132" t="s">
        <v>1279</v>
      </c>
      <c r="HH29" s="141" t="s">
        <v>62</v>
      </c>
      <c r="HI29" s="179">
        <f>HJ6</f>
        <v>0.641223</v>
      </c>
      <c r="HJ29" s="142"/>
      <c r="HL29" s="132" t="s">
        <v>1279</v>
      </c>
      <c r="HM29" s="141" t="s">
        <v>62</v>
      </c>
      <c r="HN29" s="179">
        <f>HO6</f>
        <v>0.643358</v>
      </c>
      <c r="HO29" s="142"/>
      <c r="HQ29" s="132" t="s">
        <v>1279</v>
      </c>
      <c r="HR29" s="141" t="s">
        <v>62</v>
      </c>
      <c r="HS29" s="179">
        <f>HT6</f>
        <v>0.653997</v>
      </c>
      <c r="HT29" s="142"/>
      <c r="HV29" s="132" t="s">
        <v>1279</v>
      </c>
      <c r="HW29" s="141" t="s">
        <v>62</v>
      </c>
      <c r="HX29" s="179">
        <f>HY6</f>
        <v>0.64674</v>
      </c>
      <c r="HY29" s="142"/>
      <c r="IA29" s="132" t="s">
        <v>1279</v>
      </c>
      <c r="IB29" s="141" t="s">
        <v>62</v>
      </c>
      <c r="IC29" s="179">
        <f>ID6</f>
        <v>0.653696</v>
      </c>
      <c r="ID29" s="142"/>
      <c r="IF29" s="132" t="s">
        <v>1279</v>
      </c>
      <c r="IG29" s="141" t="s">
        <v>62</v>
      </c>
      <c r="IH29" s="179">
        <f>II6</f>
        <v>0.658096</v>
      </c>
      <c r="II29" s="142"/>
      <c r="IK29" s="132" t="s">
        <v>1279</v>
      </c>
      <c r="IL29" s="141" t="s">
        <v>62</v>
      </c>
      <c r="IM29" s="179">
        <f>IN6</f>
        <v>0.656898984</v>
      </c>
      <c r="IN29" s="142"/>
      <c r="IP29" s="132" t="s">
        <v>1279</v>
      </c>
      <c r="IQ29" s="141" t="s">
        <v>62</v>
      </c>
      <c r="IR29" s="179">
        <f>IS6</f>
        <v>0.653251211</v>
      </c>
      <c r="IS29" s="142"/>
      <c r="IU29" s="132" t="s">
        <v>1279</v>
      </c>
      <c r="IV29" s="141" t="s">
        <v>62</v>
      </c>
      <c r="IW29" s="179">
        <f>IX6</f>
        <v>0.667140905986797</v>
      </c>
      <c r="IX29" s="142"/>
      <c r="IZ29" s="132" t="s">
        <v>1279</v>
      </c>
      <c r="JA29" s="141" t="s">
        <v>62</v>
      </c>
      <c r="JB29" s="179">
        <f>JC6</f>
        <v>0.703507563362898</v>
      </c>
      <c r="JC29" s="142"/>
      <c r="JE29" s="132" t="s">
        <v>1279</v>
      </c>
      <c r="JF29" s="141" t="s">
        <v>62</v>
      </c>
      <c r="JG29" s="179">
        <f>JH6</f>
        <v>0.704570405038424</v>
      </c>
      <c r="JH29" s="142"/>
      <c r="JJ29" s="132" t="s">
        <v>1279</v>
      </c>
      <c r="JK29" s="141" t="s">
        <v>62</v>
      </c>
      <c r="JL29" s="179">
        <f>JM6</f>
        <v>0.684770355811197</v>
      </c>
      <c r="JM29" s="142"/>
      <c r="JO29" s="132" t="s">
        <v>1279</v>
      </c>
      <c r="JP29" s="141" t="s">
        <v>62</v>
      </c>
      <c r="JQ29" s="179">
        <f>JR6</f>
        <v>0.711429737133532</v>
      </c>
      <c r="JR29" s="142"/>
      <c r="JT29" s="132" t="s">
        <v>1279</v>
      </c>
      <c r="JU29" s="141" t="s">
        <v>62</v>
      </c>
      <c r="JV29" s="179">
        <f>JW6</f>
        <v>0.713462215442385</v>
      </c>
      <c r="JW29" s="142"/>
      <c r="JY29" s="132" t="s">
        <v>1279</v>
      </c>
      <c r="JZ29" s="141" t="s">
        <v>62</v>
      </c>
      <c r="KA29" s="179">
        <f>KB6</f>
        <v>0.687192588351026</v>
      </c>
      <c r="KB29" s="142"/>
    </row>
    <row r="30" spans="1:288">
      <c r="A30" s="136"/>
      <c r="B30" s="137" t="s">
        <v>63</v>
      </c>
      <c r="C30" s="138">
        <f>AVERAGE(F6:F28)</f>
        <v>0.716343710278414</v>
      </c>
      <c r="D30" s="142"/>
      <c r="E30" s="142"/>
      <c r="F30" s="142"/>
      <c r="H30" s="136"/>
      <c r="I30" s="137" t="s">
        <v>63</v>
      </c>
      <c r="J30" s="138">
        <f>AVERAGE(M6:M28)</f>
        <v>0.736405502528117</v>
      </c>
      <c r="K30" s="142"/>
      <c r="L30" s="142"/>
      <c r="M30" s="142"/>
      <c r="O30" s="136"/>
      <c r="P30" s="137" t="s">
        <v>63</v>
      </c>
      <c r="Q30" s="138">
        <f>AVERAGE(T6:T28)</f>
        <v>0.736829390026566</v>
      </c>
      <c r="R30" s="142"/>
      <c r="S30" s="142"/>
      <c r="T30" s="142"/>
      <c r="V30" s="136"/>
      <c r="W30" s="137" t="s">
        <v>63</v>
      </c>
      <c r="X30" s="138">
        <f>AVERAGE(AA6:AA28)</f>
        <v>0.704749116001855</v>
      </c>
      <c r="Y30" s="142"/>
      <c r="Z30" s="142"/>
      <c r="AA30" s="142"/>
      <c r="AC30" s="136"/>
      <c r="AD30" s="137" t="s">
        <v>63</v>
      </c>
      <c r="AE30" s="138">
        <f>AVERAGE(AH6:AH28)</f>
        <v>0.70242279379875</v>
      </c>
      <c r="AF30" s="142"/>
      <c r="AG30" s="142"/>
      <c r="AH30" s="142"/>
      <c r="AJ30" s="136"/>
      <c r="AK30" s="137" t="s">
        <v>63</v>
      </c>
      <c r="AL30" s="138">
        <f>AVERAGE(AO6:AO28)</f>
        <v>0.685595693889915</v>
      </c>
      <c r="AM30" s="142"/>
      <c r="AN30" s="142"/>
      <c r="AO30" s="142"/>
      <c r="AQ30" s="136"/>
      <c r="AR30" s="137" t="s">
        <v>63</v>
      </c>
      <c r="AS30" s="138">
        <f>AVERAGE(AV6:AV28)</f>
        <v>0.69604622157298</v>
      </c>
      <c r="AT30" s="142"/>
      <c r="AU30" s="142"/>
      <c r="AV30" s="142"/>
      <c r="AX30" s="136"/>
      <c r="AY30" s="137" t="s">
        <v>63</v>
      </c>
      <c r="AZ30" s="138">
        <f>AVERAGE(BC6:BC28)</f>
        <v>0.671329230446075</v>
      </c>
      <c r="BA30" s="142"/>
      <c r="BB30" s="142"/>
      <c r="BC30" s="142"/>
      <c r="BE30" s="136"/>
      <c r="BF30" s="137" t="s">
        <v>63</v>
      </c>
      <c r="BG30" s="138">
        <f>AVERAGE(BJ6:BJ28)</f>
        <v>0.634835130316494</v>
      </c>
      <c r="BH30" s="142"/>
      <c r="BI30" s="142"/>
      <c r="BJ30" s="142"/>
      <c r="BL30" s="136"/>
      <c r="BM30" s="137" t="s">
        <v>63</v>
      </c>
      <c r="BN30" s="138">
        <f>AVERAGE(BQ6:BQ28)</f>
        <v>0.658858649810763</v>
      </c>
      <c r="BO30" s="142"/>
      <c r="BP30" s="142"/>
      <c r="BQ30" s="142"/>
      <c r="BS30" s="136"/>
      <c r="BT30" s="137" t="s">
        <v>63</v>
      </c>
      <c r="BU30" s="138">
        <f>AVERAGE(BX6:BX28)</f>
        <v>0.674577577996824</v>
      </c>
      <c r="BV30" s="142"/>
      <c r="BW30" s="142"/>
      <c r="BX30" s="142"/>
      <c r="BZ30" s="136"/>
      <c r="CA30" s="137" t="s">
        <v>63</v>
      </c>
      <c r="CB30" s="138">
        <f>AVERAGE(CE6:CE28)</f>
        <v>0.691485868470673</v>
      </c>
      <c r="CC30" s="142"/>
      <c r="CD30" s="142"/>
      <c r="CE30" s="142"/>
      <c r="CG30" s="136"/>
      <c r="CH30" s="137" t="s">
        <v>63</v>
      </c>
      <c r="CI30" s="138">
        <f>AVERAGE(CJ6:CJ28)</f>
        <v>0.69143522125</v>
      </c>
      <c r="CJ30" s="142"/>
      <c r="CL30" s="136"/>
      <c r="CM30" s="137" t="s">
        <v>63</v>
      </c>
      <c r="CN30" s="138">
        <f>AVERAGE(CO6:CO28)</f>
        <v>0.667930653304348</v>
      </c>
      <c r="CO30" s="142"/>
      <c r="CQ30" s="136"/>
      <c r="CR30" s="137" t="s">
        <v>63</v>
      </c>
      <c r="CS30" s="138">
        <f>AVERAGE(CT6:CT28)</f>
        <v>0.669194190263158</v>
      </c>
      <c r="CT30" s="142"/>
      <c r="CV30" s="136"/>
      <c r="CW30" s="137" t="s">
        <v>63</v>
      </c>
      <c r="CX30" s="138">
        <f>AVERAGE(CY6:CY28)</f>
        <v>0.66480647045</v>
      </c>
      <c r="CY30" s="142"/>
      <c r="DA30" s="136"/>
      <c r="DB30" s="137" t="s">
        <v>63</v>
      </c>
      <c r="DC30" s="138">
        <f>AVERAGE(DD6:DD28)</f>
        <v>0.670642933960258</v>
      </c>
      <c r="DD30" s="142"/>
      <c r="DF30" s="136"/>
      <c r="DG30" s="137" t="s">
        <v>63</v>
      </c>
      <c r="DH30" s="138">
        <f>AVERAGE(DI6:DI28)</f>
        <v>0.676164888857143</v>
      </c>
      <c r="DI30" s="142"/>
      <c r="DK30" s="136"/>
      <c r="DL30" s="137" t="s">
        <v>63</v>
      </c>
      <c r="DM30" s="138">
        <f>AVERAGE(DN6:DN28)</f>
        <v>0.65542999039411</v>
      </c>
      <c r="DN30" s="142"/>
      <c r="DP30" s="136"/>
      <c r="DQ30" s="137" t="s">
        <v>63</v>
      </c>
      <c r="DR30" s="138">
        <f>AVERAGE(DS6:DS28)</f>
        <v>0.6483114231</v>
      </c>
      <c r="DS30" s="142"/>
      <c r="DU30" s="136"/>
      <c r="DV30" s="137" t="s">
        <v>63</v>
      </c>
      <c r="DW30" s="138">
        <f>AVERAGE(DX6:DX28)</f>
        <v>0.639016674764706</v>
      </c>
      <c r="DX30" s="142"/>
      <c r="DZ30" s="136"/>
      <c r="EA30" s="137" t="s">
        <v>63</v>
      </c>
      <c r="EB30" s="138">
        <f>AVERAGE(EC6:EC28)</f>
        <v>0.651582320818182</v>
      </c>
      <c r="EC30" s="142"/>
      <c r="EE30" s="136"/>
      <c r="EF30" s="137" t="s">
        <v>63</v>
      </c>
      <c r="EG30" s="138">
        <f>AVERAGE(EH6:EH28)</f>
        <v>0.669989603857143</v>
      </c>
      <c r="EH30" s="142"/>
      <c r="EJ30" s="136"/>
      <c r="EK30" s="137" t="s">
        <v>63</v>
      </c>
      <c r="EL30" s="138">
        <f>AVERAGE(EM6:EM28)</f>
        <v>0.667221771095238</v>
      </c>
      <c r="EM30" s="142"/>
      <c r="EO30" s="136"/>
      <c r="EP30" s="137" t="s">
        <v>63</v>
      </c>
      <c r="EQ30" s="138">
        <f>AVERAGE(ER6:ER28)</f>
        <v>0.6558509573125</v>
      </c>
      <c r="ER30" s="142"/>
      <c r="ET30" s="136"/>
      <c r="EU30" s="137" t="s">
        <v>63</v>
      </c>
      <c r="EV30" s="138">
        <f>AVERAGE(EW6:EW28)</f>
        <v>0.658706657142857</v>
      </c>
      <c r="EW30" s="142"/>
      <c r="EY30" s="136"/>
      <c r="EZ30" s="137" t="s">
        <v>63</v>
      </c>
      <c r="FA30" s="138">
        <f>AVERAGE(FB6:FB28)</f>
        <v>0.6547169901</v>
      </c>
      <c r="FB30" s="142"/>
      <c r="FD30" s="136"/>
      <c r="FE30" s="137" t="s">
        <v>63</v>
      </c>
      <c r="FF30" s="138">
        <f>AVERAGE(FG6:FG28)</f>
        <v>0.6669843231</v>
      </c>
      <c r="FG30" s="142"/>
      <c r="FI30" s="136"/>
      <c r="FJ30" s="137" t="s">
        <v>63</v>
      </c>
      <c r="FK30" s="138">
        <f>AVERAGE(FL6:FL28)</f>
        <v>0.668709748368421</v>
      </c>
      <c r="FL30" s="142"/>
      <c r="FN30" s="136"/>
      <c r="FO30" s="137" t="s">
        <v>63</v>
      </c>
      <c r="FP30" s="138">
        <f>AVERAGE(FQ6:FQ28)</f>
        <v>0.671545810217391</v>
      </c>
      <c r="FQ30" s="142"/>
      <c r="FS30" s="136"/>
      <c r="FT30" s="137" t="s">
        <v>63</v>
      </c>
      <c r="FU30" s="138">
        <f>AVERAGE(FV6:FV28)</f>
        <v>0.665024841954545</v>
      </c>
      <c r="FV30" s="142"/>
      <c r="FX30" s="136"/>
      <c r="FY30" s="137" t="s">
        <v>63</v>
      </c>
      <c r="FZ30" s="138">
        <f>AVERAGE(GA6:GA28)</f>
        <v>0.676907368421053</v>
      </c>
      <c r="GA30" s="142"/>
      <c r="GC30" s="136"/>
      <c r="GD30" s="137" t="s">
        <v>63</v>
      </c>
      <c r="GE30" s="138">
        <f>AVERAGE(GF6:GF28)</f>
        <v>0.667155556777778</v>
      </c>
      <c r="GF30" s="142"/>
      <c r="GH30" s="136"/>
      <c r="GI30" s="137" t="s">
        <v>63</v>
      </c>
      <c r="GJ30" s="138">
        <f>AVERAGE(GK6:GK28)</f>
        <v>0.655519333333333</v>
      </c>
      <c r="GK30" s="142"/>
      <c r="GM30" s="136"/>
      <c r="GN30" s="137" t="s">
        <v>63</v>
      </c>
      <c r="GO30" s="138">
        <f>AVERAGE(GP6:GP28)</f>
        <v>0.637923636363636</v>
      </c>
      <c r="GP30" s="142"/>
      <c r="GR30" s="136"/>
      <c r="GS30" s="137" t="s">
        <v>63</v>
      </c>
      <c r="GT30" s="138">
        <f>AVERAGE(GU6:GU28)</f>
        <v>0.625990166666667</v>
      </c>
      <c r="GU30" s="142"/>
      <c r="GW30" s="136"/>
      <c r="GX30" s="137" t="s">
        <v>63</v>
      </c>
      <c r="GY30" s="138">
        <f>AVERAGE(GZ6:GZ28)</f>
        <v>0.635177666666667</v>
      </c>
      <c r="GZ30" s="142"/>
      <c r="HB30" s="136"/>
      <c r="HC30" s="137" t="s">
        <v>63</v>
      </c>
      <c r="HD30" s="138">
        <f>AVERAGE(HE6:HE28)</f>
        <v>0.632996238095238</v>
      </c>
      <c r="HE30" s="142"/>
      <c r="HG30" s="136"/>
      <c r="HH30" s="137" t="s">
        <v>63</v>
      </c>
      <c r="HI30" s="138">
        <f>AVERAGE(HJ6:HJ28)</f>
        <v>0.632186142857143</v>
      </c>
      <c r="HJ30" s="142"/>
      <c r="HL30" s="136"/>
      <c r="HM30" s="137" t="s">
        <v>63</v>
      </c>
      <c r="HN30" s="138">
        <f>AVERAGE(HO6:HO28)</f>
        <v>0.644458421052632</v>
      </c>
      <c r="HO30" s="142"/>
      <c r="HQ30" s="136"/>
      <c r="HR30" s="137" t="s">
        <v>63</v>
      </c>
      <c r="HS30" s="138">
        <f>AVERAGE(HT6:HT28)</f>
        <v>0.65023225</v>
      </c>
      <c r="HT30" s="142"/>
      <c r="HV30" s="136"/>
      <c r="HW30" s="137" t="s">
        <v>63</v>
      </c>
      <c r="HX30" s="138">
        <f>AVERAGE(HY6:HY28)</f>
        <v>0.655377260869565</v>
      </c>
      <c r="HY30" s="142"/>
      <c r="IA30" s="136"/>
      <c r="IB30" s="137" t="s">
        <v>63</v>
      </c>
      <c r="IC30" s="138">
        <f>AVERAGE(ID6:ID28)</f>
        <v>0.650369952380952</v>
      </c>
      <c r="ID30" s="142"/>
      <c r="IF30" s="136"/>
      <c r="IG30" s="137" t="s">
        <v>63</v>
      </c>
      <c r="IH30" s="138">
        <f>AVERAGE(II6:II28)</f>
        <v>0.659664636363636</v>
      </c>
      <c r="II30" s="142"/>
      <c r="IK30" s="136"/>
      <c r="IL30" s="137" t="s">
        <v>63</v>
      </c>
      <c r="IM30" s="138">
        <f>AVERAGE(IN6:IN28)</f>
        <v>0.653766116705882</v>
      </c>
      <c r="IN30" s="142"/>
      <c r="IP30" s="136"/>
      <c r="IQ30" s="137" t="s">
        <v>63</v>
      </c>
      <c r="IR30" s="138">
        <f>AVERAGE(IS6:IS28)</f>
        <v>0.6514205706</v>
      </c>
      <c r="IS30" s="142"/>
      <c r="IU30" s="136"/>
      <c r="IV30" s="137" t="s">
        <v>63</v>
      </c>
      <c r="IW30" s="138">
        <f>AVERAGE(IX6:IX28)</f>
        <v>0.662997526612272</v>
      </c>
      <c r="IX30" s="142"/>
      <c r="IZ30" s="136"/>
      <c r="JA30" s="137" t="s">
        <v>63</v>
      </c>
      <c r="JB30" s="138">
        <f>AVERAGE(JC6:JC28)</f>
        <v>0.67546946407968</v>
      </c>
      <c r="JC30" s="142"/>
      <c r="JE30" s="136"/>
      <c r="JF30" s="137" t="s">
        <v>63</v>
      </c>
      <c r="JG30" s="138">
        <f>AVERAGE(JH6:JH28)</f>
        <v>0.702338802797393</v>
      </c>
      <c r="JH30" s="142"/>
      <c r="JJ30" s="136"/>
      <c r="JK30" s="137" t="s">
        <v>63</v>
      </c>
      <c r="JL30" s="138">
        <f>AVERAGE(JM6:JM28)</f>
        <v>0.701794759329899</v>
      </c>
      <c r="JM30" s="142"/>
      <c r="JO30" s="136"/>
      <c r="JP30" s="137" t="s">
        <v>63</v>
      </c>
      <c r="JQ30" s="138">
        <f>AVERAGE(JR6:JR28)</f>
        <v>0.706990764076976</v>
      </c>
      <c r="JR30" s="142"/>
      <c r="JT30" s="136"/>
      <c r="JU30" s="137" t="s">
        <v>63</v>
      </c>
      <c r="JV30" s="138">
        <f>AVERAGE(JW6:JW28)</f>
        <v>0.716420976324062</v>
      </c>
      <c r="JW30" s="142"/>
      <c r="JY30" s="136"/>
      <c r="JZ30" s="137" t="s">
        <v>63</v>
      </c>
      <c r="KA30" s="138">
        <f>AVERAGE(KB6:KB28)</f>
        <v>0.701150427370154</v>
      </c>
      <c r="KB30" s="142"/>
    </row>
    <row r="31" spans="1:288">
      <c r="A31" s="132" t="s">
        <v>1280</v>
      </c>
      <c r="B31" s="141" t="s">
        <v>62</v>
      </c>
      <c r="C31" s="134">
        <f>1/C29</f>
        <v>1.39264709121748</v>
      </c>
      <c r="H31" s="132" t="s">
        <v>1280</v>
      </c>
      <c r="I31" s="141" t="s">
        <v>62</v>
      </c>
      <c r="J31" s="134">
        <f>1/J29</f>
        <v>1.33236787978004</v>
      </c>
      <c r="O31" s="132" t="s">
        <v>1280</v>
      </c>
      <c r="P31" s="141" t="s">
        <v>62</v>
      </c>
      <c r="Q31" s="134">
        <f>1/Q29</f>
        <v>1.40607670243281</v>
      </c>
      <c r="V31" s="132" t="s">
        <v>1280</v>
      </c>
      <c r="W31" s="141" t="s">
        <v>62</v>
      </c>
      <c r="X31" s="134">
        <f>1/X29</f>
        <v>1.39112364243943</v>
      </c>
      <c r="AC31" s="132" t="s">
        <v>1280</v>
      </c>
      <c r="AD31" s="141" t="s">
        <v>62</v>
      </c>
      <c r="AE31" s="134">
        <f>1/AE29</f>
        <v>1.45441542962401</v>
      </c>
      <c r="AJ31" s="132" t="s">
        <v>1280</v>
      </c>
      <c r="AK31" s="141" t="s">
        <v>62</v>
      </c>
      <c r="AL31" s="134">
        <f>1/AL29</f>
        <v>1.4288710907704</v>
      </c>
      <c r="AQ31" s="132" t="s">
        <v>1280</v>
      </c>
      <c r="AR31" s="141" t="s">
        <v>62</v>
      </c>
      <c r="AS31" s="134">
        <f>1/AS29</f>
        <v>1.45426533282681</v>
      </c>
      <c r="AX31" s="132" t="s">
        <v>1280</v>
      </c>
      <c r="AY31" s="141" t="s">
        <v>62</v>
      </c>
      <c r="AZ31" s="134">
        <f>1/AZ29</f>
        <v>1.53356661482633</v>
      </c>
      <c r="BE31" s="132" t="s">
        <v>1280</v>
      </c>
      <c r="BF31" s="141" t="s">
        <v>62</v>
      </c>
      <c r="BG31" s="134">
        <f>1/BG29</f>
        <v>1.55520402192992</v>
      </c>
      <c r="BL31" s="132" t="s">
        <v>1280</v>
      </c>
      <c r="BM31" s="141" t="s">
        <v>62</v>
      </c>
      <c r="BN31" s="134">
        <f>1/BN29</f>
        <v>1.49805877932704</v>
      </c>
      <c r="BS31" s="132" t="s">
        <v>1280</v>
      </c>
      <c r="BT31" s="141" t="s">
        <v>62</v>
      </c>
      <c r="BU31" s="134">
        <f>1/BU29</f>
        <v>1.47749162034876</v>
      </c>
      <c r="BZ31" s="132" t="s">
        <v>1280</v>
      </c>
      <c r="CA31" s="141" t="s">
        <v>62</v>
      </c>
      <c r="CB31" s="134">
        <f>1/CB29</f>
        <v>1.41739349211674</v>
      </c>
      <c r="CG31" s="132" t="s">
        <v>1280</v>
      </c>
      <c r="CH31" s="141" t="s">
        <v>62</v>
      </c>
      <c r="CI31" s="134">
        <f>1/CI29</f>
        <v>1.48361005529177</v>
      </c>
      <c r="CL31" s="132" t="s">
        <v>1280</v>
      </c>
      <c r="CM31" s="141" t="s">
        <v>62</v>
      </c>
      <c r="CN31" s="134">
        <f>1/CN29</f>
        <v>1.48960568717866</v>
      </c>
      <c r="CQ31" s="132" t="s">
        <v>1280</v>
      </c>
      <c r="CR31" s="141" t="s">
        <v>62</v>
      </c>
      <c r="CS31" s="134">
        <f>1/CS29</f>
        <v>1.5086939461756</v>
      </c>
      <c r="CV31" s="132" t="s">
        <v>1280</v>
      </c>
      <c r="CW31" s="141" t="s">
        <v>62</v>
      </c>
      <c r="CX31" s="134">
        <f>1/CX29</f>
        <v>1.53421719739497</v>
      </c>
      <c r="DA31" s="132" t="s">
        <v>1280</v>
      </c>
      <c r="DB31" s="141" t="s">
        <v>62</v>
      </c>
      <c r="DC31" s="134">
        <f>1/DC29</f>
        <v>1.50562593765628</v>
      </c>
      <c r="DF31" s="132" t="s">
        <v>1280</v>
      </c>
      <c r="DG31" s="141" t="s">
        <v>62</v>
      </c>
      <c r="DH31" s="134">
        <f>1/DH29</f>
        <v>1.49674643247494</v>
      </c>
      <c r="DK31" s="132" t="s">
        <v>1280</v>
      </c>
      <c r="DL31" s="141" t="s">
        <v>62</v>
      </c>
      <c r="DM31" s="134">
        <f>1/DM29</f>
        <v>1.52484392916295</v>
      </c>
      <c r="DP31" s="132" t="s">
        <v>1280</v>
      </c>
      <c r="DQ31" s="141" t="s">
        <v>62</v>
      </c>
      <c r="DR31" s="134">
        <f>1/DR29</f>
        <v>1.56306875187291</v>
      </c>
      <c r="DU31" s="132" t="s">
        <v>1280</v>
      </c>
      <c r="DV31" s="141" t="s">
        <v>62</v>
      </c>
      <c r="DW31" s="134">
        <f>1/DW29</f>
        <v>1.56166916760176</v>
      </c>
      <c r="DZ31" s="132" t="s">
        <v>1280</v>
      </c>
      <c r="EA31" s="141" t="s">
        <v>62</v>
      </c>
      <c r="EB31" s="134">
        <f>1/EB29</f>
        <v>1.50803728755504</v>
      </c>
      <c r="EE31" s="132" t="s">
        <v>1280</v>
      </c>
      <c r="EF31" s="141" t="s">
        <v>62</v>
      </c>
      <c r="EG31" s="134">
        <f>1/EG29</f>
        <v>1.46083243964718</v>
      </c>
      <c r="EJ31" s="132" t="s">
        <v>1280</v>
      </c>
      <c r="EK31" s="141" t="s">
        <v>62</v>
      </c>
      <c r="EL31" s="134">
        <f>1/EL29</f>
        <v>1.50773441899298</v>
      </c>
      <c r="EO31" s="132" t="s">
        <v>1280</v>
      </c>
      <c r="EP31" s="141" t="s">
        <v>62</v>
      </c>
      <c r="EQ31" s="134">
        <f>1/EQ29</f>
        <v>1.53276513004454</v>
      </c>
      <c r="ET31" s="132" t="s">
        <v>1280</v>
      </c>
      <c r="EU31" s="141" t="s">
        <v>62</v>
      </c>
      <c r="EV31" s="134">
        <f>1/EV29</f>
        <v>1.52902884191814</v>
      </c>
      <c r="EY31" s="132" t="s">
        <v>1280</v>
      </c>
      <c r="EZ31" s="141" t="s">
        <v>62</v>
      </c>
      <c r="FA31" s="134">
        <f>1/FA29</f>
        <v>1.51504104111342</v>
      </c>
      <c r="FD31" s="132" t="s">
        <v>1280</v>
      </c>
      <c r="FE31" s="141" t="s">
        <v>62</v>
      </c>
      <c r="FF31" s="134">
        <f>1/FF29</f>
        <v>1.49968355852089</v>
      </c>
      <c r="FI31" s="132" t="s">
        <v>1280</v>
      </c>
      <c r="FJ31" s="141" t="s">
        <v>62</v>
      </c>
      <c r="FK31" s="134">
        <f>1/FK29</f>
        <v>1.49565582279302</v>
      </c>
      <c r="FN31" s="132" t="s">
        <v>1280</v>
      </c>
      <c r="FO31" s="141" t="s">
        <v>62</v>
      </c>
      <c r="FP31" s="134">
        <f>1/FP29</f>
        <v>1.52146375707111</v>
      </c>
      <c r="FS31" s="132" t="s">
        <v>1280</v>
      </c>
      <c r="FT31" s="141" t="s">
        <v>62</v>
      </c>
      <c r="FU31" s="134">
        <f>1/FU29</f>
        <v>1.47117592247828</v>
      </c>
      <c r="FV31" s="135"/>
      <c r="FX31" s="132" t="s">
        <v>1280</v>
      </c>
      <c r="FY31" s="141" t="s">
        <v>62</v>
      </c>
      <c r="FZ31" s="134">
        <f>1/FZ29</f>
        <v>1.44568837897853</v>
      </c>
      <c r="GA31" s="135"/>
      <c r="GC31" s="132" t="s">
        <v>1280</v>
      </c>
      <c r="GD31" s="141" t="s">
        <v>62</v>
      </c>
      <c r="GE31" s="134">
        <f>1/GE29</f>
        <v>1.5214281138156</v>
      </c>
      <c r="GF31" s="135"/>
      <c r="GH31" s="132" t="s">
        <v>1280</v>
      </c>
      <c r="GI31" s="141" t="s">
        <v>62</v>
      </c>
      <c r="GJ31" s="134">
        <f>1/GJ29</f>
        <v>1.53229698980256</v>
      </c>
      <c r="GK31" s="135"/>
      <c r="GM31" s="132" t="s">
        <v>1280</v>
      </c>
      <c r="GN31" s="141" t="s">
        <v>62</v>
      </c>
      <c r="GO31" s="134">
        <f>1/GO29</f>
        <v>1.59494211955048</v>
      </c>
      <c r="GP31" s="135"/>
      <c r="GR31" s="132" t="s">
        <v>1280</v>
      </c>
      <c r="GS31" s="141" t="s">
        <v>62</v>
      </c>
      <c r="GT31" s="134">
        <f>1/GT29</f>
        <v>1.59625582234311</v>
      </c>
      <c r="GU31" s="135"/>
      <c r="GW31" s="132" t="s">
        <v>1280</v>
      </c>
      <c r="GX31" s="141" t="s">
        <v>62</v>
      </c>
      <c r="GY31" s="134">
        <f>1/GY29</f>
        <v>1.59060651416992</v>
      </c>
      <c r="GZ31" s="135"/>
      <c r="HB31" s="132" t="s">
        <v>1280</v>
      </c>
      <c r="HC31" s="141" t="s">
        <v>62</v>
      </c>
      <c r="HD31" s="134">
        <f>1/HD29</f>
        <v>1.58564295443338</v>
      </c>
      <c r="HE31" s="135"/>
      <c r="HG31" s="132" t="s">
        <v>1280</v>
      </c>
      <c r="HH31" s="141" t="s">
        <v>62</v>
      </c>
      <c r="HI31" s="134">
        <f>1/HI29</f>
        <v>1.55951985502703</v>
      </c>
      <c r="HJ31" s="135"/>
      <c r="HL31" s="132" t="s">
        <v>1280</v>
      </c>
      <c r="HM31" s="141" t="s">
        <v>62</v>
      </c>
      <c r="HN31" s="134">
        <f>1/HN29</f>
        <v>1.55434454844737</v>
      </c>
      <c r="HO31" s="135"/>
      <c r="HQ31" s="132" t="s">
        <v>1280</v>
      </c>
      <c r="HR31" s="141" t="s">
        <v>62</v>
      </c>
      <c r="HS31" s="134">
        <f>1/HS29</f>
        <v>1.5290590017997</v>
      </c>
      <c r="HT31" s="135"/>
      <c r="HV31" s="132" t="s">
        <v>1280</v>
      </c>
      <c r="HW31" s="141" t="s">
        <v>62</v>
      </c>
      <c r="HX31" s="134">
        <f>1/HX29</f>
        <v>1.54621640844853</v>
      </c>
      <c r="HY31" s="135"/>
      <c r="IA31" s="132" t="s">
        <v>1280</v>
      </c>
      <c r="IB31" s="141" t="s">
        <v>62</v>
      </c>
      <c r="IC31" s="134">
        <f>1/IC29</f>
        <v>1.52976307029567</v>
      </c>
      <c r="ID31" s="135"/>
      <c r="IF31" s="132" t="s">
        <v>1280</v>
      </c>
      <c r="IG31" s="141" t="s">
        <v>62</v>
      </c>
      <c r="IH31" s="134">
        <f>1/IH29</f>
        <v>1.51953514380881</v>
      </c>
      <c r="II31" s="135"/>
      <c r="IK31" s="132" t="s">
        <v>1280</v>
      </c>
      <c r="IL31" s="141" t="s">
        <v>62</v>
      </c>
      <c r="IM31" s="134">
        <f>1/IM29</f>
        <v>1.52230407468555</v>
      </c>
      <c r="IN31" s="135"/>
      <c r="IP31" s="132" t="s">
        <v>1280</v>
      </c>
      <c r="IQ31" s="141" t="s">
        <v>62</v>
      </c>
      <c r="IR31" s="134">
        <f>1/IR29</f>
        <v>1.530804663139</v>
      </c>
      <c r="IS31" s="135"/>
      <c r="IU31" s="132" t="s">
        <v>1280</v>
      </c>
      <c r="IV31" s="141" t="s">
        <v>62</v>
      </c>
      <c r="IW31" s="134">
        <f>1/IW29</f>
        <v>1.49893372003753</v>
      </c>
      <c r="IX31" s="135"/>
      <c r="IZ31" s="132" t="s">
        <v>1280</v>
      </c>
      <c r="JA31" s="141" t="s">
        <v>62</v>
      </c>
      <c r="JB31" s="134">
        <f>1/JB29</f>
        <v>1.42144882596544</v>
      </c>
      <c r="JC31" s="135"/>
      <c r="JE31" s="132" t="s">
        <v>1280</v>
      </c>
      <c r="JF31" s="141" t="s">
        <v>62</v>
      </c>
      <c r="JG31" s="134">
        <f>1/JG29</f>
        <v>1.41930457602099</v>
      </c>
      <c r="JH31" s="135"/>
      <c r="JJ31" s="132" t="s">
        <v>1280</v>
      </c>
      <c r="JK31" s="141" t="s">
        <v>62</v>
      </c>
      <c r="JL31" s="134">
        <f>1/JL29</f>
        <v>1.46034359039298</v>
      </c>
      <c r="JM31" s="135"/>
      <c r="JO31" s="132" t="s">
        <v>1280</v>
      </c>
      <c r="JP31" s="141" t="s">
        <v>62</v>
      </c>
      <c r="JQ31" s="134">
        <f>1/JQ29</f>
        <v>1.40562018679338</v>
      </c>
      <c r="JR31" s="135"/>
      <c r="JT31" s="132" t="s">
        <v>1280</v>
      </c>
      <c r="JU31" s="141" t="s">
        <v>62</v>
      </c>
      <c r="JV31" s="134">
        <f>1/JV29</f>
        <v>1.40161592072531</v>
      </c>
      <c r="JW31" s="135"/>
      <c r="JY31" s="132" t="s">
        <v>1280</v>
      </c>
      <c r="JZ31" s="141" t="s">
        <v>62</v>
      </c>
      <c r="KA31" s="134">
        <f>1/KA29</f>
        <v>1.4551961370823</v>
      </c>
      <c r="KB31" s="135"/>
    </row>
    <row r="32" ht="15" customHeight="1" spans="1:288">
      <c r="A32" s="136"/>
      <c r="B32" s="137" t="s">
        <v>63</v>
      </c>
      <c r="C32" s="138">
        <f>1/C30</f>
        <v>1.39597791625942</v>
      </c>
      <c r="H32" s="136"/>
      <c r="I32" s="137" t="s">
        <v>63</v>
      </c>
      <c r="J32" s="138">
        <f>1/J30</f>
        <v>1.35794748486663</v>
      </c>
      <c r="O32" s="136"/>
      <c r="P32" s="137" t="s">
        <v>63</v>
      </c>
      <c r="Q32" s="138">
        <f>1/Q30</f>
        <v>1.35716627693684</v>
      </c>
      <c r="V32" s="136"/>
      <c r="W32" s="137" t="s">
        <v>63</v>
      </c>
      <c r="X32" s="138">
        <f>1/X30</f>
        <v>1.41894466739192</v>
      </c>
      <c r="AC32" s="136"/>
      <c r="AD32" s="137" t="s">
        <v>63</v>
      </c>
      <c r="AE32" s="138">
        <f>1/AE30</f>
        <v>1.42364400590125</v>
      </c>
      <c r="AJ32" s="136"/>
      <c r="AK32" s="137" t="s">
        <v>63</v>
      </c>
      <c r="AL32" s="138">
        <f>1/AL30</f>
        <v>1.45858559047567</v>
      </c>
      <c r="AQ32" s="136"/>
      <c r="AR32" s="137" t="s">
        <v>63</v>
      </c>
      <c r="AS32" s="138">
        <f>1/AS30</f>
        <v>1.43668619842533</v>
      </c>
      <c r="AX32" s="136"/>
      <c r="AY32" s="137" t="s">
        <v>63</v>
      </c>
      <c r="AZ32" s="138">
        <f>1/AZ30</f>
        <v>1.48958209273196</v>
      </c>
      <c r="BE32" s="136"/>
      <c r="BF32" s="137" t="s">
        <v>63</v>
      </c>
      <c r="BG32" s="138">
        <f>1/BG30</f>
        <v>1.5752121334266</v>
      </c>
      <c r="BL32" s="136"/>
      <c r="BM32" s="137" t="s">
        <v>63</v>
      </c>
      <c r="BN32" s="138">
        <f>1/BN30</f>
        <v>1.51777623362343</v>
      </c>
      <c r="BS32" s="136"/>
      <c r="BT32" s="137" t="s">
        <v>63</v>
      </c>
      <c r="BU32" s="138">
        <f>1/BU30</f>
        <v>1.48240918853177</v>
      </c>
      <c r="BZ32" s="136"/>
      <c r="CA32" s="137" t="s">
        <v>63</v>
      </c>
      <c r="CB32" s="138">
        <f>1/CB30</f>
        <v>1.44616115179859</v>
      </c>
      <c r="CG32" s="136"/>
      <c r="CH32" s="137" t="s">
        <v>63</v>
      </c>
      <c r="CI32" s="138">
        <f>1/CI30</f>
        <v>1.44626708224693</v>
      </c>
      <c r="CL32" s="136"/>
      <c r="CM32" s="137" t="s">
        <v>63</v>
      </c>
      <c r="CN32" s="138">
        <f>1/CN30</f>
        <v>1.49716141197122</v>
      </c>
      <c r="CQ32" s="136"/>
      <c r="CR32" s="137" t="s">
        <v>63</v>
      </c>
      <c r="CS32" s="138">
        <f>1/CS30</f>
        <v>1.49433455124103</v>
      </c>
      <c r="CV32" s="136"/>
      <c r="CW32" s="137" t="s">
        <v>63</v>
      </c>
      <c r="CX32" s="138">
        <f>1/CX30</f>
        <v>1.50419715277908</v>
      </c>
      <c r="DA32" s="136"/>
      <c r="DB32" s="137" t="s">
        <v>63</v>
      </c>
      <c r="DC32" s="138">
        <f>1/DC30</f>
        <v>1.4911064433272</v>
      </c>
      <c r="DF32" s="136"/>
      <c r="DG32" s="137" t="s">
        <v>63</v>
      </c>
      <c r="DH32" s="138">
        <f>1/DH30</f>
        <v>1.47892920274255</v>
      </c>
      <c r="DK32" s="136"/>
      <c r="DL32" s="137" t="s">
        <v>63</v>
      </c>
      <c r="DM32" s="138">
        <f>1/DM30</f>
        <v>1.52571596456656</v>
      </c>
      <c r="DP32" s="136"/>
      <c r="DQ32" s="137" t="s">
        <v>63</v>
      </c>
      <c r="DR32" s="138">
        <f>1/DR30</f>
        <v>1.54246857971181</v>
      </c>
      <c r="DU32" s="136"/>
      <c r="DV32" s="137" t="s">
        <v>63</v>
      </c>
      <c r="DW32" s="138">
        <f>1/DW30</f>
        <v>1.56490439059077</v>
      </c>
      <c r="DZ32" s="136"/>
      <c r="EA32" s="137" t="s">
        <v>63</v>
      </c>
      <c r="EB32" s="138">
        <f>1/EB30</f>
        <v>1.53472549522878</v>
      </c>
      <c r="EE32" s="136"/>
      <c r="EF32" s="137" t="s">
        <v>63</v>
      </c>
      <c r="EG32" s="138">
        <f>1/EG30</f>
        <v>1.49256047294313</v>
      </c>
      <c r="EJ32" s="136"/>
      <c r="EK32" s="137" t="s">
        <v>63</v>
      </c>
      <c r="EL32" s="138">
        <f>1/EL30</f>
        <v>1.49875205414612</v>
      </c>
      <c r="EO32" s="136"/>
      <c r="EP32" s="137" t="s">
        <v>63</v>
      </c>
      <c r="EQ32" s="138">
        <f>1/EQ30</f>
        <v>1.52473666288104</v>
      </c>
      <c r="ET32" s="136"/>
      <c r="EU32" s="137" t="s">
        <v>63</v>
      </c>
      <c r="EV32" s="138">
        <f>1/EV30</f>
        <v>1.51812645151865</v>
      </c>
      <c r="EY32" s="136"/>
      <c r="EZ32" s="137" t="s">
        <v>63</v>
      </c>
      <c r="FA32" s="138">
        <f>1/FA30</f>
        <v>1.52737750069272</v>
      </c>
      <c r="FD32" s="136"/>
      <c r="FE32" s="137" t="s">
        <v>63</v>
      </c>
      <c r="FF32" s="138">
        <f>1/FF30</f>
        <v>1.49928561341924</v>
      </c>
      <c r="FI32" s="136"/>
      <c r="FJ32" s="137" t="s">
        <v>63</v>
      </c>
      <c r="FK32" s="138">
        <f>1/FK30</f>
        <v>1.49541711099605</v>
      </c>
      <c r="FN32" s="136"/>
      <c r="FO32" s="137" t="s">
        <v>63</v>
      </c>
      <c r="FP32" s="138">
        <f>1/FP30</f>
        <v>1.48910168864918</v>
      </c>
      <c r="FS32" s="136"/>
      <c r="FT32" s="137" t="s">
        <v>63</v>
      </c>
      <c r="FU32" s="138">
        <f>1/FU30</f>
        <v>1.50370322567341</v>
      </c>
      <c r="FV32" s="135"/>
      <c r="FX32" s="136"/>
      <c r="FY32" s="137" t="s">
        <v>63</v>
      </c>
      <c r="FZ32" s="138">
        <f>1/FZ30</f>
        <v>1.47730700927749</v>
      </c>
      <c r="GA32" s="135"/>
      <c r="GC32" s="136"/>
      <c r="GD32" s="137" t="s">
        <v>63</v>
      </c>
      <c r="GE32" s="138">
        <f>1/GE30</f>
        <v>1.49890080332957</v>
      </c>
      <c r="GF32" s="135"/>
      <c r="GH32" s="136"/>
      <c r="GI32" s="137" t="s">
        <v>63</v>
      </c>
      <c r="GJ32" s="138">
        <f>1/GJ30</f>
        <v>1.52550801959566</v>
      </c>
      <c r="GK32" s="135"/>
      <c r="GM32" s="136"/>
      <c r="GN32" s="137" t="s">
        <v>63</v>
      </c>
      <c r="GO32" s="138">
        <f>1/GO30</f>
        <v>1.56758574694036</v>
      </c>
      <c r="GP32" s="135"/>
      <c r="GR32" s="136"/>
      <c r="GS32" s="137" t="s">
        <v>63</v>
      </c>
      <c r="GT32" s="138">
        <f>1/GT30</f>
        <v>1.59746918282263</v>
      </c>
      <c r="GU32" s="135"/>
      <c r="GW32" s="136"/>
      <c r="GX32" s="137" t="s">
        <v>63</v>
      </c>
      <c r="GY32" s="138">
        <f>1/GY30</f>
        <v>1.57436265863672</v>
      </c>
      <c r="GZ32" s="135"/>
      <c r="HB32" s="136"/>
      <c r="HC32" s="137" t="s">
        <v>63</v>
      </c>
      <c r="HD32" s="138">
        <f>1/HD30</f>
        <v>1.57978821960952</v>
      </c>
      <c r="HE32" s="135"/>
      <c r="HG32" s="136"/>
      <c r="HH32" s="137" t="s">
        <v>63</v>
      </c>
      <c r="HI32" s="138">
        <f>1/HI30</f>
        <v>1.58181259000796</v>
      </c>
      <c r="HJ32" s="135"/>
      <c r="HL32" s="136"/>
      <c r="HM32" s="137" t="s">
        <v>63</v>
      </c>
      <c r="HN32" s="138">
        <f>1/HN30</f>
        <v>1.55169048511561</v>
      </c>
      <c r="HO32" s="135"/>
      <c r="HQ32" s="136"/>
      <c r="HR32" s="137" t="s">
        <v>63</v>
      </c>
      <c r="HS32" s="138">
        <f>1/HS30</f>
        <v>1.53791203066289</v>
      </c>
      <c r="HT32" s="135"/>
      <c r="HV32" s="136"/>
      <c r="HW32" s="137" t="s">
        <v>63</v>
      </c>
      <c r="HX32" s="138">
        <f>1/HX30</f>
        <v>1.52583871871475</v>
      </c>
      <c r="HY32" s="135"/>
      <c r="IA32" s="136"/>
      <c r="IB32" s="137" t="s">
        <v>63</v>
      </c>
      <c r="IC32" s="138">
        <f>1/IC30</f>
        <v>1.53758640961053</v>
      </c>
      <c r="ID32" s="135"/>
      <c r="IF32" s="136"/>
      <c r="IG32" s="137" t="s">
        <v>63</v>
      </c>
      <c r="IH32" s="138">
        <f>1/IH30</f>
        <v>1.51592179552392</v>
      </c>
      <c r="II32" s="135"/>
      <c r="IK32" s="136"/>
      <c r="IL32" s="137" t="s">
        <v>63</v>
      </c>
      <c r="IM32" s="138">
        <f>1/IM30</f>
        <v>1.52959900252812</v>
      </c>
      <c r="IN32" s="135"/>
      <c r="IP32" s="136"/>
      <c r="IQ32" s="137" t="s">
        <v>63</v>
      </c>
      <c r="IR32" s="138">
        <f>1/IR30</f>
        <v>1.53510657343678</v>
      </c>
      <c r="IS32" s="135"/>
      <c r="IU32" s="136"/>
      <c r="IV32" s="137" t="s">
        <v>63</v>
      </c>
      <c r="IW32" s="138">
        <f>1/IW30</f>
        <v>1.50830125281117</v>
      </c>
      <c r="IX32" s="135"/>
      <c r="IZ32" s="136"/>
      <c r="JA32" s="137" t="s">
        <v>63</v>
      </c>
      <c r="JB32" s="138">
        <f>1/JB30</f>
        <v>1.4804518237734</v>
      </c>
      <c r="JC32" s="135"/>
      <c r="JE32" s="136"/>
      <c r="JF32" s="137" t="s">
        <v>63</v>
      </c>
      <c r="JG32" s="138">
        <f>1/JG30</f>
        <v>1.42381425604997</v>
      </c>
      <c r="JH32" s="135"/>
      <c r="JJ32" s="136"/>
      <c r="JK32" s="137" t="s">
        <v>63</v>
      </c>
      <c r="JL32" s="138">
        <f>1/JL30</f>
        <v>1.42491802155211</v>
      </c>
      <c r="JM32" s="135"/>
      <c r="JO32" s="136"/>
      <c r="JP32" s="137" t="s">
        <v>63</v>
      </c>
      <c r="JQ32" s="138">
        <f>1/JQ30</f>
        <v>1.41444563466903</v>
      </c>
      <c r="JR32" s="135"/>
      <c r="JT32" s="136"/>
      <c r="JU32" s="137" t="s">
        <v>63</v>
      </c>
      <c r="JV32" s="138">
        <f>1/JV30</f>
        <v>1.39582735995668</v>
      </c>
      <c r="JW32" s="135"/>
      <c r="JY32" s="136"/>
      <c r="JZ32" s="137" t="s">
        <v>63</v>
      </c>
      <c r="KA32" s="138">
        <f>1/KA30</f>
        <v>1.42622746983234</v>
      </c>
      <c r="KB32" s="135"/>
    </row>
    <row r="33" spans="8:288">
      <c r="H33" s="164" t="str">
        <f>H6</f>
        <v>2022-03-31</v>
      </c>
      <c r="O33" s="164" t="str">
        <f>O6</f>
        <v>2022-04-29</v>
      </c>
      <c r="V33" s="164" t="str">
        <f>V6</f>
        <v>2022-05-31</v>
      </c>
      <c r="AC33" s="164" t="str">
        <f>AC6</f>
        <v>2022-06-30</v>
      </c>
      <c r="AJ33" s="164" t="str">
        <f>AJ6</f>
        <v>2022-07-29</v>
      </c>
      <c r="AQ33" s="164" t="str">
        <f>AQ6</f>
        <v>2022-08-31</v>
      </c>
      <c r="AX33" s="164" t="str">
        <f>AX6</f>
        <v>462.96</v>
      </c>
      <c r="BE33" s="164" t="str">
        <f>BE6</f>
        <v>2022-10-31</v>
      </c>
      <c r="BL33" s="164" t="str">
        <f>BL6</f>
        <v>2022-11-30</v>
      </c>
      <c r="BS33" s="164" t="str">
        <f>BS6</f>
        <v>2022-12-30</v>
      </c>
      <c r="BZ33" s="164" t="str">
        <f>BZ6</f>
        <v>2023-01-31</v>
      </c>
      <c r="CG33" s="164"/>
      <c r="CH33" s="164">
        <f>CH7</f>
        <v>44984</v>
      </c>
      <c r="CL33" s="164"/>
      <c r="CM33" s="164">
        <f>CM7</f>
        <v>45015</v>
      </c>
      <c r="CQ33" s="164"/>
      <c r="CR33" s="164">
        <f>CR7</f>
        <v>45043</v>
      </c>
      <c r="CV33" s="164"/>
      <c r="CW33" s="164">
        <f>CW7</f>
        <v>45076</v>
      </c>
      <c r="DA33" s="164"/>
      <c r="DB33" s="164">
        <f>DB7</f>
        <v>45106</v>
      </c>
      <c r="DF33" s="164"/>
      <c r="DG33" s="164">
        <f>DG7</f>
        <v>45135</v>
      </c>
      <c r="DK33" s="164"/>
      <c r="DL33" s="164">
        <f>DL7</f>
        <v>45168</v>
      </c>
      <c r="DP33" s="164"/>
      <c r="DQ33" s="164">
        <f>DQ7</f>
        <v>45196</v>
      </c>
      <c r="DU33" s="164"/>
      <c r="DV33" s="164">
        <f>DV7</f>
        <v>45229</v>
      </c>
      <c r="DZ33" s="164"/>
      <c r="EA33" s="164">
        <f>EA7</f>
        <v>45259</v>
      </c>
      <c r="EE33" s="164"/>
      <c r="EF33" s="164">
        <f>EF7</f>
        <v>45288</v>
      </c>
      <c r="EJ33" s="164"/>
      <c r="EK33" s="164">
        <f>EK7</f>
        <v>45320</v>
      </c>
      <c r="EO33" s="164"/>
      <c r="EP33" s="164">
        <f>EP7</f>
        <v>45350</v>
      </c>
      <c r="ET33" s="164"/>
      <c r="EU33" s="164">
        <f>EU7</f>
        <v>45379</v>
      </c>
      <c r="EY33" s="164"/>
      <c r="EZ33" s="164">
        <f>EZ7</f>
        <v>45411</v>
      </c>
      <c r="FD33" s="164"/>
      <c r="FE33" s="164">
        <f>FE7</f>
        <v>45442</v>
      </c>
      <c r="FI33" s="164"/>
      <c r="FJ33" s="164">
        <f>FJ7</f>
        <v>45470</v>
      </c>
      <c r="FN33" s="164"/>
      <c r="FO33" s="164">
        <f>FO7</f>
        <v>45503</v>
      </c>
      <c r="FS33" s="164"/>
      <c r="FT33" s="164">
        <f>FT7</f>
        <v>45533</v>
      </c>
      <c r="FU33" s="135"/>
      <c r="FV33" s="135"/>
      <c r="FX33" s="164"/>
      <c r="FY33" s="164">
        <f>FY7</f>
        <v>45562</v>
      </c>
      <c r="FZ33" s="135"/>
      <c r="GA33" s="135"/>
      <c r="GC33" s="164"/>
      <c r="GD33" s="164">
        <f>GD7</f>
        <v>45595</v>
      </c>
      <c r="GE33" s="135"/>
      <c r="GF33" s="135"/>
      <c r="GH33" s="164"/>
      <c r="GI33" s="164">
        <f>GI7</f>
        <v>45624</v>
      </c>
      <c r="GJ33" s="135"/>
      <c r="GK33" s="135"/>
      <c r="GM33" s="164"/>
      <c r="GN33" s="164">
        <f>GN7</f>
        <v>45656</v>
      </c>
      <c r="GO33" s="135"/>
      <c r="GP33" s="135"/>
      <c r="GR33" s="164"/>
      <c r="GS33" s="164">
        <f>GS7</f>
        <v>45673</v>
      </c>
      <c r="GT33" s="135"/>
      <c r="GU33" s="135"/>
      <c r="GW33" s="164"/>
      <c r="GX33" s="164">
        <f>GX7</f>
        <v>45715</v>
      </c>
      <c r="GY33" s="135"/>
      <c r="GZ33" s="135"/>
      <c r="HB33" s="164"/>
      <c r="HC33" s="164">
        <f>HC7</f>
        <v>45744</v>
      </c>
      <c r="HD33" s="135"/>
      <c r="HE33" s="135"/>
      <c r="HG33" s="164"/>
      <c r="HH33" s="164">
        <f>HH7</f>
        <v>45776</v>
      </c>
      <c r="HI33" s="135"/>
      <c r="HJ33" s="135"/>
      <c r="HL33" s="164"/>
      <c r="HM33" s="164">
        <f>HM7</f>
        <v>45806</v>
      </c>
      <c r="HN33" s="135"/>
      <c r="HO33" s="135"/>
      <c r="HQ33" s="164"/>
      <c r="HR33" s="164">
        <f>HR7</f>
        <v>45835</v>
      </c>
      <c r="HS33" s="135"/>
      <c r="HT33" s="135"/>
      <c r="HV33" s="164"/>
      <c r="HW33" s="164">
        <f>HW7</f>
        <v>45868</v>
      </c>
      <c r="HX33" s="135"/>
      <c r="HY33" s="135"/>
      <c r="IA33" s="164"/>
      <c r="IB33" s="164">
        <f>IB7</f>
        <v>45897</v>
      </c>
      <c r="IC33" s="135"/>
      <c r="ID33" s="135"/>
      <c r="IF33" s="164"/>
      <c r="IG33" s="164">
        <f>IG7</f>
        <v>45929</v>
      </c>
      <c r="IH33" s="135"/>
      <c r="II33" s="135"/>
      <c r="IK33" s="164"/>
      <c r="IL33" s="164">
        <f>IL7</f>
        <v>45960</v>
      </c>
      <c r="IM33" s="135"/>
      <c r="IN33" s="135"/>
      <c r="IP33" s="164"/>
      <c r="IQ33" s="164">
        <f>IQ7</f>
        <v>45988</v>
      </c>
      <c r="IR33" s="135"/>
      <c r="IS33" s="135"/>
      <c r="IU33" s="164"/>
      <c r="IV33" s="164">
        <f>IV7</f>
        <v>46021</v>
      </c>
      <c r="IW33" s="135"/>
      <c r="IX33" s="135"/>
      <c r="IZ33" s="164"/>
      <c r="JA33" s="164">
        <f>JA7</f>
        <v>46051</v>
      </c>
      <c r="JB33" s="135"/>
      <c r="JC33" s="135"/>
      <c r="JE33" s="164"/>
      <c r="JF33" s="164">
        <f>JF7</f>
        <v>46079</v>
      </c>
      <c r="JG33" s="135"/>
      <c r="JH33" s="135"/>
      <c r="JJ33" s="164"/>
      <c r="JK33" s="164">
        <f>JK7</f>
        <v>46111</v>
      </c>
      <c r="JL33" s="135"/>
      <c r="JM33" s="135"/>
      <c r="JO33" s="164"/>
      <c r="JP33" s="164">
        <f>JP7</f>
        <v>46141</v>
      </c>
      <c r="JQ33" s="135"/>
      <c r="JR33" s="135"/>
      <c r="JT33" s="164"/>
      <c r="JU33" s="164">
        <f>JU7</f>
        <v>46170</v>
      </c>
      <c r="JV33" s="135"/>
      <c r="JW33" s="135"/>
      <c r="JY33" s="164"/>
      <c r="JZ33" s="164">
        <f>JZ7</f>
        <v>46202</v>
      </c>
      <c r="KA33" s="135"/>
      <c r="KB33" s="135"/>
    </row>
  </sheetData>
  <sheetProtection formatCells="0" insertHyperlinks="0" autoFilter="0"/>
  <mergeCells count="24">
    <mergeCell ref="B5:C5"/>
    <mergeCell ref="D5:E5"/>
    <mergeCell ref="I5:J5"/>
    <mergeCell ref="K5:L5"/>
    <mergeCell ref="P5:Q5"/>
    <mergeCell ref="R5:S5"/>
    <mergeCell ref="W5:X5"/>
    <mergeCell ref="Y5:Z5"/>
    <mergeCell ref="AD5:AE5"/>
    <mergeCell ref="AF5:AG5"/>
    <mergeCell ref="AK5:AL5"/>
    <mergeCell ref="AM5:AN5"/>
    <mergeCell ref="AR5:AS5"/>
    <mergeCell ref="AT5:AU5"/>
    <mergeCell ref="AY5:AZ5"/>
    <mergeCell ref="BA5:BB5"/>
    <mergeCell ref="BF5:BG5"/>
    <mergeCell ref="BH5:BI5"/>
    <mergeCell ref="BM5:BN5"/>
    <mergeCell ref="BO5:BP5"/>
    <mergeCell ref="BT5:BU5"/>
    <mergeCell ref="BV5:BW5"/>
    <mergeCell ref="CA5:CB5"/>
    <mergeCell ref="CC5:CD5"/>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B1:JA33"/>
  <sheetViews>
    <sheetView topLeftCell="II1" workbookViewId="0">
      <selection activeCell="IF2" sqref="IF2"/>
    </sheetView>
  </sheetViews>
  <sheetFormatPr defaultColWidth="9" defaultRowHeight="14.4"/>
  <cols>
    <col min="2" max="2" width="13.8888888888889" style="135" customWidth="1"/>
    <col min="3" max="3" width="9" style="135"/>
    <col min="4" max="4" width="13.1111111111111" style="135" customWidth="1"/>
    <col min="5" max="5" width="19.212962962963" style="135" customWidth="1"/>
    <col min="6" max="6" width="14" style="135" customWidth="1"/>
    <col min="7" max="7" width="18.6666666666667" style="135" customWidth="1"/>
    <col min="9" max="9" width="13.8888888888889" style="135" customWidth="1"/>
    <col min="10" max="10" width="9" style="135"/>
    <col min="11" max="11" width="13.1111111111111" style="135" customWidth="1"/>
    <col min="12" max="12" width="19.212962962963" style="135" customWidth="1"/>
    <col min="13" max="13" width="14" style="135" customWidth="1"/>
    <col min="14" max="14" width="18.6666666666667" style="135" customWidth="1"/>
    <col min="16" max="16" width="13.8888888888889" style="135" customWidth="1"/>
    <col min="17" max="17" width="9" style="135"/>
    <col min="18" max="18" width="13.1111111111111" style="135" customWidth="1"/>
    <col min="19" max="19" width="19.212962962963" style="135" customWidth="1"/>
    <col min="20" max="20" width="14" style="135" customWidth="1"/>
    <col min="21" max="21" width="18.6666666666667" style="135" customWidth="1"/>
    <col min="23" max="23" width="13.8888888888889" style="135" customWidth="1"/>
    <col min="24" max="24" width="9" style="135"/>
    <col min="25" max="25" width="13.1111111111111" style="135" customWidth="1"/>
    <col min="26" max="26" width="19.212962962963" style="135" customWidth="1"/>
    <col min="27" max="27" width="14" style="135" customWidth="1"/>
    <col min="28" max="28" width="18.6666666666667" style="135" customWidth="1"/>
    <col min="30" max="30" width="13.8888888888889" style="135" customWidth="1"/>
    <col min="31" max="31" width="9" style="135"/>
    <col min="32" max="32" width="13.1111111111111" style="135" customWidth="1"/>
    <col min="33" max="33" width="19.212962962963" style="135" customWidth="1"/>
    <col min="34" max="34" width="14" style="135" customWidth="1"/>
    <col min="35" max="35" width="18.6666666666667" style="135" customWidth="1"/>
    <col min="37" max="37" width="13.8888888888889" style="135" customWidth="1"/>
    <col min="38" max="38" width="9" style="135"/>
    <col min="39" max="39" width="13.1111111111111" style="135" customWidth="1"/>
    <col min="40" max="40" width="19.212962962963" style="135" customWidth="1"/>
    <col min="41" max="41" width="14" style="135" customWidth="1"/>
    <col min="42" max="42" width="16.3333333333333" style="135" customWidth="1"/>
    <col min="44" max="44" width="13.8888888888889" style="135" customWidth="1"/>
    <col min="45" max="45" width="9" style="135"/>
    <col min="46" max="46" width="13.1111111111111" style="135" customWidth="1"/>
    <col min="47" max="47" width="19.212962962963" style="135" customWidth="1"/>
    <col min="48" max="48" width="14" style="135" customWidth="1"/>
    <col min="49" max="49" width="16.3333333333333" style="135" customWidth="1"/>
    <col min="51" max="51" width="13.8888888888889" style="135" customWidth="1"/>
    <col min="52" max="52" width="9" style="135"/>
    <col min="53" max="53" width="13.1111111111111" style="135" customWidth="1"/>
    <col min="54" max="55" width="9.88888888888889" style="135" customWidth="1"/>
    <col min="56" max="56" width="16.3333333333333" style="135" customWidth="1"/>
    <col min="58" max="58" width="13.8888888888889" style="135" customWidth="1"/>
    <col min="59" max="59" width="16.3333333333333" style="135" customWidth="1"/>
    <col min="60" max="60" width="13.1111111111111" style="135" customWidth="1"/>
    <col min="61" max="61" width="16.3333333333333" style="135" customWidth="1"/>
    <col min="63" max="63" width="13.8888888888889" style="135" customWidth="1"/>
    <col min="64" max="64" width="16.3333333333333" style="135" customWidth="1"/>
    <col min="65" max="65" width="13.1111111111111" style="135" customWidth="1"/>
    <col min="66" max="66" width="16.3333333333333" style="135" customWidth="1"/>
    <col min="68" max="68" width="13.8888888888889" style="135" customWidth="1"/>
    <col min="69" max="69" width="16.3333333333333" style="135" customWidth="1"/>
    <col min="70" max="70" width="13.1111111111111" style="135" customWidth="1"/>
    <col min="71" max="71" width="16.3333333333333" style="135" customWidth="1"/>
    <col min="73" max="73" width="13.8888888888889" style="135" customWidth="1"/>
    <col min="74" max="74" width="16.3333333333333" style="135" customWidth="1"/>
    <col min="75" max="75" width="13.1111111111111" style="135" customWidth="1"/>
    <col min="76" max="76" width="16.3333333333333" style="135" customWidth="1"/>
    <col min="78" max="78" width="13.8888888888889" style="135" customWidth="1"/>
    <col min="79" max="79" width="16.3333333333333" style="135" customWidth="1"/>
    <col min="80" max="80" width="13.1111111111111" style="135" customWidth="1"/>
    <col min="81" max="81" width="16.3333333333333" style="135" customWidth="1"/>
    <col min="83" max="83" width="13.8888888888889" style="135" customWidth="1"/>
    <col min="84" max="84" width="16.3333333333333" style="135" customWidth="1"/>
    <col min="85" max="85" width="13.1111111111111" style="135" customWidth="1"/>
    <col min="86" max="86" width="16.3333333333333" style="135" customWidth="1"/>
    <col min="88" max="88" width="13.8888888888889" style="135" customWidth="1"/>
    <col min="89" max="89" width="16.3333333333333" style="135" customWidth="1"/>
    <col min="90" max="90" width="13.1111111111111" style="135" customWidth="1"/>
    <col min="91" max="91" width="16.3333333333333" style="135" customWidth="1"/>
    <col min="93" max="93" width="13.8888888888889" style="135" customWidth="1"/>
    <col min="94" max="94" width="16.3333333333333" style="135" customWidth="1"/>
    <col min="95" max="95" width="13.1111111111111" style="135" customWidth="1"/>
    <col min="96" max="96" width="16.3333333333333" style="135" customWidth="1"/>
    <col min="98" max="98" width="13.8888888888889" style="135" customWidth="1"/>
    <col min="99" max="99" width="16.3333333333333" style="135" customWidth="1"/>
    <col min="100" max="100" width="13.1111111111111" style="135" customWidth="1"/>
    <col min="101" max="101" width="16.3333333333333" style="135" customWidth="1"/>
    <col min="103" max="103" width="13.8888888888889" style="135" customWidth="1"/>
    <col min="104" max="104" width="16.3333333333333" style="135" customWidth="1"/>
    <col min="105" max="105" width="13.1111111111111" style="135" customWidth="1"/>
    <col min="106" max="106" width="16.3333333333333" style="135" customWidth="1"/>
    <col min="108" max="108" width="13.8888888888889" style="135" customWidth="1"/>
    <col min="109" max="109" width="16.3333333333333" style="135" customWidth="1"/>
    <col min="110" max="110" width="13.1111111111111" style="135" customWidth="1"/>
    <col min="111" max="111" width="16.3333333333333" style="135" customWidth="1"/>
    <col min="113" max="113" width="13.8888888888889" style="135" customWidth="1"/>
    <col min="114" max="114" width="16.3333333333333" style="135" customWidth="1"/>
    <col min="115" max="115" width="13.1111111111111" style="135" customWidth="1"/>
    <col min="116" max="116" width="16.3333333333333" style="135" customWidth="1"/>
    <col min="118" max="118" width="13.8888888888889" style="135" customWidth="1"/>
    <col min="119" max="119" width="16.3333333333333" style="135" customWidth="1"/>
    <col min="120" max="120" width="13.1111111111111" style="135" customWidth="1"/>
    <col min="121" max="121" width="16.3333333333333" style="135" customWidth="1"/>
    <col min="123" max="123" width="13.8888888888889" style="135" customWidth="1"/>
    <col min="124" max="124" width="16.3333333333333" style="135" customWidth="1"/>
    <col min="125" max="125" width="13.1111111111111" style="135" customWidth="1"/>
    <col min="126" max="126" width="16.3333333333333" style="135" customWidth="1"/>
    <col min="128" max="128" width="13.8888888888889" style="135" customWidth="1"/>
    <col min="129" max="129" width="16.3333333333333" style="135" customWidth="1"/>
    <col min="130" max="130" width="13.1111111111111" style="135" customWidth="1"/>
    <col min="131" max="131" width="16.3333333333333" style="135" customWidth="1"/>
    <col min="133" max="133" width="13.8888888888889" style="135" customWidth="1"/>
    <col min="134" max="134" width="16.3333333333333" style="135" customWidth="1"/>
    <col min="135" max="135" width="13.1111111111111" style="135" customWidth="1"/>
    <col min="136" max="136" width="16.3333333333333" style="135" customWidth="1"/>
    <col min="138" max="138" width="13.8888888888889" style="135" customWidth="1"/>
    <col min="139" max="139" width="16.3333333333333" style="135" customWidth="1"/>
    <col min="140" max="140" width="13.1111111111111" style="135" customWidth="1"/>
    <col min="141" max="141" width="16.3333333333333" style="135" customWidth="1"/>
    <col min="143" max="143" width="13.8888888888889" style="135" customWidth="1"/>
    <col min="144" max="144" width="16.3333333333333" style="135" customWidth="1"/>
    <col min="145" max="145" width="13.1111111111111" style="135" customWidth="1"/>
    <col min="146" max="146" width="16.3333333333333" style="135" customWidth="1"/>
    <col min="148" max="148" width="10.6666666666667" customWidth="1"/>
    <col min="149" max="149" width="10.787037037037" customWidth="1"/>
    <col min="150" max="150" width="13.6666666666667" customWidth="1"/>
    <col min="151" max="151" width="11.4444444444444" customWidth="1"/>
    <col min="153" max="153" width="10.6666666666667" customWidth="1"/>
    <col min="154" max="154" width="10.787037037037" customWidth="1"/>
    <col min="155" max="155" width="13.6666666666667" customWidth="1"/>
    <col min="156" max="156" width="11.4444444444444" customWidth="1"/>
    <col min="158" max="158" width="10.6666666666667" customWidth="1"/>
    <col min="159" max="159" width="10.787037037037" customWidth="1"/>
    <col min="160" max="160" width="13.6666666666667" customWidth="1"/>
    <col min="161" max="161" width="11.4444444444444" customWidth="1"/>
    <col min="163" max="163" width="10.6666666666667" customWidth="1"/>
    <col min="164" max="164" width="10.787037037037" customWidth="1"/>
    <col min="165" max="165" width="13.6666666666667" customWidth="1"/>
    <col min="166" max="166" width="11.4444444444444" customWidth="1"/>
    <col min="168" max="168" width="10.6666666666667" customWidth="1"/>
    <col min="169" max="169" width="10.787037037037" customWidth="1"/>
    <col min="170" max="170" width="13.6666666666667" customWidth="1"/>
    <col min="171" max="171" width="11.4444444444444" customWidth="1"/>
    <col min="173" max="173" width="10.6666666666667" customWidth="1"/>
    <col min="174" max="174" width="10.787037037037" customWidth="1"/>
    <col min="175" max="175" width="13.6666666666667" customWidth="1"/>
    <col min="176" max="176" width="11.4444444444444" customWidth="1"/>
    <col min="178" max="178" width="10.6666666666667" customWidth="1"/>
    <col min="179" max="179" width="10.787037037037" customWidth="1"/>
    <col min="180" max="180" width="13.6666666666667" customWidth="1"/>
    <col min="181" max="181" width="11.4444444444444" customWidth="1"/>
    <col min="183" max="183" width="10.6666666666667" customWidth="1"/>
    <col min="184" max="184" width="10.787037037037" customWidth="1"/>
    <col min="185" max="185" width="13.6666666666667" customWidth="1"/>
    <col min="186" max="186" width="11.4444444444444" customWidth="1"/>
    <col min="188" max="188" width="10.6666666666667" customWidth="1"/>
    <col min="189" max="189" width="10.787037037037" customWidth="1"/>
    <col min="190" max="190" width="13.6666666666667" customWidth="1"/>
    <col min="191" max="191" width="11.4444444444444" customWidth="1"/>
    <col min="193" max="193" width="10.6666666666667" customWidth="1"/>
    <col min="194" max="194" width="10.787037037037" customWidth="1"/>
    <col min="195" max="195" width="13.6666666666667" customWidth="1"/>
    <col min="196" max="196" width="11.4444444444444" customWidth="1"/>
    <col min="198" max="198" width="10.6666666666667" customWidth="1"/>
    <col min="199" max="199" width="10.787037037037" customWidth="1"/>
    <col min="200" max="200" width="13.6666666666667" customWidth="1"/>
    <col min="201" max="201" width="11.4444444444444" customWidth="1"/>
    <col min="203" max="203" width="10.6666666666667" customWidth="1"/>
    <col min="204" max="204" width="10.787037037037" customWidth="1"/>
    <col min="205" max="205" width="13.6666666666667" customWidth="1"/>
    <col min="206" max="206" width="11.4444444444444" customWidth="1"/>
    <col min="208" max="208" width="10.6666666666667" customWidth="1"/>
    <col min="209" max="209" width="10.787037037037" customWidth="1"/>
    <col min="210" max="210" width="13.6666666666667" customWidth="1"/>
    <col min="211" max="211" width="11.4444444444444" customWidth="1"/>
    <col min="213" max="213" width="10.6666666666667" customWidth="1"/>
    <col min="214" max="214" width="10.787037037037" customWidth="1"/>
    <col min="215" max="215" width="13.6666666666667" customWidth="1"/>
    <col min="216" max="216" width="11.4444444444444" customWidth="1"/>
    <col min="218" max="218" width="10.6666666666667" customWidth="1"/>
    <col min="219" max="219" width="10.787037037037" customWidth="1"/>
    <col min="220" max="220" width="13.6666666666667" customWidth="1"/>
    <col min="221" max="221" width="11.4444444444444" customWidth="1"/>
    <col min="223" max="223" width="10.6666666666667" customWidth="1"/>
    <col min="224" max="224" width="10.787037037037" customWidth="1"/>
    <col min="225" max="225" width="13.6666666666667" customWidth="1"/>
    <col min="226" max="226" width="11.4444444444444" customWidth="1"/>
    <col min="228" max="228" width="10.6666666666667" customWidth="1"/>
    <col min="229" max="229" width="10.787037037037" customWidth="1"/>
    <col min="230" max="230" width="13.6666666666667" customWidth="1"/>
    <col min="231" max="231" width="11.4444444444444" customWidth="1"/>
    <col min="233" max="233" width="10.6666666666667" customWidth="1"/>
    <col min="234" max="234" width="10.787037037037" customWidth="1"/>
    <col min="235" max="235" width="13.6666666666667" customWidth="1"/>
    <col min="236" max="236" width="11.4444444444444" customWidth="1"/>
    <col min="238" max="238" width="10.6666666666667" customWidth="1"/>
    <col min="239" max="239" width="10.787037037037" customWidth="1"/>
    <col min="240" max="240" width="13.6666666666667" customWidth="1"/>
    <col min="241" max="241" width="11.4444444444444" customWidth="1"/>
    <col min="243" max="243" width="10.6666666666667" customWidth="1"/>
    <col min="244" max="244" width="10.787037037037" customWidth="1"/>
    <col min="245" max="245" width="13.6666666666667" customWidth="1"/>
    <col min="246" max="246" width="11.4444444444444" customWidth="1"/>
    <col min="248" max="248" width="10.6666666666667" customWidth="1"/>
    <col min="249" max="249" width="10.787037037037" customWidth="1"/>
    <col min="250" max="250" width="13.6666666666667" customWidth="1"/>
    <col min="251" max="251" width="11.4444444444444" customWidth="1"/>
    <col min="253" max="253" width="10.6666666666667" customWidth="1"/>
    <col min="254" max="254" width="10.787037037037" customWidth="1"/>
    <col min="255" max="255" width="13.6666666666667" customWidth="1"/>
    <col min="256" max="256" width="11.4444444444444" customWidth="1"/>
    <col min="258" max="258" width="10.6666666666667" customWidth="1"/>
    <col min="259" max="259" width="10.787037037037" customWidth="1"/>
    <col min="260" max="260" width="13.6666666666667" customWidth="1"/>
    <col min="261" max="261" width="11.4444444444444" customWidth="1"/>
  </cols>
  <sheetData>
    <row r="1" s="65" customFormat="1" spans="2:261">
      <c r="B1" s="300" t="s">
        <v>1281</v>
      </c>
      <c r="C1" s="301" t="s">
        <v>62</v>
      </c>
      <c r="D1" s="323">
        <f>1/D3</f>
        <v>0.049136</v>
      </c>
      <c r="E1" s="316"/>
      <c r="F1" s="303"/>
      <c r="G1" s="303"/>
      <c r="I1" s="300" t="s">
        <v>1281</v>
      </c>
      <c r="J1" s="301" t="s">
        <v>62</v>
      </c>
      <c r="K1" s="323">
        <f>1/K3</f>
        <v>0.050154</v>
      </c>
      <c r="L1" s="316"/>
      <c r="M1" s="303"/>
      <c r="N1" s="303"/>
      <c r="P1" s="300" t="s">
        <v>1281</v>
      </c>
      <c r="Q1" s="301" t="s">
        <v>62</v>
      </c>
      <c r="R1" s="323">
        <f>1/R3</f>
        <v>0.0498</v>
      </c>
      <c r="S1" s="316"/>
      <c r="T1" s="303"/>
      <c r="U1" s="303"/>
      <c r="W1" s="300" t="s">
        <v>1281</v>
      </c>
      <c r="X1" s="301" t="s">
        <v>62</v>
      </c>
      <c r="Y1" s="323">
        <f>1/Y3</f>
        <v>0.049276</v>
      </c>
      <c r="Z1" s="316"/>
      <c r="AA1" s="303"/>
      <c r="AB1" s="303"/>
      <c r="AD1" s="300" t="s">
        <v>1281</v>
      </c>
      <c r="AE1" s="301" t="s">
        <v>62</v>
      </c>
      <c r="AF1" s="323">
        <f>1/AF3</f>
        <v>0.04875</v>
      </c>
      <c r="AG1" s="316"/>
      <c r="AH1" s="303"/>
      <c r="AI1" s="303"/>
      <c r="AK1" s="300" t="s">
        <v>1281</v>
      </c>
      <c r="AL1" s="301" t="s">
        <v>62</v>
      </c>
      <c r="AM1" s="323">
        <f>1/AM3</f>
        <v>0.051723</v>
      </c>
      <c r="AN1" s="316"/>
      <c r="AO1" s="303"/>
      <c r="AP1" s="303"/>
      <c r="AR1" s="300" t="s">
        <v>1281</v>
      </c>
      <c r="AS1" s="301" t="s">
        <v>62</v>
      </c>
      <c r="AT1" s="323">
        <f>1/AT3</f>
        <v>0.052358</v>
      </c>
      <c r="AU1" s="316"/>
      <c r="AV1" s="303"/>
      <c r="AW1" s="303"/>
      <c r="AY1" s="300" t="s">
        <v>1281</v>
      </c>
      <c r="AZ1" s="301" t="s">
        <v>62</v>
      </c>
      <c r="BA1" s="323">
        <f>1/BA3</f>
        <v>0.05184</v>
      </c>
      <c r="BB1" s="316"/>
      <c r="BC1" s="303"/>
      <c r="BD1" s="303"/>
      <c r="BF1" s="300" t="s">
        <v>1281</v>
      </c>
      <c r="BG1" s="301" t="s">
        <v>62</v>
      </c>
      <c r="BH1" s="323">
        <f>1/BH3</f>
        <v>0.0510239999925382</v>
      </c>
      <c r="BI1" s="303"/>
      <c r="BK1" s="300" t="s">
        <v>1281</v>
      </c>
      <c r="BL1" s="301" t="s">
        <v>62</v>
      </c>
      <c r="BM1" s="323">
        <f>1/BM3</f>
        <v>0.0516930000018646</v>
      </c>
      <c r="BN1" s="303"/>
      <c r="BP1" s="300" t="s">
        <v>1281</v>
      </c>
      <c r="BQ1" s="301" t="s">
        <v>62</v>
      </c>
      <c r="BR1" s="323">
        <f>1/BR3</f>
        <v>0.0517229999893637</v>
      </c>
      <c r="BS1" s="303"/>
      <c r="BU1" s="300" t="s">
        <v>1281</v>
      </c>
      <c r="BV1" s="301" t="s">
        <v>62</v>
      </c>
      <c r="BW1" s="323">
        <f>1/BW3</f>
        <v>0.0506519999897116</v>
      </c>
      <c r="BX1" s="303"/>
      <c r="BZ1" s="300" t="s">
        <v>1281</v>
      </c>
      <c r="CA1" s="301" t="s">
        <v>62</v>
      </c>
      <c r="CB1" s="323">
        <f>1/CB3</f>
        <v>0.0500940000000001</v>
      </c>
      <c r="CC1" s="303"/>
      <c r="CE1" s="300" t="s">
        <v>1281</v>
      </c>
      <c r="CF1" s="301" t="s">
        <v>62</v>
      </c>
      <c r="CG1" s="323">
        <f>1/CG3</f>
        <v>0.0508019999975209</v>
      </c>
      <c r="CH1" s="303"/>
      <c r="CJ1" s="300" t="s">
        <v>1281</v>
      </c>
      <c r="CK1" s="301" t="s">
        <v>62</v>
      </c>
      <c r="CL1" s="323">
        <f>1/CL3</f>
        <v>0.0498470000000001</v>
      </c>
      <c r="CM1" s="303"/>
      <c r="CO1" s="300" t="s">
        <v>1281</v>
      </c>
      <c r="CP1" s="301" t="s">
        <v>62</v>
      </c>
      <c r="CQ1" s="323">
        <f>1/CQ3</f>
        <v>0.0483979999927238</v>
      </c>
      <c r="CR1" s="303"/>
      <c r="CT1" s="300" t="s">
        <v>1281</v>
      </c>
      <c r="CU1" s="301" t="s">
        <v>62</v>
      </c>
      <c r="CV1" s="323">
        <f>1/CV3</f>
        <v>0.0484330000014283</v>
      </c>
      <c r="CW1" s="303"/>
      <c r="CY1" s="300" t="s">
        <v>1281</v>
      </c>
      <c r="CZ1" s="301" t="s">
        <v>62</v>
      </c>
      <c r="DA1" s="323">
        <f>1/DA3</f>
        <v>0.0483620000007216</v>
      </c>
      <c r="DB1" s="303"/>
      <c r="DD1" s="300" t="s">
        <v>1281</v>
      </c>
      <c r="DE1" s="301" t="s">
        <v>62</v>
      </c>
      <c r="DF1" s="323">
        <f>1/DF3</f>
        <v>0.050213000006009</v>
      </c>
      <c r="DG1" s="303"/>
      <c r="DI1" s="300" t="s">
        <v>1281</v>
      </c>
      <c r="DJ1" s="301" t="s">
        <v>62</v>
      </c>
      <c r="DK1" s="323">
        <f>1/DK3</f>
        <v>0.0483900000024872</v>
      </c>
      <c r="DL1" s="303"/>
      <c r="DN1" s="300" t="s">
        <v>1281</v>
      </c>
      <c r="DO1" s="301" t="s">
        <v>62</v>
      </c>
      <c r="DP1" s="323">
        <f>1/DP3</f>
        <v>0.0473910000057087</v>
      </c>
      <c r="DQ1" s="303"/>
      <c r="DS1" s="300" t="s">
        <v>1281</v>
      </c>
      <c r="DT1" s="301" t="s">
        <v>62</v>
      </c>
      <c r="DU1" s="323">
        <f>1/DU3</f>
        <v>0.0471579995765212</v>
      </c>
      <c r="DV1" s="303"/>
      <c r="DX1" s="300" t="s">
        <v>1281</v>
      </c>
      <c r="DY1" s="301" t="s">
        <v>62</v>
      </c>
      <c r="DZ1" s="323">
        <f>1/DZ3</f>
        <v>0.0457699999921733</v>
      </c>
      <c r="EA1" s="303"/>
      <c r="EC1" s="300" t="s">
        <v>1281</v>
      </c>
      <c r="ED1" s="301" t="s">
        <v>62</v>
      </c>
      <c r="EE1" s="323">
        <f>1/EE3</f>
        <v>0.0456109999957468</v>
      </c>
      <c r="EF1" s="303"/>
      <c r="EH1" s="300" t="s">
        <v>1281</v>
      </c>
      <c r="EI1" s="301" t="s">
        <v>62</v>
      </c>
      <c r="EJ1" s="323">
        <f>1/EJ3</f>
        <v>0.0447380000094701</v>
      </c>
      <c r="EK1" s="303"/>
      <c r="EM1" s="300" t="s">
        <v>1281</v>
      </c>
      <c r="EN1" s="301" t="s">
        <v>62</v>
      </c>
      <c r="EO1" s="323">
        <f>1/EO3</f>
        <v>0.0469579999965702</v>
      </c>
      <c r="EP1" s="303"/>
      <c r="ER1" s="300" t="s">
        <v>1281</v>
      </c>
      <c r="ES1" s="301" t="s">
        <v>62</v>
      </c>
      <c r="ET1" s="323">
        <f>1/ET3</f>
        <v>0.0490540000113285</v>
      </c>
      <c r="EU1" s="303"/>
      <c r="EW1" s="300" t="s">
        <v>1281</v>
      </c>
      <c r="EX1" s="301" t="s">
        <v>62</v>
      </c>
      <c r="EY1" s="323">
        <f>1/EY3</f>
        <v>0.0490770086974275</v>
      </c>
      <c r="EZ1" s="303"/>
      <c r="FB1" s="300" t="s">
        <v>1281</v>
      </c>
      <c r="FC1" s="301" t="s">
        <v>62</v>
      </c>
      <c r="FD1" s="323">
        <f>1/FD3</f>
        <v>0.0464799999964675</v>
      </c>
      <c r="FE1" s="303"/>
      <c r="FG1" s="300" t="s">
        <v>1281</v>
      </c>
      <c r="FH1" s="301" t="s">
        <v>62</v>
      </c>
      <c r="FI1" s="323">
        <f>1/FI3</f>
        <v>0.047770000821644</v>
      </c>
      <c r="FJ1" s="303"/>
      <c r="FL1" s="300" t="s">
        <v>1281</v>
      </c>
      <c r="FM1" s="301" t="s">
        <v>62</v>
      </c>
      <c r="FN1" s="323">
        <f>1/FN3</f>
        <v>0.0462330041697546</v>
      </c>
      <c r="FO1" s="303"/>
      <c r="FQ1" s="300" t="s">
        <v>1281</v>
      </c>
      <c r="FR1" s="301" t="s">
        <v>62</v>
      </c>
      <c r="FS1" s="323">
        <f>1/FS3</f>
        <v>0.0466999917808014</v>
      </c>
      <c r="FT1" s="303"/>
      <c r="FV1" s="300" t="s">
        <v>1281</v>
      </c>
      <c r="FW1" s="301" t="s">
        <v>62</v>
      </c>
      <c r="FX1" s="323">
        <f>1/FX3</f>
        <v>0.0483360087314166</v>
      </c>
      <c r="FY1" s="303"/>
      <c r="GA1" s="300" t="s">
        <v>1281</v>
      </c>
      <c r="GB1" s="301" t="s">
        <v>62</v>
      </c>
      <c r="GC1" s="323">
        <f>1/GC3</f>
        <v>0.048355010884713</v>
      </c>
      <c r="GD1" s="303"/>
      <c r="GF1" s="300" t="s">
        <v>1281</v>
      </c>
      <c r="GG1" s="301" t="s">
        <v>62</v>
      </c>
      <c r="GH1" s="323">
        <f>1/GH3</f>
        <v>0.0508719968988431</v>
      </c>
      <c r="GI1" s="303"/>
      <c r="GK1" s="300" t="s">
        <v>1281</v>
      </c>
      <c r="GL1" s="301" t="s">
        <v>62</v>
      </c>
      <c r="GM1" s="323">
        <f>1/GM3</f>
        <v>0.0498610124278573</v>
      </c>
      <c r="GN1" s="303"/>
      <c r="GP1" s="300" t="s">
        <v>1281</v>
      </c>
      <c r="GQ1" s="301" t="s">
        <v>62</v>
      </c>
      <c r="GR1" s="323">
        <f>1/GR3</f>
        <v>0.0495939987294017</v>
      </c>
      <c r="GS1" s="303"/>
      <c r="GU1" s="300" t="s">
        <v>1281</v>
      </c>
      <c r="GV1" s="301" t="s">
        <v>62</v>
      </c>
      <c r="GW1" s="323">
        <f>1/GW3</f>
        <v>0.0480069898177175</v>
      </c>
      <c r="GX1" s="303"/>
      <c r="GZ1" s="300" t="s">
        <v>1281</v>
      </c>
      <c r="HA1" s="301" t="s">
        <v>62</v>
      </c>
      <c r="HB1" s="323">
        <f>1/HB3</f>
        <v>0.0484280028146355</v>
      </c>
      <c r="HC1" s="303"/>
      <c r="HE1" s="300" t="s">
        <v>1281</v>
      </c>
      <c r="HF1" s="301" t="s">
        <v>62</v>
      </c>
      <c r="HG1" s="323">
        <f>1/HG3</f>
        <v>0.0478579957549958</v>
      </c>
      <c r="HH1" s="303"/>
      <c r="HJ1" s="300" t="s">
        <v>1281</v>
      </c>
      <c r="HK1" s="301" t="s">
        <v>62</v>
      </c>
      <c r="HL1" s="323">
        <f>1/HL3</f>
        <v>0.0461029999921016</v>
      </c>
      <c r="HM1" s="303"/>
      <c r="HO1" s="300" t="s">
        <v>1281</v>
      </c>
      <c r="HP1" s="301" t="s">
        <v>62</v>
      </c>
      <c r="HQ1" s="323">
        <f>1/HQ3</f>
        <v>0.0452930000025858</v>
      </c>
      <c r="HR1" s="303"/>
      <c r="HT1" s="300" t="s">
        <v>1281</v>
      </c>
      <c r="HU1" s="301" t="s">
        <v>62</v>
      </c>
      <c r="HV1" s="323">
        <f>1/HV3</f>
        <v>0.044797</v>
      </c>
      <c r="HW1" s="303"/>
      <c r="HY1" s="300" t="s">
        <v>1281</v>
      </c>
      <c r="HZ1" s="301" t="s">
        <v>62</v>
      </c>
      <c r="IA1" s="323">
        <f>1/IA3</f>
        <v>0.0454639999999999</v>
      </c>
      <c r="IB1" s="303"/>
      <c r="ID1" s="300" t="s">
        <v>1281</v>
      </c>
      <c r="IE1" s="301" t="s">
        <v>62</v>
      </c>
      <c r="IF1" s="323">
        <f>1/IF3</f>
        <v>0.0442159999999999</v>
      </c>
      <c r="IG1" s="303"/>
      <c r="II1" s="300" t="s">
        <v>1281</v>
      </c>
      <c r="IJ1" s="301" t="s">
        <v>62</v>
      </c>
      <c r="IK1" s="323">
        <f>1/IK3</f>
        <v>0.043296</v>
      </c>
      <c r="IL1" s="303"/>
      <c r="IN1" s="300" t="s">
        <v>1281</v>
      </c>
      <c r="IO1" s="301" t="s">
        <v>62</v>
      </c>
      <c r="IP1" s="323">
        <f>1/IP3</f>
        <v>0.042812</v>
      </c>
      <c r="IQ1" s="303"/>
      <c r="IS1" s="300" t="s">
        <v>1281</v>
      </c>
      <c r="IT1" s="301" t="s">
        <v>62</v>
      </c>
      <c r="IU1" s="323">
        <f>1/IU3</f>
        <v>0.0427179999999999</v>
      </c>
      <c r="IV1" s="303"/>
      <c r="IX1" s="300" t="s">
        <v>1281</v>
      </c>
      <c r="IY1" s="301" t="s">
        <v>62</v>
      </c>
      <c r="IZ1" s="323">
        <f>1/IZ3</f>
        <v>0.0420449999999999</v>
      </c>
      <c r="JA1" s="303"/>
    </row>
    <row r="2" s="65" customFormat="1" spans="2:261">
      <c r="B2" s="304"/>
      <c r="C2" s="305" t="s">
        <v>63</v>
      </c>
      <c r="D2" s="323">
        <f>1/D4</f>
        <v>0.0499703845229425</v>
      </c>
      <c r="E2" s="316"/>
      <c r="F2" s="317"/>
      <c r="G2" s="303"/>
      <c r="I2" s="304"/>
      <c r="J2" s="305" t="s">
        <v>63</v>
      </c>
      <c r="K2" s="323">
        <f>1/K4</f>
        <v>0.049219310575206</v>
      </c>
      <c r="L2" s="316"/>
      <c r="M2" s="317"/>
      <c r="N2" s="303"/>
      <c r="P2" s="304"/>
      <c r="Q2" s="305" t="s">
        <v>63</v>
      </c>
      <c r="R2" s="323">
        <f>1/R4</f>
        <v>0.0502953034794327</v>
      </c>
      <c r="S2" s="316"/>
      <c r="T2" s="317"/>
      <c r="U2" s="303"/>
      <c r="W2" s="304"/>
      <c r="X2" s="305" t="s">
        <v>63</v>
      </c>
      <c r="Y2" s="323">
        <f>1/Y4</f>
        <v>0.0489166100987805</v>
      </c>
      <c r="Z2" s="316"/>
      <c r="AA2" s="317"/>
      <c r="AB2" s="303"/>
      <c r="AD2" s="304"/>
      <c r="AE2" s="305" t="s">
        <v>63</v>
      </c>
      <c r="AF2" s="323">
        <f>1/AF4</f>
        <v>0.0483907890673999</v>
      </c>
      <c r="AG2" s="316"/>
      <c r="AH2" s="317"/>
      <c r="AI2" s="303"/>
      <c r="AK2" s="304"/>
      <c r="AL2" s="305" t="s">
        <v>63</v>
      </c>
      <c r="AM2" s="323">
        <f>1/AM4</f>
        <v>0.0502442265236026</v>
      </c>
      <c r="AN2" s="316"/>
      <c r="AO2" s="317"/>
      <c r="AP2" s="303"/>
      <c r="AR2" s="304"/>
      <c r="AS2" s="305" t="s">
        <v>63</v>
      </c>
      <c r="AT2" s="323">
        <f>1/AT4</f>
        <v>0.0516733053494429</v>
      </c>
      <c r="AU2" s="316"/>
      <c r="AV2" s="317"/>
      <c r="AW2" s="303"/>
      <c r="AY2" s="304"/>
      <c r="AZ2" s="305" t="s">
        <v>63</v>
      </c>
      <c r="BA2" s="323">
        <f>1/BA4</f>
        <v>0.0521245451007726</v>
      </c>
      <c r="BB2" s="316"/>
      <c r="BC2" s="317"/>
      <c r="BD2" s="303"/>
      <c r="BF2" s="304"/>
      <c r="BG2" s="305" t="s">
        <v>63</v>
      </c>
      <c r="BH2" s="323">
        <f>1/BH4</f>
        <v>0.0514306899189366</v>
      </c>
      <c r="BI2" s="303"/>
      <c r="BK2" s="304"/>
      <c r="BL2" s="305" t="s">
        <v>63</v>
      </c>
      <c r="BM2" s="323">
        <f>1/BM4</f>
        <v>0.0515689698553248</v>
      </c>
      <c r="BN2" s="303"/>
      <c r="BP2" s="304"/>
      <c r="BQ2" s="305" t="s">
        <v>63</v>
      </c>
      <c r="BR2" s="323">
        <f>1/BR4</f>
        <v>0.0516455525487452</v>
      </c>
      <c r="BS2" s="303"/>
      <c r="BU2" s="304"/>
      <c r="BV2" s="305" t="s">
        <v>63</v>
      </c>
      <c r="BW2" s="323">
        <f>1/BW4</f>
        <v>0.0509904897665581</v>
      </c>
      <c r="BX2" s="303"/>
      <c r="BZ2" s="304"/>
      <c r="CA2" s="305" t="s">
        <v>63</v>
      </c>
      <c r="CB2" s="323">
        <f>1/CB4</f>
        <v>0.0507295260800387</v>
      </c>
      <c r="CC2" s="303"/>
      <c r="CE2" s="304"/>
      <c r="CF2" s="305" t="s">
        <v>63</v>
      </c>
      <c r="CG2" s="323">
        <f>1/CG4</f>
        <v>0.0509699604752328</v>
      </c>
      <c r="CH2" s="303"/>
      <c r="CJ2" s="304"/>
      <c r="CK2" s="305" t="s">
        <v>63</v>
      </c>
      <c r="CL2" s="323">
        <f>1/CL4</f>
        <v>0.0500775369509324</v>
      </c>
      <c r="CM2" s="303"/>
      <c r="CO2" s="304"/>
      <c r="CP2" s="305" t="s">
        <v>63</v>
      </c>
      <c r="CQ2" s="323">
        <f>1/CQ4</f>
        <v>0.0491820376086169</v>
      </c>
      <c r="CR2" s="303"/>
      <c r="CT2" s="304"/>
      <c r="CU2" s="305" t="s">
        <v>63</v>
      </c>
      <c r="CV2" s="323">
        <f>1/CV4</f>
        <v>0.0483358135106469</v>
      </c>
      <c r="CW2" s="303"/>
      <c r="CY2" s="304"/>
      <c r="CZ2" s="305" t="s">
        <v>63</v>
      </c>
      <c r="DA2" s="323">
        <f>1/DA4</f>
        <v>0.0479410018433035</v>
      </c>
      <c r="DB2" s="303"/>
      <c r="DD2" s="304"/>
      <c r="DE2" s="305" t="s">
        <v>63</v>
      </c>
      <c r="DF2" s="323">
        <f>1/DF4</f>
        <v>0.0493854295305018</v>
      </c>
      <c r="DG2" s="303"/>
      <c r="DI2" s="304"/>
      <c r="DJ2" s="305" t="s">
        <v>63</v>
      </c>
      <c r="DK2" s="323">
        <f>1/DK4</f>
        <v>0.0488601688286033</v>
      </c>
      <c r="DL2" s="303"/>
      <c r="DN2" s="304"/>
      <c r="DO2" s="305" t="s">
        <v>63</v>
      </c>
      <c r="DP2" s="323">
        <f>1/DP4</f>
        <v>0.0478031262901009</v>
      </c>
      <c r="DQ2" s="303"/>
      <c r="DS2" s="304"/>
      <c r="DT2" s="305" t="s">
        <v>63</v>
      </c>
      <c r="DU2" s="323">
        <f>1/DU4</f>
        <v>0.0476660983816059</v>
      </c>
      <c r="DV2" s="303"/>
      <c r="DX2" s="304"/>
      <c r="DY2" s="305" t="s">
        <v>63</v>
      </c>
      <c r="DZ2" s="323">
        <f>1/DZ4</f>
        <v>0.0464907328989902</v>
      </c>
      <c r="EA2" s="303"/>
      <c r="EC2" s="304"/>
      <c r="ED2" s="305" t="s">
        <v>63</v>
      </c>
      <c r="EE2" s="323">
        <f>1/EE4</f>
        <v>0.0458435985581907</v>
      </c>
      <c r="EF2" s="303"/>
      <c r="EH2" s="304"/>
      <c r="EI2" s="305" t="s">
        <v>63</v>
      </c>
      <c r="EJ2" s="323">
        <f>1/EJ4</f>
        <v>0.0454218373209749</v>
      </c>
      <c r="EK2" s="303"/>
      <c r="EM2" s="304"/>
      <c r="EN2" s="305" t="s">
        <v>63</v>
      </c>
      <c r="EO2" s="323">
        <f>1/EO4</f>
        <v>0.045453919365433</v>
      </c>
      <c r="EP2" s="303"/>
      <c r="ER2" s="304"/>
      <c r="ES2" s="305" t="s">
        <v>63</v>
      </c>
      <c r="ET2" s="323">
        <f>1/ET4</f>
        <v>0.0488073457924935</v>
      </c>
      <c r="EU2" s="303"/>
      <c r="EW2" s="304"/>
      <c r="EX2" s="305" t="s">
        <v>63</v>
      </c>
      <c r="EY2" s="323">
        <f>1/EY4</f>
        <v>0.049302238394279</v>
      </c>
      <c r="EZ2" s="303"/>
      <c r="FB2" s="304"/>
      <c r="FC2" s="305" t="s">
        <v>63</v>
      </c>
      <c r="FD2" s="323">
        <f>1/FD4</f>
        <v>0.047189993604245</v>
      </c>
      <c r="FE2" s="303"/>
      <c r="FG2" s="304"/>
      <c r="FH2" s="305" t="s">
        <v>63</v>
      </c>
      <c r="FI2" s="323">
        <f>1/FI4</f>
        <v>0.0468615095337398</v>
      </c>
      <c r="FJ2" s="303"/>
      <c r="FL2" s="304"/>
      <c r="FM2" s="305" t="s">
        <v>63</v>
      </c>
      <c r="FN2" s="323">
        <f>1/FN4</f>
        <v>0.0471190391417001</v>
      </c>
      <c r="FO2" s="303"/>
      <c r="FQ2" s="304"/>
      <c r="FR2" s="305" t="s">
        <v>63</v>
      </c>
      <c r="FS2" s="323">
        <f>1/FS4</f>
        <v>0.0461158218850165</v>
      </c>
      <c r="FT2" s="303"/>
      <c r="FV2" s="304"/>
      <c r="FW2" s="305" t="s">
        <v>63</v>
      </c>
      <c r="FX2" s="323">
        <f>1/FX4</f>
        <v>0.0477193554716325</v>
      </c>
      <c r="FY2" s="303"/>
      <c r="GA2" s="304"/>
      <c r="GB2" s="305" t="s">
        <v>63</v>
      </c>
      <c r="GC2" s="323">
        <f>1/GC4</f>
        <v>0.048381009016354</v>
      </c>
      <c r="GD2" s="303"/>
      <c r="GF2" s="304"/>
      <c r="GG2" s="305" t="s">
        <v>63</v>
      </c>
      <c r="GH2" s="323">
        <f>1/GH4</f>
        <v>0.0502322055461665</v>
      </c>
      <c r="GI2" s="303"/>
      <c r="GK2" s="304"/>
      <c r="GL2" s="305" t="s">
        <v>63</v>
      </c>
      <c r="GM2" s="323">
        <f>1/GM4</f>
        <v>0.0497336774659508</v>
      </c>
      <c r="GN2" s="303"/>
      <c r="GP2" s="304"/>
      <c r="GQ2" s="305" t="s">
        <v>63</v>
      </c>
      <c r="GR2" s="323">
        <f>1/GR4</f>
        <v>0.0496724326592072</v>
      </c>
      <c r="GS2" s="303"/>
      <c r="GU2" s="304"/>
      <c r="GV2" s="305" t="s">
        <v>63</v>
      </c>
      <c r="GW2" s="323">
        <f>1/GW4</f>
        <v>0.0487864663457592</v>
      </c>
      <c r="GX2" s="303"/>
      <c r="GZ2" s="304"/>
      <c r="HA2" s="305" t="s">
        <v>63</v>
      </c>
      <c r="HB2" s="323">
        <f>1/HB4</f>
        <v>0.0484339460150625</v>
      </c>
      <c r="HC2" s="303"/>
      <c r="HE2" s="304"/>
      <c r="HF2" s="305" t="s">
        <v>63</v>
      </c>
      <c r="HG2" s="323">
        <f>1/HG4</f>
        <v>0.0481089824149861</v>
      </c>
      <c r="HH2" s="303"/>
      <c r="HJ2" s="304"/>
      <c r="HK2" s="305" t="s">
        <v>63</v>
      </c>
      <c r="HL2" s="323">
        <f>1/HL4</f>
        <v>0.0467373929462612</v>
      </c>
      <c r="HM2" s="303"/>
      <c r="HO2" s="304"/>
      <c r="HP2" s="305" t="s">
        <v>63</v>
      </c>
      <c r="HQ2" s="323">
        <f>1/HQ4</f>
        <v>0.0457399640056658</v>
      </c>
      <c r="HR2" s="303"/>
      <c r="HT2" s="304"/>
      <c r="HU2" s="305" t="s">
        <v>63</v>
      </c>
      <c r="HV2" s="323">
        <f>1/HV4</f>
        <v>0.0452164302473796</v>
      </c>
      <c r="HW2" s="303"/>
      <c r="HY2" s="304"/>
      <c r="HZ2" s="305" t="s">
        <v>63</v>
      </c>
      <c r="IA2" s="323">
        <f>1/IA4</f>
        <v>0.0445317332865263</v>
      </c>
      <c r="IB2" s="303"/>
      <c r="ID2" s="304"/>
      <c r="IE2" s="305" t="s">
        <v>63</v>
      </c>
      <c r="IF2" s="323">
        <f>1/IF4</f>
        <v>0.0446102392991011</v>
      </c>
      <c r="IG2" s="303"/>
      <c r="II2" s="304"/>
      <c r="IJ2" s="305" t="s">
        <v>63</v>
      </c>
      <c r="IK2" s="323">
        <f>1/IK4</f>
        <v>0.0435063550098666</v>
      </c>
      <c r="IL2" s="303"/>
      <c r="IN2" s="304"/>
      <c r="IO2" s="305" t="s">
        <v>63</v>
      </c>
      <c r="IP2" s="323">
        <f>1/IP4</f>
        <v>0.0430572151559494</v>
      </c>
      <c r="IQ2" s="303"/>
      <c r="IS2" s="304"/>
      <c r="IT2" s="305" t="s">
        <v>63</v>
      </c>
      <c r="IU2" s="323">
        <f>1/IU4</f>
        <v>0.0431167995148661</v>
      </c>
      <c r="IV2" s="303"/>
      <c r="IX2" s="304"/>
      <c r="IY2" s="305" t="s">
        <v>63</v>
      </c>
      <c r="IZ2" s="323">
        <f>1/IZ4</f>
        <v>0.0423505743930604</v>
      </c>
      <c r="JA2" s="303"/>
    </row>
    <row r="3" spans="2:261">
      <c r="B3" s="132" t="s">
        <v>1282</v>
      </c>
      <c r="C3" s="133" t="s">
        <v>62</v>
      </c>
      <c r="D3" s="134">
        <f>D6</f>
        <v>20.351676978183</v>
      </c>
      <c r="E3" s="318">
        <f>ROUND(D3,12)</f>
        <v>20.351676978183</v>
      </c>
      <c r="F3" s="156">
        <v>20.351676978183</v>
      </c>
      <c r="G3" s="157"/>
      <c r="I3" s="132" t="s">
        <v>1282</v>
      </c>
      <c r="J3" s="133" t="s">
        <v>62</v>
      </c>
      <c r="K3" s="134">
        <f>K6</f>
        <v>19.9385891454321</v>
      </c>
      <c r="L3" s="318">
        <f>ROUND(K3,12)</f>
        <v>19.938589145432</v>
      </c>
      <c r="M3" s="156"/>
      <c r="N3" s="157"/>
      <c r="P3" s="132" t="s">
        <v>1282</v>
      </c>
      <c r="Q3" s="133" t="s">
        <v>62</v>
      </c>
      <c r="R3" s="134">
        <f>R6</f>
        <v>20.0803212851406</v>
      </c>
      <c r="S3" s="318">
        <f>ROUND(R3,12)</f>
        <v>20.080321285141</v>
      </c>
      <c r="T3" s="156"/>
      <c r="U3" s="157"/>
      <c r="W3" s="132" t="s">
        <v>1282</v>
      </c>
      <c r="X3" s="133" t="s">
        <v>62</v>
      </c>
      <c r="Y3" s="134">
        <f>Y6</f>
        <v>20.2938550206997</v>
      </c>
      <c r="Z3" s="318">
        <f>ROUND(Y3,12)</f>
        <v>20.2938550207</v>
      </c>
      <c r="AA3" s="156"/>
      <c r="AB3" s="157"/>
      <c r="AD3" s="132" t="s">
        <v>1282</v>
      </c>
      <c r="AE3" s="133" t="s">
        <v>62</v>
      </c>
      <c r="AF3" s="134">
        <f>AF6</f>
        <v>20.5128205128205</v>
      </c>
      <c r="AG3" s="318">
        <f>ROUND(AF3,12)</f>
        <v>20.512820512821</v>
      </c>
      <c r="AH3" s="156"/>
      <c r="AI3" s="157"/>
      <c r="AK3" s="132" t="s">
        <v>1282</v>
      </c>
      <c r="AL3" s="133" t="s">
        <v>62</v>
      </c>
      <c r="AM3" s="134">
        <f>AM6</f>
        <v>19.3337586760242</v>
      </c>
      <c r="AN3" s="318">
        <f>ROUND(AM3,12)</f>
        <v>19.333758676024</v>
      </c>
      <c r="AO3" s="156"/>
      <c r="AP3" s="157"/>
      <c r="AR3" s="132" t="s">
        <v>1282</v>
      </c>
      <c r="AS3" s="133" t="s">
        <v>62</v>
      </c>
      <c r="AT3" s="134">
        <f>AT6</f>
        <v>19.0992780472898</v>
      </c>
      <c r="AU3" s="318">
        <f>ROUND(AT3,12)</f>
        <v>19.09927804729</v>
      </c>
      <c r="AV3" s="156"/>
      <c r="AW3" s="157"/>
      <c r="AY3" s="132" t="s">
        <v>1282</v>
      </c>
      <c r="AZ3" s="133" t="s">
        <v>62</v>
      </c>
      <c r="BA3" s="134">
        <f>BA6</f>
        <v>19.2901234567901</v>
      </c>
      <c r="BB3" s="318">
        <f>ROUND(BA3,12)</f>
        <v>19.29012345679</v>
      </c>
      <c r="BC3" s="156"/>
      <c r="BD3" s="157"/>
      <c r="BF3" s="132" t="s">
        <v>1282</v>
      </c>
      <c r="BG3" s="133" t="s">
        <v>62</v>
      </c>
      <c r="BH3" s="134">
        <f>BH6</f>
        <v>19.59862026</v>
      </c>
      <c r="BI3" s="157"/>
      <c r="BK3" s="132" t="s">
        <v>1282</v>
      </c>
      <c r="BL3" s="133" t="s">
        <v>62</v>
      </c>
      <c r="BM3" s="134">
        <f>BM6</f>
        <v>19.34497901</v>
      </c>
      <c r="BN3" s="157"/>
      <c r="BP3" s="132" t="s">
        <v>1282</v>
      </c>
      <c r="BQ3" s="133" t="s">
        <v>62</v>
      </c>
      <c r="BR3" s="134">
        <f>BR6</f>
        <v>19.33375868</v>
      </c>
      <c r="BS3" s="157"/>
      <c r="BU3" s="132" t="s">
        <v>1282</v>
      </c>
      <c r="BV3" s="133" t="s">
        <v>62</v>
      </c>
      <c r="BW3" s="134">
        <f>BW6</f>
        <v>19.74255706</v>
      </c>
      <c r="BX3" s="157"/>
      <c r="BZ3" s="132" t="s">
        <v>1282</v>
      </c>
      <c r="CA3" s="133" t="s">
        <v>62</v>
      </c>
      <c r="CB3" s="134">
        <f>CB6</f>
        <v>19.9624705553559</v>
      </c>
      <c r="CC3" s="157"/>
      <c r="CE3" s="132" t="s">
        <v>1282</v>
      </c>
      <c r="CF3" s="133" t="s">
        <v>62</v>
      </c>
      <c r="CG3" s="134">
        <f>CG6</f>
        <v>19.6842644</v>
      </c>
      <c r="CH3" s="157"/>
      <c r="CJ3" s="132" t="s">
        <v>1282</v>
      </c>
      <c r="CK3" s="133" t="s">
        <v>62</v>
      </c>
      <c r="CL3" s="134">
        <f>CL6</f>
        <v>20.0613878468112</v>
      </c>
      <c r="CM3" s="157"/>
      <c r="CO3" s="132" t="s">
        <v>1282</v>
      </c>
      <c r="CP3" s="133" t="s">
        <v>62</v>
      </c>
      <c r="CQ3" s="134">
        <f>CQ6</f>
        <v>20.66201083</v>
      </c>
      <c r="CR3" s="157"/>
      <c r="CT3" s="132" t="s">
        <v>1282</v>
      </c>
      <c r="CU3" s="133" t="s">
        <v>62</v>
      </c>
      <c r="CV3" s="134">
        <f>CV6</f>
        <v>20.64707947</v>
      </c>
      <c r="CW3" s="157"/>
      <c r="CY3" s="132" t="s">
        <v>1282</v>
      </c>
      <c r="CZ3" s="133" t="s">
        <v>62</v>
      </c>
      <c r="DA3" s="134">
        <f>DA6</f>
        <v>20.67739134</v>
      </c>
      <c r="DB3" s="157"/>
      <c r="DD3" s="132" t="s">
        <v>1282</v>
      </c>
      <c r="DE3" s="133" t="s">
        <v>62</v>
      </c>
      <c r="DF3" s="134">
        <f>DF6</f>
        <v>19.91516141</v>
      </c>
      <c r="DG3" s="157"/>
      <c r="DI3" s="132" t="s">
        <v>1282</v>
      </c>
      <c r="DJ3" s="133" t="s">
        <v>62</v>
      </c>
      <c r="DK3" s="134">
        <f>DK6</f>
        <v>20.66542674</v>
      </c>
      <c r="DL3" s="157"/>
      <c r="DN3" s="132" t="s">
        <v>1282</v>
      </c>
      <c r="DO3" s="133" t="s">
        <v>62</v>
      </c>
      <c r="DP3" s="134">
        <f>DP6</f>
        <v>21.10105294</v>
      </c>
      <c r="DQ3" s="157"/>
      <c r="DS3" s="132" t="s">
        <v>1282</v>
      </c>
      <c r="DT3" s="133" t="s">
        <v>62</v>
      </c>
      <c r="DU3" s="134">
        <f>DU6</f>
        <v>21.20531</v>
      </c>
      <c r="DV3" s="157"/>
      <c r="DX3" s="132" t="s">
        <v>1282</v>
      </c>
      <c r="DY3" s="133" t="s">
        <v>62</v>
      </c>
      <c r="DZ3" s="134">
        <f>DZ6</f>
        <v>21.8483723</v>
      </c>
      <c r="EA3" s="157"/>
      <c r="EC3" s="132" t="s">
        <v>1282</v>
      </c>
      <c r="ED3" s="133" t="s">
        <v>62</v>
      </c>
      <c r="EE3" s="134">
        <f>EE6</f>
        <v>21.92453575</v>
      </c>
      <c r="EF3" s="157"/>
      <c r="EH3" s="132" t="s">
        <v>1282</v>
      </c>
      <c r="EI3" s="133" t="s">
        <v>62</v>
      </c>
      <c r="EJ3" s="134">
        <f>EJ6</f>
        <v>22.35236264</v>
      </c>
      <c r="EK3" s="157"/>
      <c r="EM3" s="132" t="s">
        <v>1282</v>
      </c>
      <c r="EN3" s="133" t="s">
        <v>62</v>
      </c>
      <c r="EO3" s="134">
        <f>EO6</f>
        <v>21.29562588</v>
      </c>
      <c r="EP3" s="157"/>
      <c r="ER3" s="132" t="s">
        <v>1282</v>
      </c>
      <c r="ES3" s="133" t="s">
        <v>62</v>
      </c>
      <c r="ET3" s="134">
        <f>ET6</f>
        <v>20.38569739</v>
      </c>
      <c r="EU3" s="157"/>
      <c r="EW3" s="132" t="s">
        <v>1282</v>
      </c>
      <c r="EX3" s="133" t="s">
        <v>62</v>
      </c>
      <c r="EY3" s="134">
        <f>EY6</f>
        <v>20.37614</v>
      </c>
      <c r="EZ3" s="157"/>
      <c r="FB3" s="132" t="s">
        <v>1282</v>
      </c>
      <c r="FC3" s="133" t="s">
        <v>62</v>
      </c>
      <c r="FD3" s="134">
        <f>FD6</f>
        <v>21.51462995</v>
      </c>
      <c r="FE3" s="157"/>
      <c r="FG3" s="132" t="s">
        <v>1282</v>
      </c>
      <c r="FH3" s="133" t="s">
        <v>62</v>
      </c>
      <c r="FI3" s="134">
        <f>FI6</f>
        <v>20.93364</v>
      </c>
      <c r="FJ3" s="157"/>
      <c r="FL3" s="132" t="s">
        <v>1282</v>
      </c>
      <c r="FM3" s="133" t="s">
        <v>62</v>
      </c>
      <c r="FN3" s="134">
        <f>FN6</f>
        <v>21.62957</v>
      </c>
      <c r="FO3" s="157"/>
      <c r="FQ3" s="132" t="s">
        <v>1282</v>
      </c>
      <c r="FR3" s="133" t="s">
        <v>62</v>
      </c>
      <c r="FS3" s="134">
        <f>FS6</f>
        <v>21.41328</v>
      </c>
      <c r="FT3" s="157"/>
      <c r="FV3" s="132" t="s">
        <v>1282</v>
      </c>
      <c r="FW3" s="133" t="s">
        <v>62</v>
      </c>
      <c r="FX3" s="134">
        <f>FX6</f>
        <v>20.68851</v>
      </c>
      <c r="FY3" s="157"/>
      <c r="GA3" s="132" t="s">
        <v>1282</v>
      </c>
      <c r="GB3" s="133" t="s">
        <v>62</v>
      </c>
      <c r="GC3" s="134">
        <f>GC6</f>
        <v>20.68038</v>
      </c>
      <c r="GD3" s="157"/>
      <c r="GF3" s="132" t="s">
        <v>1282</v>
      </c>
      <c r="GG3" s="133" t="s">
        <v>62</v>
      </c>
      <c r="GH3" s="134">
        <f>GH6</f>
        <v>19.65718</v>
      </c>
      <c r="GI3" s="157"/>
      <c r="GK3" s="132" t="s">
        <v>1282</v>
      </c>
      <c r="GL3" s="133" t="s">
        <v>62</v>
      </c>
      <c r="GM3" s="134">
        <f>GM6</f>
        <v>20.05575</v>
      </c>
      <c r="GN3" s="157"/>
      <c r="GP3" s="132" t="s">
        <v>1282</v>
      </c>
      <c r="GQ3" s="133" t="s">
        <v>62</v>
      </c>
      <c r="GR3" s="134">
        <f>GR6</f>
        <v>20.16373</v>
      </c>
      <c r="GS3" s="157"/>
      <c r="GU3" s="132" t="s">
        <v>1282</v>
      </c>
      <c r="GV3" s="133" t="s">
        <v>62</v>
      </c>
      <c r="GW3" s="134">
        <f>GW6</f>
        <v>20.8303</v>
      </c>
      <c r="GX3" s="157"/>
      <c r="GZ3" s="132" t="s">
        <v>1282</v>
      </c>
      <c r="HA3" s="133" t="s">
        <v>62</v>
      </c>
      <c r="HB3" s="134">
        <f>HB6</f>
        <v>20.64921</v>
      </c>
      <c r="HC3" s="157"/>
      <c r="HE3" s="132" t="s">
        <v>1282</v>
      </c>
      <c r="HF3" s="133" t="s">
        <v>62</v>
      </c>
      <c r="HG3" s="134">
        <f>HG6</f>
        <v>20.89515</v>
      </c>
      <c r="HH3" s="157"/>
      <c r="HJ3" s="132" t="s">
        <v>1282</v>
      </c>
      <c r="HK3" s="133" t="s">
        <v>62</v>
      </c>
      <c r="HL3" s="134">
        <f>HL6</f>
        <v>21.69056244</v>
      </c>
      <c r="HM3" s="157"/>
      <c r="HO3" s="132" t="s">
        <v>1282</v>
      </c>
      <c r="HP3" s="133" t="s">
        <v>62</v>
      </c>
      <c r="HQ3" s="134">
        <f>HQ6</f>
        <v>22.07846687</v>
      </c>
      <c r="HR3" s="157"/>
      <c r="HT3" s="132" t="s">
        <v>1282</v>
      </c>
      <c r="HU3" s="133" t="s">
        <v>62</v>
      </c>
      <c r="HV3" s="134">
        <f>HV6</f>
        <v>22.3229234100498</v>
      </c>
      <c r="HW3" s="157"/>
      <c r="HY3" s="132" t="s">
        <v>1282</v>
      </c>
      <c r="HZ3" s="133" t="s">
        <v>62</v>
      </c>
      <c r="IA3" s="134">
        <f>IA6</f>
        <v>21.9954249516101</v>
      </c>
      <c r="IB3" s="157"/>
      <c r="ID3" s="132" t="s">
        <v>1282</v>
      </c>
      <c r="IE3" s="133" t="s">
        <v>62</v>
      </c>
      <c r="IF3" s="134">
        <f>IF6</f>
        <v>22.6162475122128</v>
      </c>
      <c r="IG3" s="157"/>
      <c r="II3" s="132" t="s">
        <v>1282</v>
      </c>
      <c r="IJ3" s="133" t="s">
        <v>62</v>
      </c>
      <c r="IK3" s="134">
        <f>IK6</f>
        <v>23.0968218773097</v>
      </c>
      <c r="IL3" s="157"/>
      <c r="IN3" s="132" t="s">
        <v>1282</v>
      </c>
      <c r="IO3" s="133" t="s">
        <v>62</v>
      </c>
      <c r="IP3" s="134">
        <f>IP6</f>
        <v>23.3579370270018</v>
      </c>
      <c r="IQ3" s="157"/>
      <c r="IS3" s="132" t="s">
        <v>1282</v>
      </c>
      <c r="IT3" s="133" t="s">
        <v>62</v>
      </c>
      <c r="IU3" s="134">
        <f>IU6</f>
        <v>23.4093356430545</v>
      </c>
      <c r="IV3" s="157"/>
      <c r="IX3" s="132" t="s">
        <v>1282</v>
      </c>
      <c r="IY3" s="133" t="s">
        <v>62</v>
      </c>
      <c r="IZ3" s="134">
        <f>IZ6</f>
        <v>23.7840409085504</v>
      </c>
      <c r="JA3" s="157"/>
    </row>
    <row r="4" spans="2:261">
      <c r="B4" s="136"/>
      <c r="C4" s="137" t="s">
        <v>63</v>
      </c>
      <c r="D4" s="138">
        <f>AVERAGE(D6:D28)</f>
        <v>20.0118532115933</v>
      </c>
      <c r="E4" s="318">
        <f>ROUND(D4,12)</f>
        <v>20.011853211593</v>
      </c>
      <c r="F4" s="156">
        <v>20.011853211593</v>
      </c>
      <c r="G4" s="157"/>
      <c r="I4" s="136"/>
      <c r="J4" s="137" t="s">
        <v>63</v>
      </c>
      <c r="K4" s="138">
        <f>AVERAGE(K6:K28)</f>
        <v>20.3172289151028</v>
      </c>
      <c r="L4" s="318">
        <f>ROUND(K4,12)</f>
        <v>20.317228915103</v>
      </c>
      <c r="M4" s="156"/>
      <c r="N4" s="157"/>
      <c r="P4" s="136"/>
      <c r="Q4" s="137" t="s">
        <v>63</v>
      </c>
      <c r="R4" s="138">
        <f>AVERAGE(R6:R28)</f>
        <v>19.8825721453084</v>
      </c>
      <c r="S4" s="318">
        <f>ROUND(R4,12)</f>
        <v>19.882572145308</v>
      </c>
      <c r="T4" s="156"/>
      <c r="U4" s="157"/>
      <c r="W4" s="136"/>
      <c r="X4" s="137" t="s">
        <v>63</v>
      </c>
      <c r="Y4" s="138">
        <f>AVERAGE(Y6:Y28)</f>
        <v>20.4429537938266</v>
      </c>
      <c r="Z4" s="318">
        <f>ROUND(Y4,12)</f>
        <v>20.442953793827</v>
      </c>
      <c r="AA4" s="156"/>
      <c r="AB4" s="157"/>
      <c r="AD4" s="136"/>
      <c r="AE4" s="137" t="s">
        <v>63</v>
      </c>
      <c r="AF4" s="138">
        <f>AVERAGE(AF6:AF28)</f>
        <v>20.6650897675418</v>
      </c>
      <c r="AG4" s="318">
        <f>ROUND(AF4,12)</f>
        <v>20.665089767542</v>
      </c>
      <c r="AH4" s="156"/>
      <c r="AI4" s="157"/>
      <c r="AK4" s="136"/>
      <c r="AL4" s="137" t="s">
        <v>63</v>
      </c>
      <c r="AM4" s="138">
        <f>AVERAGE(AM6:AM28)</f>
        <v>19.9027842438821</v>
      </c>
      <c r="AN4" s="318">
        <f>ROUND(AM4,12)</f>
        <v>19.902784243882</v>
      </c>
      <c r="AO4" s="156"/>
      <c r="AP4" s="157"/>
      <c r="AR4" s="136"/>
      <c r="AS4" s="137" t="s">
        <v>63</v>
      </c>
      <c r="AT4" s="138">
        <f>AVERAGE(AT6:AT28)</f>
        <v>19.3523521136776</v>
      </c>
      <c r="AU4" s="318">
        <f>ROUND(AT4,12)</f>
        <v>19.352352113678</v>
      </c>
      <c r="AV4" s="156"/>
      <c r="AW4" s="157"/>
      <c r="AY4" s="136"/>
      <c r="AZ4" s="137" t="s">
        <v>63</v>
      </c>
      <c r="BA4" s="138">
        <f>AVERAGE(BA6:BA28)</f>
        <v>19.184819705701</v>
      </c>
      <c r="BB4" s="318">
        <f>ROUND(BA4,12)</f>
        <v>19.184819705701</v>
      </c>
      <c r="BC4" s="156"/>
      <c r="BD4" s="157"/>
      <c r="BF4" s="136"/>
      <c r="BG4" s="137" t="s">
        <v>63</v>
      </c>
      <c r="BH4" s="138">
        <f>AVERAGE(BH6:BH28)</f>
        <v>19.443643505</v>
      </c>
      <c r="BI4" s="157"/>
      <c r="BK4" s="136"/>
      <c r="BL4" s="137" t="s">
        <v>63</v>
      </c>
      <c r="BM4" s="138">
        <f>AVERAGE(BM6:BM28)</f>
        <v>19.3915062256522</v>
      </c>
      <c r="BN4" s="157"/>
      <c r="BP4" s="136"/>
      <c r="BQ4" s="137" t="s">
        <v>63</v>
      </c>
      <c r="BR4" s="138">
        <f>AVERAGE(BR6:BR28)</f>
        <v>19.3627514984211</v>
      </c>
      <c r="BS4" s="157"/>
      <c r="BU4" s="136"/>
      <c r="BV4" s="137" t="s">
        <v>63</v>
      </c>
      <c r="BW4" s="138">
        <f>AVERAGE(BW6:BW28)</f>
        <v>19.611500195</v>
      </c>
      <c r="BX4" s="157"/>
      <c r="BZ4" s="136"/>
      <c r="CA4" s="137" t="s">
        <v>63</v>
      </c>
      <c r="CB4" s="138">
        <f>AVERAGE(CB6:CB28)</f>
        <v>19.7123860061741</v>
      </c>
      <c r="CC4" s="157"/>
      <c r="CE4" s="136"/>
      <c r="CF4" s="137" t="s">
        <v>63</v>
      </c>
      <c r="CG4" s="138">
        <f>AVERAGE(CG6:CG28)</f>
        <v>19.6193991652381</v>
      </c>
      <c r="CH4" s="157"/>
      <c r="CJ4" s="136"/>
      <c r="CK4" s="137" t="s">
        <v>63</v>
      </c>
      <c r="CL4" s="138">
        <f>AVERAGE(CL6:CL28)</f>
        <v>19.9690332409885</v>
      </c>
      <c r="CM4" s="157"/>
      <c r="CO4" s="136"/>
      <c r="CP4" s="137" t="s">
        <v>63</v>
      </c>
      <c r="CQ4" s="138">
        <f>AVERAGE(CQ6:CQ28)</f>
        <v>20.3326264755</v>
      </c>
      <c r="CR4" s="157"/>
      <c r="CT4" s="136"/>
      <c r="CU4" s="137" t="s">
        <v>63</v>
      </c>
      <c r="CV4" s="138">
        <f>AVERAGE(CV6:CV28)</f>
        <v>20.6885935576471</v>
      </c>
      <c r="CW4" s="157"/>
      <c r="CY4" s="136"/>
      <c r="CZ4" s="137" t="s">
        <v>63</v>
      </c>
      <c r="DA4" s="138">
        <f>AVERAGE(DA6:DA28)</f>
        <v>20.858971685</v>
      </c>
      <c r="DB4" s="157"/>
      <c r="DD4" s="136"/>
      <c r="DE4" s="137" t="s">
        <v>63</v>
      </c>
      <c r="DF4" s="138">
        <f>AVERAGE(DF6:DF28)</f>
        <v>20.2488873642857</v>
      </c>
      <c r="DG4" s="157"/>
      <c r="DI4" s="136"/>
      <c r="DJ4" s="137" t="s">
        <v>63</v>
      </c>
      <c r="DK4" s="138">
        <f>AVERAGE(DK6:DK28)</f>
        <v>20.4665686585714</v>
      </c>
      <c r="DL4" s="157"/>
      <c r="DN4" s="136"/>
      <c r="DO4" s="137" t="s">
        <v>63</v>
      </c>
      <c r="DP4" s="138">
        <f>AVERAGE(DP6:DP28)</f>
        <v>20.91913390625</v>
      </c>
      <c r="DQ4" s="157"/>
      <c r="DS4" s="136"/>
      <c r="DT4" s="137" t="s">
        <v>63</v>
      </c>
      <c r="DU4" s="138">
        <f>AVERAGE(DU6:DU28)</f>
        <v>20.9792710952381</v>
      </c>
      <c r="DV4" s="157"/>
      <c r="DX4" s="136"/>
      <c r="DY4" s="137" t="s">
        <v>63</v>
      </c>
      <c r="DZ4" s="138">
        <f>AVERAGE(DZ6:DZ28)</f>
        <v>21.5096630585</v>
      </c>
      <c r="EA4" s="157"/>
      <c r="EC4" s="136"/>
      <c r="ED4" s="137" t="s">
        <v>63</v>
      </c>
      <c r="EE4" s="138">
        <f>AVERAGE(EE6:EE28)</f>
        <v>21.813296326</v>
      </c>
      <c r="EF4" s="157"/>
      <c r="EH4" s="136"/>
      <c r="EI4" s="137" t="s">
        <v>63</v>
      </c>
      <c r="EJ4" s="138">
        <f>AVERAGE(EJ6:EJ28)</f>
        <v>22.0158421363158</v>
      </c>
      <c r="EK4" s="157"/>
      <c r="EM4" s="136"/>
      <c r="EN4" s="137" t="s">
        <v>63</v>
      </c>
      <c r="EO4" s="138">
        <f>AVERAGE(EO6:EO28)</f>
        <v>22.0003030313043</v>
      </c>
      <c r="EP4" s="157"/>
      <c r="ER4" s="136"/>
      <c r="ES4" s="137" t="s">
        <v>63</v>
      </c>
      <c r="ET4" s="138">
        <f>AVERAGE(ET6:ET28)</f>
        <v>20.4887191418182</v>
      </c>
      <c r="EU4" s="157"/>
      <c r="EW4" s="136"/>
      <c r="EX4" s="137" t="s">
        <v>63</v>
      </c>
      <c r="EY4" s="138">
        <f>AVERAGE(EY6:EY28)</f>
        <v>20.2830547368421</v>
      </c>
      <c r="EZ4" s="157"/>
      <c r="FB4" s="136"/>
      <c r="FC4" s="137" t="s">
        <v>63</v>
      </c>
      <c r="FD4" s="138">
        <f>AVERAGE(FD6:FD28)</f>
        <v>21.1909331538889</v>
      </c>
      <c r="FE4" s="157"/>
      <c r="FG4" s="136"/>
      <c r="FH4" s="137" t="s">
        <v>63</v>
      </c>
      <c r="FI4" s="138">
        <f>AVERAGE(FI6:FI28)</f>
        <v>21.3394747619048</v>
      </c>
      <c r="FJ4" s="157"/>
      <c r="FL4" s="136"/>
      <c r="FM4" s="137" t="s">
        <v>63</v>
      </c>
      <c r="FN4" s="138">
        <f>AVERAGE(FN6:FN28)</f>
        <v>21.2228436363636</v>
      </c>
      <c r="FO4" s="157"/>
      <c r="FQ4" s="136"/>
      <c r="FR4" s="137" t="s">
        <v>63</v>
      </c>
      <c r="FS4" s="138">
        <f>AVERAGE(FS6:FS28)</f>
        <v>21.6845316666667</v>
      </c>
      <c r="FT4" s="157"/>
      <c r="FV4" s="136"/>
      <c r="FW4" s="137" t="s">
        <v>63</v>
      </c>
      <c r="FX4" s="138">
        <f>AVERAGE(FX6:FX28)</f>
        <v>20.9558572222222</v>
      </c>
      <c r="FY4" s="157"/>
      <c r="GA4" s="136"/>
      <c r="GB4" s="137" t="s">
        <v>63</v>
      </c>
      <c r="GC4" s="138">
        <f>AVERAGE(GC6:GC28)</f>
        <v>20.6692671428571</v>
      </c>
      <c r="GD4" s="157"/>
      <c r="GF4" s="136"/>
      <c r="GG4" s="137" t="s">
        <v>63</v>
      </c>
      <c r="GH4" s="138">
        <f>AVERAGE(GH6:GH28)</f>
        <v>19.9075471428571</v>
      </c>
      <c r="GI4" s="157"/>
      <c r="GK4" s="136"/>
      <c r="GL4" s="137" t="s">
        <v>63</v>
      </c>
      <c r="GM4" s="138">
        <f>AVERAGE(GM6:GM28)</f>
        <v>20.1070994736842</v>
      </c>
      <c r="GN4" s="157"/>
      <c r="GP4" s="136"/>
      <c r="GQ4" s="137" t="s">
        <v>63</v>
      </c>
      <c r="GR4" s="138">
        <f>AVERAGE(GR6:GR28)</f>
        <v>20.131891</v>
      </c>
      <c r="GS4" s="157"/>
      <c r="GU4" s="136"/>
      <c r="GV4" s="137" t="s">
        <v>63</v>
      </c>
      <c r="GW4" s="138">
        <f>AVERAGE(GW6:GW28)</f>
        <v>20.497487826087</v>
      </c>
      <c r="GX4" s="157"/>
      <c r="GZ4" s="136"/>
      <c r="HA4" s="137" t="s">
        <v>63</v>
      </c>
      <c r="HB4" s="138">
        <f>AVERAGE(HB6:HB28)</f>
        <v>20.6466761904762</v>
      </c>
      <c r="HC4" s="157"/>
      <c r="HE4" s="136"/>
      <c r="HF4" s="137" t="s">
        <v>63</v>
      </c>
      <c r="HG4" s="138">
        <f>AVERAGE(HG6:HG28)</f>
        <v>20.7861390909091</v>
      </c>
      <c r="HH4" s="157"/>
      <c r="HJ4" s="136"/>
      <c r="HK4" s="137" t="s">
        <v>63</v>
      </c>
      <c r="HL4" s="138">
        <f>AVERAGE(HL6:HL28)</f>
        <v>21.3961442211765</v>
      </c>
      <c r="HM4" s="157"/>
      <c r="HO4" s="136"/>
      <c r="HP4" s="137" t="s">
        <v>63</v>
      </c>
      <c r="HQ4" s="138">
        <f>AVERAGE(HQ6:HQ28)</f>
        <v>21.8627194345</v>
      </c>
      <c r="HR4" s="157"/>
      <c r="HT4" s="136"/>
      <c r="HU4" s="137" t="s">
        <v>63</v>
      </c>
      <c r="HV4" s="138">
        <f>AVERAGE(HV6:HV28)</f>
        <v>22.1158546689553</v>
      </c>
      <c r="HW4" s="157"/>
      <c r="HY4" s="136"/>
      <c r="HZ4" s="137" t="s">
        <v>63</v>
      </c>
      <c r="IA4" s="138">
        <f>AVERAGE(IA6:IA28)</f>
        <v>22.4558966426435</v>
      </c>
      <c r="IB4" s="157"/>
      <c r="ID4" s="136"/>
      <c r="IE4" s="137" t="s">
        <v>63</v>
      </c>
      <c r="IF4" s="138">
        <f>AVERAGE(IF6:IF28)</f>
        <v>22.4163782959163</v>
      </c>
      <c r="IG4" s="157"/>
      <c r="II4" s="136"/>
      <c r="IJ4" s="137" t="s">
        <v>63</v>
      </c>
      <c r="IK4" s="138">
        <f>AVERAGE(IK6:IK28)</f>
        <v>22.9851477967578</v>
      </c>
      <c r="IL4" s="157"/>
      <c r="IN4" s="136"/>
      <c r="IO4" s="137" t="s">
        <v>63</v>
      </c>
      <c r="IP4" s="138">
        <f>AVERAGE(IP6:IP28)</f>
        <v>23.2249112344607</v>
      </c>
      <c r="IQ4" s="157"/>
      <c r="IS4" s="136"/>
      <c r="IT4" s="137" t="s">
        <v>63</v>
      </c>
      <c r="IU4" s="138">
        <f>AVERAGE(IU6:IU28)</f>
        <v>23.1928160543366</v>
      </c>
      <c r="IV4" s="157"/>
      <c r="IX4" s="136"/>
      <c r="IY4" s="137" t="s">
        <v>63</v>
      </c>
      <c r="IZ4" s="138">
        <f>AVERAGE(IZ6:IZ28)</f>
        <v>23.6124306300757</v>
      </c>
      <c r="JA4" s="157"/>
    </row>
    <row r="5" s="171" customFormat="1" customHeight="1" spans="2:261">
      <c r="B5" s="143" t="s">
        <v>72</v>
      </c>
      <c r="C5" s="319" t="s">
        <v>1283</v>
      </c>
      <c r="D5" s="320"/>
      <c r="E5" s="321" t="s">
        <v>966</v>
      </c>
      <c r="F5" s="180"/>
      <c r="G5" s="312" t="s">
        <v>1284</v>
      </c>
      <c r="I5" s="143" t="s">
        <v>72</v>
      </c>
      <c r="J5" s="319" t="s">
        <v>1283</v>
      </c>
      <c r="K5" s="320"/>
      <c r="L5" s="321" t="s">
        <v>966</v>
      </c>
      <c r="M5" s="180"/>
      <c r="N5" s="312" t="s">
        <v>1284</v>
      </c>
      <c r="P5" s="143" t="s">
        <v>72</v>
      </c>
      <c r="Q5" s="319" t="s">
        <v>1283</v>
      </c>
      <c r="R5" s="320"/>
      <c r="S5" s="321" t="s">
        <v>966</v>
      </c>
      <c r="T5" s="180"/>
      <c r="U5" s="312" t="s">
        <v>1284</v>
      </c>
      <c r="W5" s="143" t="s">
        <v>72</v>
      </c>
      <c r="X5" s="319" t="s">
        <v>1283</v>
      </c>
      <c r="Y5" s="320"/>
      <c r="Z5" s="321" t="s">
        <v>966</v>
      </c>
      <c r="AA5" s="180"/>
      <c r="AB5" s="312" t="s">
        <v>1284</v>
      </c>
      <c r="AD5" s="143" t="s">
        <v>72</v>
      </c>
      <c r="AE5" s="319" t="s">
        <v>1283</v>
      </c>
      <c r="AF5" s="320"/>
      <c r="AG5" s="321" t="s">
        <v>966</v>
      </c>
      <c r="AH5" s="180"/>
      <c r="AI5" s="312" t="s">
        <v>1284</v>
      </c>
      <c r="AK5" s="143" t="s">
        <v>72</v>
      </c>
      <c r="AL5" s="319" t="s">
        <v>1283</v>
      </c>
      <c r="AM5" s="320"/>
      <c r="AN5" s="321" t="s">
        <v>966</v>
      </c>
      <c r="AO5" s="180"/>
      <c r="AP5" s="312" t="s">
        <v>1284</v>
      </c>
      <c r="AR5" s="143" t="s">
        <v>72</v>
      </c>
      <c r="AS5" s="319" t="s">
        <v>1283</v>
      </c>
      <c r="AT5" s="320"/>
      <c r="AU5" s="321" t="s">
        <v>966</v>
      </c>
      <c r="AV5" s="180"/>
      <c r="AW5" s="312" t="s">
        <v>1284</v>
      </c>
      <c r="AY5" s="143" t="s">
        <v>72</v>
      </c>
      <c r="AZ5" s="319" t="s">
        <v>1283</v>
      </c>
      <c r="BA5" s="320"/>
      <c r="BB5" s="321" t="s">
        <v>966</v>
      </c>
      <c r="BC5" s="180"/>
      <c r="BD5" s="312" t="s">
        <v>1284</v>
      </c>
      <c r="BF5" s="143"/>
      <c r="BG5" s="143" t="s">
        <v>72</v>
      </c>
      <c r="BH5" s="343" t="s">
        <v>1283</v>
      </c>
      <c r="BI5" s="312" t="s">
        <v>1284</v>
      </c>
      <c r="BK5" s="143"/>
      <c r="BL5" s="143" t="s">
        <v>72</v>
      </c>
      <c r="BM5" s="343" t="s">
        <v>1283</v>
      </c>
      <c r="BN5" s="312" t="s">
        <v>1284</v>
      </c>
      <c r="BP5" s="143"/>
      <c r="BQ5" s="143" t="s">
        <v>72</v>
      </c>
      <c r="BR5" s="343" t="s">
        <v>1283</v>
      </c>
      <c r="BS5" s="312" t="s">
        <v>1284</v>
      </c>
      <c r="BU5" s="143"/>
      <c r="BV5" s="143" t="s">
        <v>72</v>
      </c>
      <c r="BW5" s="343" t="s">
        <v>1283</v>
      </c>
      <c r="BX5" s="312" t="s">
        <v>1284</v>
      </c>
      <c r="BZ5" s="143"/>
      <c r="CA5" s="143" t="s">
        <v>72</v>
      </c>
      <c r="CB5" s="343" t="s">
        <v>1283</v>
      </c>
      <c r="CC5" s="312" t="s">
        <v>1284</v>
      </c>
      <c r="CE5" s="143"/>
      <c r="CF5" s="143" t="s">
        <v>72</v>
      </c>
      <c r="CG5" s="343" t="s">
        <v>1283</v>
      </c>
      <c r="CH5" s="312" t="s">
        <v>1284</v>
      </c>
      <c r="CJ5" s="143"/>
      <c r="CK5" s="143" t="s">
        <v>72</v>
      </c>
      <c r="CL5" s="343" t="s">
        <v>1283</v>
      </c>
      <c r="CM5" s="312" t="s">
        <v>1284</v>
      </c>
      <c r="CO5" s="143"/>
      <c r="CP5" s="143" t="s">
        <v>72</v>
      </c>
      <c r="CQ5" s="343" t="s">
        <v>1283</v>
      </c>
      <c r="CR5" s="312" t="s">
        <v>1284</v>
      </c>
      <c r="CT5" s="143"/>
      <c r="CU5" s="143" t="s">
        <v>72</v>
      </c>
      <c r="CV5" s="343" t="s">
        <v>1283</v>
      </c>
      <c r="CW5" s="312" t="s">
        <v>1284</v>
      </c>
      <c r="CY5" s="143"/>
      <c r="CZ5" s="143" t="s">
        <v>72</v>
      </c>
      <c r="DA5" s="343" t="s">
        <v>1283</v>
      </c>
      <c r="DB5" s="312" t="s">
        <v>1284</v>
      </c>
      <c r="DD5" s="143"/>
      <c r="DE5" s="143" t="s">
        <v>72</v>
      </c>
      <c r="DF5" s="343" t="s">
        <v>1283</v>
      </c>
      <c r="DG5" s="312" t="s">
        <v>1284</v>
      </c>
      <c r="DI5" s="143"/>
      <c r="DJ5" s="143" t="s">
        <v>72</v>
      </c>
      <c r="DK5" s="343" t="s">
        <v>1283</v>
      </c>
      <c r="DL5" s="312" t="s">
        <v>1284</v>
      </c>
      <c r="DN5" s="143"/>
      <c r="DO5" s="143" t="s">
        <v>72</v>
      </c>
      <c r="DP5" s="343" t="s">
        <v>1283</v>
      </c>
      <c r="DQ5" s="312" t="s">
        <v>1284</v>
      </c>
      <c r="DS5" s="143"/>
      <c r="DT5" s="143" t="s">
        <v>72</v>
      </c>
      <c r="DU5" s="343" t="s">
        <v>1283</v>
      </c>
      <c r="DV5" s="312" t="s">
        <v>1284</v>
      </c>
      <c r="DX5" s="143"/>
      <c r="DY5" s="143" t="s">
        <v>72</v>
      </c>
      <c r="DZ5" s="343" t="s">
        <v>1283</v>
      </c>
      <c r="EA5" s="312" t="s">
        <v>1284</v>
      </c>
      <c r="EC5" s="143"/>
      <c r="ED5" s="143" t="s">
        <v>72</v>
      </c>
      <c r="EE5" s="343" t="s">
        <v>1283</v>
      </c>
      <c r="EF5" s="312" t="s">
        <v>1284</v>
      </c>
      <c r="EH5" s="143"/>
      <c r="EI5" s="143" t="s">
        <v>72</v>
      </c>
      <c r="EJ5" s="343" t="s">
        <v>1283</v>
      </c>
      <c r="EK5" s="312" t="s">
        <v>1284</v>
      </c>
      <c r="EM5" s="143"/>
      <c r="EN5" s="143" t="s">
        <v>72</v>
      </c>
      <c r="EO5" s="343" t="s">
        <v>1283</v>
      </c>
      <c r="EP5" s="312" t="s">
        <v>1284</v>
      </c>
      <c r="ER5" s="143"/>
      <c r="ES5" s="143" t="s">
        <v>72</v>
      </c>
      <c r="ET5" s="343" t="s">
        <v>1283</v>
      </c>
      <c r="EU5" s="312" t="s">
        <v>1284</v>
      </c>
      <c r="EW5" s="143"/>
      <c r="EX5" s="143" t="s">
        <v>72</v>
      </c>
      <c r="EY5" s="343" t="s">
        <v>1283</v>
      </c>
      <c r="EZ5" s="312" t="s">
        <v>1284</v>
      </c>
      <c r="FB5" s="143"/>
      <c r="FC5" s="143" t="s">
        <v>72</v>
      </c>
      <c r="FD5" s="343" t="s">
        <v>1283</v>
      </c>
      <c r="FE5" s="312" t="s">
        <v>1284</v>
      </c>
      <c r="FG5" s="143"/>
      <c r="FH5" s="143" t="s">
        <v>72</v>
      </c>
      <c r="FI5" s="343" t="s">
        <v>1283</v>
      </c>
      <c r="FJ5" s="312" t="s">
        <v>1284</v>
      </c>
      <c r="FL5" s="143"/>
      <c r="FM5" s="143" t="s">
        <v>72</v>
      </c>
      <c r="FN5" s="343" t="s">
        <v>1283</v>
      </c>
      <c r="FO5" s="312" t="s">
        <v>1284</v>
      </c>
      <c r="FQ5" s="143"/>
      <c r="FR5" s="143" t="s">
        <v>72</v>
      </c>
      <c r="FS5" s="343" t="s">
        <v>1283</v>
      </c>
      <c r="FT5" s="312" t="s">
        <v>1284</v>
      </c>
      <c r="FV5" s="143"/>
      <c r="FW5" s="143" t="s">
        <v>72</v>
      </c>
      <c r="FX5" s="343" t="s">
        <v>1283</v>
      </c>
      <c r="FY5" s="312" t="s">
        <v>1284</v>
      </c>
      <c r="GA5" s="143"/>
      <c r="GB5" s="143" t="s">
        <v>72</v>
      </c>
      <c r="GC5" s="343" t="s">
        <v>1283</v>
      </c>
      <c r="GD5" s="312" t="s">
        <v>1284</v>
      </c>
      <c r="GF5" s="143"/>
      <c r="GG5" s="143" t="s">
        <v>72</v>
      </c>
      <c r="GH5" s="343" t="s">
        <v>1283</v>
      </c>
      <c r="GI5" s="312" t="s">
        <v>1284</v>
      </c>
      <c r="GK5" s="143"/>
      <c r="GL5" s="143" t="s">
        <v>72</v>
      </c>
      <c r="GM5" s="343" t="s">
        <v>1283</v>
      </c>
      <c r="GN5" s="312" t="s">
        <v>1284</v>
      </c>
      <c r="GP5" s="143"/>
      <c r="GQ5" s="143" t="s">
        <v>72</v>
      </c>
      <c r="GR5" s="343" t="s">
        <v>1283</v>
      </c>
      <c r="GS5" s="312" t="s">
        <v>1284</v>
      </c>
      <c r="GU5" s="143"/>
      <c r="GV5" s="143" t="s">
        <v>72</v>
      </c>
      <c r="GW5" s="343" t="s">
        <v>1283</v>
      </c>
      <c r="GX5" s="312" t="s">
        <v>1284</v>
      </c>
      <c r="GZ5" s="143"/>
      <c r="HA5" s="143" t="s">
        <v>72</v>
      </c>
      <c r="HB5" s="343" t="s">
        <v>1283</v>
      </c>
      <c r="HC5" s="312" t="s">
        <v>1284</v>
      </c>
      <c r="HE5" s="143"/>
      <c r="HF5" s="143" t="s">
        <v>72</v>
      </c>
      <c r="HG5" s="343" t="s">
        <v>1283</v>
      </c>
      <c r="HH5" s="312" t="s">
        <v>1284</v>
      </c>
      <c r="HJ5" s="143"/>
      <c r="HK5" s="143" t="s">
        <v>72</v>
      </c>
      <c r="HL5" s="343" t="s">
        <v>1283</v>
      </c>
      <c r="HM5" s="312" t="s">
        <v>1284</v>
      </c>
      <c r="HO5" s="143"/>
      <c r="HP5" s="143" t="s">
        <v>72</v>
      </c>
      <c r="HQ5" s="343" t="s">
        <v>1283</v>
      </c>
      <c r="HR5" s="312" t="s">
        <v>1284</v>
      </c>
      <c r="HT5" s="143"/>
      <c r="HU5" s="143" t="s">
        <v>72</v>
      </c>
      <c r="HV5" s="343" t="s">
        <v>1283</v>
      </c>
      <c r="HW5" s="312" t="s">
        <v>1284</v>
      </c>
      <c r="HY5" s="143"/>
      <c r="HZ5" s="143" t="s">
        <v>72</v>
      </c>
      <c r="IA5" s="343" t="s">
        <v>1283</v>
      </c>
      <c r="IB5" s="312" t="s">
        <v>1284</v>
      </c>
      <c r="ID5" s="143"/>
      <c r="IE5" s="143" t="s">
        <v>72</v>
      </c>
      <c r="IF5" s="343" t="s">
        <v>1283</v>
      </c>
      <c r="IG5" s="312" t="s">
        <v>1284</v>
      </c>
      <c r="II5" s="143"/>
      <c r="IJ5" s="143" t="s">
        <v>72</v>
      </c>
      <c r="IK5" s="343" t="s">
        <v>1283</v>
      </c>
      <c r="IL5" s="312" t="s">
        <v>1284</v>
      </c>
      <c r="IN5" s="143"/>
      <c r="IO5" s="143" t="s">
        <v>72</v>
      </c>
      <c r="IP5" s="343" t="s">
        <v>1283</v>
      </c>
      <c r="IQ5" s="312" t="s">
        <v>1284</v>
      </c>
      <c r="IS5" s="143"/>
      <c r="IT5" s="143" t="s">
        <v>72</v>
      </c>
      <c r="IU5" s="343" t="s">
        <v>1283</v>
      </c>
      <c r="IV5" s="312" t="s">
        <v>1284</v>
      </c>
      <c r="IX5" s="143"/>
      <c r="IY5" s="143" t="s">
        <v>72</v>
      </c>
      <c r="IZ5" s="343" t="s">
        <v>1283</v>
      </c>
      <c r="JA5" s="312" t="s">
        <v>1284</v>
      </c>
    </row>
    <row r="6" spans="2:261">
      <c r="B6" s="168" t="s">
        <v>88</v>
      </c>
      <c r="C6" s="168" t="s">
        <v>1285</v>
      </c>
      <c r="D6" s="149">
        <f>100/C6</f>
        <v>20.351676978183</v>
      </c>
      <c r="E6" s="181" t="s">
        <v>89</v>
      </c>
      <c r="F6" s="149">
        <f>E6/100</f>
        <v>6.7114</v>
      </c>
      <c r="G6" s="309">
        <f>D6*F6</f>
        <v>136.588244871377</v>
      </c>
      <c r="I6" s="168" t="s">
        <v>90</v>
      </c>
      <c r="J6" s="168" t="s">
        <v>1286</v>
      </c>
      <c r="K6" s="149">
        <f>100/J6</f>
        <v>19.9385891454321</v>
      </c>
      <c r="L6" s="181" t="s">
        <v>91</v>
      </c>
      <c r="M6" s="149">
        <f>L6/100</f>
        <v>6.7437</v>
      </c>
      <c r="N6" s="309">
        <f>K6*M6</f>
        <v>134.45986362005</v>
      </c>
      <c r="P6" s="168" t="s">
        <v>92</v>
      </c>
      <c r="Q6" s="168" t="s">
        <v>1287</v>
      </c>
      <c r="R6" s="149">
        <f>100/Q6</f>
        <v>20.0803212851406</v>
      </c>
      <c r="S6" s="181" t="s">
        <v>93</v>
      </c>
      <c r="T6" s="149">
        <f>S6/100</f>
        <v>6.8906</v>
      </c>
      <c r="U6" s="309">
        <f>R6*T6</f>
        <v>138.36546184739</v>
      </c>
      <c r="W6" s="168" t="s">
        <v>94</v>
      </c>
      <c r="X6" s="168" t="s">
        <v>1288</v>
      </c>
      <c r="Y6" s="149">
        <f>100/X6</f>
        <v>20.2938550206997</v>
      </c>
      <c r="Z6" s="181" t="s">
        <v>95</v>
      </c>
      <c r="AA6" s="149">
        <f>Z6/100</f>
        <v>7.0998</v>
      </c>
      <c r="AB6" s="309">
        <f>Y6*AA6</f>
        <v>144.082311875964</v>
      </c>
      <c r="AD6" s="168" t="s">
        <v>96</v>
      </c>
      <c r="AE6" s="168" t="s">
        <v>1289</v>
      </c>
      <c r="AF6" s="149">
        <f>100/AE6</f>
        <v>20.5128205128205</v>
      </c>
      <c r="AG6" s="181" t="s">
        <v>97</v>
      </c>
      <c r="AH6" s="149">
        <f>AG6/100</f>
        <v>7.1768</v>
      </c>
      <c r="AI6" s="309">
        <f>AF6*AH6</f>
        <v>147.21641025641</v>
      </c>
      <c r="AK6" s="265" t="s">
        <v>98</v>
      </c>
      <c r="AL6" s="265" t="s">
        <v>1290</v>
      </c>
      <c r="AM6" s="149">
        <f>100/AL6</f>
        <v>19.3337586760242</v>
      </c>
      <c r="AN6" s="181" t="s">
        <v>99</v>
      </c>
      <c r="AO6" s="149">
        <f>AN6/100</f>
        <v>7.1769</v>
      </c>
      <c r="AP6" s="309">
        <f>AM6*AO6</f>
        <v>138.756452641958</v>
      </c>
      <c r="AR6" s="265" t="s">
        <v>100</v>
      </c>
      <c r="AS6" s="265" t="s">
        <v>1291</v>
      </c>
      <c r="AT6" s="149">
        <f t="shared" ref="AT6:AT27" si="0">100/AS6</f>
        <v>19.0992780472898</v>
      </c>
      <c r="AU6" s="181" t="s">
        <v>101</v>
      </c>
      <c r="AV6" s="149">
        <f t="shared" ref="AV6:AV27" si="1">AU6/100</f>
        <v>6.9646</v>
      </c>
      <c r="AW6" s="309">
        <f t="shared" ref="AW6:AW27" si="2">AT6*AV6</f>
        <v>133.018831888155</v>
      </c>
      <c r="AY6" s="265" t="s">
        <v>102</v>
      </c>
      <c r="AZ6" s="265" t="s">
        <v>1292</v>
      </c>
      <c r="BA6" s="149">
        <f>100/AZ6</f>
        <v>19.2901234567901</v>
      </c>
      <c r="BB6" s="181" t="s">
        <v>103</v>
      </c>
      <c r="BC6" s="149">
        <f>BB6/100</f>
        <v>6.7604</v>
      </c>
      <c r="BD6" s="309">
        <f>BA6*BC6</f>
        <v>130.408950617284</v>
      </c>
      <c r="BF6" s="265"/>
      <c r="BG6" s="173">
        <v>44985</v>
      </c>
      <c r="BH6" s="149">
        <v>19.59862026</v>
      </c>
      <c r="BI6" s="309">
        <v>136.2476482</v>
      </c>
      <c r="BK6" s="265"/>
      <c r="BL6" s="173">
        <v>45016</v>
      </c>
      <c r="BM6" s="149">
        <v>19.34497901</v>
      </c>
      <c r="BN6" s="309">
        <v>132.9328923</v>
      </c>
      <c r="BP6" s="265"/>
      <c r="BQ6" s="173">
        <v>45044</v>
      </c>
      <c r="BR6" s="149">
        <v>19.33375868</v>
      </c>
      <c r="BS6" s="309">
        <v>133.8669451</v>
      </c>
      <c r="BU6" s="265"/>
      <c r="BV6" s="173">
        <v>45077</v>
      </c>
      <c r="BW6" s="149">
        <v>19.74255706</v>
      </c>
      <c r="BX6" s="309">
        <v>139.8187633</v>
      </c>
      <c r="BZ6" s="265"/>
      <c r="CA6" s="173">
        <v>45107</v>
      </c>
      <c r="CB6" s="149">
        <v>19.9624705553559</v>
      </c>
      <c r="CC6" s="309">
        <v>144.244819738891</v>
      </c>
      <c r="CE6" s="265"/>
      <c r="CF6" s="173">
        <v>45138</v>
      </c>
      <c r="CG6" s="149">
        <v>19.6842644</v>
      </c>
      <c r="CH6" s="309">
        <v>140.3586473</v>
      </c>
      <c r="CJ6" s="265"/>
      <c r="CK6" s="173">
        <v>45169</v>
      </c>
      <c r="CL6" s="149">
        <v>20.0613878468112</v>
      </c>
      <c r="CM6" s="309">
        <v>144.062832266736</v>
      </c>
      <c r="CO6" s="265"/>
      <c r="CP6" s="173">
        <v>45197</v>
      </c>
      <c r="CQ6" s="149">
        <v>20.66201083</v>
      </c>
      <c r="CR6" s="309">
        <v>148.3491053</v>
      </c>
      <c r="CT6" s="265"/>
      <c r="CU6" s="173">
        <v>45230</v>
      </c>
      <c r="CV6" s="149">
        <v>20.64707947</v>
      </c>
      <c r="CW6" s="309">
        <v>148.2026717</v>
      </c>
      <c r="CY6" s="265"/>
      <c r="CZ6" s="173">
        <v>45260</v>
      </c>
      <c r="DA6" s="149">
        <v>20.67739134</v>
      </c>
      <c r="DB6" s="309">
        <v>146.8466978</v>
      </c>
      <c r="DD6" s="265"/>
      <c r="DE6" s="173">
        <v>45289</v>
      </c>
      <c r="DF6" s="149">
        <v>19.91516141</v>
      </c>
      <c r="DG6" s="309">
        <v>141.0531137</v>
      </c>
      <c r="DI6" s="265"/>
      <c r="DJ6" s="173">
        <v>45321</v>
      </c>
      <c r="DK6" s="149">
        <v>20.66542674</v>
      </c>
      <c r="DL6" s="309">
        <v>146.8381897</v>
      </c>
      <c r="DN6" s="265"/>
      <c r="DO6" s="173">
        <v>45351</v>
      </c>
      <c r="DP6" s="149">
        <v>21.10105294</v>
      </c>
      <c r="DQ6" s="309">
        <v>149.8934397</v>
      </c>
      <c r="DS6" s="265"/>
      <c r="DT6" s="173">
        <v>45380</v>
      </c>
      <c r="DU6" s="149">
        <v>21.20531</v>
      </c>
      <c r="DV6" s="309">
        <v>150.45167</v>
      </c>
      <c r="DX6" s="265"/>
      <c r="DY6" s="173">
        <v>45412</v>
      </c>
      <c r="DZ6" s="149">
        <v>21.8483723</v>
      </c>
      <c r="EA6" s="309">
        <v>155.261088</v>
      </c>
      <c r="EC6" s="265"/>
      <c r="ED6" s="173">
        <v>45443</v>
      </c>
      <c r="EE6" s="149">
        <v>21.92453575</v>
      </c>
      <c r="EF6" s="309">
        <v>155.8571397</v>
      </c>
      <c r="EH6" s="265"/>
      <c r="EI6" s="173">
        <v>45471</v>
      </c>
      <c r="EJ6" s="149">
        <v>22.35236264</v>
      </c>
      <c r="EK6" s="309">
        <v>159.3008181</v>
      </c>
      <c r="EM6" s="265"/>
      <c r="EN6" s="173">
        <v>45504</v>
      </c>
      <c r="EO6" s="149">
        <v>21.29562588</v>
      </c>
      <c r="EP6" s="309">
        <v>151.9357724</v>
      </c>
      <c r="ER6" s="265"/>
      <c r="ES6" s="173">
        <v>45534</v>
      </c>
      <c r="ET6" s="149">
        <v>20.38569739</v>
      </c>
      <c r="EU6" s="309">
        <v>144.9912342</v>
      </c>
      <c r="EW6" s="265"/>
      <c r="EX6" s="147">
        <v>45565</v>
      </c>
      <c r="EY6" s="152">
        <v>20.37614</v>
      </c>
      <c r="EZ6" s="152">
        <v>142.7838</v>
      </c>
      <c r="FB6" s="265"/>
      <c r="FC6" s="147">
        <v>45596</v>
      </c>
      <c r="FD6" s="152">
        <v>21.51462995</v>
      </c>
      <c r="FE6" s="152">
        <v>153.2917384</v>
      </c>
      <c r="FG6" s="265"/>
      <c r="FH6" s="147">
        <v>45625</v>
      </c>
      <c r="FI6" s="152">
        <v>20.93364</v>
      </c>
      <c r="FJ6" s="152">
        <v>150.4647</v>
      </c>
      <c r="FL6" s="265"/>
      <c r="FM6" s="147">
        <v>45657</v>
      </c>
      <c r="FN6" s="152">
        <v>21.62957</v>
      </c>
      <c r="FO6" s="152">
        <v>155.482</v>
      </c>
      <c r="FQ6" s="265"/>
      <c r="FR6" s="147">
        <v>45674</v>
      </c>
      <c r="FS6" s="152">
        <v>21.41328</v>
      </c>
      <c r="FT6" s="152">
        <v>153.9379</v>
      </c>
      <c r="FV6" s="265"/>
      <c r="FW6" s="147">
        <v>45716</v>
      </c>
      <c r="FX6" s="152">
        <v>20.68851</v>
      </c>
      <c r="FY6" s="152">
        <v>148.4153</v>
      </c>
      <c r="GA6" s="265"/>
      <c r="GB6" s="169">
        <v>45747</v>
      </c>
      <c r="GC6" s="152">
        <v>20.68038</v>
      </c>
      <c r="GD6" s="152">
        <v>148.4479</v>
      </c>
      <c r="GF6" s="265"/>
      <c r="GG6" s="169">
        <v>45777</v>
      </c>
      <c r="GH6" s="152">
        <v>19.65718</v>
      </c>
      <c r="GI6" s="152">
        <v>141.5592</v>
      </c>
      <c r="GK6" s="265"/>
      <c r="GL6" s="169">
        <v>45807</v>
      </c>
      <c r="GM6" s="152">
        <v>20.05575</v>
      </c>
      <c r="GN6" s="152">
        <v>144.0966</v>
      </c>
      <c r="GP6" s="265"/>
      <c r="GQ6" s="147">
        <v>45838</v>
      </c>
      <c r="GR6" s="152">
        <v>20.16373</v>
      </c>
      <c r="GS6" s="152">
        <v>144.3441</v>
      </c>
      <c r="GU6" s="265"/>
      <c r="GV6" s="147">
        <v>45869</v>
      </c>
      <c r="GW6">
        <v>20.8303</v>
      </c>
      <c r="GX6">
        <v>148.9241</v>
      </c>
      <c r="GZ6" s="265"/>
      <c r="HA6" s="147">
        <v>45898</v>
      </c>
      <c r="HB6" s="152">
        <v>20.64921</v>
      </c>
      <c r="HC6" s="152">
        <v>146.6713</v>
      </c>
      <c r="HE6" s="265"/>
      <c r="HF6" s="147">
        <v>45930</v>
      </c>
      <c r="HG6" s="152">
        <v>20.89515</v>
      </c>
      <c r="HH6" s="152">
        <v>148.4705</v>
      </c>
      <c r="HJ6" s="265"/>
      <c r="HK6" s="147">
        <v>45961</v>
      </c>
      <c r="HL6" s="152">
        <v>21.69056244</v>
      </c>
      <c r="HM6" s="152">
        <v>153.7427065</v>
      </c>
      <c r="HO6" s="265"/>
      <c r="HP6" s="147">
        <v>45989</v>
      </c>
      <c r="HQ6" s="152">
        <v>22.07846687</v>
      </c>
      <c r="HR6" s="152">
        <v>156.2912591</v>
      </c>
      <c r="HT6" s="265"/>
      <c r="HU6" s="147">
        <v>46022</v>
      </c>
      <c r="HV6" s="152">
        <v>22.3229234100498</v>
      </c>
      <c r="HW6" s="152">
        <v>156.903364064558</v>
      </c>
      <c r="HY6" s="265"/>
      <c r="HZ6" s="147">
        <v>46052</v>
      </c>
      <c r="IA6" s="152">
        <v>21.9954249516101</v>
      </c>
      <c r="IB6" s="152">
        <v>153.259721977829</v>
      </c>
      <c r="ID6" s="265"/>
      <c r="IE6" s="147">
        <v>46080</v>
      </c>
      <c r="IF6" s="152">
        <v>22.6162475122128</v>
      </c>
      <c r="IG6" s="152">
        <v>156.567758277547</v>
      </c>
      <c r="II6" s="265"/>
      <c r="IJ6" s="147">
        <v>46112</v>
      </c>
      <c r="IK6" s="152">
        <v>23.0968218773097</v>
      </c>
      <c r="IL6" s="152">
        <v>159.816149297857</v>
      </c>
      <c r="IN6" s="265"/>
      <c r="IO6" s="147">
        <v>46142</v>
      </c>
      <c r="IP6" s="152">
        <v>23.3579370270018</v>
      </c>
      <c r="IQ6" s="152">
        <v>160.300850228908</v>
      </c>
      <c r="IS6" s="265"/>
      <c r="IT6" s="147">
        <v>46171</v>
      </c>
      <c r="IU6" s="152">
        <v>23.4093356430545</v>
      </c>
      <c r="IV6" s="152">
        <v>159.595486680088</v>
      </c>
      <c r="IX6" s="265"/>
      <c r="IY6" s="147">
        <v>46203</v>
      </c>
      <c r="IZ6" s="152">
        <v>23.7840409085504</v>
      </c>
      <c r="JA6" s="152">
        <v>161.990724224046</v>
      </c>
    </row>
    <row r="7" spans="2:261">
      <c r="B7" s="168" t="s">
        <v>119</v>
      </c>
      <c r="C7" s="168" t="s">
        <v>1293</v>
      </c>
      <c r="D7" s="149">
        <f t="shared" ref="D7:D26" si="3">100/C7</f>
        <v>20.2930313730265</v>
      </c>
      <c r="E7" s="181" t="s">
        <v>120</v>
      </c>
      <c r="F7" s="149">
        <f t="shared" ref="F7:F26" si="4">E7/100</f>
        <v>6.7035</v>
      </c>
      <c r="G7" s="309">
        <f t="shared" ref="G7:G26" si="5">D7*F7</f>
        <v>136.034335809083</v>
      </c>
      <c r="I7" s="168" t="s">
        <v>121</v>
      </c>
      <c r="J7" s="168" t="s">
        <v>1294</v>
      </c>
      <c r="K7" s="149">
        <f t="shared" ref="K7:K26" si="6">100/J7</f>
        <v>20.2212201484238</v>
      </c>
      <c r="L7" s="181" t="s">
        <v>122</v>
      </c>
      <c r="M7" s="149">
        <f t="shared" ref="M7:M26" si="7">L7/100</f>
        <v>6.7411</v>
      </c>
      <c r="N7" s="309">
        <f t="shared" ref="N7:N26" si="8">K7*M7</f>
        <v>136.313267142539</v>
      </c>
      <c r="P7" s="168" t="s">
        <v>123</v>
      </c>
      <c r="Q7" s="168" t="s">
        <v>1295</v>
      </c>
      <c r="R7" s="149">
        <f t="shared" ref="R7:R26" si="9">100/Q7</f>
        <v>20.0787085374669</v>
      </c>
      <c r="S7" s="181" t="s">
        <v>124</v>
      </c>
      <c r="T7" s="149">
        <f t="shared" ref="T7:T26" si="10">S7/100</f>
        <v>6.8802</v>
      </c>
      <c r="U7" s="309">
        <f t="shared" ref="U7:U26" si="11">R7*T7</f>
        <v>138.14553047948</v>
      </c>
      <c r="W7" s="168" t="s">
        <v>125</v>
      </c>
      <c r="X7" s="168" t="s">
        <v>1296</v>
      </c>
      <c r="Y7" s="149">
        <f t="shared" ref="Y7:Y26" si="12">100/X7</f>
        <v>20.2613716948637</v>
      </c>
      <c r="Z7" s="181" t="s">
        <v>126</v>
      </c>
      <c r="AA7" s="149">
        <f t="shared" ref="AA7:AA26" si="13">Z7/100</f>
        <v>7.1102</v>
      </c>
      <c r="AB7" s="309">
        <f t="shared" ref="AB7:AB26" si="14">Y7*AA7</f>
        <v>144.06240502482</v>
      </c>
      <c r="AD7" s="168" t="s">
        <v>127</v>
      </c>
      <c r="AE7" s="168" t="s">
        <v>1297</v>
      </c>
      <c r="AF7" s="149">
        <f t="shared" ref="AF7:AF21" si="15">100/AE7</f>
        <v>20.3599641664631</v>
      </c>
      <c r="AG7" s="181" t="s">
        <v>128</v>
      </c>
      <c r="AH7" s="149">
        <f t="shared" ref="AH7:AH21" si="16">AG7/100</f>
        <v>7.1698</v>
      </c>
      <c r="AI7" s="309">
        <f t="shared" ref="AI7:AI21" si="17">AF7*AH7</f>
        <v>145.976871080707</v>
      </c>
      <c r="AK7" s="265" t="s">
        <v>129</v>
      </c>
      <c r="AL7" s="265" t="s">
        <v>1298</v>
      </c>
      <c r="AM7" s="149">
        <f t="shared" ref="AM7:AM27" si="18">100/AL7</f>
        <v>19.2804534762658</v>
      </c>
      <c r="AN7" s="181" t="s">
        <v>130</v>
      </c>
      <c r="AO7" s="149">
        <f t="shared" ref="AO7:AO27" si="19">AN7/100</f>
        <v>7.1989</v>
      </c>
      <c r="AP7" s="309">
        <f t="shared" ref="AP7:AP27" si="20">AM7*AO7</f>
        <v>138.79805653029</v>
      </c>
      <c r="AR7" s="265" t="s">
        <v>131</v>
      </c>
      <c r="AS7" s="265" t="s">
        <v>1299</v>
      </c>
      <c r="AT7" s="149">
        <f t="shared" si="0"/>
        <v>19.2193115642598</v>
      </c>
      <c r="AU7" s="181" t="s">
        <v>132</v>
      </c>
      <c r="AV7" s="149">
        <f t="shared" si="1"/>
        <v>6.9793</v>
      </c>
      <c r="AW7" s="309">
        <f t="shared" si="2"/>
        <v>134.137341200438</v>
      </c>
      <c r="AY7" s="265" t="s">
        <v>133</v>
      </c>
      <c r="AZ7" s="265" t="s">
        <v>1300</v>
      </c>
      <c r="BA7" s="149">
        <f t="shared" ref="BA7:BA21" si="21">100/AZ7</f>
        <v>19.1979112672541</v>
      </c>
      <c r="BB7" s="181" t="s">
        <v>134</v>
      </c>
      <c r="BC7" s="149">
        <f t="shared" ref="BC7:BC21" si="22">BB7/100</f>
        <v>6.7626</v>
      </c>
      <c r="BD7" s="309">
        <f t="shared" ref="BD7:BD21" si="23">BA7*BC7</f>
        <v>129.827794735933</v>
      </c>
      <c r="BF7" s="265"/>
      <c r="BG7" s="173">
        <v>44984</v>
      </c>
      <c r="BH7" s="149">
        <v>19.59247649</v>
      </c>
      <c r="BI7" s="309">
        <v>136.3087774</v>
      </c>
      <c r="BK7" s="265"/>
      <c r="BL7" s="173">
        <v>45015</v>
      </c>
      <c r="BM7" s="149">
        <v>19.2470552</v>
      </c>
      <c r="BN7" s="309">
        <v>132.5852645</v>
      </c>
      <c r="BP7" s="265"/>
      <c r="BQ7" s="173">
        <v>45043</v>
      </c>
      <c r="BR7" s="149">
        <v>19.28305598</v>
      </c>
      <c r="BS7" s="309">
        <v>133.4522455</v>
      </c>
      <c r="BU7" s="265"/>
      <c r="BV7" s="173">
        <v>45076</v>
      </c>
      <c r="BW7" s="149">
        <v>19.83379282</v>
      </c>
      <c r="BX7" s="309">
        <v>140.458954</v>
      </c>
      <c r="BZ7" s="265"/>
      <c r="CA7" s="173">
        <v>45106</v>
      </c>
      <c r="CB7" s="149">
        <v>19.9016856727765</v>
      </c>
      <c r="CC7" s="309">
        <v>143.706091905984</v>
      </c>
      <c r="CE7" s="265"/>
      <c r="CF7" s="173">
        <v>45135</v>
      </c>
      <c r="CG7" s="149">
        <v>19.42086967</v>
      </c>
      <c r="CH7" s="309">
        <v>138.5446</v>
      </c>
      <c r="CJ7" s="265"/>
      <c r="CK7" s="173">
        <v>45168</v>
      </c>
      <c r="CL7" s="149">
        <v>20.0521355524363</v>
      </c>
      <c r="CM7" s="309">
        <v>144.006416683377</v>
      </c>
      <c r="CO7" s="265"/>
      <c r="CP7" s="173">
        <v>45196</v>
      </c>
      <c r="CQ7" s="149">
        <v>20.61558126</v>
      </c>
      <c r="CR7" s="309">
        <v>147.8487641</v>
      </c>
      <c r="CT7" s="265"/>
      <c r="CU7" s="173">
        <v>45229</v>
      </c>
      <c r="CV7" s="149">
        <v>20.7035051</v>
      </c>
      <c r="CW7" s="309">
        <v>148.61183</v>
      </c>
      <c r="CY7" s="265"/>
      <c r="CZ7" s="173">
        <v>45259</v>
      </c>
      <c r="DA7" s="149">
        <v>20.69450768</v>
      </c>
      <c r="DB7" s="309">
        <v>146.9951575</v>
      </c>
      <c r="DD7" s="265"/>
      <c r="DE7" s="173">
        <v>45288</v>
      </c>
      <c r="DF7" s="149">
        <v>19.91992191</v>
      </c>
      <c r="DG7" s="309">
        <v>141.3796538</v>
      </c>
      <c r="DI7" s="265"/>
      <c r="DJ7" s="173">
        <v>45320</v>
      </c>
      <c r="DK7" s="149">
        <v>20.75248511</v>
      </c>
      <c r="DL7" s="309">
        <v>147.5439434</v>
      </c>
      <c r="DN7" s="265"/>
      <c r="DO7" s="173">
        <v>45350</v>
      </c>
      <c r="DP7" s="149">
        <v>21.08459138</v>
      </c>
      <c r="DQ7" s="309">
        <v>149.8587332</v>
      </c>
      <c r="DS7" s="265"/>
      <c r="DT7" s="173">
        <v>45379</v>
      </c>
      <c r="DU7" s="149">
        <v>21.188685</v>
      </c>
      <c r="DV7" s="309">
        <v>150.32948</v>
      </c>
      <c r="DX7" s="265"/>
      <c r="DY7" s="173">
        <v>45411</v>
      </c>
      <c r="DZ7" s="149">
        <v>22.09847079</v>
      </c>
      <c r="EA7" s="309">
        <v>157.0449925</v>
      </c>
      <c r="EC7" s="265"/>
      <c r="ED7" s="173">
        <v>45442</v>
      </c>
      <c r="EE7" s="149">
        <v>21.9876869</v>
      </c>
      <c r="EF7" s="309">
        <v>156.3566403</v>
      </c>
      <c r="EH7" s="265"/>
      <c r="EI7" s="173">
        <v>45470</v>
      </c>
      <c r="EJ7" s="149">
        <v>22.32990197</v>
      </c>
      <c r="EK7" s="309">
        <v>159.1452114</v>
      </c>
      <c r="EM7" s="265"/>
      <c r="EN7" s="173">
        <v>45503</v>
      </c>
      <c r="EO7" s="149">
        <v>21.43852503</v>
      </c>
      <c r="EP7" s="309">
        <v>152.99389</v>
      </c>
      <c r="ER7" s="265"/>
      <c r="ES7" s="173">
        <v>45533</v>
      </c>
      <c r="ET7" s="149">
        <v>20.24865346</v>
      </c>
      <c r="EU7" s="309">
        <v>144.3708743</v>
      </c>
      <c r="EW7" s="265"/>
      <c r="EX7" s="147">
        <v>45562</v>
      </c>
      <c r="EY7" s="152">
        <v>20.69793</v>
      </c>
      <c r="EZ7" s="152">
        <v>145.0946</v>
      </c>
      <c r="FB7" s="265"/>
      <c r="FC7" s="147">
        <v>45595</v>
      </c>
      <c r="FD7" s="152">
        <v>21.46475487</v>
      </c>
      <c r="FE7" s="152">
        <v>153.236885</v>
      </c>
      <c r="FG7" s="265"/>
      <c r="FH7" s="147">
        <v>45624</v>
      </c>
      <c r="FI7" s="152">
        <v>20.90563</v>
      </c>
      <c r="FJ7" s="152">
        <v>150.299</v>
      </c>
      <c r="FL7" s="265"/>
      <c r="FM7" s="147">
        <v>45656</v>
      </c>
      <c r="FN7" s="152">
        <v>21.76136</v>
      </c>
      <c r="FO7" s="152">
        <v>156.4403</v>
      </c>
      <c r="FQ7" s="265"/>
      <c r="FR7" s="147">
        <v>45673</v>
      </c>
      <c r="FS7" s="152">
        <v>21.56334</v>
      </c>
      <c r="FT7" s="152">
        <v>154.9995</v>
      </c>
      <c r="FV7" s="265"/>
      <c r="FW7" s="147">
        <v>45715</v>
      </c>
      <c r="FX7" s="152">
        <v>20.62068</v>
      </c>
      <c r="FY7" s="152">
        <v>147.9328</v>
      </c>
      <c r="GA7" s="265"/>
      <c r="GB7" s="170">
        <v>45744</v>
      </c>
      <c r="GC7" s="152">
        <v>20.91132</v>
      </c>
      <c r="GD7" s="152">
        <v>150.0429</v>
      </c>
      <c r="GF7" s="265"/>
      <c r="GG7" s="170">
        <v>45776</v>
      </c>
      <c r="GH7" s="152">
        <v>19.64752</v>
      </c>
      <c r="GI7" s="152">
        <v>141.5191</v>
      </c>
      <c r="GK7" s="265"/>
      <c r="GL7" s="170">
        <v>45806</v>
      </c>
      <c r="GM7" s="152">
        <v>20.20324</v>
      </c>
      <c r="GN7" s="152">
        <v>145.2755</v>
      </c>
      <c r="GP7" s="265"/>
      <c r="GQ7" s="147">
        <v>45835</v>
      </c>
      <c r="GR7" s="152">
        <v>20.16861</v>
      </c>
      <c r="GS7" s="152">
        <v>144.4617</v>
      </c>
      <c r="GU7" s="265"/>
      <c r="GV7" s="147">
        <v>45868</v>
      </c>
      <c r="GW7">
        <v>20.73054</v>
      </c>
      <c r="GX7">
        <v>148.1011</v>
      </c>
      <c r="GZ7" s="265"/>
      <c r="HA7" s="147">
        <v>45897</v>
      </c>
      <c r="HB7" s="152">
        <v>20.66372</v>
      </c>
      <c r="HC7" s="152">
        <v>146.8426</v>
      </c>
      <c r="HE7" s="265"/>
      <c r="HF7" s="147">
        <v>45929</v>
      </c>
      <c r="HG7" s="152">
        <v>20.9868</v>
      </c>
      <c r="HH7" s="152">
        <v>149.1931</v>
      </c>
      <c r="HJ7" s="265"/>
      <c r="HK7" s="147">
        <v>45960</v>
      </c>
      <c r="HL7" s="152">
        <v>21.50907683</v>
      </c>
      <c r="HM7" s="152">
        <v>152.4219221</v>
      </c>
      <c r="HO7" s="265"/>
      <c r="HP7" s="147">
        <v>45988</v>
      </c>
      <c r="HQ7" s="152">
        <v>22.09114808</v>
      </c>
      <c r="HR7" s="152">
        <v>156.358937</v>
      </c>
      <c r="HT7" s="265"/>
      <c r="HU7" s="147">
        <v>46021</v>
      </c>
      <c r="HV7" s="152">
        <v>22.2375414174209</v>
      </c>
      <c r="HW7" s="152">
        <v>156.436656363272</v>
      </c>
      <c r="HY7" s="265"/>
      <c r="HZ7" s="147">
        <v>46051</v>
      </c>
      <c r="IA7" s="152">
        <v>22.0084952791778</v>
      </c>
      <c r="IB7" s="152">
        <v>153.555472412351</v>
      </c>
      <c r="ID7" s="265"/>
      <c r="IE7" s="147">
        <v>46079</v>
      </c>
      <c r="IF7" s="152">
        <v>22.6203402099168</v>
      </c>
      <c r="IG7" s="152">
        <v>156.596091205212</v>
      </c>
      <c r="II7" s="265"/>
      <c r="IJ7" s="147">
        <v>46111</v>
      </c>
      <c r="IK7" s="152">
        <v>23.1636978527252</v>
      </c>
      <c r="IL7" s="152">
        <v>160.34606564592</v>
      </c>
      <c r="IN7" s="265"/>
      <c r="IO7" s="147">
        <v>46141</v>
      </c>
      <c r="IP7" s="152">
        <v>23.2861400894188</v>
      </c>
      <c r="IQ7" s="152">
        <v>159.761549925484</v>
      </c>
      <c r="IS7" s="265"/>
      <c r="IT7" s="147">
        <v>46170</v>
      </c>
      <c r="IU7" s="152">
        <v>23.4016661986333</v>
      </c>
      <c r="IV7" s="152">
        <v>159.692970139474</v>
      </c>
      <c r="IX7" s="265"/>
      <c r="IY7" s="147">
        <v>46202</v>
      </c>
      <c r="IZ7" s="152">
        <v>23.7473284255521</v>
      </c>
      <c r="JA7" s="152">
        <v>161.897411541202</v>
      </c>
    </row>
    <row r="8" spans="2:261">
      <c r="B8" s="168" t="s">
        <v>150</v>
      </c>
      <c r="C8" s="168" t="s">
        <v>1301</v>
      </c>
      <c r="D8" s="149">
        <f t="shared" si="3"/>
        <v>20.228992191609</v>
      </c>
      <c r="E8" s="181" t="s">
        <v>151</v>
      </c>
      <c r="F8" s="149">
        <f t="shared" si="4"/>
        <v>6.693</v>
      </c>
      <c r="G8" s="309">
        <f t="shared" si="5"/>
        <v>135.392644738439</v>
      </c>
      <c r="I8" s="168" t="s">
        <v>152</v>
      </c>
      <c r="J8" s="168" t="s">
        <v>1302</v>
      </c>
      <c r="K8" s="149">
        <f t="shared" si="6"/>
        <v>20.2126369406153</v>
      </c>
      <c r="L8" s="181" t="s">
        <v>153</v>
      </c>
      <c r="M8" s="149">
        <f t="shared" si="7"/>
        <v>6.7731</v>
      </c>
      <c r="N8" s="309">
        <f t="shared" si="8"/>
        <v>136.902211262481</v>
      </c>
      <c r="P8" s="168" t="s">
        <v>154</v>
      </c>
      <c r="Q8" s="168" t="s">
        <v>1287</v>
      </c>
      <c r="R8" s="149">
        <f t="shared" si="9"/>
        <v>20.0803212851406</v>
      </c>
      <c r="S8" s="181" t="s">
        <v>155</v>
      </c>
      <c r="T8" s="149">
        <f t="shared" si="10"/>
        <v>6.8698</v>
      </c>
      <c r="U8" s="309">
        <f t="shared" si="11"/>
        <v>137.947791164659</v>
      </c>
      <c r="W8" s="168" t="s">
        <v>156</v>
      </c>
      <c r="X8" s="168" t="s">
        <v>1303</v>
      </c>
      <c r="Y8" s="149">
        <f t="shared" si="12"/>
        <v>20.3128173877717</v>
      </c>
      <c r="Z8" s="181" t="s">
        <v>157</v>
      </c>
      <c r="AA8" s="149">
        <f t="shared" si="13"/>
        <v>7.1107</v>
      </c>
      <c r="AB8" s="309">
        <f t="shared" si="14"/>
        <v>144.438350599228</v>
      </c>
      <c r="AD8" s="168" t="s">
        <v>158</v>
      </c>
      <c r="AE8" s="168" t="s">
        <v>1304</v>
      </c>
      <c r="AF8" s="149">
        <f t="shared" si="15"/>
        <v>20.4591022545931</v>
      </c>
      <c r="AG8" s="181" t="s">
        <v>159</v>
      </c>
      <c r="AH8" s="149">
        <f t="shared" si="16"/>
        <v>7.157</v>
      </c>
      <c r="AI8" s="309">
        <f t="shared" si="17"/>
        <v>146.425794836123</v>
      </c>
      <c r="AK8" s="265" t="s">
        <v>160</v>
      </c>
      <c r="AL8" s="265" t="s">
        <v>1305</v>
      </c>
      <c r="AM8" s="149">
        <f t="shared" si="18"/>
        <v>19.4582814445828</v>
      </c>
      <c r="AN8" s="181" t="s">
        <v>161</v>
      </c>
      <c r="AO8" s="149">
        <f t="shared" si="19"/>
        <v>7.1617</v>
      </c>
      <c r="AP8" s="309">
        <f t="shared" si="20"/>
        <v>139.354374221669</v>
      </c>
      <c r="AR8" s="265" t="s">
        <v>162</v>
      </c>
      <c r="AS8" s="265" t="s">
        <v>1306</v>
      </c>
      <c r="AT8" s="149">
        <f t="shared" si="0"/>
        <v>19.1633290535232</v>
      </c>
      <c r="AU8" s="181" t="s">
        <v>163</v>
      </c>
      <c r="AV8" s="149">
        <f t="shared" si="1"/>
        <v>6.9681</v>
      </c>
      <c r="AW8" s="309">
        <f t="shared" si="2"/>
        <v>133.531993177855</v>
      </c>
      <c r="AY8" s="265" t="s">
        <v>164</v>
      </c>
      <c r="AZ8" s="265" t="s">
        <v>1307</v>
      </c>
      <c r="BA8" s="149">
        <f t="shared" si="21"/>
        <v>18.9648959775456</v>
      </c>
      <c r="BB8" s="181" t="s">
        <v>165</v>
      </c>
      <c r="BC8" s="149">
        <f t="shared" si="22"/>
        <v>6.7702</v>
      </c>
      <c r="BD8" s="309">
        <f t="shared" si="23"/>
        <v>128.396138747179</v>
      </c>
      <c r="BF8" s="265"/>
      <c r="BG8" s="173">
        <v>44981</v>
      </c>
      <c r="BH8" s="149">
        <v>19.50572493</v>
      </c>
      <c r="BI8" s="309">
        <v>134.4763688</v>
      </c>
      <c r="BK8" s="265"/>
      <c r="BL8" s="173">
        <v>45014</v>
      </c>
      <c r="BM8" s="149">
        <v>19.05342581</v>
      </c>
      <c r="BN8" s="309">
        <v>131.0323146</v>
      </c>
      <c r="BP8" s="265"/>
      <c r="BQ8" s="173">
        <v>45042</v>
      </c>
      <c r="BR8" s="149">
        <v>19.30390132</v>
      </c>
      <c r="BS8" s="309">
        <v>133.6544216</v>
      </c>
      <c r="BU8" s="265"/>
      <c r="BV8" s="173">
        <v>45075</v>
      </c>
      <c r="BW8" s="149">
        <v>19.94694114</v>
      </c>
      <c r="BX8" s="309">
        <v>140.7755371</v>
      </c>
      <c r="BZ8" s="265"/>
      <c r="CA8" s="173">
        <v>45105</v>
      </c>
      <c r="CB8" s="149">
        <v>19.9529111297338</v>
      </c>
      <c r="CC8" s="309">
        <v>143.862484536494</v>
      </c>
      <c r="CE8" s="265"/>
      <c r="CF8" s="173">
        <v>45134</v>
      </c>
      <c r="CG8" s="149">
        <v>19.64829551</v>
      </c>
      <c r="CH8" s="309">
        <v>140.023578</v>
      </c>
      <c r="CJ8" s="265"/>
      <c r="CK8" s="173">
        <v>45167</v>
      </c>
      <c r="CL8" s="149">
        <v>20.096463022508</v>
      </c>
      <c r="CM8" s="309">
        <v>144.395096463023</v>
      </c>
      <c r="CO8" s="265"/>
      <c r="CP8" s="173">
        <v>45195</v>
      </c>
      <c r="CQ8" s="149">
        <v>20.59308072</v>
      </c>
      <c r="CR8" s="309">
        <v>147.7079901</v>
      </c>
      <c r="CT8" s="265"/>
      <c r="CU8" s="173">
        <v>45226</v>
      </c>
      <c r="CV8" s="149">
        <v>20.79261446</v>
      </c>
      <c r="CW8" s="309">
        <v>149.2535451</v>
      </c>
      <c r="CY8" s="265"/>
      <c r="CZ8" s="173">
        <v>45258</v>
      </c>
      <c r="DA8" s="149">
        <v>20.83506959</v>
      </c>
      <c r="DB8" s="309">
        <v>148.204017</v>
      </c>
      <c r="DD8" s="265"/>
      <c r="DE8" s="173">
        <v>45287</v>
      </c>
      <c r="DF8" s="149">
        <v>20.01961923</v>
      </c>
      <c r="DG8" s="309">
        <v>142.1433004</v>
      </c>
      <c r="DI8" s="265"/>
      <c r="DJ8" s="173">
        <v>45317</v>
      </c>
      <c r="DK8" s="149">
        <v>20.69279477</v>
      </c>
      <c r="DL8" s="309">
        <v>147.0719695</v>
      </c>
      <c r="DN8" s="265"/>
      <c r="DO8" s="173">
        <v>45349</v>
      </c>
      <c r="DP8" s="149">
        <v>21.10372481</v>
      </c>
      <c r="DQ8" s="309">
        <v>149.9567374</v>
      </c>
      <c r="DS8" s="265"/>
      <c r="DT8" s="173">
        <v>45378</v>
      </c>
      <c r="DU8" s="149">
        <v>21.231873</v>
      </c>
      <c r="DV8" s="309">
        <v>150.63165</v>
      </c>
      <c r="DX8" s="265"/>
      <c r="DY8" s="173">
        <v>45408</v>
      </c>
      <c r="DZ8" s="149">
        <v>21.75473709</v>
      </c>
      <c r="EA8" s="309">
        <v>154.5804599</v>
      </c>
      <c r="EC8" s="265"/>
      <c r="ED8" s="173">
        <v>45441</v>
      </c>
      <c r="EE8" s="149">
        <v>21.96884817</v>
      </c>
      <c r="EF8" s="309">
        <v>156.2116918</v>
      </c>
      <c r="EH8" s="265"/>
      <c r="EI8" s="173">
        <v>45469</v>
      </c>
      <c r="EJ8" s="149">
        <v>22.22172841</v>
      </c>
      <c r="EK8" s="309">
        <v>158.3253705</v>
      </c>
      <c r="EM8" s="265"/>
      <c r="EN8" s="173">
        <v>45502</v>
      </c>
      <c r="EO8" s="149">
        <v>21.49335855</v>
      </c>
      <c r="EP8" s="309">
        <v>153.2820359</v>
      </c>
      <c r="ER8" s="265"/>
      <c r="ES8" s="173">
        <v>45532</v>
      </c>
      <c r="ET8" s="149">
        <v>20.19549237</v>
      </c>
      <c r="EU8" s="309">
        <v>143.8242184</v>
      </c>
      <c r="EW8" s="265"/>
      <c r="EX8" s="147">
        <v>45561</v>
      </c>
      <c r="EY8" s="152">
        <v>20.5609</v>
      </c>
      <c r="EZ8" s="152">
        <v>144.6542</v>
      </c>
      <c r="FB8" s="265"/>
      <c r="FC8" s="147">
        <v>45594</v>
      </c>
      <c r="FD8" s="152">
        <v>21.50260181</v>
      </c>
      <c r="FE8" s="152">
        <v>153.2769965</v>
      </c>
      <c r="FG8" s="265"/>
      <c r="FH8" s="147">
        <v>45623</v>
      </c>
      <c r="FI8" s="152">
        <v>21.14344</v>
      </c>
      <c r="FJ8" s="152">
        <v>152.1947</v>
      </c>
      <c r="FL8" s="265"/>
      <c r="FM8" s="147">
        <v>45653</v>
      </c>
      <c r="FN8" s="152">
        <v>21.74906</v>
      </c>
      <c r="FO8" s="152">
        <v>156.3605</v>
      </c>
      <c r="FQ8" s="265"/>
      <c r="FR8" s="147">
        <v>45672</v>
      </c>
      <c r="FS8" s="152">
        <v>21.74953</v>
      </c>
      <c r="FT8" s="152">
        <v>156.3422</v>
      </c>
      <c r="FV8" s="265"/>
      <c r="FW8" s="147">
        <v>45714</v>
      </c>
      <c r="FX8" s="152">
        <v>20.64282</v>
      </c>
      <c r="FY8" s="152">
        <v>148.0751</v>
      </c>
      <c r="GA8" s="265"/>
      <c r="GB8" s="170">
        <v>45743</v>
      </c>
      <c r="GC8" s="152">
        <v>20.81382</v>
      </c>
      <c r="GD8" s="152">
        <v>149.3662</v>
      </c>
      <c r="GF8" s="265"/>
      <c r="GG8" s="170">
        <v>45775</v>
      </c>
      <c r="GH8" s="152">
        <v>19.82789</v>
      </c>
      <c r="GI8" s="152">
        <v>142.8461</v>
      </c>
      <c r="GK8" s="265"/>
      <c r="GL8" s="170">
        <v>45805</v>
      </c>
      <c r="GM8" s="152">
        <v>20.03406</v>
      </c>
      <c r="GN8" s="152">
        <v>144.0329</v>
      </c>
      <c r="GP8" s="265"/>
      <c r="GQ8" s="147">
        <v>45834</v>
      </c>
      <c r="GR8" s="152">
        <v>20.24783</v>
      </c>
      <c r="GS8" s="152">
        <v>145.015</v>
      </c>
      <c r="GU8" s="265"/>
      <c r="GV8" s="147">
        <v>45867</v>
      </c>
      <c r="GW8">
        <v>20.73613</v>
      </c>
      <c r="GX8">
        <v>148.2862</v>
      </c>
      <c r="GZ8" s="265"/>
      <c r="HA8" s="147">
        <v>45896</v>
      </c>
      <c r="HB8" s="152">
        <v>20.66543</v>
      </c>
      <c r="HC8" s="152">
        <v>146.9477</v>
      </c>
      <c r="HE8" s="265"/>
      <c r="HF8" s="147">
        <v>45926</v>
      </c>
      <c r="HG8" s="152">
        <v>21.042</v>
      </c>
      <c r="HH8" s="152">
        <v>149.718</v>
      </c>
      <c r="HJ8" s="265"/>
      <c r="HK8" s="147">
        <v>45959</v>
      </c>
      <c r="HL8" s="152">
        <v>21.45324266</v>
      </c>
      <c r="HM8" s="152">
        <v>151.981207</v>
      </c>
      <c r="HO8" s="265"/>
      <c r="HP8" s="147">
        <v>45987</v>
      </c>
      <c r="HQ8" s="152">
        <v>22.05217545</v>
      </c>
      <c r="HR8" s="152">
        <v>156.1205813</v>
      </c>
      <c r="HT8" s="265"/>
      <c r="HU8" s="147">
        <v>46020</v>
      </c>
      <c r="HV8" s="152">
        <v>22.3049985501751</v>
      </c>
      <c r="HW8" s="152">
        <v>156.873285303236</v>
      </c>
      <c r="HY8" s="265"/>
      <c r="HZ8" s="147">
        <v>46050</v>
      </c>
      <c r="IA8" s="152">
        <v>22.0118864186661</v>
      </c>
      <c r="IB8" s="152">
        <v>153.543913713405</v>
      </c>
      <c r="ID8" s="265"/>
      <c r="IE8" s="147">
        <v>46078</v>
      </c>
      <c r="IF8" s="152">
        <v>22.5286113363972</v>
      </c>
      <c r="IG8" s="152">
        <v>156.170586645039</v>
      </c>
      <c r="II8" s="265"/>
      <c r="IJ8" s="147">
        <v>46108</v>
      </c>
      <c r="IK8" s="152">
        <v>23.1101661620947</v>
      </c>
      <c r="IL8" s="152">
        <v>159.785999861339</v>
      </c>
      <c r="IN8" s="265"/>
      <c r="IO8" s="147">
        <v>46140</v>
      </c>
      <c r="IP8" s="152">
        <v>23.2807189085999</v>
      </c>
      <c r="IQ8" s="152">
        <v>159.680122922196</v>
      </c>
      <c r="IS8" s="265"/>
      <c r="IT8" s="147">
        <v>46169</v>
      </c>
      <c r="IU8" s="152">
        <v>23.3623025885431</v>
      </c>
      <c r="IV8" s="152">
        <v>159.54350060742</v>
      </c>
      <c r="IX8" s="265"/>
      <c r="IY8" s="147">
        <v>46199</v>
      </c>
      <c r="IZ8" s="152">
        <v>23.7490203529104</v>
      </c>
      <c r="JA8" s="152">
        <v>161.887572137649</v>
      </c>
    </row>
    <row r="9" spans="2:261">
      <c r="B9" s="168" t="s">
        <v>181</v>
      </c>
      <c r="C9" s="168" t="s">
        <v>1308</v>
      </c>
      <c r="D9" s="149">
        <f t="shared" si="3"/>
        <v>20.2134540750323</v>
      </c>
      <c r="E9" s="181" t="s">
        <v>182</v>
      </c>
      <c r="F9" s="149">
        <f t="shared" si="4"/>
        <v>6.685</v>
      </c>
      <c r="G9" s="309">
        <f t="shared" si="5"/>
        <v>135.126940491591</v>
      </c>
      <c r="I9" s="168" t="s">
        <v>183</v>
      </c>
      <c r="J9" s="168" t="s">
        <v>1309</v>
      </c>
      <c r="K9" s="149">
        <f t="shared" si="6"/>
        <v>20.2159058747422</v>
      </c>
      <c r="L9" s="181" t="s">
        <v>184</v>
      </c>
      <c r="M9" s="149">
        <f t="shared" si="7"/>
        <v>6.7483</v>
      </c>
      <c r="N9" s="309">
        <f t="shared" si="8"/>
        <v>136.422997614523</v>
      </c>
      <c r="P9" s="168" t="s">
        <v>185</v>
      </c>
      <c r="Q9" s="168" t="s">
        <v>1310</v>
      </c>
      <c r="R9" s="149">
        <f t="shared" si="9"/>
        <v>19.9290525728407</v>
      </c>
      <c r="S9" s="181" t="s">
        <v>186</v>
      </c>
      <c r="T9" s="149">
        <f t="shared" si="10"/>
        <v>6.8486</v>
      </c>
      <c r="U9" s="309">
        <f t="shared" si="11"/>
        <v>136.486109450357</v>
      </c>
      <c r="W9" s="168" t="s">
        <v>187</v>
      </c>
      <c r="X9" s="168" t="s">
        <v>1311</v>
      </c>
      <c r="Y9" s="149">
        <f t="shared" si="12"/>
        <v>20.3004466098254</v>
      </c>
      <c r="Z9" s="181" t="s">
        <v>188</v>
      </c>
      <c r="AA9" s="149">
        <f t="shared" si="13"/>
        <v>7.0722</v>
      </c>
      <c r="AB9" s="309">
        <f t="shared" si="14"/>
        <v>143.568818514007</v>
      </c>
      <c r="AD9" s="168" t="s">
        <v>189</v>
      </c>
      <c r="AE9" s="168" t="s">
        <v>1312</v>
      </c>
      <c r="AF9" s="149">
        <f t="shared" si="15"/>
        <v>20.5990194866724</v>
      </c>
      <c r="AG9" s="181" t="s">
        <v>190</v>
      </c>
      <c r="AH9" s="149">
        <f t="shared" si="16"/>
        <v>7.1638</v>
      </c>
      <c r="AI9" s="309">
        <f t="shared" si="17"/>
        <v>147.567255798624</v>
      </c>
      <c r="AK9" s="265" t="s">
        <v>191</v>
      </c>
      <c r="AL9" s="265" t="s">
        <v>1313</v>
      </c>
      <c r="AM9" s="149">
        <f t="shared" si="18"/>
        <v>19.4420141926704</v>
      </c>
      <c r="AN9" s="181" t="s">
        <v>192</v>
      </c>
      <c r="AO9" s="149">
        <f t="shared" si="19"/>
        <v>7.1339</v>
      </c>
      <c r="AP9" s="309">
        <f t="shared" si="20"/>
        <v>138.697385049091</v>
      </c>
      <c r="AR9" s="265" t="s">
        <v>193</v>
      </c>
      <c r="AS9" s="265" t="s">
        <v>1314</v>
      </c>
      <c r="AT9" s="149">
        <f t="shared" si="0"/>
        <v>19.0872478097383</v>
      </c>
      <c r="AU9" s="181" t="s">
        <v>194</v>
      </c>
      <c r="AV9" s="149">
        <f t="shared" si="1"/>
        <v>6.9546</v>
      </c>
      <c r="AW9" s="309">
        <f t="shared" si="2"/>
        <v>132.744173617606</v>
      </c>
      <c r="AY9" s="265" t="s">
        <v>195</v>
      </c>
      <c r="AZ9" s="265" t="s">
        <v>1315</v>
      </c>
      <c r="BA9" s="149">
        <f t="shared" si="21"/>
        <v>18.9904667856736</v>
      </c>
      <c r="BB9" s="181" t="s">
        <v>196</v>
      </c>
      <c r="BC9" s="149">
        <f t="shared" si="22"/>
        <v>6.7674</v>
      </c>
      <c r="BD9" s="309">
        <f t="shared" si="23"/>
        <v>128.516084925367</v>
      </c>
      <c r="BF9" s="265"/>
      <c r="BG9" s="173">
        <v>44980</v>
      </c>
      <c r="BH9" s="149">
        <v>19.54117325</v>
      </c>
      <c r="BI9" s="309">
        <v>134.8888107</v>
      </c>
      <c r="BK9" s="265"/>
      <c r="BL9" s="173">
        <v>45013</v>
      </c>
      <c r="BM9" s="149">
        <v>19.09453705</v>
      </c>
      <c r="BN9" s="309">
        <v>131.2730328</v>
      </c>
      <c r="BP9" s="265"/>
      <c r="BQ9" s="173">
        <v>45041</v>
      </c>
      <c r="BR9" s="149">
        <v>19.47154234</v>
      </c>
      <c r="BS9" s="309">
        <v>134.0557276</v>
      </c>
      <c r="BU9" s="265"/>
      <c r="BV9" s="173">
        <v>45072</v>
      </c>
      <c r="BW9" s="149">
        <v>19.77613416</v>
      </c>
      <c r="BX9" s="309">
        <v>139.9359253</v>
      </c>
      <c r="BZ9" s="265"/>
      <c r="CA9" s="173">
        <v>45104</v>
      </c>
      <c r="CB9" s="149">
        <v>19.858212363723</v>
      </c>
      <c r="CC9" s="309">
        <v>143.17373949997</v>
      </c>
      <c r="CE9" s="265"/>
      <c r="CF9" s="173">
        <v>45133</v>
      </c>
      <c r="CG9" s="149">
        <v>19.75152581</v>
      </c>
      <c r="CH9" s="309">
        <v>140.8185032</v>
      </c>
      <c r="CJ9" s="265"/>
      <c r="CK9" s="173">
        <v>45166</v>
      </c>
      <c r="CL9" s="149">
        <v>20.1162720524632</v>
      </c>
      <c r="CM9" s="309">
        <v>144.54748446018</v>
      </c>
      <c r="CO9" s="265"/>
      <c r="CP9" s="173">
        <v>45194</v>
      </c>
      <c r="CQ9" s="149">
        <v>20.52166061</v>
      </c>
      <c r="CR9" s="309">
        <v>147.1957151</v>
      </c>
      <c r="CT9" s="265"/>
      <c r="CU9" s="173">
        <v>45225</v>
      </c>
      <c r="CV9" s="149">
        <v>20.74172405</v>
      </c>
      <c r="CW9" s="309">
        <v>148.8923919</v>
      </c>
      <c r="CY9" s="265"/>
      <c r="CZ9" s="173">
        <v>45257</v>
      </c>
      <c r="DA9" s="149">
        <v>20.98856123</v>
      </c>
      <c r="DB9" s="309">
        <v>149.3525029</v>
      </c>
      <c r="DD9" s="265"/>
      <c r="DE9" s="173">
        <v>45286</v>
      </c>
      <c r="DF9" s="149">
        <v>19.99240289</v>
      </c>
      <c r="DG9" s="309">
        <v>141.8760871</v>
      </c>
      <c r="DI9" s="265"/>
      <c r="DJ9" s="173">
        <v>45316</v>
      </c>
      <c r="DK9" s="149">
        <v>20.71079447</v>
      </c>
      <c r="DL9" s="309">
        <v>147.1377682</v>
      </c>
      <c r="DN9" s="265"/>
      <c r="DO9" s="173">
        <v>45348</v>
      </c>
      <c r="DP9" s="149">
        <v>21.07126301</v>
      </c>
      <c r="DQ9" s="309">
        <v>149.7745375</v>
      </c>
      <c r="DS9" s="265"/>
      <c r="DT9" s="173">
        <v>45377</v>
      </c>
      <c r="DU9" s="149">
        <v>21.219259</v>
      </c>
      <c r="DV9" s="309">
        <v>150.53579</v>
      </c>
      <c r="DX9" s="265"/>
      <c r="DY9" s="173">
        <v>45407</v>
      </c>
      <c r="DZ9" s="149">
        <v>21.70044703</v>
      </c>
      <c r="EA9" s="309">
        <v>154.1990365</v>
      </c>
      <c r="EC9" s="265"/>
      <c r="ED9" s="173">
        <v>45440</v>
      </c>
      <c r="EE9" s="149">
        <v>21.93752194</v>
      </c>
      <c r="EF9" s="309">
        <v>155.9779747</v>
      </c>
      <c r="EH9" s="265"/>
      <c r="EI9" s="173">
        <v>45468</v>
      </c>
      <c r="EJ9" s="149">
        <v>22.25189141</v>
      </c>
      <c r="EK9" s="309">
        <v>158.4890966</v>
      </c>
      <c r="EM9" s="265"/>
      <c r="EN9" s="173">
        <v>45499</v>
      </c>
      <c r="EO9" s="149">
        <v>21.45140185</v>
      </c>
      <c r="EP9" s="309">
        <v>152.884141</v>
      </c>
      <c r="ER9" s="265"/>
      <c r="ES9" s="173">
        <v>45531</v>
      </c>
      <c r="ET9" s="149">
        <v>20.28315281</v>
      </c>
      <c r="EU9" s="309">
        <v>144.5154355</v>
      </c>
      <c r="EW9" s="265"/>
      <c r="EX9" s="147">
        <v>45560</v>
      </c>
      <c r="EY9" s="152">
        <v>20.3832</v>
      </c>
      <c r="EZ9" s="152">
        <v>143.0942</v>
      </c>
      <c r="FB9" s="265"/>
      <c r="FC9" s="147">
        <v>45593</v>
      </c>
      <c r="FD9" s="152">
        <v>21.43301112</v>
      </c>
      <c r="FE9" s="152">
        <v>152.8323724</v>
      </c>
      <c r="FG9" s="265"/>
      <c r="FH9" s="147">
        <v>45622</v>
      </c>
      <c r="FI9" s="152">
        <v>21.30697</v>
      </c>
      <c r="FJ9" s="152">
        <v>153.2184</v>
      </c>
      <c r="FL9" s="265"/>
      <c r="FM9" s="147">
        <v>45652</v>
      </c>
      <c r="FN9" s="152">
        <v>21.67411</v>
      </c>
      <c r="FO9" s="152">
        <v>155.8303</v>
      </c>
      <c r="FQ9" s="265"/>
      <c r="FR9" s="147">
        <v>45671</v>
      </c>
      <c r="FS9" s="152">
        <v>21.67881</v>
      </c>
      <c r="FT9" s="152">
        <v>155.8229</v>
      </c>
      <c r="FV9" s="265"/>
      <c r="FW9" s="147">
        <v>45713</v>
      </c>
      <c r="FX9" s="152">
        <v>20.77404</v>
      </c>
      <c r="FY9" s="152">
        <v>149.0039</v>
      </c>
      <c r="GA9" s="265"/>
      <c r="GB9" s="170">
        <v>45742</v>
      </c>
      <c r="GC9" s="152">
        <v>20.77749</v>
      </c>
      <c r="GD9" s="152">
        <v>149.0868</v>
      </c>
      <c r="GF9" s="265"/>
      <c r="GG9" s="170">
        <v>45772</v>
      </c>
      <c r="GH9" s="152">
        <v>19.70987</v>
      </c>
      <c r="GI9" s="152">
        <v>142.0412</v>
      </c>
      <c r="GK9" s="265"/>
      <c r="GL9" s="170">
        <v>45804</v>
      </c>
      <c r="GM9" s="152">
        <v>19.86137</v>
      </c>
      <c r="GN9" s="152">
        <v>142.7556</v>
      </c>
      <c r="GP9" s="265"/>
      <c r="GQ9" s="147">
        <v>45833</v>
      </c>
      <c r="GR9" s="152">
        <v>20.20978</v>
      </c>
      <c r="GS9" s="152">
        <v>144.8394</v>
      </c>
      <c r="GU9" s="265"/>
      <c r="GV9" s="147">
        <v>45866</v>
      </c>
      <c r="GW9">
        <v>20.66073</v>
      </c>
      <c r="GX9">
        <v>147.656</v>
      </c>
      <c r="GZ9" s="265"/>
      <c r="HA9" s="147">
        <v>45895</v>
      </c>
      <c r="HB9" s="152">
        <v>20.68509</v>
      </c>
      <c r="HC9" s="152">
        <v>147.253</v>
      </c>
      <c r="HE9" s="265"/>
      <c r="HF9" s="147">
        <v>45925</v>
      </c>
      <c r="HG9" s="152">
        <v>20.88337</v>
      </c>
      <c r="HH9" s="152">
        <v>148.5183</v>
      </c>
      <c r="HJ9" s="265"/>
      <c r="HK9" s="147">
        <v>45958</v>
      </c>
      <c r="HL9" s="152">
        <v>21.52435481</v>
      </c>
      <c r="HM9" s="152">
        <v>152.5129684</v>
      </c>
      <c r="HO9" s="265"/>
      <c r="HP9" s="147">
        <v>45986</v>
      </c>
      <c r="HQ9" s="152">
        <v>22.12389381</v>
      </c>
      <c r="HR9" s="152">
        <v>156.6946903</v>
      </c>
      <c r="HT9" s="265"/>
      <c r="HU9" s="147">
        <v>46017</v>
      </c>
      <c r="HV9" s="152">
        <v>22.2232099204409</v>
      </c>
      <c r="HW9" s="152">
        <v>156.358060358238</v>
      </c>
      <c r="HY9" s="265"/>
      <c r="HZ9" s="147">
        <v>46049</v>
      </c>
      <c r="IA9" s="152">
        <v>22.1356472463255</v>
      </c>
      <c r="IB9" s="152">
        <v>154.635204533381</v>
      </c>
      <c r="ID9" s="265"/>
      <c r="IE9" s="147">
        <v>46077</v>
      </c>
      <c r="IF9" s="152">
        <v>22.2985327565446</v>
      </c>
      <c r="IG9" s="152">
        <v>154.783035276279</v>
      </c>
      <c r="II9" s="265"/>
      <c r="IJ9" s="147">
        <v>46107</v>
      </c>
      <c r="IK9" s="152">
        <v>23.0749705794125</v>
      </c>
      <c r="IL9" s="152">
        <v>159.346516833191</v>
      </c>
      <c r="IN9" s="265"/>
      <c r="IO9" s="147">
        <v>46139</v>
      </c>
      <c r="IP9" s="152">
        <v>23.2818029428199</v>
      </c>
      <c r="IQ9" s="152">
        <v>159.664276401565</v>
      </c>
      <c r="IS9" s="265"/>
      <c r="IT9" s="147">
        <v>46168</v>
      </c>
      <c r="IU9" s="152">
        <v>23.3214393992397</v>
      </c>
      <c r="IV9" s="152">
        <v>159.257445369528</v>
      </c>
      <c r="IX9" s="265"/>
      <c r="IY9" s="147">
        <v>46198</v>
      </c>
      <c r="IZ9" s="152">
        <v>23.7394359510018</v>
      </c>
      <c r="JA9" s="152">
        <v>161.924318678188</v>
      </c>
    </row>
    <row r="10" spans="2:261">
      <c r="B10" s="168" t="s">
        <v>212</v>
      </c>
      <c r="C10" s="168" t="s">
        <v>1316</v>
      </c>
      <c r="D10" s="149">
        <f t="shared" si="3"/>
        <v>20.1336876862366</v>
      </c>
      <c r="E10" s="181" t="s">
        <v>213</v>
      </c>
      <c r="F10" s="149">
        <f t="shared" si="4"/>
        <v>6.7</v>
      </c>
      <c r="G10" s="309">
        <f t="shared" si="5"/>
        <v>134.895707497785</v>
      </c>
      <c r="I10" s="168" t="s">
        <v>214</v>
      </c>
      <c r="J10" s="168" t="s">
        <v>1317</v>
      </c>
      <c r="K10" s="149">
        <f t="shared" si="6"/>
        <v>20.1979398101394</v>
      </c>
      <c r="L10" s="181" t="s">
        <v>215</v>
      </c>
      <c r="M10" s="149">
        <f t="shared" si="7"/>
        <v>6.7543</v>
      </c>
      <c r="N10" s="309">
        <f t="shared" si="8"/>
        <v>136.422944859624</v>
      </c>
      <c r="P10" s="168" t="s">
        <v>216</v>
      </c>
      <c r="Q10" s="168" t="s">
        <v>1318</v>
      </c>
      <c r="R10" s="149">
        <f t="shared" si="9"/>
        <v>19.9700449326011</v>
      </c>
      <c r="S10" s="181" t="s">
        <v>217</v>
      </c>
      <c r="T10" s="149">
        <f t="shared" si="10"/>
        <v>6.8536</v>
      </c>
      <c r="U10" s="309">
        <f t="shared" si="11"/>
        <v>136.866699950075</v>
      </c>
      <c r="W10" s="168" t="s">
        <v>218</v>
      </c>
      <c r="X10" s="168" t="s">
        <v>1319</v>
      </c>
      <c r="Y10" s="149">
        <f t="shared" si="12"/>
        <v>20.2523442088422</v>
      </c>
      <c r="Z10" s="181" t="s">
        <v>219</v>
      </c>
      <c r="AA10" s="149">
        <f t="shared" si="13"/>
        <v>7.0298</v>
      </c>
      <c r="AB10" s="309">
        <f t="shared" si="14"/>
        <v>142.369929319319</v>
      </c>
      <c r="AD10" s="168" t="s">
        <v>220</v>
      </c>
      <c r="AE10" s="168" t="s">
        <v>1320</v>
      </c>
      <c r="AF10" s="149">
        <f t="shared" si="15"/>
        <v>20.7744723284029</v>
      </c>
      <c r="AG10" s="181" t="s">
        <v>221</v>
      </c>
      <c r="AH10" s="149">
        <f t="shared" si="16"/>
        <v>7.1668</v>
      </c>
      <c r="AI10" s="309">
        <f t="shared" si="17"/>
        <v>148.886488283198</v>
      </c>
      <c r="AK10" s="265" t="s">
        <v>222</v>
      </c>
      <c r="AL10" s="265" t="s">
        <v>1321</v>
      </c>
      <c r="AM10" s="149">
        <f t="shared" si="18"/>
        <v>19.5763674092635</v>
      </c>
      <c r="AN10" s="181" t="s">
        <v>223</v>
      </c>
      <c r="AO10" s="149">
        <f t="shared" si="19"/>
        <v>7.1201</v>
      </c>
      <c r="AP10" s="309">
        <f t="shared" si="20"/>
        <v>139.385693590697</v>
      </c>
      <c r="AR10" s="265" t="s">
        <v>224</v>
      </c>
      <c r="AS10" s="265" t="s">
        <v>1322</v>
      </c>
      <c r="AT10" s="149">
        <f t="shared" si="0"/>
        <v>19.0114068441065</v>
      </c>
      <c r="AU10" s="181" t="s">
        <v>225</v>
      </c>
      <c r="AV10" s="149">
        <f t="shared" si="1"/>
        <v>6.9825</v>
      </c>
      <c r="AW10" s="309">
        <f t="shared" si="2"/>
        <v>132.747148288973</v>
      </c>
      <c r="AY10" s="265" t="s">
        <v>226</v>
      </c>
      <c r="AZ10" s="265" t="s">
        <v>1323</v>
      </c>
      <c r="BA10" s="149">
        <f t="shared" si="21"/>
        <v>18.977852845729</v>
      </c>
      <c r="BB10" s="181" t="s">
        <v>227</v>
      </c>
      <c r="BC10" s="149">
        <f t="shared" si="22"/>
        <v>6.7602</v>
      </c>
      <c r="BD10" s="309">
        <f t="shared" si="23"/>
        <v>128.294080807697</v>
      </c>
      <c r="BF10" s="265"/>
      <c r="BG10" s="173">
        <v>44979</v>
      </c>
      <c r="BH10" s="149">
        <v>19.61745954</v>
      </c>
      <c r="BI10" s="309">
        <v>134.88769</v>
      </c>
      <c r="BK10" s="265"/>
      <c r="BL10" s="173">
        <v>45012</v>
      </c>
      <c r="BM10" s="149">
        <v>19.02804734</v>
      </c>
      <c r="BN10" s="309">
        <v>130.7493245</v>
      </c>
      <c r="BP10" s="265"/>
      <c r="BQ10" s="173">
        <v>45040</v>
      </c>
      <c r="BR10" s="149">
        <v>19.46206843</v>
      </c>
      <c r="BS10" s="309">
        <v>133.967148</v>
      </c>
      <c r="BU10" s="265"/>
      <c r="BV10" s="173">
        <v>45071</v>
      </c>
      <c r="BW10" s="149">
        <v>19.75737938</v>
      </c>
      <c r="BX10" s="309">
        <v>139.346821</v>
      </c>
      <c r="BZ10" s="265"/>
      <c r="CA10" s="173">
        <v>45103</v>
      </c>
      <c r="CB10" s="149">
        <v>19.8965380023876</v>
      </c>
      <c r="CC10" s="309">
        <v>143.366494230004</v>
      </c>
      <c r="CE10" s="265"/>
      <c r="CF10" s="173">
        <v>45132</v>
      </c>
      <c r="CG10" s="149">
        <v>19.65331551</v>
      </c>
      <c r="CH10" s="309">
        <v>140.3364648</v>
      </c>
      <c r="CJ10" s="265"/>
      <c r="CK10" s="173">
        <v>45163</v>
      </c>
      <c r="CL10" s="149">
        <v>20.0288415318058</v>
      </c>
      <c r="CM10" s="309">
        <v>143.97332158308</v>
      </c>
      <c r="CO10" s="265"/>
      <c r="CP10" s="173">
        <v>45191</v>
      </c>
      <c r="CQ10" s="149">
        <v>20.43527128</v>
      </c>
      <c r="CR10" s="309">
        <v>146.5801574</v>
      </c>
      <c r="CT10" s="265"/>
      <c r="CU10" s="173">
        <v>45224</v>
      </c>
      <c r="CV10" s="149">
        <v>20.71765973</v>
      </c>
      <c r="CW10" s="309">
        <v>148.7217204</v>
      </c>
      <c r="CY10" s="265"/>
      <c r="CZ10" s="173">
        <v>45254</v>
      </c>
      <c r="DA10" s="149">
        <v>20.98327633</v>
      </c>
      <c r="DB10" s="309">
        <v>149.2981094</v>
      </c>
      <c r="DD10" s="265"/>
      <c r="DE10" s="173">
        <v>45285</v>
      </c>
      <c r="DF10" s="149">
        <v>20.02964387</v>
      </c>
      <c r="DG10" s="309">
        <v>142.2305011</v>
      </c>
      <c r="DI10" s="265"/>
      <c r="DJ10" s="173">
        <v>45315</v>
      </c>
      <c r="DK10" s="149">
        <v>20.7839714</v>
      </c>
      <c r="DL10" s="309">
        <v>147.676352</v>
      </c>
      <c r="DN10" s="265"/>
      <c r="DO10" s="173">
        <v>45345</v>
      </c>
      <c r="DP10" s="149">
        <v>21.09660134</v>
      </c>
      <c r="DQ10" s="309">
        <v>149.9208877</v>
      </c>
      <c r="DS10" s="265"/>
      <c r="DT10" s="173">
        <v>45376</v>
      </c>
      <c r="DU10" s="149">
        <v>21.153277</v>
      </c>
      <c r="DV10" s="309">
        <v>150.1798</v>
      </c>
      <c r="DX10" s="265"/>
      <c r="DY10" s="173">
        <v>45406</v>
      </c>
      <c r="DZ10" s="149">
        <v>21.64549016</v>
      </c>
      <c r="EA10" s="309">
        <v>153.7868785</v>
      </c>
      <c r="EC10" s="265"/>
      <c r="ED10" s="173">
        <v>45439</v>
      </c>
      <c r="EE10" s="149">
        <v>21.93222941</v>
      </c>
      <c r="EF10" s="309">
        <v>155.9184121</v>
      </c>
      <c r="EH10" s="265"/>
      <c r="EI10" s="173">
        <v>45467</v>
      </c>
      <c r="EJ10" s="149">
        <v>22.24595124</v>
      </c>
      <c r="EK10" s="309">
        <v>158.3933974</v>
      </c>
      <c r="EM10" s="265"/>
      <c r="EN10" s="173">
        <v>45498</v>
      </c>
      <c r="EO10" s="149">
        <v>21.41190073</v>
      </c>
      <c r="EP10" s="309">
        <v>152.7118172</v>
      </c>
      <c r="ER10" s="265"/>
      <c r="ES10" s="173">
        <v>45530</v>
      </c>
      <c r="ET10" s="149">
        <v>20.20814388</v>
      </c>
      <c r="EU10" s="309">
        <v>143.7587148</v>
      </c>
      <c r="EW10" s="265"/>
      <c r="EX10" s="147">
        <v>45559</v>
      </c>
      <c r="EY10" s="152">
        <v>20.37282</v>
      </c>
      <c r="EZ10" s="152">
        <v>143.6488</v>
      </c>
      <c r="FB10" s="265"/>
      <c r="FC10" s="147">
        <v>45590</v>
      </c>
      <c r="FD10" s="152">
        <v>21.34745111</v>
      </c>
      <c r="FE10" s="152">
        <v>151.75903</v>
      </c>
      <c r="FG10" s="265"/>
      <c r="FH10" s="147">
        <v>45621</v>
      </c>
      <c r="FI10" s="152">
        <v>21.31151</v>
      </c>
      <c r="FJ10" s="152">
        <v>153.2681</v>
      </c>
      <c r="FL10" s="265"/>
      <c r="FM10" s="147">
        <v>45651</v>
      </c>
      <c r="FN10" s="152">
        <v>21.66331</v>
      </c>
      <c r="FO10" s="152">
        <v>155.6899</v>
      </c>
      <c r="FQ10" s="265"/>
      <c r="FR10" s="147">
        <v>45670</v>
      </c>
      <c r="FS10" s="152">
        <v>21.70751</v>
      </c>
      <c r="FT10" s="152">
        <v>156.0445</v>
      </c>
      <c r="FV10" s="265"/>
      <c r="FW10" s="147">
        <v>45712</v>
      </c>
      <c r="FX10" s="152">
        <v>20.69023</v>
      </c>
      <c r="FY10" s="152">
        <v>148.3841</v>
      </c>
      <c r="GA10" s="265"/>
      <c r="GB10" s="170">
        <v>45741</v>
      </c>
      <c r="GC10" s="152">
        <v>20.88293</v>
      </c>
      <c r="GD10" s="152">
        <v>149.9144</v>
      </c>
      <c r="GF10" s="265"/>
      <c r="GG10" s="170">
        <v>45771</v>
      </c>
      <c r="GH10" s="152">
        <v>19.7227</v>
      </c>
      <c r="GI10" s="152">
        <v>142.1967</v>
      </c>
      <c r="GK10" s="265"/>
      <c r="GL10" s="170">
        <v>45803</v>
      </c>
      <c r="GM10" s="152">
        <v>19.89971</v>
      </c>
      <c r="GN10" s="152">
        <v>142.9456</v>
      </c>
      <c r="GP10" s="265"/>
      <c r="GQ10" s="147">
        <v>45832</v>
      </c>
      <c r="GR10" s="152">
        <v>20.35126</v>
      </c>
      <c r="GS10" s="152">
        <v>145.829</v>
      </c>
      <c r="GU10" s="265"/>
      <c r="GV10" s="147">
        <v>45863</v>
      </c>
      <c r="GW10">
        <v>20.56724</v>
      </c>
      <c r="GX10">
        <v>146.8892</v>
      </c>
      <c r="GZ10" s="265"/>
      <c r="HA10" s="147">
        <v>45894</v>
      </c>
      <c r="HB10" s="152">
        <v>20.62706</v>
      </c>
      <c r="HC10" s="152">
        <v>146.7842</v>
      </c>
      <c r="HE10" s="265"/>
      <c r="HF10" s="147">
        <v>45924</v>
      </c>
      <c r="HG10" s="152">
        <v>20.76973</v>
      </c>
      <c r="HH10" s="152">
        <v>147.625</v>
      </c>
      <c r="HJ10" s="265"/>
      <c r="HK10" s="147">
        <v>45957</v>
      </c>
      <c r="HL10" s="152">
        <v>21.56008797</v>
      </c>
      <c r="HM10" s="152">
        <v>152.8200595</v>
      </c>
      <c r="HO10" s="265"/>
      <c r="HP10" s="147">
        <v>45985</v>
      </c>
      <c r="HQ10" s="152">
        <v>22.07164456</v>
      </c>
      <c r="HR10" s="152">
        <v>156.3709802</v>
      </c>
      <c r="HT10" s="265"/>
      <c r="HU10" s="147">
        <v>46016</v>
      </c>
      <c r="HV10" s="152">
        <v>22.1990365618132</v>
      </c>
      <c r="HW10" s="152">
        <v>156.263458165916</v>
      </c>
      <c r="HY10" s="265"/>
      <c r="HZ10" s="147">
        <v>46048</v>
      </c>
      <c r="IA10" s="152">
        <v>22.3084816847365</v>
      </c>
      <c r="IB10" s="152">
        <v>155.809128630705</v>
      </c>
      <c r="ID10" s="265"/>
      <c r="IE10" s="147">
        <v>46066</v>
      </c>
      <c r="IF10" s="152">
        <v>22.0731061274943</v>
      </c>
      <c r="IG10" s="152">
        <v>153.182941903585</v>
      </c>
      <c r="II10" s="265"/>
      <c r="IJ10" s="147">
        <v>46106</v>
      </c>
      <c r="IK10" s="152">
        <v>23.0446605521501</v>
      </c>
      <c r="IL10" s="152">
        <v>158.803060330921</v>
      </c>
      <c r="IN10" s="265"/>
      <c r="IO10" s="147">
        <v>46136</v>
      </c>
      <c r="IP10" s="152">
        <v>23.2861400894188</v>
      </c>
      <c r="IQ10" s="152">
        <v>159.915238450074</v>
      </c>
      <c r="IS10" s="265"/>
      <c r="IT10" s="147">
        <v>46167</v>
      </c>
      <c r="IU10" s="152">
        <v>23.3073068406946</v>
      </c>
      <c r="IV10" s="152">
        <v>159.230858874257</v>
      </c>
      <c r="IX10" s="265"/>
      <c r="IY10" s="147">
        <v>46197</v>
      </c>
      <c r="IZ10" s="152">
        <v>23.7281700835232</v>
      </c>
      <c r="JA10" s="152">
        <v>161.814255884586</v>
      </c>
    </row>
    <row r="11" spans="2:261">
      <c r="B11" s="168" t="s">
        <v>242</v>
      </c>
      <c r="C11" s="168" t="s">
        <v>1324</v>
      </c>
      <c r="D11" s="149">
        <f t="shared" si="3"/>
        <v>20.2732838665207</v>
      </c>
      <c r="E11" s="181" t="s">
        <v>243</v>
      </c>
      <c r="F11" s="149">
        <f t="shared" si="4"/>
        <v>6.7079</v>
      </c>
      <c r="G11" s="309">
        <f t="shared" si="5"/>
        <v>135.991160848234</v>
      </c>
      <c r="I11" s="168" t="s">
        <v>244</v>
      </c>
      <c r="J11" s="168" t="s">
        <v>1325</v>
      </c>
      <c r="K11" s="149">
        <f t="shared" si="6"/>
        <v>20.314467964084</v>
      </c>
      <c r="L11" s="181" t="s">
        <v>245</v>
      </c>
      <c r="M11" s="149">
        <f t="shared" si="7"/>
        <v>6.7522</v>
      </c>
      <c r="N11" s="309">
        <f t="shared" si="8"/>
        <v>137.167350587088</v>
      </c>
      <c r="P11" s="168" t="s">
        <v>246</v>
      </c>
      <c r="Q11" s="168" t="s">
        <v>1326</v>
      </c>
      <c r="R11" s="149">
        <f t="shared" si="9"/>
        <v>20.0004000080002</v>
      </c>
      <c r="S11" s="181" t="s">
        <v>247</v>
      </c>
      <c r="T11" s="149">
        <f t="shared" si="10"/>
        <v>6.8388</v>
      </c>
      <c r="U11" s="309">
        <f t="shared" si="11"/>
        <v>136.778735574712</v>
      </c>
      <c r="W11" s="168" t="s">
        <v>248</v>
      </c>
      <c r="X11" s="168" t="s">
        <v>1327</v>
      </c>
      <c r="Y11" s="149">
        <f t="shared" si="12"/>
        <v>20.1726781247478</v>
      </c>
      <c r="Z11" s="181" t="s">
        <v>249</v>
      </c>
      <c r="AA11" s="149">
        <f t="shared" si="13"/>
        <v>6.992</v>
      </c>
      <c r="AB11" s="309">
        <f t="shared" si="14"/>
        <v>141.047365448237</v>
      </c>
      <c r="AD11" s="168" t="s">
        <v>250</v>
      </c>
      <c r="AE11" s="168" t="s">
        <v>1328</v>
      </c>
      <c r="AF11" s="149">
        <f t="shared" si="15"/>
        <v>20.7611019992941</v>
      </c>
      <c r="AG11" s="181" t="s">
        <v>251</v>
      </c>
      <c r="AH11" s="149">
        <f t="shared" si="16"/>
        <v>7.123</v>
      </c>
      <c r="AI11" s="309">
        <f t="shared" si="17"/>
        <v>147.881329540972</v>
      </c>
      <c r="AK11" s="265" t="s">
        <v>252</v>
      </c>
      <c r="AL11" s="265" t="s">
        <v>1329</v>
      </c>
      <c r="AM11" s="149">
        <f t="shared" si="18"/>
        <v>19.8027644659194</v>
      </c>
      <c r="AN11" s="181" t="s">
        <v>253</v>
      </c>
      <c r="AO11" s="149">
        <f t="shared" si="19"/>
        <v>7.1281</v>
      </c>
      <c r="AP11" s="309">
        <f t="shared" si="20"/>
        <v>141.15608538952</v>
      </c>
      <c r="AR11" s="265" t="s">
        <v>254</v>
      </c>
      <c r="AS11" s="265" t="s">
        <v>1330</v>
      </c>
      <c r="AT11" s="149">
        <f t="shared" si="0"/>
        <v>18.9483657034581</v>
      </c>
      <c r="AU11" s="181" t="s">
        <v>255</v>
      </c>
      <c r="AV11" s="149">
        <f t="shared" si="1"/>
        <v>6.981</v>
      </c>
      <c r="AW11" s="309">
        <f t="shared" si="2"/>
        <v>132.278540975841</v>
      </c>
      <c r="AY11" s="265" t="s">
        <v>256</v>
      </c>
      <c r="AZ11" s="265" t="s">
        <v>1331</v>
      </c>
      <c r="BA11" s="149">
        <f t="shared" si="21"/>
        <v>19.0857906288768</v>
      </c>
      <c r="BB11" s="181" t="s">
        <v>257</v>
      </c>
      <c r="BC11" s="149">
        <f t="shared" si="22"/>
        <v>6.7222</v>
      </c>
      <c r="BD11" s="309">
        <f t="shared" si="23"/>
        <v>128.298501765436</v>
      </c>
      <c r="BF11" s="265"/>
      <c r="BG11" s="173">
        <v>44978</v>
      </c>
      <c r="BH11" s="149">
        <v>19.58403509</v>
      </c>
      <c r="BI11" s="309">
        <v>134.2622694</v>
      </c>
      <c r="BK11" s="265"/>
      <c r="BL11" s="173">
        <v>45009</v>
      </c>
      <c r="BM11" s="149">
        <v>19.12557855</v>
      </c>
      <c r="BN11" s="309">
        <v>130.7692308</v>
      </c>
      <c r="BP11" s="265"/>
      <c r="BQ11" s="173">
        <v>45037</v>
      </c>
      <c r="BR11" s="149">
        <v>19.50420316</v>
      </c>
      <c r="BS11" s="309">
        <v>134.0952975</v>
      </c>
      <c r="BU11" s="265"/>
      <c r="BV11" s="173">
        <v>45070</v>
      </c>
      <c r="BW11" s="149">
        <v>19.63556393</v>
      </c>
      <c r="BX11" s="309">
        <v>138.5485391</v>
      </c>
      <c r="BZ11" s="265"/>
      <c r="CA11" s="173">
        <v>45098</v>
      </c>
      <c r="CB11" s="149">
        <v>19.6869770646717</v>
      </c>
      <c r="CC11" s="309">
        <v>141.342651835811</v>
      </c>
      <c r="CE11" s="265"/>
      <c r="CF11" s="173">
        <v>45131</v>
      </c>
      <c r="CG11" s="149">
        <v>19.73554371</v>
      </c>
      <c r="CH11" s="309">
        <v>141.0124334</v>
      </c>
      <c r="CJ11" s="265"/>
      <c r="CK11" s="173">
        <v>45162</v>
      </c>
      <c r="CL11" s="149">
        <v>19.8759739227222</v>
      </c>
      <c r="CM11" s="309">
        <v>142.880426140881</v>
      </c>
      <c r="CO11" s="265"/>
      <c r="CP11" s="173">
        <v>45190</v>
      </c>
      <c r="CQ11" s="149">
        <v>20.52460901</v>
      </c>
      <c r="CR11" s="309">
        <v>147.2230204</v>
      </c>
      <c r="CT11" s="265"/>
      <c r="CU11" s="173">
        <v>45223</v>
      </c>
      <c r="CV11" s="149">
        <v>20.71894748</v>
      </c>
      <c r="CW11" s="309">
        <v>148.7330364</v>
      </c>
      <c r="CY11" s="265"/>
      <c r="CZ11" s="173">
        <v>45253</v>
      </c>
      <c r="DA11" s="149">
        <v>20.92706916</v>
      </c>
      <c r="DB11" s="309">
        <v>149.0258449</v>
      </c>
      <c r="DD11" s="265"/>
      <c r="DE11" s="173">
        <v>45282</v>
      </c>
      <c r="DF11" s="149">
        <v>20.00480115</v>
      </c>
      <c r="DG11" s="309">
        <v>141.9400656</v>
      </c>
      <c r="DI11" s="265"/>
      <c r="DJ11" s="173">
        <v>45314</v>
      </c>
      <c r="DK11" s="149">
        <v>20.72968491</v>
      </c>
      <c r="DL11" s="309">
        <v>147.4233002</v>
      </c>
      <c r="DN11" s="265"/>
      <c r="DO11" s="173">
        <v>45344</v>
      </c>
      <c r="DP11" s="149">
        <v>21.07970235</v>
      </c>
      <c r="DQ11" s="309">
        <v>149.7038302</v>
      </c>
      <c r="DS11" s="265"/>
      <c r="DT11" s="173">
        <v>45373</v>
      </c>
      <c r="DU11" s="149">
        <v>21.223312</v>
      </c>
      <c r="DV11" s="309">
        <v>150.694</v>
      </c>
      <c r="DX11" s="265"/>
      <c r="DY11" s="173">
        <v>45405</v>
      </c>
      <c r="DZ11" s="149">
        <v>21.6319114</v>
      </c>
      <c r="EA11" s="309">
        <v>153.7141992</v>
      </c>
      <c r="EC11" s="265"/>
      <c r="ED11" s="173">
        <v>45436</v>
      </c>
      <c r="EE11" s="149">
        <v>21.92261318</v>
      </c>
      <c r="EF11" s="309">
        <v>155.8741642</v>
      </c>
      <c r="EH11" s="265"/>
      <c r="EI11" s="173">
        <v>45464</v>
      </c>
      <c r="EJ11" s="149">
        <v>22.13270772</v>
      </c>
      <c r="EK11" s="309">
        <v>157.5760259</v>
      </c>
      <c r="EM11" s="265"/>
      <c r="EN11" s="173">
        <v>45497</v>
      </c>
      <c r="EO11" s="149">
        <v>21.68868068</v>
      </c>
      <c r="EP11" s="309">
        <v>154.7660876</v>
      </c>
      <c r="ER11" s="265"/>
      <c r="ES11" s="173">
        <v>45527</v>
      </c>
      <c r="ET11" s="149">
        <v>20.46496398</v>
      </c>
      <c r="EU11" s="309">
        <v>146.03389</v>
      </c>
      <c r="EW11" s="265"/>
      <c r="EX11" s="147">
        <v>45558</v>
      </c>
      <c r="EY11" s="152">
        <v>20.40358</v>
      </c>
      <c r="EZ11" s="152">
        <v>143.9085</v>
      </c>
      <c r="FB11" s="265"/>
      <c r="FC11" s="147">
        <v>45589</v>
      </c>
      <c r="FD11" s="152">
        <v>21.41327623</v>
      </c>
      <c r="FE11" s="152">
        <v>152.6466809</v>
      </c>
      <c r="FG11" s="265"/>
      <c r="FH11" s="147">
        <v>45618</v>
      </c>
      <c r="FI11" s="152">
        <v>21.31333</v>
      </c>
      <c r="FJ11" s="152">
        <v>153.3323</v>
      </c>
      <c r="FL11" s="265"/>
      <c r="FM11" s="147">
        <v>45650</v>
      </c>
      <c r="FN11" s="152">
        <v>21.65862</v>
      </c>
      <c r="FO11" s="152">
        <v>155.6735</v>
      </c>
      <c r="FQ11" s="265"/>
      <c r="FR11" s="147">
        <v>45667</v>
      </c>
      <c r="FS11" s="152">
        <v>21.75758</v>
      </c>
      <c r="FT11" s="152">
        <v>156.4174</v>
      </c>
      <c r="FV11" s="265"/>
      <c r="FW11" s="147">
        <v>45709</v>
      </c>
      <c r="FX11" s="152">
        <v>20.73527</v>
      </c>
      <c r="FY11" s="152">
        <v>148.6636</v>
      </c>
      <c r="GA11" s="265"/>
      <c r="GB11" s="170">
        <v>45740</v>
      </c>
      <c r="GC11" s="152">
        <v>20.72668</v>
      </c>
      <c r="GD11" s="152">
        <v>148.7761</v>
      </c>
      <c r="GF11" s="265"/>
      <c r="GG11" s="170">
        <v>45770</v>
      </c>
      <c r="GH11" s="152">
        <v>19.60746</v>
      </c>
      <c r="GI11" s="152">
        <v>141.4011</v>
      </c>
      <c r="GK11" s="265"/>
      <c r="GL11" s="170">
        <v>45800</v>
      </c>
      <c r="GM11" s="152">
        <v>19.97324</v>
      </c>
      <c r="GN11" s="152">
        <v>143.6455</v>
      </c>
      <c r="GP11" s="265"/>
      <c r="GQ11" s="147">
        <v>45831</v>
      </c>
      <c r="GR11" s="152">
        <v>20.36121</v>
      </c>
      <c r="GS11" s="152">
        <v>146.0102</v>
      </c>
      <c r="GU11" s="265"/>
      <c r="GV11" s="147">
        <v>45862</v>
      </c>
      <c r="GW11">
        <v>20.47879</v>
      </c>
      <c r="GX11">
        <v>146.1879</v>
      </c>
      <c r="GZ11" s="265"/>
      <c r="HA11" s="147">
        <v>45891</v>
      </c>
      <c r="HB11" s="152">
        <v>20.73355</v>
      </c>
      <c r="HC11" s="152">
        <v>147.8738</v>
      </c>
      <c r="HE11" s="265"/>
      <c r="HF11" s="147">
        <v>45923</v>
      </c>
      <c r="HG11" s="152">
        <v>20.78656</v>
      </c>
      <c r="HH11" s="152">
        <v>147.7031</v>
      </c>
      <c r="HJ11" s="265"/>
      <c r="HK11" s="147">
        <v>45954</v>
      </c>
      <c r="HL11" s="152">
        <v>21.46153021</v>
      </c>
      <c r="HM11" s="152">
        <v>152.2223415</v>
      </c>
      <c r="HO11" s="265"/>
      <c r="HP11" s="147">
        <v>45982</v>
      </c>
      <c r="HQ11" s="152">
        <v>22.16115593</v>
      </c>
      <c r="HR11" s="152">
        <v>157.0671926</v>
      </c>
      <c r="HT11" s="265"/>
      <c r="HU11" s="147">
        <v>46015</v>
      </c>
      <c r="HV11" s="152">
        <v>22.2138303307639</v>
      </c>
      <c r="HW11" s="152">
        <v>156.543083723927</v>
      </c>
      <c r="HY11" s="265"/>
      <c r="HZ11" s="147">
        <v>46045</v>
      </c>
      <c r="IA11" s="152">
        <v>22.7221086116792</v>
      </c>
      <c r="IB11" s="152">
        <v>158.893433310611</v>
      </c>
      <c r="ID11" s="265"/>
      <c r="IE11" s="147">
        <v>46065</v>
      </c>
      <c r="IF11" s="152">
        <v>22.103843858447</v>
      </c>
      <c r="IG11" s="152">
        <v>153.526668287615</v>
      </c>
      <c r="II11" s="265"/>
      <c r="IJ11" s="147">
        <v>46105</v>
      </c>
      <c r="IK11" s="152">
        <v>23.0011960621952</v>
      </c>
      <c r="IL11" s="152">
        <v>158.577146011593</v>
      </c>
      <c r="IN11" s="265"/>
      <c r="IO11" s="147">
        <v>46135</v>
      </c>
      <c r="IP11" s="152">
        <v>23.2623057597469</v>
      </c>
      <c r="IQ11" s="152">
        <v>159.695729040663</v>
      </c>
      <c r="IS11" s="265"/>
      <c r="IT11" s="147">
        <v>46164</v>
      </c>
      <c r="IU11" s="152">
        <v>23.2921063051732</v>
      </c>
      <c r="IV11" s="152">
        <v>159.255118440361</v>
      </c>
      <c r="IX11" s="265"/>
      <c r="IY11" s="147">
        <v>46196</v>
      </c>
      <c r="IZ11" s="152">
        <v>23.7411267538757</v>
      </c>
      <c r="JA11" s="152">
        <v>161.845635193846</v>
      </c>
    </row>
    <row r="12" spans="2:261">
      <c r="B12" s="168" t="s">
        <v>272</v>
      </c>
      <c r="C12" s="168" t="s">
        <v>1332</v>
      </c>
      <c r="D12" s="149">
        <f t="shared" si="3"/>
        <v>20.3404999694893</v>
      </c>
      <c r="E12" s="181" t="s">
        <v>273</v>
      </c>
      <c r="F12" s="149">
        <f t="shared" si="4"/>
        <v>6.7109</v>
      </c>
      <c r="G12" s="309">
        <f t="shared" si="5"/>
        <v>136.503061245245</v>
      </c>
      <c r="I12" s="168" t="s">
        <v>274</v>
      </c>
      <c r="J12" s="168" t="s">
        <v>1333</v>
      </c>
      <c r="K12" s="149">
        <f t="shared" si="6"/>
        <v>20.4750204750205</v>
      </c>
      <c r="L12" s="181" t="s">
        <v>275</v>
      </c>
      <c r="M12" s="149">
        <f t="shared" si="7"/>
        <v>6.762</v>
      </c>
      <c r="N12" s="309">
        <f t="shared" si="8"/>
        <v>138.452088452088</v>
      </c>
      <c r="P12" s="168" t="s">
        <v>276</v>
      </c>
      <c r="Q12" s="168" t="s">
        <v>1334</v>
      </c>
      <c r="R12" s="149">
        <f t="shared" si="9"/>
        <v>20.0791117000984</v>
      </c>
      <c r="S12" s="181" t="s">
        <v>277</v>
      </c>
      <c r="T12" s="149">
        <f t="shared" si="10"/>
        <v>6.8523</v>
      </c>
      <c r="U12" s="309">
        <f t="shared" si="11"/>
        <v>137.588097102584</v>
      </c>
      <c r="W12" s="168" t="s">
        <v>278</v>
      </c>
      <c r="X12" s="168" t="s">
        <v>1335</v>
      </c>
      <c r="Y12" s="149">
        <f t="shared" si="12"/>
        <v>20.4867655494551</v>
      </c>
      <c r="Z12" s="181" t="s">
        <v>279</v>
      </c>
      <c r="AA12" s="149">
        <f t="shared" si="13"/>
        <v>6.9798</v>
      </c>
      <c r="AB12" s="309">
        <f t="shared" si="14"/>
        <v>142.993526182086</v>
      </c>
      <c r="AD12" s="168" t="s">
        <v>280</v>
      </c>
      <c r="AE12" s="168" t="s">
        <v>1336</v>
      </c>
      <c r="AF12" s="149">
        <f t="shared" si="15"/>
        <v>21.0053143445292</v>
      </c>
      <c r="AG12" s="181" t="s">
        <v>281</v>
      </c>
      <c r="AH12" s="149">
        <f t="shared" si="16"/>
        <v>7.1186</v>
      </c>
      <c r="AI12" s="309">
        <f t="shared" si="17"/>
        <v>149.528430692965</v>
      </c>
      <c r="AK12" s="265" t="s">
        <v>282</v>
      </c>
      <c r="AL12" s="265" t="s">
        <v>1337</v>
      </c>
      <c r="AM12" s="149">
        <f t="shared" si="18"/>
        <v>19.8302530340287</v>
      </c>
      <c r="AN12" s="181" t="s">
        <v>283</v>
      </c>
      <c r="AO12" s="149">
        <f t="shared" si="19"/>
        <v>7.1667</v>
      </c>
      <c r="AP12" s="309">
        <f t="shared" si="20"/>
        <v>142.117474418974</v>
      </c>
      <c r="AR12" s="265" t="s">
        <v>284</v>
      </c>
      <c r="AS12" s="265" t="s">
        <v>1338</v>
      </c>
      <c r="AT12" s="149">
        <f t="shared" si="0"/>
        <v>18.9810948295498</v>
      </c>
      <c r="AU12" s="181" t="s">
        <v>285</v>
      </c>
      <c r="AV12" s="149">
        <f t="shared" si="1"/>
        <v>6.9713</v>
      </c>
      <c r="AW12" s="309">
        <f t="shared" si="2"/>
        <v>132.32290638524</v>
      </c>
      <c r="AY12" s="265" t="s">
        <v>286</v>
      </c>
      <c r="AZ12" s="265" t="s">
        <v>1339</v>
      </c>
      <c r="BA12" s="149">
        <f t="shared" si="21"/>
        <v>19.0726860063703</v>
      </c>
      <c r="BB12" s="181" t="s">
        <v>287</v>
      </c>
      <c r="BC12" s="149">
        <f t="shared" si="22"/>
        <v>6.7135</v>
      </c>
      <c r="BD12" s="309">
        <f t="shared" si="23"/>
        <v>128.044477503767</v>
      </c>
      <c r="BF12" s="265"/>
      <c r="BG12" s="173">
        <v>44977</v>
      </c>
      <c r="BH12" s="149">
        <v>19.56870573</v>
      </c>
      <c r="BI12" s="309">
        <v>134.3254667</v>
      </c>
      <c r="BK12" s="265"/>
      <c r="BL12" s="173">
        <v>45008</v>
      </c>
      <c r="BM12" s="149">
        <v>19.10256165</v>
      </c>
      <c r="BN12" s="309">
        <v>131.2517909</v>
      </c>
      <c r="BP12" s="265"/>
      <c r="BQ12" s="173">
        <v>45036</v>
      </c>
      <c r="BR12" s="149">
        <v>19.52896145</v>
      </c>
      <c r="BS12" s="309">
        <v>134.7244464</v>
      </c>
      <c r="BU12" s="265"/>
      <c r="BV12" s="173">
        <v>45069</v>
      </c>
      <c r="BW12" s="149">
        <v>19.71880977</v>
      </c>
      <c r="BX12" s="309">
        <v>138.6745016</v>
      </c>
      <c r="BZ12" s="265"/>
      <c r="CA12" s="173">
        <v>45097</v>
      </c>
      <c r="CB12" s="149">
        <v>19.8149285671825</v>
      </c>
      <c r="CC12" s="309">
        <v>141.8669625696</v>
      </c>
      <c r="CE12" s="265"/>
      <c r="CF12" s="173">
        <v>45128</v>
      </c>
      <c r="CG12" s="149">
        <v>19.45563143</v>
      </c>
      <c r="CH12" s="309">
        <v>139.02216</v>
      </c>
      <c r="CJ12" s="265"/>
      <c r="CK12" s="173">
        <v>45161</v>
      </c>
      <c r="CL12" s="149">
        <v>19.967652403107</v>
      </c>
      <c r="CM12" s="309">
        <v>143.743136119486</v>
      </c>
      <c r="CO12" s="265"/>
      <c r="CP12" s="173">
        <v>45189</v>
      </c>
      <c r="CQ12" s="149">
        <v>20.45115242</v>
      </c>
      <c r="CR12" s="309">
        <v>146.7002066</v>
      </c>
      <c r="CT12" s="265"/>
      <c r="CU12" s="173">
        <v>45222</v>
      </c>
      <c r="CV12" s="149">
        <v>20.73226355</v>
      </c>
      <c r="CW12" s="309">
        <v>148.8410665</v>
      </c>
      <c r="CY12" s="265"/>
      <c r="CZ12" s="173">
        <v>45252</v>
      </c>
      <c r="DA12" s="149">
        <v>20.74559675</v>
      </c>
      <c r="DB12" s="309">
        <v>147.8206751</v>
      </c>
      <c r="DD12" s="265"/>
      <c r="DE12" s="173">
        <v>45281</v>
      </c>
      <c r="DF12" s="149">
        <v>20.18041289</v>
      </c>
      <c r="DG12" s="309">
        <v>143.305148</v>
      </c>
      <c r="DI12" s="265"/>
      <c r="DJ12" s="173">
        <v>45313</v>
      </c>
      <c r="DK12" s="149">
        <v>20.74387537</v>
      </c>
      <c r="DL12" s="309">
        <v>147.4993258</v>
      </c>
      <c r="DN12" s="265"/>
      <c r="DO12" s="173">
        <v>45343</v>
      </c>
      <c r="DP12" s="149">
        <v>21.01414252</v>
      </c>
      <c r="DQ12" s="309">
        <v>149.2634543</v>
      </c>
      <c r="DS12" s="265"/>
      <c r="DT12" s="173">
        <v>45372</v>
      </c>
      <c r="DU12" s="149">
        <v>21.160438</v>
      </c>
      <c r="DV12" s="309">
        <v>150.11638</v>
      </c>
      <c r="DX12" s="265"/>
      <c r="DY12" s="173">
        <v>45404</v>
      </c>
      <c r="DZ12" s="149">
        <v>21.58242327</v>
      </c>
      <c r="EA12" s="309">
        <v>153.3280097</v>
      </c>
      <c r="EC12" s="265"/>
      <c r="ED12" s="173">
        <v>45435</v>
      </c>
      <c r="EE12" s="149">
        <v>21.88423241</v>
      </c>
      <c r="EF12" s="309">
        <v>155.5925156</v>
      </c>
      <c r="EH12" s="265"/>
      <c r="EI12" s="173">
        <v>45463</v>
      </c>
      <c r="EJ12" s="149">
        <v>22.03711049</v>
      </c>
      <c r="EK12" s="309">
        <v>156.886597</v>
      </c>
      <c r="EM12" s="265"/>
      <c r="EN12" s="173">
        <v>45496</v>
      </c>
      <c r="EO12" s="149">
        <v>21.85505726</v>
      </c>
      <c r="EP12" s="309">
        <v>155.9008655</v>
      </c>
      <c r="ER12" s="265"/>
      <c r="ES12" s="173">
        <v>45526</v>
      </c>
      <c r="ET12" s="149">
        <v>20.35043448</v>
      </c>
      <c r="EU12" s="309">
        <v>144.9520747</v>
      </c>
      <c r="EW12" s="265"/>
      <c r="EX12" s="147">
        <v>45555</v>
      </c>
      <c r="EY12" s="152">
        <v>20.20488</v>
      </c>
      <c r="EZ12" s="152">
        <v>142.7353</v>
      </c>
      <c r="FB12" s="265"/>
      <c r="FC12" s="147">
        <v>45588</v>
      </c>
      <c r="FD12" s="152">
        <v>21.20980741</v>
      </c>
      <c r="FE12" s="152">
        <v>151.1092729</v>
      </c>
      <c r="FG12" s="265"/>
      <c r="FH12" s="147">
        <v>45617</v>
      </c>
      <c r="FI12" s="152">
        <v>21.44174</v>
      </c>
      <c r="FJ12" s="152">
        <v>154.239</v>
      </c>
      <c r="FL12" s="265"/>
      <c r="FM12" s="147">
        <v>45649</v>
      </c>
      <c r="FN12" s="152">
        <v>21.60434</v>
      </c>
      <c r="FO12" s="152">
        <v>155.2704</v>
      </c>
      <c r="FQ12" s="265"/>
      <c r="FR12" s="147">
        <v>45666</v>
      </c>
      <c r="FS12" s="152">
        <v>21.76563</v>
      </c>
      <c r="FT12" s="152">
        <v>156.4644</v>
      </c>
      <c r="FV12" s="265"/>
      <c r="FW12" s="147">
        <v>45708</v>
      </c>
      <c r="FX12" s="152">
        <v>20.91744</v>
      </c>
      <c r="FY12" s="152">
        <v>150.0031</v>
      </c>
      <c r="GA12" s="265"/>
      <c r="GB12" s="170">
        <v>45737</v>
      </c>
      <c r="GC12" s="152">
        <v>20.61686</v>
      </c>
      <c r="GD12" s="152">
        <v>147.9466</v>
      </c>
      <c r="GF12" s="265"/>
      <c r="GG12" s="170">
        <v>45769</v>
      </c>
      <c r="GH12" s="152">
        <v>19.42125</v>
      </c>
      <c r="GI12" s="152">
        <v>139.9767</v>
      </c>
      <c r="GK12" s="265"/>
      <c r="GL12" s="170">
        <v>45799</v>
      </c>
      <c r="GM12" s="152">
        <v>19.9964</v>
      </c>
      <c r="GN12" s="152">
        <v>143.7801</v>
      </c>
      <c r="GP12" s="265"/>
      <c r="GQ12" s="147">
        <v>45828</v>
      </c>
      <c r="GR12" s="152">
        <v>20.2421</v>
      </c>
      <c r="GS12" s="152">
        <v>145.1257</v>
      </c>
      <c r="GU12" s="265"/>
      <c r="GV12" s="147">
        <v>45861</v>
      </c>
      <c r="GW12">
        <v>20.5204</v>
      </c>
      <c r="GX12">
        <v>146.5444</v>
      </c>
      <c r="GZ12" s="265"/>
      <c r="HA12" s="147">
        <v>45890</v>
      </c>
      <c r="HB12" s="152">
        <v>20.60369</v>
      </c>
      <c r="HC12" s="152">
        <v>146.8775</v>
      </c>
      <c r="HE12" s="265"/>
      <c r="HF12" s="147">
        <v>45922</v>
      </c>
      <c r="HG12" s="152">
        <v>20.80732</v>
      </c>
      <c r="HH12" s="152">
        <v>147.9526</v>
      </c>
      <c r="HJ12" s="265"/>
      <c r="HK12" s="147">
        <v>45953</v>
      </c>
      <c r="HL12" s="152">
        <v>21.38305607</v>
      </c>
      <c r="HM12" s="152">
        <v>151.644357</v>
      </c>
      <c r="HO12" s="265"/>
      <c r="HP12" s="147">
        <v>45981</v>
      </c>
      <c r="HQ12" s="152">
        <v>22.12046807</v>
      </c>
      <c r="HR12" s="152">
        <v>156.8451788</v>
      </c>
      <c r="HT12" s="265"/>
      <c r="HU12" s="147">
        <v>46014</v>
      </c>
      <c r="HV12" s="152">
        <v>22.2985327565446</v>
      </c>
      <c r="HW12" s="152">
        <v>157.25594255898</v>
      </c>
      <c r="HY12" s="265"/>
      <c r="HZ12" s="147">
        <v>46044</v>
      </c>
      <c r="IA12" s="152">
        <v>22.6695683714182</v>
      </c>
      <c r="IB12" s="152">
        <v>158.730050779833</v>
      </c>
      <c r="ID12" s="265"/>
      <c r="IE12" s="147">
        <v>46064</v>
      </c>
      <c r="IF12" s="152">
        <v>22.3035061111607</v>
      </c>
      <c r="IG12" s="152">
        <v>154.871085734677</v>
      </c>
      <c r="II12" s="265"/>
      <c r="IJ12" s="147">
        <v>46104</v>
      </c>
      <c r="IK12" s="152">
        <v>23.084025854109</v>
      </c>
      <c r="IL12" s="152">
        <v>159.374422899354</v>
      </c>
      <c r="IN12" s="265"/>
      <c r="IO12" s="147">
        <v>46134</v>
      </c>
      <c r="IP12" s="152">
        <v>23.2688011913626</v>
      </c>
      <c r="IQ12" s="152">
        <v>159.705416976917</v>
      </c>
      <c r="IS12" s="265"/>
      <c r="IT12" s="147">
        <v>46163</v>
      </c>
      <c r="IU12" s="152">
        <v>23.2790930465349</v>
      </c>
      <c r="IV12" s="152">
        <v>159.110273063761</v>
      </c>
      <c r="IX12" s="265"/>
      <c r="IY12" s="147">
        <v>46195</v>
      </c>
      <c r="IZ12" s="152">
        <v>23.7202903363537</v>
      </c>
      <c r="JA12" s="152">
        <v>161.653778642251</v>
      </c>
    </row>
    <row r="13" spans="2:261">
      <c r="B13" s="168" t="s">
        <v>303</v>
      </c>
      <c r="C13" s="168" t="s">
        <v>1340</v>
      </c>
      <c r="D13" s="149">
        <f t="shared" si="3"/>
        <v>20.2081438819844</v>
      </c>
      <c r="E13" s="181" t="s">
        <v>304</v>
      </c>
      <c r="F13" s="149">
        <f t="shared" si="4"/>
        <v>6.6851</v>
      </c>
      <c r="G13" s="309">
        <f t="shared" si="5"/>
        <v>135.093462665454</v>
      </c>
      <c r="I13" s="168" t="s">
        <v>305</v>
      </c>
      <c r="J13" s="168" t="s">
        <v>1341</v>
      </c>
      <c r="K13" s="149">
        <f t="shared" si="6"/>
        <v>20.4901237603475</v>
      </c>
      <c r="L13" s="181" t="s">
        <v>306</v>
      </c>
      <c r="M13" s="149">
        <f t="shared" si="7"/>
        <v>6.7465</v>
      </c>
      <c r="N13" s="309">
        <f t="shared" si="8"/>
        <v>138.236619949185</v>
      </c>
      <c r="P13" s="168" t="s">
        <v>307</v>
      </c>
      <c r="Q13" s="168" t="s">
        <v>1342</v>
      </c>
      <c r="R13" s="149">
        <f t="shared" si="9"/>
        <v>20.0863713970071</v>
      </c>
      <c r="S13" s="181" t="s">
        <v>308</v>
      </c>
      <c r="T13" s="149">
        <f t="shared" si="10"/>
        <v>6.8198</v>
      </c>
      <c r="U13" s="309">
        <f t="shared" si="11"/>
        <v>136.985035653309</v>
      </c>
      <c r="W13" s="168" t="s">
        <v>309</v>
      </c>
      <c r="X13" s="168" t="s">
        <v>1343</v>
      </c>
      <c r="Y13" s="149">
        <f t="shared" si="12"/>
        <v>20.49558320182</v>
      </c>
      <c r="Z13" s="181" t="s">
        <v>310</v>
      </c>
      <c r="AA13" s="149">
        <f t="shared" si="13"/>
        <v>6.9536</v>
      </c>
      <c r="AB13" s="309">
        <f t="shared" si="14"/>
        <v>142.518087352176</v>
      </c>
      <c r="AD13" s="168" t="s">
        <v>311</v>
      </c>
      <c r="AE13" s="168" t="s">
        <v>1344</v>
      </c>
      <c r="AF13" s="149">
        <f t="shared" si="15"/>
        <v>20.9231284261623</v>
      </c>
      <c r="AG13" s="181" t="s">
        <v>312</v>
      </c>
      <c r="AH13" s="149">
        <f t="shared" si="16"/>
        <v>7.1188</v>
      </c>
      <c r="AI13" s="309">
        <f t="shared" si="17"/>
        <v>148.947566640164</v>
      </c>
      <c r="AK13" s="265" t="s">
        <v>313</v>
      </c>
      <c r="AL13" s="265" t="s">
        <v>1345</v>
      </c>
      <c r="AM13" s="149">
        <f t="shared" si="18"/>
        <v>19.6966712625566</v>
      </c>
      <c r="AN13" s="181" t="s">
        <v>314</v>
      </c>
      <c r="AO13" s="149">
        <f t="shared" si="19"/>
        <v>7.1256</v>
      </c>
      <c r="AP13" s="309">
        <f t="shared" si="20"/>
        <v>140.350600748473</v>
      </c>
      <c r="AR13" s="265" t="s">
        <v>315</v>
      </c>
      <c r="AS13" s="265" t="s">
        <v>1346</v>
      </c>
      <c r="AT13" s="149">
        <f t="shared" si="0"/>
        <v>18.9354490541743</v>
      </c>
      <c r="AU13" s="181" t="s">
        <v>316</v>
      </c>
      <c r="AV13" s="149">
        <f t="shared" si="1"/>
        <v>6.965</v>
      </c>
      <c r="AW13" s="309">
        <f t="shared" si="2"/>
        <v>131.885402662324</v>
      </c>
      <c r="AY13" s="265" t="s">
        <v>317</v>
      </c>
      <c r="AZ13" s="265" t="s">
        <v>1347</v>
      </c>
      <c r="BA13" s="149">
        <f t="shared" si="21"/>
        <v>19.2012288786482</v>
      </c>
      <c r="BB13" s="181" t="s">
        <v>318</v>
      </c>
      <c r="BC13" s="149">
        <f t="shared" si="22"/>
        <v>6.7292</v>
      </c>
      <c r="BD13" s="309">
        <f t="shared" si="23"/>
        <v>129.2089093702</v>
      </c>
      <c r="BF13" s="265"/>
      <c r="BG13" s="173">
        <v>44974</v>
      </c>
      <c r="BH13" s="149">
        <v>19.53544707</v>
      </c>
      <c r="BI13" s="309">
        <v>134.128426</v>
      </c>
      <c r="BK13" s="265"/>
      <c r="BL13" s="173">
        <v>45007</v>
      </c>
      <c r="BM13" s="149">
        <v>19.25409631</v>
      </c>
      <c r="BN13" s="309">
        <v>132.3045228</v>
      </c>
      <c r="BP13" s="265"/>
      <c r="BQ13" s="173">
        <v>45035</v>
      </c>
      <c r="BR13" s="149">
        <v>19.49697797</v>
      </c>
      <c r="BS13" s="309">
        <v>134.0046793</v>
      </c>
      <c r="BU13" s="265"/>
      <c r="BV13" s="173">
        <v>45068</v>
      </c>
      <c r="BW13" s="149">
        <v>19.63016764</v>
      </c>
      <c r="BX13" s="309">
        <v>137.7193671</v>
      </c>
      <c r="BZ13" s="265"/>
      <c r="CA13" s="173">
        <v>45096</v>
      </c>
      <c r="CB13" s="149">
        <v>19.9298469387755</v>
      </c>
      <c r="CC13" s="309">
        <v>141.902503188776</v>
      </c>
      <c r="CE13" s="265"/>
      <c r="CF13" s="173">
        <v>45127</v>
      </c>
      <c r="CG13" s="149">
        <v>19.33338489</v>
      </c>
      <c r="CH13" s="309">
        <v>138.1679684</v>
      </c>
      <c r="CJ13" s="265"/>
      <c r="CK13" s="173">
        <v>45160</v>
      </c>
      <c r="CL13" s="149">
        <v>20.0180162145931</v>
      </c>
      <c r="CM13" s="309">
        <v>144.113702332099</v>
      </c>
      <c r="CO13" s="265"/>
      <c r="CP13" s="173">
        <v>45188</v>
      </c>
      <c r="CQ13" s="149">
        <v>20.44697078</v>
      </c>
      <c r="CR13" s="309">
        <v>146.6722555</v>
      </c>
      <c r="CT13" s="265"/>
      <c r="CU13" s="173">
        <v>45219</v>
      </c>
      <c r="CV13" s="149">
        <v>20.73312324</v>
      </c>
      <c r="CW13" s="309">
        <v>148.8493117</v>
      </c>
      <c r="CY13" s="265"/>
      <c r="CZ13" s="173">
        <v>45251</v>
      </c>
      <c r="DA13" s="149">
        <v>20.72238225</v>
      </c>
      <c r="DB13" s="309">
        <v>147.9702427</v>
      </c>
      <c r="DD13" s="265"/>
      <c r="DE13" s="173">
        <v>45280</v>
      </c>
      <c r="DF13" s="149">
        <v>20.24988356</v>
      </c>
      <c r="DG13" s="309">
        <v>143.7053237</v>
      </c>
      <c r="DI13" s="265"/>
      <c r="DJ13" s="173">
        <v>45310</v>
      </c>
      <c r="DK13" s="149">
        <v>20.7253886</v>
      </c>
      <c r="DL13" s="309">
        <v>147.4963731</v>
      </c>
      <c r="DN13" s="265"/>
      <c r="DO13" s="173">
        <v>45342</v>
      </c>
      <c r="DP13" s="149">
        <v>21.03890093</v>
      </c>
      <c r="DQ13" s="309">
        <v>149.5192611</v>
      </c>
      <c r="DS13" s="265"/>
      <c r="DT13" s="173">
        <v>45371</v>
      </c>
      <c r="DU13" s="149">
        <v>21.149698</v>
      </c>
      <c r="DV13" s="309">
        <v>150.09517</v>
      </c>
      <c r="DX13" s="265"/>
      <c r="DY13" s="173">
        <v>45401</v>
      </c>
      <c r="DZ13" s="149">
        <v>21.58475253</v>
      </c>
      <c r="EA13" s="309">
        <v>153.3510328</v>
      </c>
      <c r="EC13" s="265"/>
      <c r="ED13" s="173">
        <v>45434</v>
      </c>
      <c r="EE13" s="149">
        <v>21.82738901</v>
      </c>
      <c r="EF13" s="309">
        <v>155.1425329</v>
      </c>
      <c r="EH13" s="265"/>
      <c r="EI13" s="173">
        <v>45462</v>
      </c>
      <c r="EJ13" s="149">
        <v>22.03565369</v>
      </c>
      <c r="EK13" s="309">
        <v>156.8035081</v>
      </c>
      <c r="EM13" s="265"/>
      <c r="EN13" s="173">
        <v>45495</v>
      </c>
      <c r="EO13" s="149">
        <v>21.8981299</v>
      </c>
      <c r="EP13" s="309">
        <v>156.2103096</v>
      </c>
      <c r="ER13" s="265"/>
      <c r="ES13" s="173">
        <v>45525</v>
      </c>
      <c r="ET13" s="149">
        <v>20.34960624</v>
      </c>
      <c r="EU13" s="309">
        <v>145.1069372</v>
      </c>
      <c r="EW13" s="265"/>
      <c r="EX13" s="147">
        <v>45554</v>
      </c>
      <c r="EY13" s="152">
        <v>20.08758</v>
      </c>
      <c r="EZ13" s="152">
        <v>142.5877</v>
      </c>
      <c r="FB13" s="265"/>
      <c r="FC13" s="147">
        <v>45587</v>
      </c>
      <c r="FD13" s="152">
        <v>21.15909524</v>
      </c>
      <c r="FE13" s="152">
        <v>150.701424</v>
      </c>
      <c r="FG13" s="265"/>
      <c r="FH13" s="147">
        <v>45616</v>
      </c>
      <c r="FI13" s="152">
        <v>21.35839</v>
      </c>
      <c r="FJ13" s="152">
        <v>153.6416</v>
      </c>
      <c r="FL13" s="265"/>
      <c r="FM13" s="147">
        <v>45646</v>
      </c>
      <c r="FN13" s="152">
        <v>21.70469</v>
      </c>
      <c r="FO13" s="152">
        <v>156.0589</v>
      </c>
      <c r="FQ13" s="265"/>
      <c r="FR13" s="147">
        <v>45665</v>
      </c>
      <c r="FS13" s="152">
        <v>21.74338</v>
      </c>
      <c r="FT13" s="152">
        <v>156.3067</v>
      </c>
      <c r="FV13" s="265"/>
      <c r="FW13" s="147">
        <v>45707</v>
      </c>
      <c r="FX13" s="152">
        <v>21.02651</v>
      </c>
      <c r="FY13" s="152">
        <v>150.7706</v>
      </c>
      <c r="GA13" s="265"/>
      <c r="GB13" s="170">
        <v>45736</v>
      </c>
      <c r="GC13" s="152">
        <v>20.61941</v>
      </c>
      <c r="GD13" s="152">
        <v>147.9525</v>
      </c>
      <c r="GF13" s="265"/>
      <c r="GG13" s="170">
        <v>45768</v>
      </c>
      <c r="GH13" s="152">
        <v>19.52362</v>
      </c>
      <c r="GI13" s="152">
        <v>140.6775</v>
      </c>
      <c r="GK13" s="265"/>
      <c r="GL13" s="170">
        <v>45798</v>
      </c>
      <c r="GM13" s="152">
        <v>20.03687</v>
      </c>
      <c r="GN13" s="152">
        <v>144.1392</v>
      </c>
      <c r="GP13" s="265"/>
      <c r="GQ13" s="147">
        <v>45827</v>
      </c>
      <c r="GR13" s="152">
        <v>20.18286</v>
      </c>
      <c r="GS13" s="152">
        <v>144.7696</v>
      </c>
      <c r="GU13" s="265"/>
      <c r="GV13" s="147">
        <v>45860</v>
      </c>
      <c r="GW13">
        <v>20.61261</v>
      </c>
      <c r="GX13">
        <v>147.2977</v>
      </c>
      <c r="GZ13" s="265"/>
      <c r="HA13" s="147">
        <v>45889</v>
      </c>
      <c r="HB13" s="152">
        <v>20.63004</v>
      </c>
      <c r="HC13" s="152">
        <v>147.2655</v>
      </c>
      <c r="HE13" s="265"/>
      <c r="HF13" s="147">
        <v>45919</v>
      </c>
      <c r="HG13" s="152">
        <v>20.8004</v>
      </c>
      <c r="HH13" s="152">
        <v>147.9491</v>
      </c>
      <c r="HJ13" s="265"/>
      <c r="HK13" s="147">
        <v>45952</v>
      </c>
      <c r="HL13" s="152">
        <v>21.36021873</v>
      </c>
      <c r="HM13" s="152">
        <v>151.559296</v>
      </c>
      <c r="HO13" s="265"/>
      <c r="HP13" s="147">
        <v>45980</v>
      </c>
      <c r="HQ13" s="152">
        <v>21.91300537</v>
      </c>
      <c r="HR13" s="152">
        <v>155.3018516</v>
      </c>
      <c r="HT13" s="265"/>
      <c r="HU13" s="147">
        <v>46013</v>
      </c>
      <c r="HV13" s="152">
        <v>22.3718651423969</v>
      </c>
      <c r="HW13" s="152">
        <v>157.882726682924</v>
      </c>
      <c r="HY13" s="265"/>
      <c r="HZ13" s="147">
        <v>46043</v>
      </c>
      <c r="IA13" s="152">
        <v>22.6783081982084</v>
      </c>
      <c r="IB13" s="152">
        <v>158.779907018936</v>
      </c>
      <c r="ID13" s="265"/>
      <c r="IE13" s="147">
        <v>46063</v>
      </c>
      <c r="IF13" s="152">
        <v>22.5281038095024</v>
      </c>
      <c r="IG13" s="152">
        <v>156.475703440041</v>
      </c>
      <c r="II13" s="265"/>
      <c r="IJ13" s="147">
        <v>46101</v>
      </c>
      <c r="IK13" s="152">
        <v>22.9515721826945</v>
      </c>
      <c r="IL13" s="152">
        <v>158.131742024329</v>
      </c>
      <c r="IN13" s="265"/>
      <c r="IO13" s="147">
        <v>46133</v>
      </c>
      <c r="IP13" s="152">
        <v>23.2207128758853</v>
      </c>
      <c r="IQ13" s="152">
        <v>159.280157900848</v>
      </c>
      <c r="IS13" s="265"/>
      <c r="IT13" s="147">
        <v>46162</v>
      </c>
      <c r="IU13" s="152">
        <v>23.2769255836689</v>
      </c>
      <c r="IV13" s="152">
        <v>159.20718791462</v>
      </c>
      <c r="IX13" s="265"/>
      <c r="IY13" s="147">
        <v>46191</v>
      </c>
      <c r="IZ13" s="152">
        <v>23.620559334845</v>
      </c>
      <c r="JA13" s="152">
        <v>160.926870748299</v>
      </c>
    </row>
    <row r="14" spans="2:261">
      <c r="B14" s="168" t="s">
        <v>333</v>
      </c>
      <c r="C14" s="168" t="s">
        <v>1348</v>
      </c>
      <c r="D14" s="149">
        <f t="shared" si="3"/>
        <v>20.1608838531481</v>
      </c>
      <c r="E14" s="181" t="s">
        <v>334</v>
      </c>
      <c r="F14" s="149">
        <f t="shared" si="4"/>
        <v>6.712</v>
      </c>
      <c r="G14" s="309">
        <f t="shared" si="5"/>
        <v>135.31985242233</v>
      </c>
      <c r="I14" s="168" t="s">
        <v>335</v>
      </c>
      <c r="J14" s="168" t="s">
        <v>1343</v>
      </c>
      <c r="K14" s="149">
        <f t="shared" si="6"/>
        <v>20.49558320182</v>
      </c>
      <c r="L14" s="181" t="s">
        <v>336</v>
      </c>
      <c r="M14" s="149">
        <f t="shared" si="7"/>
        <v>6.7451</v>
      </c>
      <c r="N14" s="309">
        <f t="shared" si="8"/>
        <v>138.244758254596</v>
      </c>
      <c r="P14" s="168" t="s">
        <v>337</v>
      </c>
      <c r="Q14" s="168" t="s">
        <v>1349</v>
      </c>
      <c r="R14" s="149">
        <f t="shared" si="9"/>
        <v>19.9592830625524</v>
      </c>
      <c r="S14" s="181" t="s">
        <v>338</v>
      </c>
      <c r="T14" s="149">
        <f t="shared" si="10"/>
        <v>6.8065</v>
      </c>
      <c r="U14" s="309">
        <f t="shared" si="11"/>
        <v>135.852860165263</v>
      </c>
      <c r="W14" s="168" t="s">
        <v>339</v>
      </c>
      <c r="X14" s="168" t="s">
        <v>1350</v>
      </c>
      <c r="Y14" s="149">
        <f t="shared" si="12"/>
        <v>20.4863458504906</v>
      </c>
      <c r="Z14" s="181" t="s">
        <v>340</v>
      </c>
      <c r="AA14" s="149">
        <f t="shared" si="13"/>
        <v>6.9468</v>
      </c>
      <c r="AB14" s="309">
        <f t="shared" si="14"/>
        <v>142.314547354188</v>
      </c>
      <c r="AD14" s="168" t="s">
        <v>341</v>
      </c>
      <c r="AE14" s="168" t="s">
        <v>1351</v>
      </c>
      <c r="AF14" s="149">
        <f t="shared" si="15"/>
        <v>20.9235662126253</v>
      </c>
      <c r="AG14" s="181" t="s">
        <v>342</v>
      </c>
      <c r="AH14" s="149">
        <f t="shared" si="16"/>
        <v>7.1105</v>
      </c>
      <c r="AI14" s="309">
        <f t="shared" si="17"/>
        <v>148.777017554872</v>
      </c>
      <c r="AK14" s="265" t="s">
        <v>343</v>
      </c>
      <c r="AL14" s="265" t="s">
        <v>1352</v>
      </c>
      <c r="AM14" s="149">
        <f t="shared" si="18"/>
        <v>19.7472353870458</v>
      </c>
      <c r="AN14" s="181" t="s">
        <v>344</v>
      </c>
      <c r="AO14" s="149">
        <f t="shared" si="19"/>
        <v>7.1091</v>
      </c>
      <c r="AP14" s="309">
        <f t="shared" si="20"/>
        <v>140.385071090047</v>
      </c>
      <c r="AR14" s="265" t="s">
        <v>345</v>
      </c>
      <c r="AS14" s="265" t="s">
        <v>1353</v>
      </c>
      <c r="AT14" s="149">
        <f t="shared" si="0"/>
        <v>19.6066898025606</v>
      </c>
      <c r="AU14" s="181" t="s">
        <v>346</v>
      </c>
      <c r="AV14" s="149">
        <f t="shared" si="1"/>
        <v>6.9861</v>
      </c>
      <c r="AW14" s="309">
        <f t="shared" si="2"/>
        <v>136.974295629669</v>
      </c>
      <c r="AY14" s="265" t="s">
        <v>347</v>
      </c>
      <c r="AZ14" s="265" t="s">
        <v>1354</v>
      </c>
      <c r="BA14" s="149">
        <f t="shared" si="21"/>
        <v>19.4779898714453</v>
      </c>
      <c r="BB14" s="181" t="s">
        <v>348</v>
      </c>
      <c r="BC14" s="149">
        <f t="shared" si="22"/>
        <v>6.768</v>
      </c>
      <c r="BD14" s="309">
        <f t="shared" si="23"/>
        <v>131.827035449942</v>
      </c>
      <c r="BF14" s="265"/>
      <c r="BG14" s="173">
        <v>44973</v>
      </c>
      <c r="BH14" s="149">
        <v>19.54231889</v>
      </c>
      <c r="BI14" s="309">
        <v>133.9020148</v>
      </c>
      <c r="BK14" s="265"/>
      <c r="BL14" s="173">
        <v>45006</v>
      </c>
      <c r="BM14" s="149">
        <v>19.10110213</v>
      </c>
      <c r="BN14" s="309">
        <v>131.3449086</v>
      </c>
      <c r="BP14" s="265"/>
      <c r="BQ14" s="173">
        <v>45034</v>
      </c>
      <c r="BR14" s="149">
        <v>19.53506544</v>
      </c>
      <c r="BS14" s="309">
        <v>134.4285993</v>
      </c>
      <c r="BU14" s="265"/>
      <c r="BV14" s="173">
        <v>45065</v>
      </c>
      <c r="BW14" s="149">
        <v>19.68891514</v>
      </c>
      <c r="BX14" s="309">
        <v>138.5233314</v>
      </c>
      <c r="BZ14" s="265"/>
      <c r="CA14" s="173">
        <v>45093</v>
      </c>
      <c r="CB14" s="149">
        <v>19.665296651</v>
      </c>
      <c r="CC14" s="309">
        <v>140.191933295314</v>
      </c>
      <c r="CE14" s="265"/>
      <c r="CF14" s="173">
        <v>45126</v>
      </c>
      <c r="CG14" s="149">
        <v>19.37046005</v>
      </c>
      <c r="CH14" s="309">
        <v>138.4716707</v>
      </c>
      <c r="CJ14" s="265"/>
      <c r="CK14" s="173">
        <v>45159</v>
      </c>
      <c r="CL14" s="149">
        <v>19.9346144645563</v>
      </c>
      <c r="CM14" s="309">
        <v>143.503309146001</v>
      </c>
      <c r="CO14" s="265"/>
      <c r="CP14" s="173">
        <v>45187</v>
      </c>
      <c r="CQ14" s="149">
        <v>20.47166721</v>
      </c>
      <c r="CR14" s="309">
        <v>146.8555519</v>
      </c>
      <c r="CT14" s="265"/>
      <c r="CU14" s="173">
        <v>45218</v>
      </c>
      <c r="CV14" s="149">
        <v>20.71336841</v>
      </c>
      <c r="CW14" s="309">
        <v>148.7116285</v>
      </c>
      <c r="CY14" s="265"/>
      <c r="CZ14" s="173">
        <v>45250</v>
      </c>
      <c r="DA14" s="149">
        <v>20.83289931</v>
      </c>
      <c r="DB14" s="309">
        <v>149.1885586</v>
      </c>
      <c r="DD14" s="265"/>
      <c r="DE14" s="173">
        <v>45279</v>
      </c>
      <c r="DF14" s="149">
        <v>20.07266304</v>
      </c>
      <c r="DG14" s="309">
        <v>142.4797768</v>
      </c>
      <c r="DI14" s="265"/>
      <c r="DJ14" s="173">
        <v>45309</v>
      </c>
      <c r="DK14" s="149">
        <v>20.71894748</v>
      </c>
      <c r="DL14" s="309">
        <v>147.4650368</v>
      </c>
      <c r="DN14" s="265"/>
      <c r="DO14" s="173">
        <v>45341</v>
      </c>
      <c r="DP14" s="149">
        <v>21.02076852</v>
      </c>
      <c r="DQ14" s="309">
        <v>149.3147229</v>
      </c>
      <c r="DS14" s="265"/>
      <c r="DT14" s="173">
        <v>45370</v>
      </c>
      <c r="DU14" s="149">
        <v>20.906943</v>
      </c>
      <c r="DV14" s="309">
        <v>148.40794</v>
      </c>
      <c r="DX14" s="265"/>
      <c r="DY14" s="173">
        <v>45400</v>
      </c>
      <c r="DZ14" s="149">
        <v>21.5689235</v>
      </c>
      <c r="EA14" s="309">
        <v>153.1824947</v>
      </c>
      <c r="EC14" s="265"/>
      <c r="ED14" s="173">
        <v>45433</v>
      </c>
      <c r="EE14" s="149">
        <v>21.85601259</v>
      </c>
      <c r="EF14" s="309">
        <v>155.3284959</v>
      </c>
      <c r="EH14" s="265"/>
      <c r="EI14" s="173">
        <v>45461</v>
      </c>
      <c r="EJ14" s="149">
        <v>21.99687644</v>
      </c>
      <c r="EK14" s="309">
        <v>156.5033765</v>
      </c>
      <c r="EM14" s="265"/>
      <c r="EN14" s="173">
        <v>45492</v>
      </c>
      <c r="EO14" s="149">
        <v>21.88614826</v>
      </c>
      <c r="EP14" s="309">
        <v>156.0810663</v>
      </c>
      <c r="ER14" s="265"/>
      <c r="ES14" s="173">
        <v>45524</v>
      </c>
      <c r="ET14" s="149">
        <v>20.584179</v>
      </c>
      <c r="EU14" s="309">
        <v>146.8166567</v>
      </c>
      <c r="EW14" s="265"/>
      <c r="EX14" s="147">
        <v>45553</v>
      </c>
      <c r="EY14" s="152">
        <v>20.03005</v>
      </c>
      <c r="EZ14" s="152">
        <v>141.9529</v>
      </c>
      <c r="FB14" s="265"/>
      <c r="FC14" s="147">
        <v>45586</v>
      </c>
      <c r="FD14" s="152">
        <v>21.06815548</v>
      </c>
      <c r="FE14" s="152">
        <v>149.5459812</v>
      </c>
      <c r="FG14" s="265"/>
      <c r="FH14" s="147">
        <v>45615</v>
      </c>
      <c r="FI14" s="152">
        <v>21.36706</v>
      </c>
      <c r="FJ14" s="152">
        <v>153.6527</v>
      </c>
      <c r="FL14" s="265"/>
      <c r="FM14" s="147">
        <v>45645</v>
      </c>
      <c r="FN14" s="152">
        <v>21.30243</v>
      </c>
      <c r="FO14" s="152">
        <v>153.1879</v>
      </c>
      <c r="FQ14" s="265"/>
      <c r="FR14" s="147">
        <v>45664</v>
      </c>
      <c r="FS14" s="152">
        <v>21.73819</v>
      </c>
      <c r="FT14" s="152">
        <v>156.2519</v>
      </c>
      <c r="FV14" s="265"/>
      <c r="FW14" s="147">
        <v>45706</v>
      </c>
      <c r="FX14" s="152">
        <v>21.00134</v>
      </c>
      <c r="FY14" s="152">
        <v>150.5733</v>
      </c>
      <c r="GA14" s="265"/>
      <c r="GB14" s="170">
        <v>45735</v>
      </c>
      <c r="GC14" s="152">
        <v>20.75162</v>
      </c>
      <c r="GD14" s="152">
        <v>148.7829</v>
      </c>
      <c r="GF14" s="265"/>
      <c r="GG14" s="170">
        <v>45765</v>
      </c>
      <c r="GH14" s="152">
        <v>19.63171</v>
      </c>
      <c r="GI14" s="152">
        <v>141.4838</v>
      </c>
      <c r="GK14" s="265"/>
      <c r="GL14" s="170">
        <v>45797</v>
      </c>
      <c r="GM14" s="152">
        <v>20.12437</v>
      </c>
      <c r="GN14" s="152">
        <v>144.7566</v>
      </c>
      <c r="GP14" s="265"/>
      <c r="GQ14" s="147">
        <v>45826</v>
      </c>
      <c r="GR14" s="152">
        <v>20.21999</v>
      </c>
      <c r="GS14" s="152">
        <v>145.1007</v>
      </c>
      <c r="GU14" s="265"/>
      <c r="GV14" s="147">
        <v>45859</v>
      </c>
      <c r="GW14">
        <v>20.72324</v>
      </c>
      <c r="GX14">
        <v>148.2168</v>
      </c>
      <c r="GZ14" s="265"/>
      <c r="HA14" s="147">
        <v>45888</v>
      </c>
      <c r="HB14" s="152">
        <v>20.665</v>
      </c>
      <c r="HC14" s="152">
        <v>147.4634</v>
      </c>
      <c r="HE14" s="265"/>
      <c r="HF14" s="147">
        <v>45918</v>
      </c>
      <c r="HG14" s="152">
        <v>20.66286</v>
      </c>
      <c r="HH14" s="152">
        <v>146.882</v>
      </c>
      <c r="HJ14" s="265"/>
      <c r="HK14" s="147">
        <v>45951</v>
      </c>
      <c r="HL14" s="152">
        <v>21.20306172</v>
      </c>
      <c r="HM14" s="152">
        <v>150.3933168</v>
      </c>
      <c r="HO14" s="265"/>
      <c r="HP14" s="147">
        <v>45979</v>
      </c>
      <c r="HQ14" s="152">
        <v>21.87705097</v>
      </c>
      <c r="HR14" s="152">
        <v>155.0120324</v>
      </c>
      <c r="HT14" s="265"/>
      <c r="HU14" s="147">
        <v>46010</v>
      </c>
      <c r="HV14" s="152">
        <v>22.0877324733843</v>
      </c>
      <c r="HW14" s="152">
        <v>155.828952599726</v>
      </c>
      <c r="HY14" s="265"/>
      <c r="HZ14" s="147">
        <v>46042</v>
      </c>
      <c r="IA14" s="152">
        <v>22.682423390115</v>
      </c>
      <c r="IB14" s="152">
        <v>158.790573184839</v>
      </c>
      <c r="ID14" s="265"/>
      <c r="IE14" s="147">
        <v>46062</v>
      </c>
      <c r="IF14" s="152">
        <v>22.6628895184136</v>
      </c>
      <c r="IG14" s="152">
        <v>157.559206798867</v>
      </c>
      <c r="II14" s="265"/>
      <c r="IJ14" s="147">
        <v>46100</v>
      </c>
      <c r="IK14" s="152">
        <v>23.1647710162385</v>
      </c>
      <c r="IL14" s="152">
        <v>159.779008084505</v>
      </c>
      <c r="IN14" s="265"/>
      <c r="IO14" s="147">
        <v>46132</v>
      </c>
      <c r="IP14" s="152">
        <v>23.2293433064647</v>
      </c>
      <c r="IQ14" s="152">
        <v>159.464795930219</v>
      </c>
      <c r="IS14" s="265"/>
      <c r="IT14" s="147">
        <v>46161</v>
      </c>
      <c r="IU14" s="152">
        <v>23.2671769934154</v>
      </c>
      <c r="IV14" s="152">
        <v>159.089322692478</v>
      </c>
      <c r="IX14" s="265"/>
      <c r="IY14" s="147">
        <v>46190</v>
      </c>
      <c r="IZ14" s="152">
        <v>23.6149813441647</v>
      </c>
      <c r="JA14" s="152">
        <v>160.808576961224</v>
      </c>
    </row>
    <row r="15" spans="2:261">
      <c r="B15" s="168" t="s">
        <v>364</v>
      </c>
      <c r="C15" s="168" t="s">
        <v>1355</v>
      </c>
      <c r="D15" s="149">
        <f t="shared" si="3"/>
        <v>19.8133581660756</v>
      </c>
      <c r="E15" s="181" t="s">
        <v>365</v>
      </c>
      <c r="F15" s="149">
        <f t="shared" si="4"/>
        <v>6.6923</v>
      </c>
      <c r="G15" s="309">
        <f t="shared" si="5"/>
        <v>132.596936854828</v>
      </c>
      <c r="I15" s="168" t="s">
        <v>366</v>
      </c>
      <c r="J15" s="168" t="s">
        <v>1356</v>
      </c>
      <c r="K15" s="149">
        <f t="shared" si="6"/>
        <v>20.5216606127768</v>
      </c>
      <c r="L15" s="181" t="s">
        <v>367</v>
      </c>
      <c r="M15" s="149">
        <f t="shared" si="7"/>
        <v>6.7447</v>
      </c>
      <c r="N15" s="309">
        <f t="shared" si="8"/>
        <v>138.412444334996</v>
      </c>
      <c r="P15" s="168" t="s">
        <v>368</v>
      </c>
      <c r="Q15" s="168" t="s">
        <v>1357</v>
      </c>
      <c r="R15" s="149">
        <f t="shared" si="9"/>
        <v>19.9219061279783</v>
      </c>
      <c r="S15" s="181" t="s">
        <v>369</v>
      </c>
      <c r="T15" s="149">
        <f t="shared" si="10"/>
        <v>6.7802</v>
      </c>
      <c r="U15" s="309">
        <f t="shared" si="11"/>
        <v>135.074507928919</v>
      </c>
      <c r="W15" s="168" t="s">
        <v>370</v>
      </c>
      <c r="X15" s="168" t="s">
        <v>1358</v>
      </c>
      <c r="Y15" s="149">
        <f t="shared" si="12"/>
        <v>20.4720863103159</v>
      </c>
      <c r="Z15" s="181" t="s">
        <v>371</v>
      </c>
      <c r="AA15" s="149">
        <f t="shared" si="13"/>
        <v>6.9396</v>
      </c>
      <c r="AB15" s="309">
        <f t="shared" si="14"/>
        <v>142.068090159068</v>
      </c>
      <c r="AD15" s="168" t="s">
        <v>372</v>
      </c>
      <c r="AE15" s="168" t="s">
        <v>1359</v>
      </c>
      <c r="AF15" s="149">
        <f t="shared" si="15"/>
        <v>20.9178764171861</v>
      </c>
      <c r="AG15" s="181" t="s">
        <v>373</v>
      </c>
      <c r="AH15" s="149">
        <f t="shared" si="16"/>
        <v>7.1086</v>
      </c>
      <c r="AI15" s="309">
        <f t="shared" si="17"/>
        <v>148.696816299209</v>
      </c>
      <c r="AK15" s="265" t="s">
        <v>374</v>
      </c>
      <c r="AL15" s="265" t="s">
        <v>1360</v>
      </c>
      <c r="AM15" s="149">
        <f t="shared" si="18"/>
        <v>19.7491853461045</v>
      </c>
      <c r="AN15" s="181" t="s">
        <v>375</v>
      </c>
      <c r="AO15" s="149">
        <f t="shared" si="19"/>
        <v>7.0655</v>
      </c>
      <c r="AP15" s="309">
        <f t="shared" si="20"/>
        <v>139.537869062901</v>
      </c>
      <c r="AR15" s="265" t="s">
        <v>376</v>
      </c>
      <c r="AS15" s="265" t="s">
        <v>1361</v>
      </c>
      <c r="AT15" s="149">
        <f t="shared" si="0"/>
        <v>19.5526356952917</v>
      </c>
      <c r="AU15" s="181" t="s">
        <v>377</v>
      </c>
      <c r="AV15" s="149">
        <f t="shared" si="1"/>
        <v>6.9746</v>
      </c>
      <c r="AW15" s="309">
        <f t="shared" si="2"/>
        <v>136.371812920382</v>
      </c>
      <c r="AY15" s="265" t="s">
        <v>378</v>
      </c>
      <c r="AZ15" s="265" t="s">
        <v>1362</v>
      </c>
      <c r="BA15" s="149">
        <f t="shared" si="21"/>
        <v>19.5034423575761</v>
      </c>
      <c r="BB15" s="181" t="s">
        <v>379</v>
      </c>
      <c r="BC15" s="149">
        <f t="shared" si="22"/>
        <v>6.7756</v>
      </c>
      <c r="BD15" s="309">
        <f t="shared" si="23"/>
        <v>132.147524037993</v>
      </c>
      <c r="BF15" s="265"/>
      <c r="BG15" s="173">
        <v>44972</v>
      </c>
      <c r="BH15" s="149">
        <v>19.50458358</v>
      </c>
      <c r="BI15" s="309">
        <v>132.9881022</v>
      </c>
      <c r="BK15" s="265"/>
      <c r="BL15" s="173">
        <v>45005</v>
      </c>
      <c r="BM15" s="149">
        <v>19.24261084</v>
      </c>
      <c r="BN15" s="309">
        <v>132.1851909</v>
      </c>
      <c r="BP15" s="265"/>
      <c r="BQ15" s="173">
        <v>45033</v>
      </c>
      <c r="BR15" s="149">
        <v>19.49773826</v>
      </c>
      <c r="BS15" s="309">
        <v>133.9085166</v>
      </c>
      <c r="BU15" s="265"/>
      <c r="BV15" s="173">
        <v>45064</v>
      </c>
      <c r="BW15" s="149">
        <v>19.65795164</v>
      </c>
      <c r="BX15" s="309">
        <v>137.5407902</v>
      </c>
      <c r="BZ15" s="265"/>
      <c r="CA15" s="173">
        <v>45092</v>
      </c>
      <c r="CB15" s="149">
        <v>19.585952954541</v>
      </c>
      <c r="CC15" s="309">
        <v>140.018019076718</v>
      </c>
      <c r="CE15" s="265"/>
      <c r="CF15" s="173">
        <v>45125</v>
      </c>
      <c r="CG15" s="149">
        <v>19.34722464</v>
      </c>
      <c r="CH15" s="309">
        <v>138.2417242</v>
      </c>
      <c r="CJ15" s="265"/>
      <c r="CK15" s="173">
        <v>45156</v>
      </c>
      <c r="CL15" s="149">
        <v>19.9445541394922</v>
      </c>
      <c r="CM15" s="309">
        <v>143.612756536828</v>
      </c>
      <c r="CO15" s="265"/>
      <c r="CP15" s="173">
        <v>45184</v>
      </c>
      <c r="CQ15" s="149">
        <v>20.38154248</v>
      </c>
      <c r="CR15" s="309">
        <v>146.3109408</v>
      </c>
      <c r="CT15" s="265"/>
      <c r="CU15" s="173">
        <v>45217</v>
      </c>
      <c r="CV15" s="149">
        <v>20.70950774</v>
      </c>
      <c r="CW15" s="309">
        <v>148.6839108</v>
      </c>
      <c r="CY15" s="265"/>
      <c r="CZ15" s="173">
        <v>45247</v>
      </c>
      <c r="DA15" s="149">
        <v>20.92006443</v>
      </c>
      <c r="DB15" s="309">
        <v>150.0554382</v>
      </c>
      <c r="DD15" s="265"/>
      <c r="DE15" s="173">
        <v>45278</v>
      </c>
      <c r="DF15" s="149">
        <v>20.02803925</v>
      </c>
      <c r="DG15" s="309">
        <v>142.0648908</v>
      </c>
      <c r="DI15" s="265"/>
      <c r="DJ15" s="173">
        <v>45308</v>
      </c>
      <c r="DK15" s="149">
        <v>20.56132415</v>
      </c>
      <c r="DL15" s="309">
        <v>146.3308317</v>
      </c>
      <c r="DN15" s="265"/>
      <c r="DO15" s="173">
        <v>45331</v>
      </c>
      <c r="DP15" s="149">
        <v>20.87639089</v>
      </c>
      <c r="DQ15" s="309">
        <v>148.2975303</v>
      </c>
      <c r="DS15" s="265"/>
      <c r="DT15" s="173">
        <v>45369</v>
      </c>
      <c r="DU15" s="149">
        <v>20.879006</v>
      </c>
      <c r="DV15" s="309">
        <v>148.12193</v>
      </c>
      <c r="DX15" s="265"/>
      <c r="DY15" s="173">
        <v>45399</v>
      </c>
      <c r="DZ15" s="149">
        <v>21.58288909</v>
      </c>
      <c r="EA15" s="309">
        <v>153.2924697</v>
      </c>
      <c r="EC15" s="265"/>
      <c r="ED15" s="173">
        <v>45432</v>
      </c>
      <c r="EE15" s="149">
        <v>21.80264248</v>
      </c>
      <c r="EF15" s="309">
        <v>154.8903327</v>
      </c>
      <c r="EH15" s="265"/>
      <c r="EI15" s="173">
        <v>45460</v>
      </c>
      <c r="EJ15" s="149">
        <v>21.97705595</v>
      </c>
      <c r="EK15" s="309">
        <v>156.3645554</v>
      </c>
      <c r="EM15" s="265"/>
      <c r="EN15" s="173">
        <v>45491</v>
      </c>
      <c r="EO15" s="149">
        <v>21.70751297</v>
      </c>
      <c r="EP15" s="309">
        <v>154.7420062</v>
      </c>
      <c r="ER15" s="265"/>
      <c r="ES15" s="173">
        <v>45523</v>
      </c>
      <c r="ET15" s="149">
        <v>20.71293937</v>
      </c>
      <c r="EU15" s="309">
        <v>147.9214565</v>
      </c>
      <c r="EW15" s="265"/>
      <c r="EX15" s="147">
        <v>45548</v>
      </c>
      <c r="EY15" s="152">
        <v>19.9362</v>
      </c>
      <c r="EZ15" s="152">
        <v>141.6069</v>
      </c>
      <c r="FB15" s="265"/>
      <c r="FC15" s="147">
        <v>45583</v>
      </c>
      <c r="FD15" s="152">
        <v>21.07792509</v>
      </c>
      <c r="FE15" s="152">
        <v>150.2308033</v>
      </c>
      <c r="FG15" s="265"/>
      <c r="FH15" s="147">
        <v>45614</v>
      </c>
      <c r="FI15" s="152">
        <v>21.39587</v>
      </c>
      <c r="FJ15" s="152">
        <v>153.8513</v>
      </c>
      <c r="FL15" s="265"/>
      <c r="FM15" s="147">
        <v>45644</v>
      </c>
      <c r="FN15" s="152">
        <v>21.19318</v>
      </c>
      <c r="FO15" s="152">
        <v>152.3365</v>
      </c>
      <c r="FQ15" s="265"/>
      <c r="FR15" s="147">
        <v>45663</v>
      </c>
      <c r="FS15" s="152">
        <v>21.70846</v>
      </c>
      <c r="FT15" s="152">
        <v>156.0317</v>
      </c>
      <c r="FV15" s="265"/>
      <c r="FW15" s="147">
        <v>45705</v>
      </c>
      <c r="FX15" s="152">
        <v>21.08637</v>
      </c>
      <c r="FY15" s="152">
        <v>151.1935</v>
      </c>
      <c r="GA15" s="265"/>
      <c r="GB15" s="170">
        <v>45734</v>
      </c>
      <c r="GC15" s="152">
        <v>20.74947</v>
      </c>
      <c r="GD15" s="152">
        <v>148.8422</v>
      </c>
      <c r="GF15" s="265"/>
      <c r="GG15" s="170">
        <v>45764</v>
      </c>
      <c r="GH15" s="152">
        <v>19.54156</v>
      </c>
      <c r="GI15" s="152">
        <v>140.8653</v>
      </c>
      <c r="GK15" s="265"/>
      <c r="GL15" s="170">
        <v>45796</v>
      </c>
      <c r="GM15" s="152">
        <v>20.16414</v>
      </c>
      <c r="GN15" s="152">
        <v>145.0124</v>
      </c>
      <c r="GP15" s="265"/>
      <c r="GQ15" s="147">
        <v>45825</v>
      </c>
      <c r="GR15" s="152">
        <v>20.15641</v>
      </c>
      <c r="GS15" s="152">
        <v>144.6142</v>
      </c>
      <c r="GU15" s="265"/>
      <c r="GV15" s="147">
        <v>45856</v>
      </c>
      <c r="GW15">
        <v>20.72024</v>
      </c>
      <c r="GX15">
        <v>148.1455</v>
      </c>
      <c r="GZ15" s="265"/>
      <c r="HA15" s="147">
        <v>45887</v>
      </c>
      <c r="HB15" s="152">
        <v>20.59181</v>
      </c>
      <c r="HC15" s="152">
        <v>146.8649</v>
      </c>
      <c r="HE15" s="265"/>
      <c r="HF15" s="147">
        <v>45917</v>
      </c>
      <c r="HG15" s="152">
        <v>20.61431</v>
      </c>
      <c r="HH15" s="152">
        <v>146.3884</v>
      </c>
      <c r="HJ15" s="265"/>
      <c r="HK15" s="147">
        <v>45950</v>
      </c>
      <c r="HL15" s="152">
        <v>21.20575948</v>
      </c>
      <c r="HM15" s="152">
        <v>150.5036368</v>
      </c>
      <c r="HO15" s="265"/>
      <c r="HP15" s="147">
        <v>45978</v>
      </c>
      <c r="HQ15" s="152">
        <v>21.80597047</v>
      </c>
      <c r="HR15" s="152">
        <v>154.4211605</v>
      </c>
      <c r="HT15" s="265"/>
      <c r="HU15" s="147">
        <v>46009</v>
      </c>
      <c r="HV15" s="152">
        <v>22.0755425064571</v>
      </c>
      <c r="HW15" s="152">
        <v>155.815801673326</v>
      </c>
      <c r="HY15" s="265"/>
      <c r="HZ15" s="147">
        <v>46041</v>
      </c>
      <c r="IA15" s="152">
        <v>22.583049163298</v>
      </c>
      <c r="IB15" s="152">
        <v>158.196517693819</v>
      </c>
      <c r="ID15" s="265"/>
      <c r="IE15" s="147">
        <v>46059</v>
      </c>
      <c r="IF15" s="152">
        <v>22.5392746861406</v>
      </c>
      <c r="IG15" s="152">
        <v>156.850812540852</v>
      </c>
      <c r="II15" s="265"/>
      <c r="IJ15" s="147">
        <v>46099</v>
      </c>
      <c r="IK15" s="152">
        <v>23.0861575399391</v>
      </c>
      <c r="IL15" s="152">
        <v>159.084402991966</v>
      </c>
      <c r="IN15" s="265"/>
      <c r="IO15" s="147">
        <v>46129</v>
      </c>
      <c r="IP15" s="152">
        <v>23.2493257695527</v>
      </c>
      <c r="IQ15" s="152">
        <v>159.541523295824</v>
      </c>
      <c r="IS15" s="265"/>
      <c r="IT15" s="147">
        <v>46160</v>
      </c>
      <c r="IU15" s="152">
        <v>23.2396002788752</v>
      </c>
      <c r="IV15" s="152">
        <v>159.040204508482</v>
      </c>
      <c r="IX15" s="265"/>
      <c r="IY15" s="147">
        <v>46189</v>
      </c>
      <c r="IZ15" s="152">
        <v>23.5876872272674</v>
      </c>
      <c r="JA15" s="152">
        <v>160.651020167473</v>
      </c>
    </row>
    <row r="16" spans="2:261">
      <c r="B16" s="168" t="s">
        <v>392</v>
      </c>
      <c r="C16" s="168" t="s">
        <v>1363</v>
      </c>
      <c r="D16" s="149">
        <f t="shared" si="3"/>
        <v>19.9916035265189</v>
      </c>
      <c r="E16" s="181" t="s">
        <v>393</v>
      </c>
      <c r="F16" s="149">
        <f t="shared" si="4"/>
        <v>6.7099</v>
      </c>
      <c r="G16" s="309">
        <f t="shared" si="5"/>
        <v>134.141660502589</v>
      </c>
      <c r="I16" s="168" t="s">
        <v>394</v>
      </c>
      <c r="J16" s="168" t="s">
        <v>1364</v>
      </c>
      <c r="K16" s="149">
        <f t="shared" si="6"/>
        <v>20.5884169566202</v>
      </c>
      <c r="L16" s="181" t="s">
        <v>395</v>
      </c>
      <c r="M16" s="149">
        <f t="shared" si="7"/>
        <v>6.7503</v>
      </c>
      <c r="N16" s="309">
        <f t="shared" si="8"/>
        <v>138.977990982273</v>
      </c>
      <c r="P16" s="168" t="s">
        <v>396</v>
      </c>
      <c r="Q16" s="168" t="s">
        <v>1365</v>
      </c>
      <c r="R16" s="149">
        <f t="shared" si="9"/>
        <v>19.7917903653565</v>
      </c>
      <c r="S16" s="181" t="s">
        <v>397</v>
      </c>
      <c r="T16" s="149">
        <f t="shared" si="10"/>
        <v>6.7863</v>
      </c>
      <c r="U16" s="309">
        <f t="shared" si="11"/>
        <v>134.313026956418</v>
      </c>
      <c r="W16" s="168" t="s">
        <v>398</v>
      </c>
      <c r="X16" s="168" t="s">
        <v>1366</v>
      </c>
      <c r="Y16" s="149">
        <f t="shared" si="12"/>
        <v>20.5926566586355</v>
      </c>
      <c r="Z16" s="181" t="s">
        <v>399</v>
      </c>
      <c r="AA16" s="149">
        <f t="shared" si="13"/>
        <v>6.9305</v>
      </c>
      <c r="AB16" s="309">
        <f t="shared" si="14"/>
        <v>142.717406972674</v>
      </c>
      <c r="AD16" s="168" t="s">
        <v>400</v>
      </c>
      <c r="AE16" s="168" t="s">
        <v>1367</v>
      </c>
      <c r="AF16" s="149">
        <f t="shared" si="15"/>
        <v>20.7973712122788</v>
      </c>
      <c r="AG16" s="181" t="s">
        <v>401</v>
      </c>
      <c r="AH16" s="149">
        <f t="shared" si="16"/>
        <v>7.1095</v>
      </c>
      <c r="AI16" s="309">
        <f t="shared" si="17"/>
        <v>147.858910633696</v>
      </c>
      <c r="AK16" s="265" t="s">
        <v>402</v>
      </c>
      <c r="AL16" s="265" t="s">
        <v>1368</v>
      </c>
      <c r="AM16" s="149">
        <f t="shared" si="18"/>
        <v>19.7605027071889</v>
      </c>
      <c r="AN16" s="181" t="s">
        <v>403</v>
      </c>
      <c r="AO16" s="149">
        <f t="shared" si="19"/>
        <v>7.0363</v>
      </c>
      <c r="AP16" s="309">
        <f t="shared" si="20"/>
        <v>139.040825198593</v>
      </c>
      <c r="AR16" s="265" t="s">
        <v>404</v>
      </c>
      <c r="AS16" s="265" t="s">
        <v>1369</v>
      </c>
      <c r="AT16" s="149">
        <f t="shared" si="0"/>
        <v>19.7371018039711</v>
      </c>
      <c r="AU16" s="181" t="s">
        <v>405</v>
      </c>
      <c r="AV16" s="149">
        <f t="shared" si="1"/>
        <v>6.9791</v>
      </c>
      <c r="AW16" s="309">
        <f t="shared" si="2"/>
        <v>137.747207200095</v>
      </c>
      <c r="AY16" s="265" t="s">
        <v>406</v>
      </c>
      <c r="AZ16" s="265" t="s">
        <v>1370</v>
      </c>
      <c r="BA16" s="149">
        <f t="shared" si="21"/>
        <v>19.494317406476</v>
      </c>
      <c r="BB16" s="181" t="s">
        <v>407</v>
      </c>
      <c r="BC16" s="149">
        <f t="shared" si="22"/>
        <v>6.7611</v>
      </c>
      <c r="BD16" s="309">
        <f t="shared" si="23"/>
        <v>131.803029416925</v>
      </c>
      <c r="BF16" s="265"/>
      <c r="BG16" s="173">
        <v>44971</v>
      </c>
      <c r="BH16" s="149">
        <v>19.42011536</v>
      </c>
      <c r="BI16" s="309">
        <v>132.320898</v>
      </c>
      <c r="BK16" s="265"/>
      <c r="BL16" s="173">
        <v>45002</v>
      </c>
      <c r="BM16" s="149">
        <v>19.32255135</v>
      </c>
      <c r="BN16" s="309">
        <v>133.4260816</v>
      </c>
      <c r="BP16" s="265"/>
      <c r="BQ16" s="173">
        <v>45030</v>
      </c>
      <c r="BR16" s="149">
        <v>19.32031144</v>
      </c>
      <c r="BS16" s="309">
        <v>132.5489287</v>
      </c>
      <c r="BU16" s="265"/>
      <c r="BV16" s="173">
        <v>45063</v>
      </c>
      <c r="BW16" s="149">
        <v>19.55684196</v>
      </c>
      <c r="BX16" s="309">
        <v>136.4050613</v>
      </c>
      <c r="BZ16" s="265"/>
      <c r="CA16" s="173">
        <v>45091</v>
      </c>
      <c r="CB16" s="149">
        <v>19.588638589618</v>
      </c>
      <c r="CC16" s="309">
        <v>140.18805093046</v>
      </c>
      <c r="CE16" s="265"/>
      <c r="CF16" s="173">
        <v>45124</v>
      </c>
      <c r="CG16" s="149">
        <v>19.42992597</v>
      </c>
      <c r="CH16" s="309">
        <v>138.58589</v>
      </c>
      <c r="CJ16" s="265"/>
      <c r="CK16" s="173">
        <v>45155</v>
      </c>
      <c r="CL16" s="149">
        <v>20.0416867083534</v>
      </c>
      <c r="CM16" s="309">
        <v>144.452461119128</v>
      </c>
      <c r="CO16" s="265"/>
      <c r="CP16" s="173">
        <v>45183</v>
      </c>
      <c r="CQ16" s="149">
        <v>20.33594989</v>
      </c>
      <c r="CR16" s="309">
        <v>146.1626063</v>
      </c>
      <c r="CT16" s="265"/>
      <c r="CU16" s="173">
        <v>45216</v>
      </c>
      <c r="CV16" s="149">
        <v>20.69793435</v>
      </c>
      <c r="CW16" s="309">
        <v>148.6028894</v>
      </c>
      <c r="CY16" s="265"/>
      <c r="CZ16" s="173">
        <v>45246</v>
      </c>
      <c r="DA16" s="149">
        <v>21.01458412</v>
      </c>
      <c r="DB16" s="309">
        <v>150.7250032</v>
      </c>
      <c r="DD16" s="265"/>
      <c r="DE16" s="173">
        <v>45275</v>
      </c>
      <c r="DF16" s="149">
        <v>20.04128505</v>
      </c>
      <c r="DG16" s="309">
        <v>142.2069463</v>
      </c>
      <c r="DI16" s="265"/>
      <c r="DJ16" s="173">
        <v>45307</v>
      </c>
      <c r="DK16" s="149">
        <v>20.43568889</v>
      </c>
      <c r="DL16" s="309">
        <v>145.3672293</v>
      </c>
      <c r="DN16" s="265"/>
      <c r="DO16" s="173">
        <v>45330</v>
      </c>
      <c r="DP16" s="149">
        <v>20.74344507</v>
      </c>
      <c r="DQ16" s="309">
        <v>147.4091437</v>
      </c>
      <c r="DS16" s="265"/>
      <c r="DT16" s="173">
        <v>45366</v>
      </c>
      <c r="DU16" s="149">
        <v>20.775336</v>
      </c>
      <c r="DV16" s="309">
        <v>147.45294</v>
      </c>
      <c r="DX16" s="265"/>
      <c r="DY16" s="173">
        <v>45398</v>
      </c>
      <c r="DZ16" s="149">
        <v>21.54290269</v>
      </c>
      <c r="EA16" s="309">
        <v>153.0149292</v>
      </c>
      <c r="EC16" s="265"/>
      <c r="ED16" s="173">
        <v>45429</v>
      </c>
      <c r="EE16" s="149">
        <v>21.7585239</v>
      </c>
      <c r="EF16" s="309">
        <v>154.5834331</v>
      </c>
      <c r="EH16" s="265"/>
      <c r="EI16" s="173">
        <v>45457</v>
      </c>
      <c r="EJ16" s="149">
        <v>21.9283819</v>
      </c>
      <c r="EK16" s="309">
        <v>156.0226301</v>
      </c>
      <c r="EM16" s="265"/>
      <c r="EN16" s="173">
        <v>45490</v>
      </c>
      <c r="EO16" s="149">
        <v>22.03419707</v>
      </c>
      <c r="EP16" s="309">
        <v>157.1434867</v>
      </c>
      <c r="ER16" s="265"/>
      <c r="ES16" s="173">
        <v>45520</v>
      </c>
      <c r="ET16" s="149">
        <v>20.85723225</v>
      </c>
      <c r="EU16" s="309">
        <v>149.0541245</v>
      </c>
      <c r="EW16" s="265"/>
      <c r="EX16" s="147">
        <v>45547</v>
      </c>
      <c r="EY16" s="152">
        <v>20.02804</v>
      </c>
      <c r="EZ16" s="152">
        <v>142.6277</v>
      </c>
      <c r="FB16" s="265"/>
      <c r="FC16" s="147">
        <v>45582</v>
      </c>
      <c r="FD16" s="152">
        <v>21.00884472</v>
      </c>
      <c r="FE16" s="152">
        <v>149.6249921</v>
      </c>
      <c r="FG16" s="265"/>
      <c r="FH16" s="147">
        <v>45611</v>
      </c>
      <c r="FI16" s="152">
        <v>21.57963</v>
      </c>
      <c r="FJ16" s="152">
        <v>155.3561</v>
      </c>
      <c r="FL16" s="265"/>
      <c r="FM16" s="147">
        <v>45643</v>
      </c>
      <c r="FN16" s="152">
        <v>21.28294</v>
      </c>
      <c r="FO16" s="152">
        <v>153.0052</v>
      </c>
      <c r="FQ16" s="265"/>
      <c r="FR16" s="147">
        <v>45660</v>
      </c>
      <c r="FS16" s="152">
        <v>21.70751</v>
      </c>
      <c r="FT16" s="152">
        <v>156.0293</v>
      </c>
      <c r="FV16" s="265"/>
      <c r="FW16" s="147">
        <v>45702</v>
      </c>
      <c r="FX16" s="152">
        <v>21.19992</v>
      </c>
      <c r="FY16" s="152">
        <v>152.0161</v>
      </c>
      <c r="GA16" s="265"/>
      <c r="GB16" s="170">
        <v>45733</v>
      </c>
      <c r="GC16" s="152">
        <v>20.64836</v>
      </c>
      <c r="GD16" s="152">
        <v>148.024</v>
      </c>
      <c r="GF16" s="265"/>
      <c r="GG16" s="170">
        <v>45763</v>
      </c>
      <c r="GH16" s="152">
        <v>19.68465</v>
      </c>
      <c r="GI16" s="152">
        <v>141.9913</v>
      </c>
      <c r="GK16" s="265"/>
      <c r="GL16" s="170">
        <v>45793</v>
      </c>
      <c r="GM16" s="152">
        <v>20.20447</v>
      </c>
      <c r="GN16" s="152">
        <v>145.3469</v>
      </c>
      <c r="GP16" s="265"/>
      <c r="GQ16" s="147">
        <v>45824</v>
      </c>
      <c r="GR16" s="152">
        <v>20.10778</v>
      </c>
      <c r="GS16" s="152">
        <v>144.3517</v>
      </c>
      <c r="GU16" s="265"/>
      <c r="GV16" s="147">
        <v>45855</v>
      </c>
      <c r="GW16">
        <v>20.6586</v>
      </c>
      <c r="GX16">
        <v>147.6284</v>
      </c>
      <c r="GZ16" s="265"/>
      <c r="HA16" s="147">
        <v>45884</v>
      </c>
      <c r="HB16" s="152">
        <v>20.65134</v>
      </c>
      <c r="HC16" s="152">
        <v>147.3907</v>
      </c>
      <c r="HE16" s="265"/>
      <c r="HF16" s="147">
        <v>45916</v>
      </c>
      <c r="HG16" s="152">
        <v>20.74215</v>
      </c>
      <c r="HH16" s="152">
        <v>147.3253</v>
      </c>
      <c r="HJ16" s="265"/>
      <c r="HK16" s="147">
        <v>45947</v>
      </c>
      <c r="HL16" s="152">
        <v>21.13092723</v>
      </c>
      <c r="HM16" s="152">
        <v>149.9218156</v>
      </c>
      <c r="HO16" s="265"/>
      <c r="HP16" s="147">
        <v>45975</v>
      </c>
      <c r="HQ16" s="152">
        <v>21.81215373</v>
      </c>
      <c r="HR16" s="152">
        <v>154.4845788</v>
      </c>
      <c r="HT16" s="265"/>
      <c r="HU16" s="147">
        <v>46008</v>
      </c>
      <c r="HV16" s="152">
        <v>21.9702961595922</v>
      </c>
      <c r="HW16" s="152">
        <v>155.05097108709</v>
      </c>
      <c r="HY16" s="265"/>
      <c r="HZ16" s="147">
        <v>46038</v>
      </c>
      <c r="IA16" s="152">
        <v>22.706114756704</v>
      </c>
      <c r="IB16" s="152">
        <v>159.11991099203</v>
      </c>
      <c r="ID16" s="265"/>
      <c r="IE16" s="147">
        <v>46058</v>
      </c>
      <c r="IF16" s="152">
        <v>22.5591048547194</v>
      </c>
      <c r="IG16" s="152">
        <v>156.943692474283</v>
      </c>
      <c r="II16" s="265"/>
      <c r="IJ16" s="147">
        <v>46098</v>
      </c>
      <c r="IK16" s="152">
        <v>23.0984223777516</v>
      </c>
      <c r="IL16" s="152">
        <v>159.289030559213</v>
      </c>
      <c r="IN16" s="265"/>
      <c r="IO16" s="147">
        <v>46128</v>
      </c>
      <c r="IP16" s="152">
        <v>23.2304225613864</v>
      </c>
      <c r="IQ16" s="152">
        <v>159.397867447209</v>
      </c>
      <c r="IS16" s="265"/>
      <c r="IT16" s="147">
        <v>46157</v>
      </c>
      <c r="IU16" s="152">
        <v>23.1878681074062</v>
      </c>
      <c r="IV16" s="152">
        <v>158.63979965682</v>
      </c>
      <c r="IX16" s="265"/>
      <c r="IY16" s="147">
        <v>46188</v>
      </c>
      <c r="IZ16" s="152">
        <v>23.5715632660758</v>
      </c>
      <c r="JA16" s="152">
        <v>160.494059966057</v>
      </c>
    </row>
    <row r="17" spans="2:261">
      <c r="B17" s="168" t="s">
        <v>421</v>
      </c>
      <c r="C17" s="168" t="s">
        <v>1371</v>
      </c>
      <c r="D17" s="149">
        <f t="shared" si="3"/>
        <v>20.0268359601867</v>
      </c>
      <c r="E17" s="181" t="s">
        <v>422</v>
      </c>
      <c r="F17" s="149">
        <f t="shared" si="4"/>
        <v>6.7518</v>
      </c>
      <c r="G17" s="309">
        <f t="shared" si="5"/>
        <v>135.217191035988</v>
      </c>
      <c r="I17" s="168" t="s">
        <v>423</v>
      </c>
      <c r="J17" s="168" t="s">
        <v>1372</v>
      </c>
      <c r="K17" s="149">
        <f t="shared" si="6"/>
        <v>20.4503159573815</v>
      </c>
      <c r="L17" s="181" t="s">
        <v>424</v>
      </c>
      <c r="M17" s="149">
        <f t="shared" si="7"/>
        <v>6.7265</v>
      </c>
      <c r="N17" s="309">
        <f t="shared" si="8"/>
        <v>137.559050287327</v>
      </c>
      <c r="P17" s="168" t="s">
        <v>425</v>
      </c>
      <c r="Q17" s="168" t="s">
        <v>1373</v>
      </c>
      <c r="R17" s="149">
        <f t="shared" si="9"/>
        <v>19.6471374120791</v>
      </c>
      <c r="S17" s="181" t="s">
        <v>426</v>
      </c>
      <c r="T17" s="149">
        <f t="shared" si="10"/>
        <v>6.773</v>
      </c>
      <c r="U17" s="309">
        <f t="shared" si="11"/>
        <v>133.070061692011</v>
      </c>
      <c r="W17" s="168" t="s">
        <v>427</v>
      </c>
      <c r="X17" s="168" t="s">
        <v>1374</v>
      </c>
      <c r="Y17" s="149">
        <f t="shared" si="12"/>
        <v>20.5761316872428</v>
      </c>
      <c r="Z17" s="181" t="s">
        <v>428</v>
      </c>
      <c r="AA17" s="149">
        <f t="shared" si="13"/>
        <v>6.9101</v>
      </c>
      <c r="AB17" s="309">
        <f t="shared" si="14"/>
        <v>142.183127572016</v>
      </c>
      <c r="AD17" s="168" t="s">
        <v>429</v>
      </c>
      <c r="AE17" s="168" t="s">
        <v>1375</v>
      </c>
      <c r="AF17" s="149">
        <f t="shared" si="15"/>
        <v>20.6863738855216</v>
      </c>
      <c r="AG17" s="181" t="s">
        <v>430</v>
      </c>
      <c r="AH17" s="149">
        <f t="shared" si="16"/>
        <v>7.1088</v>
      </c>
      <c r="AI17" s="309">
        <f t="shared" si="17"/>
        <v>147.055294677396</v>
      </c>
      <c r="AK17" s="265" t="s">
        <v>431</v>
      </c>
      <c r="AL17" s="265" t="s">
        <v>1376</v>
      </c>
      <c r="AM17" s="149">
        <f t="shared" si="18"/>
        <v>19.9016856727765</v>
      </c>
      <c r="AN17" s="181" t="s">
        <v>432</v>
      </c>
      <c r="AO17" s="149">
        <f t="shared" si="19"/>
        <v>7.0421</v>
      </c>
      <c r="AP17" s="309">
        <f t="shared" si="20"/>
        <v>140.149660676259</v>
      </c>
      <c r="AR17" s="265" t="s">
        <v>433</v>
      </c>
      <c r="AS17" s="265" t="s">
        <v>1377</v>
      </c>
      <c r="AT17" s="149">
        <f t="shared" si="0"/>
        <v>19.5118144036214</v>
      </c>
      <c r="AU17" s="181" t="s">
        <v>434</v>
      </c>
      <c r="AV17" s="149">
        <f t="shared" si="1"/>
        <v>6.9343</v>
      </c>
      <c r="AW17" s="309">
        <f t="shared" si="2"/>
        <v>135.300774619032</v>
      </c>
      <c r="AY17" s="265" t="s">
        <v>435</v>
      </c>
      <c r="AZ17" s="265" t="s">
        <v>1378</v>
      </c>
      <c r="BA17" s="149">
        <f t="shared" si="21"/>
        <v>19.3412374523722</v>
      </c>
      <c r="BB17" s="181" t="s">
        <v>436</v>
      </c>
      <c r="BC17" s="149">
        <f t="shared" si="22"/>
        <v>6.8265</v>
      </c>
      <c r="BD17" s="309">
        <f t="shared" si="23"/>
        <v>132.032957468619</v>
      </c>
      <c r="BF17" s="265"/>
      <c r="BG17" s="173">
        <v>44970</v>
      </c>
      <c r="BH17" s="149">
        <v>19.31508701</v>
      </c>
      <c r="BI17" s="309">
        <v>131.6342495</v>
      </c>
      <c r="BK17" s="265"/>
      <c r="BL17" s="173">
        <v>45001</v>
      </c>
      <c r="BM17" s="149">
        <v>19.23557813</v>
      </c>
      <c r="BN17" s="309">
        <v>133.0120992</v>
      </c>
      <c r="BP17" s="265"/>
      <c r="BQ17" s="173">
        <v>45029</v>
      </c>
      <c r="BR17" s="149">
        <v>19.36820902</v>
      </c>
      <c r="BS17" s="309">
        <v>132.9782495</v>
      </c>
      <c r="BU17" s="265"/>
      <c r="BV17" s="173">
        <v>45062</v>
      </c>
      <c r="BW17" s="149">
        <v>19.56334611</v>
      </c>
      <c r="BX17" s="309">
        <v>135.9769935</v>
      </c>
      <c r="BZ17" s="265"/>
      <c r="CA17" s="173">
        <v>45090</v>
      </c>
      <c r="CB17" s="149">
        <v>19.5068664169788</v>
      </c>
      <c r="CC17" s="309">
        <v>139.470193508115</v>
      </c>
      <c r="CE17" s="265"/>
      <c r="CF17" s="173">
        <v>45121</v>
      </c>
      <c r="CG17" s="149">
        <v>19.30501931</v>
      </c>
      <c r="CH17" s="309">
        <v>137.6795367</v>
      </c>
      <c r="CJ17" s="265"/>
      <c r="CK17" s="173">
        <v>45154</v>
      </c>
      <c r="CL17" s="149">
        <v>19.9788224482049</v>
      </c>
      <c r="CM17" s="309">
        <v>143.819551275648</v>
      </c>
      <c r="CO17" s="265"/>
      <c r="CP17" s="173">
        <v>45182</v>
      </c>
      <c r="CQ17" s="149">
        <v>20.26096118</v>
      </c>
      <c r="CR17" s="309">
        <v>145.6641543</v>
      </c>
      <c r="CT17" s="265"/>
      <c r="CU17" s="173">
        <v>45215</v>
      </c>
      <c r="CV17" s="149">
        <v>20.69536424</v>
      </c>
      <c r="CW17" s="309">
        <v>148.5885762</v>
      </c>
      <c r="CY17" s="265"/>
      <c r="CZ17" s="173">
        <v>45245</v>
      </c>
      <c r="DA17" s="149">
        <v>20.90301003</v>
      </c>
      <c r="DB17" s="309">
        <v>149.9832776</v>
      </c>
      <c r="DD17" s="265"/>
      <c r="DE17" s="173">
        <v>45274</v>
      </c>
      <c r="DF17" s="149">
        <v>20.03686784</v>
      </c>
      <c r="DG17" s="309">
        <v>142.4420935</v>
      </c>
      <c r="DI17" s="265"/>
      <c r="DJ17" s="173">
        <v>45306</v>
      </c>
      <c r="DK17" s="149">
        <v>20.35084863</v>
      </c>
      <c r="DL17" s="309">
        <v>144.6619724</v>
      </c>
      <c r="DN17" s="265"/>
      <c r="DO17" s="173">
        <v>45329</v>
      </c>
      <c r="DP17" s="149">
        <v>20.72796617</v>
      </c>
      <c r="DQ17" s="309">
        <v>147.2701269</v>
      </c>
      <c r="DS17" s="265"/>
      <c r="DT17" s="173">
        <v>45365</v>
      </c>
      <c r="DU17" s="149">
        <v>20.714227</v>
      </c>
      <c r="DV17" s="309">
        <v>147.01715</v>
      </c>
      <c r="DX17" s="265"/>
      <c r="DY17" s="173">
        <v>45397</v>
      </c>
      <c r="DZ17" s="149">
        <v>21.42382758</v>
      </c>
      <c r="EA17" s="309">
        <v>152.0641858</v>
      </c>
      <c r="EC17" s="265"/>
      <c r="ED17" s="173">
        <v>45428</v>
      </c>
      <c r="EE17" s="149">
        <v>21.62582989</v>
      </c>
      <c r="EF17" s="309">
        <v>153.5866439</v>
      </c>
      <c r="EH17" s="265"/>
      <c r="EI17" s="173">
        <v>45456</v>
      </c>
      <c r="EJ17" s="149">
        <v>21.9125252</v>
      </c>
      <c r="EK17" s="309">
        <v>155.8462617</v>
      </c>
      <c r="EM17" s="265"/>
      <c r="EN17" s="173">
        <v>45489</v>
      </c>
      <c r="EO17" s="149">
        <v>22.01237095</v>
      </c>
      <c r="EP17" s="309">
        <v>157.0098395</v>
      </c>
      <c r="ER17" s="265"/>
      <c r="ES17" s="173">
        <v>45519</v>
      </c>
      <c r="ET17" s="149">
        <v>20.62748819</v>
      </c>
      <c r="EU17" s="309">
        <v>147.2782029</v>
      </c>
      <c r="EW17" s="265"/>
      <c r="EX17" s="147">
        <v>45546</v>
      </c>
      <c r="EY17" s="152">
        <v>19.98641</v>
      </c>
      <c r="EZ17" s="152">
        <v>142.2673</v>
      </c>
      <c r="FB17" s="265"/>
      <c r="FC17" s="147">
        <v>45581</v>
      </c>
      <c r="FD17" s="152">
        <v>20.9621633</v>
      </c>
      <c r="FE17" s="152">
        <v>149.2317367</v>
      </c>
      <c r="FG17" s="265"/>
      <c r="FH17" s="147">
        <v>45610</v>
      </c>
      <c r="FI17" s="152">
        <v>21.4929</v>
      </c>
      <c r="FJ17" s="152">
        <v>154.6758</v>
      </c>
      <c r="FL17" s="265"/>
      <c r="FM17" s="147">
        <v>45642</v>
      </c>
      <c r="FN17" s="152">
        <v>21.20216</v>
      </c>
      <c r="FO17" s="152">
        <v>152.4054</v>
      </c>
      <c r="FQ17" s="265"/>
      <c r="FR17" s="147">
        <v>45659</v>
      </c>
      <c r="FS17" s="152">
        <v>21.68116</v>
      </c>
      <c r="FT17" s="152">
        <v>155.842</v>
      </c>
      <c r="FV17" s="265"/>
      <c r="FW17" s="147">
        <v>45701</v>
      </c>
      <c r="FX17" s="152">
        <v>21.31242</v>
      </c>
      <c r="FY17" s="152">
        <v>152.8505</v>
      </c>
      <c r="GA17" s="265"/>
      <c r="GB17" s="170">
        <v>45730</v>
      </c>
      <c r="GC17" s="152">
        <v>20.50567</v>
      </c>
      <c r="GD17" s="152">
        <v>147.1036</v>
      </c>
      <c r="GF17" s="265"/>
      <c r="GG17" s="170">
        <v>45762</v>
      </c>
      <c r="GH17" s="152">
        <v>19.71687</v>
      </c>
      <c r="GI17" s="152">
        <v>142.1507</v>
      </c>
      <c r="GK17" s="265"/>
      <c r="GL17" s="170">
        <v>45792</v>
      </c>
      <c r="GM17" s="152">
        <v>20.33182</v>
      </c>
      <c r="GN17" s="152">
        <v>146.3138</v>
      </c>
      <c r="GP17" s="265"/>
      <c r="GQ17" s="147">
        <v>45821</v>
      </c>
      <c r="GR17" s="152">
        <v>19.98881</v>
      </c>
      <c r="GS17" s="152">
        <v>143.4637</v>
      </c>
      <c r="GU17" s="265"/>
      <c r="GV17" s="147">
        <v>45854</v>
      </c>
      <c r="GW17">
        <v>20.77534</v>
      </c>
      <c r="GX17">
        <v>148.5977</v>
      </c>
      <c r="GZ17" s="265"/>
      <c r="HA17" s="147">
        <v>45883</v>
      </c>
      <c r="HB17" s="152">
        <v>20.57528</v>
      </c>
      <c r="HC17" s="152">
        <v>146.7779</v>
      </c>
      <c r="HE17" s="265"/>
      <c r="HF17" s="147">
        <v>45915</v>
      </c>
      <c r="HG17" s="152">
        <v>20.76973</v>
      </c>
      <c r="HH17" s="152">
        <v>147.5814</v>
      </c>
      <c r="HJ17" s="265"/>
      <c r="HK17" s="147">
        <v>45946</v>
      </c>
      <c r="HL17" s="152">
        <v>21.24179536</v>
      </c>
      <c r="HM17" s="152">
        <v>150.7487733</v>
      </c>
      <c r="HO17" s="265"/>
      <c r="HP17" s="147">
        <v>45974</v>
      </c>
      <c r="HQ17" s="152">
        <v>21.79693971</v>
      </c>
      <c r="HR17" s="152">
        <v>154.4640133</v>
      </c>
      <c r="HT17" s="265"/>
      <c r="HU17" s="147">
        <v>46007</v>
      </c>
      <c r="HV17" s="152">
        <v>21.994457396736</v>
      </c>
      <c r="HW17" s="152">
        <v>155.285268112436</v>
      </c>
      <c r="HY17" s="265"/>
      <c r="HZ17" s="147">
        <v>46037</v>
      </c>
      <c r="IA17" s="152">
        <v>22.682937894116</v>
      </c>
      <c r="IB17" s="152">
        <v>158.925736061335</v>
      </c>
      <c r="ID17" s="265"/>
      <c r="IE17" s="147">
        <v>46057</v>
      </c>
      <c r="IF17" s="152">
        <v>22.4139863274683</v>
      </c>
      <c r="IG17" s="152">
        <v>155.851171130786</v>
      </c>
      <c r="II17" s="265"/>
      <c r="IJ17" s="147">
        <v>46097</v>
      </c>
      <c r="IK17" s="152">
        <v>23.1074960717257</v>
      </c>
      <c r="IL17" s="152">
        <v>159.573435622516</v>
      </c>
      <c r="IN17" s="265"/>
      <c r="IO17" s="147">
        <v>46127</v>
      </c>
      <c r="IP17" s="152">
        <v>23.239060212405</v>
      </c>
      <c r="IQ17" s="152">
        <v>159.378122748716</v>
      </c>
      <c r="IS17" s="265"/>
      <c r="IT17" s="147">
        <v>46156</v>
      </c>
      <c r="IU17" s="152">
        <v>23.1160425335183</v>
      </c>
      <c r="IV17" s="152">
        <v>158.116042533518</v>
      </c>
      <c r="IX17" s="265"/>
      <c r="IY17" s="147">
        <v>46185</v>
      </c>
      <c r="IZ17" s="152">
        <v>23.5743416865084</v>
      </c>
      <c r="JA17" s="152">
        <v>160.56248379264</v>
      </c>
    </row>
    <row r="18" spans="2:261">
      <c r="B18" s="168" t="s">
        <v>451</v>
      </c>
      <c r="C18" s="168" t="s">
        <v>1379</v>
      </c>
      <c r="D18" s="149">
        <f t="shared" si="3"/>
        <v>19.8937672827103</v>
      </c>
      <c r="E18" s="181" t="s">
        <v>452</v>
      </c>
      <c r="F18" s="149">
        <f t="shared" si="4"/>
        <v>6.7482</v>
      </c>
      <c r="G18" s="309">
        <f t="shared" si="5"/>
        <v>134.247120377186</v>
      </c>
      <c r="I18" s="168" t="s">
        <v>453</v>
      </c>
      <c r="J18" s="168" t="s">
        <v>1380</v>
      </c>
      <c r="K18" s="149">
        <f t="shared" si="6"/>
        <v>20.3380178567797</v>
      </c>
      <c r="L18" s="181" t="s">
        <v>454</v>
      </c>
      <c r="M18" s="149">
        <f t="shared" si="7"/>
        <v>6.7282</v>
      </c>
      <c r="N18" s="309">
        <f t="shared" si="8"/>
        <v>136.838251743985</v>
      </c>
      <c r="P18" s="168" t="s">
        <v>455</v>
      </c>
      <c r="Q18" s="168" t="s">
        <v>1381</v>
      </c>
      <c r="R18" s="149">
        <f t="shared" si="9"/>
        <v>19.790223629527</v>
      </c>
      <c r="S18" s="181" t="s">
        <v>456</v>
      </c>
      <c r="T18" s="149">
        <f t="shared" si="10"/>
        <v>6.741</v>
      </c>
      <c r="U18" s="309">
        <f t="shared" si="11"/>
        <v>133.405897486642</v>
      </c>
      <c r="W18" s="168" t="s">
        <v>457</v>
      </c>
      <c r="X18" s="168" t="s">
        <v>1382</v>
      </c>
      <c r="Y18" s="149">
        <f t="shared" si="12"/>
        <v>20.8285601216388</v>
      </c>
      <c r="Z18" s="181" t="s">
        <v>458</v>
      </c>
      <c r="AA18" s="149">
        <f t="shared" si="13"/>
        <v>6.9116</v>
      </c>
      <c r="AB18" s="309">
        <f t="shared" si="14"/>
        <v>143.958676136719</v>
      </c>
      <c r="AD18" s="168" t="s">
        <v>459</v>
      </c>
      <c r="AE18" s="168" t="s">
        <v>1383</v>
      </c>
      <c r="AF18" s="149">
        <f t="shared" si="15"/>
        <v>20.5824843058557</v>
      </c>
      <c r="AG18" s="181" t="s">
        <v>460</v>
      </c>
      <c r="AH18" s="149">
        <f t="shared" si="16"/>
        <v>7.1101</v>
      </c>
      <c r="AI18" s="309">
        <f t="shared" si="17"/>
        <v>146.343521663065</v>
      </c>
      <c r="AK18" s="265" t="s">
        <v>461</v>
      </c>
      <c r="AL18" s="265" t="s">
        <v>1384</v>
      </c>
      <c r="AM18" s="149">
        <f t="shared" si="18"/>
        <v>19.6645232336342</v>
      </c>
      <c r="AN18" s="181" t="s">
        <v>462</v>
      </c>
      <c r="AO18" s="149">
        <f t="shared" si="19"/>
        <v>7.0899</v>
      </c>
      <c r="AP18" s="309">
        <f t="shared" si="20"/>
        <v>139.419503274143</v>
      </c>
      <c r="AR18" s="265" t="s">
        <v>463</v>
      </c>
      <c r="AS18" s="265" t="s">
        <v>1385</v>
      </c>
      <c r="AT18" s="149">
        <f t="shared" si="0"/>
        <v>19.5095304056031</v>
      </c>
      <c r="AU18" s="181" t="s">
        <v>464</v>
      </c>
      <c r="AV18" s="149">
        <f t="shared" si="1"/>
        <v>6.9535</v>
      </c>
      <c r="AW18" s="309">
        <f t="shared" si="2"/>
        <v>135.659519675361</v>
      </c>
      <c r="AY18" s="265" t="s">
        <v>465</v>
      </c>
      <c r="AZ18" s="265" t="s">
        <v>1386</v>
      </c>
      <c r="BA18" s="149">
        <f t="shared" si="21"/>
        <v>19.3554630794542</v>
      </c>
      <c r="BB18" s="181" t="s">
        <v>466</v>
      </c>
      <c r="BC18" s="149">
        <f t="shared" si="22"/>
        <v>6.8912</v>
      </c>
      <c r="BD18" s="309">
        <f t="shared" si="23"/>
        <v>133.382367173135</v>
      </c>
      <c r="BF18" s="265"/>
      <c r="BG18" s="173">
        <v>44967</v>
      </c>
      <c r="BH18" s="149">
        <v>19.36633357</v>
      </c>
      <c r="BI18" s="309">
        <v>131.4664188</v>
      </c>
      <c r="BK18" s="265"/>
      <c r="BL18" s="173">
        <v>45000</v>
      </c>
      <c r="BM18" s="149">
        <v>19.57330202</v>
      </c>
      <c r="BN18" s="309">
        <v>134.4294382</v>
      </c>
      <c r="BP18" s="265"/>
      <c r="BQ18" s="173">
        <v>45028</v>
      </c>
      <c r="BR18" s="149">
        <v>19.40692439</v>
      </c>
      <c r="BS18" s="309">
        <v>133.6244372</v>
      </c>
      <c r="BU18" s="265"/>
      <c r="BV18" s="173">
        <v>45061</v>
      </c>
      <c r="BW18" s="149">
        <v>19.49583764</v>
      </c>
      <c r="BX18" s="309">
        <v>135.7963075</v>
      </c>
      <c r="BZ18" s="265"/>
      <c r="CA18" s="173">
        <v>45089</v>
      </c>
      <c r="CB18" s="149">
        <v>19.5690886675408</v>
      </c>
      <c r="CC18" s="309">
        <v>139.355394219291</v>
      </c>
      <c r="CE18" s="265"/>
      <c r="CF18" s="173">
        <v>45120</v>
      </c>
      <c r="CG18" s="149">
        <v>19.31657942</v>
      </c>
      <c r="CH18" s="309">
        <v>138.1656976</v>
      </c>
      <c r="CJ18" s="265"/>
      <c r="CK18" s="173">
        <v>45153</v>
      </c>
      <c r="CL18" s="149">
        <v>20.0440970134295</v>
      </c>
      <c r="CM18" s="309">
        <v>143.852475445981</v>
      </c>
      <c r="CO18" s="265"/>
      <c r="CP18" s="173">
        <v>45181</v>
      </c>
      <c r="CQ18" s="149">
        <v>20.1722712</v>
      </c>
      <c r="CR18" s="309">
        <v>145.2121114</v>
      </c>
      <c r="CT18" s="265"/>
      <c r="CU18" s="173">
        <v>45212</v>
      </c>
      <c r="CV18" s="149">
        <v>20.72195284</v>
      </c>
      <c r="CW18" s="309">
        <v>148.7318165</v>
      </c>
      <c r="CY18" s="265"/>
      <c r="CZ18" s="173">
        <v>45244</v>
      </c>
      <c r="DA18" s="149">
        <v>20.99561192</v>
      </c>
      <c r="DB18" s="309">
        <v>150.6813076</v>
      </c>
      <c r="DD18" s="265"/>
      <c r="DE18" s="173">
        <v>45273</v>
      </c>
      <c r="DF18" s="149">
        <v>20.38237332</v>
      </c>
      <c r="DG18" s="309">
        <v>144.9716685</v>
      </c>
      <c r="DI18" s="265"/>
      <c r="DJ18" s="173">
        <v>45303</v>
      </c>
      <c r="DK18" s="149">
        <v>20.36286628</v>
      </c>
      <c r="DL18" s="309">
        <v>144.6781649</v>
      </c>
      <c r="DN18" s="265"/>
      <c r="DO18" s="173">
        <v>45328</v>
      </c>
      <c r="DP18" s="149">
        <v>20.79564123</v>
      </c>
      <c r="DQ18" s="309">
        <v>147.819577</v>
      </c>
      <c r="DS18" s="265"/>
      <c r="DT18" s="173">
        <v>45364</v>
      </c>
      <c r="DU18" s="149">
        <v>20.722812</v>
      </c>
      <c r="DV18" s="309">
        <v>146.9869</v>
      </c>
      <c r="DX18" s="265"/>
      <c r="DY18" s="173">
        <v>45394</v>
      </c>
      <c r="DZ18" s="149">
        <v>21.43438933</v>
      </c>
      <c r="EA18" s="309">
        <v>152.1134308</v>
      </c>
      <c r="EC18" s="265"/>
      <c r="ED18" s="173">
        <v>45427</v>
      </c>
      <c r="EE18" s="149">
        <v>21.89333567</v>
      </c>
      <c r="EF18" s="309">
        <v>155.5499606</v>
      </c>
      <c r="EH18" s="265"/>
      <c r="EI18" s="173">
        <v>45455</v>
      </c>
      <c r="EJ18" s="149">
        <v>21.93559709</v>
      </c>
      <c r="EK18" s="309">
        <v>156.0344828</v>
      </c>
      <c r="EM18" s="265"/>
      <c r="EN18" s="173">
        <v>45488</v>
      </c>
      <c r="EO18" s="149">
        <v>22.04877188</v>
      </c>
      <c r="EP18" s="309">
        <v>157.2364069</v>
      </c>
      <c r="ER18" s="265"/>
      <c r="ES18" s="173">
        <v>45518</v>
      </c>
      <c r="ET18" s="149">
        <v>20.57316847</v>
      </c>
      <c r="EU18" s="309">
        <v>146.9232827</v>
      </c>
      <c r="EW18" s="265"/>
      <c r="EX18" s="147">
        <v>45545</v>
      </c>
      <c r="EY18" s="152">
        <v>20.13653</v>
      </c>
      <c r="EZ18" s="152">
        <v>143.2432</v>
      </c>
      <c r="FB18" s="265"/>
      <c r="FC18" s="147">
        <v>45580</v>
      </c>
      <c r="FD18" s="152">
        <v>21.13316004</v>
      </c>
      <c r="FE18" s="152">
        <v>149.6861726</v>
      </c>
      <c r="FG18" s="265"/>
      <c r="FH18" s="147">
        <v>45609</v>
      </c>
      <c r="FI18" s="152">
        <v>21.34882</v>
      </c>
      <c r="FJ18" s="152">
        <v>153.6923</v>
      </c>
      <c r="FL18" s="265"/>
      <c r="FM18" s="147">
        <v>45639</v>
      </c>
      <c r="FN18" s="152">
        <v>21.0877</v>
      </c>
      <c r="FO18" s="152">
        <v>151.57</v>
      </c>
      <c r="FQ18" s="265"/>
      <c r="FR18" s="147"/>
      <c r="FS18" s="152"/>
      <c r="FT18" s="152"/>
      <c r="FV18" s="265"/>
      <c r="FW18" s="147">
        <v>45700</v>
      </c>
      <c r="FX18" s="152">
        <v>21.10372</v>
      </c>
      <c r="FY18" s="152">
        <v>151.3348</v>
      </c>
      <c r="GA18" s="265"/>
      <c r="GB18" s="170">
        <v>45729</v>
      </c>
      <c r="GC18" s="152">
        <v>20.54992</v>
      </c>
      <c r="GD18" s="152">
        <v>147.4004</v>
      </c>
      <c r="GF18" s="265"/>
      <c r="GG18" s="170">
        <v>45761</v>
      </c>
      <c r="GH18" s="152">
        <v>19.79845</v>
      </c>
      <c r="GI18" s="152">
        <v>142.7666</v>
      </c>
      <c r="GK18" s="265"/>
      <c r="GL18" s="170">
        <v>45791</v>
      </c>
      <c r="GM18" s="152">
        <v>20.53388</v>
      </c>
      <c r="GN18" s="152">
        <v>147.7536</v>
      </c>
      <c r="GP18" s="265"/>
      <c r="GQ18" s="147">
        <v>45820</v>
      </c>
      <c r="GR18" s="152">
        <v>20.09525</v>
      </c>
      <c r="GS18" s="152">
        <v>144.2899</v>
      </c>
      <c r="GU18" s="265"/>
      <c r="GV18" s="147">
        <v>45853</v>
      </c>
      <c r="GW18">
        <v>20.63217</v>
      </c>
      <c r="GX18">
        <v>147.5159</v>
      </c>
      <c r="GZ18" s="265"/>
      <c r="HA18" s="147">
        <v>45882</v>
      </c>
      <c r="HB18" s="152">
        <v>20.6586</v>
      </c>
      <c r="HC18" s="152">
        <v>147.3991</v>
      </c>
      <c r="HE18" s="265"/>
      <c r="HF18" s="147">
        <v>45912</v>
      </c>
      <c r="HG18" s="152">
        <v>20.71981</v>
      </c>
      <c r="HH18" s="152">
        <v>147.15</v>
      </c>
      <c r="HJ18" s="265"/>
      <c r="HK18" s="147">
        <v>45945</v>
      </c>
      <c r="HL18" s="152">
        <v>21.33515393</v>
      </c>
      <c r="HM18" s="152">
        <v>151.4689253</v>
      </c>
      <c r="HO18" s="265"/>
      <c r="HP18" s="147">
        <v>45973</v>
      </c>
      <c r="HQ18" s="152">
        <v>21.72260237</v>
      </c>
      <c r="HR18" s="152">
        <v>153.8677094</v>
      </c>
      <c r="HT18" s="265"/>
      <c r="HU18" s="147">
        <v>46006</v>
      </c>
      <c r="HV18" s="152">
        <v>22.0735933602631</v>
      </c>
      <c r="HW18" s="152">
        <v>155.963181246275</v>
      </c>
      <c r="HY18" s="265"/>
      <c r="HZ18" s="147">
        <v>46036</v>
      </c>
      <c r="IA18" s="152">
        <v>22.7489876700487</v>
      </c>
      <c r="IB18" s="152">
        <v>159.515901542381</v>
      </c>
      <c r="ID18" s="265"/>
      <c r="IE18" s="147">
        <v>46056</v>
      </c>
      <c r="IF18" s="152">
        <v>22.3229234100498</v>
      </c>
      <c r="IG18" s="152">
        <v>155.385405272675</v>
      </c>
      <c r="II18" s="265"/>
      <c r="IJ18" s="147">
        <v>46094</v>
      </c>
      <c r="IK18" s="152">
        <v>23.1032252102393</v>
      </c>
      <c r="IL18" s="152">
        <v>159.428426208299</v>
      </c>
      <c r="IN18" s="265"/>
      <c r="IO18" s="147">
        <v>46126</v>
      </c>
      <c r="IP18" s="152">
        <v>23.2720502676286</v>
      </c>
      <c r="IQ18" s="152">
        <v>159.629974400745</v>
      </c>
      <c r="IS18" s="265"/>
      <c r="IT18" s="147">
        <v>46155</v>
      </c>
      <c r="IU18" s="152">
        <v>23.0802963510051</v>
      </c>
      <c r="IV18" s="152">
        <v>157.940775959563</v>
      </c>
      <c r="IX18" s="265"/>
      <c r="IY18" s="147">
        <v>46184</v>
      </c>
      <c r="IZ18" s="152">
        <v>23.5932523298337</v>
      </c>
      <c r="JA18" s="152">
        <v>160.788014627816</v>
      </c>
    </row>
    <row r="19" spans="2:261">
      <c r="B19" s="168" t="s">
        <v>479</v>
      </c>
      <c r="C19" s="168" t="s">
        <v>1387</v>
      </c>
      <c r="D19" s="149">
        <f t="shared" si="3"/>
        <v>20.0557549988969</v>
      </c>
      <c r="E19" s="181" t="s">
        <v>480</v>
      </c>
      <c r="F19" s="149">
        <f t="shared" si="4"/>
        <v>6.7182</v>
      </c>
      <c r="G19" s="309">
        <f t="shared" si="5"/>
        <v>134.738573233589</v>
      </c>
      <c r="I19" s="168" t="s">
        <v>481</v>
      </c>
      <c r="J19" s="168" t="s">
        <v>1388</v>
      </c>
      <c r="K19" s="149">
        <f t="shared" si="6"/>
        <v>20.4098293738264</v>
      </c>
      <c r="L19" s="181" t="s">
        <v>482</v>
      </c>
      <c r="M19" s="149">
        <f t="shared" si="7"/>
        <v>6.7287</v>
      </c>
      <c r="N19" s="309">
        <f t="shared" si="8"/>
        <v>137.331618907666</v>
      </c>
      <c r="P19" s="168" t="s">
        <v>483</v>
      </c>
      <c r="Q19" s="168" t="s">
        <v>1389</v>
      </c>
      <c r="R19" s="149">
        <f t="shared" si="9"/>
        <v>19.7382705327359</v>
      </c>
      <c r="S19" s="181" t="s">
        <v>484</v>
      </c>
      <c r="T19" s="149">
        <f t="shared" si="10"/>
        <v>6.7413</v>
      </c>
      <c r="U19" s="309">
        <f t="shared" si="11"/>
        <v>133.061603142333</v>
      </c>
      <c r="W19" s="168" t="s">
        <v>485</v>
      </c>
      <c r="X19" s="168" t="s">
        <v>1390</v>
      </c>
      <c r="Y19" s="149">
        <f t="shared" si="12"/>
        <v>20.6568890725057</v>
      </c>
      <c r="Z19" s="181" t="s">
        <v>486</v>
      </c>
      <c r="AA19" s="149">
        <f t="shared" si="13"/>
        <v>6.8928</v>
      </c>
      <c r="AB19" s="309">
        <f t="shared" si="14"/>
        <v>142.383804998967</v>
      </c>
      <c r="AD19" s="168" t="s">
        <v>487</v>
      </c>
      <c r="AE19" s="168" t="s">
        <v>1391</v>
      </c>
      <c r="AF19" s="149">
        <f t="shared" si="15"/>
        <v>20.4319310218009</v>
      </c>
      <c r="AG19" s="181" t="s">
        <v>488</v>
      </c>
      <c r="AH19" s="149">
        <f t="shared" si="16"/>
        <v>7.1103</v>
      </c>
      <c r="AI19" s="309">
        <f t="shared" si="17"/>
        <v>145.277159144311</v>
      </c>
      <c r="AK19" s="265" t="s">
        <v>489</v>
      </c>
      <c r="AL19" s="265" t="s">
        <v>1392</v>
      </c>
      <c r="AM19" s="149">
        <f t="shared" si="18"/>
        <v>19.7106476918832</v>
      </c>
      <c r="AN19" s="181" t="s">
        <v>490</v>
      </c>
      <c r="AO19" s="149">
        <f t="shared" si="19"/>
        <v>7.1907</v>
      </c>
      <c r="AP19" s="309">
        <f t="shared" si="20"/>
        <v>141.733354358024</v>
      </c>
      <c r="AR19" s="265" t="s">
        <v>491</v>
      </c>
      <c r="AS19" s="265" t="s">
        <v>1393</v>
      </c>
      <c r="AT19" s="149">
        <f t="shared" si="0"/>
        <v>19.7273677773175</v>
      </c>
      <c r="AU19" s="181" t="s">
        <v>377</v>
      </c>
      <c r="AV19" s="149">
        <f t="shared" si="1"/>
        <v>6.9746</v>
      </c>
      <c r="AW19" s="309">
        <f t="shared" si="2"/>
        <v>137.590499299678</v>
      </c>
      <c r="AY19" s="265" t="s">
        <v>492</v>
      </c>
      <c r="AZ19" s="265" t="s">
        <v>1394</v>
      </c>
      <c r="BA19" s="149">
        <f t="shared" si="21"/>
        <v>19.1806045726561</v>
      </c>
      <c r="BB19" s="181" t="s">
        <v>493</v>
      </c>
      <c r="BC19" s="149">
        <f t="shared" si="22"/>
        <v>6.8926</v>
      </c>
      <c r="BD19" s="309">
        <f t="shared" si="23"/>
        <v>132.20423507749</v>
      </c>
      <c r="BF19" s="265"/>
      <c r="BG19" s="173">
        <v>44966</v>
      </c>
      <c r="BH19" s="149">
        <v>19.34348221</v>
      </c>
      <c r="BI19" s="309">
        <v>131.351916</v>
      </c>
      <c r="BK19" s="265"/>
      <c r="BL19" s="173">
        <v>44999</v>
      </c>
      <c r="BM19" s="149">
        <v>19.32591218</v>
      </c>
      <c r="BN19" s="309">
        <v>133.2502319</v>
      </c>
      <c r="BP19" s="265"/>
      <c r="BQ19" s="173">
        <v>45027</v>
      </c>
      <c r="BR19" s="149">
        <v>19.38698358</v>
      </c>
      <c r="BS19" s="309">
        <v>133.5414203</v>
      </c>
      <c r="BU19" s="265"/>
      <c r="BV19" s="173">
        <v>45058</v>
      </c>
      <c r="BW19" s="149">
        <v>19.352841</v>
      </c>
      <c r="BX19" s="309">
        <v>134.4654745</v>
      </c>
      <c r="BZ19" s="265"/>
      <c r="CA19" s="173">
        <v>45086</v>
      </c>
      <c r="CB19" s="149">
        <v>19.5251483911278</v>
      </c>
      <c r="CC19" s="309">
        <v>138.853092783505</v>
      </c>
      <c r="CE19" s="265"/>
      <c r="CF19" s="173">
        <v>45119</v>
      </c>
      <c r="CG19" s="149">
        <v>19.48520099</v>
      </c>
      <c r="CH19" s="309">
        <v>139.8355449</v>
      </c>
      <c r="CJ19" s="265"/>
      <c r="CK19" s="173">
        <v>45152</v>
      </c>
      <c r="CL19" s="149">
        <v>20.0032005120819</v>
      </c>
      <c r="CM19" s="309">
        <v>143.394943190911</v>
      </c>
      <c r="CO19" s="265"/>
      <c r="CP19" s="173">
        <v>45180</v>
      </c>
      <c r="CQ19" s="149">
        <v>20.11667673</v>
      </c>
      <c r="CR19" s="309">
        <v>145.1377992</v>
      </c>
      <c r="CT19" s="265"/>
      <c r="CU19" s="173">
        <v>45211</v>
      </c>
      <c r="CV19" s="149">
        <v>20.64026089</v>
      </c>
      <c r="CW19" s="309">
        <v>148.1475366</v>
      </c>
      <c r="CY19" s="265"/>
      <c r="CZ19" s="173">
        <v>45243</v>
      </c>
      <c r="DA19" s="149">
        <v>20.96743757</v>
      </c>
      <c r="DB19" s="309">
        <v>150.4812027</v>
      </c>
      <c r="DD19" s="265"/>
      <c r="DE19" s="173">
        <v>45272</v>
      </c>
      <c r="DF19" s="149">
        <v>20.46957198</v>
      </c>
      <c r="DG19" s="309">
        <v>145.6901316</v>
      </c>
      <c r="DI19" s="265"/>
      <c r="DJ19" s="173">
        <v>45302</v>
      </c>
      <c r="DK19" s="149">
        <v>20.43735949</v>
      </c>
      <c r="DL19" s="309">
        <v>145.2830574</v>
      </c>
      <c r="DN19" s="265"/>
      <c r="DO19" s="173">
        <v>45327</v>
      </c>
      <c r="DP19" s="149">
        <v>20.80515968</v>
      </c>
      <c r="DQ19" s="309">
        <v>147.8622698</v>
      </c>
      <c r="DS19" s="265"/>
      <c r="DT19" s="173">
        <v>45363</v>
      </c>
      <c r="DU19" s="149">
        <v>20.589689</v>
      </c>
      <c r="DV19" s="309">
        <v>146.11061</v>
      </c>
      <c r="DX19" s="265"/>
      <c r="DY19" s="173">
        <v>45393</v>
      </c>
      <c r="DZ19" s="149">
        <v>21.37757065</v>
      </c>
      <c r="EA19" s="309">
        <v>151.7123434</v>
      </c>
      <c r="EC19" s="265"/>
      <c r="ED19" s="173">
        <v>45426</v>
      </c>
      <c r="EE19" s="149">
        <v>21.856968</v>
      </c>
      <c r="EF19" s="309">
        <v>155.3003147</v>
      </c>
      <c r="EH19" s="265"/>
      <c r="EI19" s="173">
        <v>45454</v>
      </c>
      <c r="EJ19" s="149">
        <v>21.9317484</v>
      </c>
      <c r="EK19" s="309">
        <v>156.0114922</v>
      </c>
      <c r="EM19" s="265"/>
      <c r="EN19" s="173">
        <v>45485</v>
      </c>
      <c r="EO19" s="149">
        <v>22.09798245</v>
      </c>
      <c r="EP19" s="309">
        <v>157.5917619</v>
      </c>
      <c r="ER19" s="265"/>
      <c r="ES19" s="173">
        <v>45517</v>
      </c>
      <c r="ET19" s="149">
        <v>20.54062936</v>
      </c>
      <c r="EU19" s="309">
        <v>146.8223646</v>
      </c>
      <c r="EW19" s="265"/>
      <c r="EX19" s="147">
        <v>45544</v>
      </c>
      <c r="EY19" s="152">
        <v>20.05857</v>
      </c>
      <c r="EZ19" s="152">
        <v>142.3938</v>
      </c>
      <c r="FB19" s="265"/>
      <c r="FC19" s="147">
        <v>45579</v>
      </c>
      <c r="FD19" s="152">
        <v>21.10461558</v>
      </c>
      <c r="FE19" s="152">
        <v>149.2581728</v>
      </c>
      <c r="FG19" s="265"/>
      <c r="FH19" s="147">
        <v>45608</v>
      </c>
      <c r="FI19" s="152">
        <v>21.36296</v>
      </c>
      <c r="FJ19" s="152">
        <v>153.6573</v>
      </c>
      <c r="FL19" s="265"/>
      <c r="FM19" s="147">
        <v>45638</v>
      </c>
      <c r="FN19" s="152">
        <v>21.05795</v>
      </c>
      <c r="FO19" s="152">
        <v>151.3098</v>
      </c>
      <c r="FQ19" s="265"/>
      <c r="FR19" s="147"/>
      <c r="FS19" s="152"/>
      <c r="FT19" s="152"/>
      <c r="FV19" s="265"/>
      <c r="FW19" s="147">
        <v>45699</v>
      </c>
      <c r="FX19" s="152">
        <v>20.96348</v>
      </c>
      <c r="FY19" s="152">
        <v>150.3417</v>
      </c>
      <c r="GA19" s="265"/>
      <c r="GB19" s="170">
        <v>45728</v>
      </c>
      <c r="GC19" s="152">
        <v>20.54949</v>
      </c>
      <c r="GD19" s="152">
        <v>147.3316</v>
      </c>
      <c r="GF19" s="265"/>
      <c r="GG19" s="170">
        <v>45758</v>
      </c>
      <c r="GH19" s="152">
        <v>19.87874</v>
      </c>
      <c r="GI19" s="152">
        <v>143.2999</v>
      </c>
      <c r="GK19" s="265"/>
      <c r="GL19" s="170">
        <v>45790</v>
      </c>
      <c r="GM19" s="152">
        <v>20.56217</v>
      </c>
      <c r="GN19" s="152">
        <v>148.0291</v>
      </c>
      <c r="GP19" s="265"/>
      <c r="GQ19" s="147">
        <v>45819</v>
      </c>
      <c r="GR19" s="152">
        <v>20.18041</v>
      </c>
      <c r="GS19" s="152">
        <v>144.9256</v>
      </c>
      <c r="GU19" s="265"/>
      <c r="GV19" s="147">
        <v>45852</v>
      </c>
      <c r="GW19">
        <v>20.55118</v>
      </c>
      <c r="GX19">
        <v>146.9225</v>
      </c>
      <c r="GZ19" s="265"/>
      <c r="HA19" s="147">
        <v>45881</v>
      </c>
      <c r="HB19" s="152">
        <v>20.68637</v>
      </c>
      <c r="HC19" s="152">
        <v>147.7379</v>
      </c>
      <c r="HE19" s="265"/>
      <c r="HF19" s="147">
        <v>45911</v>
      </c>
      <c r="HG19" s="152">
        <v>20.72024</v>
      </c>
      <c r="HH19" s="152">
        <v>147.1841</v>
      </c>
      <c r="HJ19" s="265"/>
      <c r="HK19" s="147">
        <v>45944</v>
      </c>
      <c r="HL19" s="152">
        <v>21.40181915</v>
      </c>
      <c r="HM19" s="152">
        <v>151.9978598</v>
      </c>
      <c r="HO19" s="265"/>
      <c r="HP19" s="147">
        <v>45972</v>
      </c>
      <c r="HQ19" s="152">
        <v>21.70892671</v>
      </c>
      <c r="HR19" s="152">
        <v>153.84248</v>
      </c>
      <c r="HT19" s="265"/>
      <c r="HU19" s="147">
        <v>46003</v>
      </c>
      <c r="HV19" s="152">
        <v>22.0536344389555</v>
      </c>
      <c r="HW19" s="152">
        <v>155.782462949894</v>
      </c>
      <c r="HY19" s="265"/>
      <c r="HZ19" s="147">
        <v>46035</v>
      </c>
      <c r="IA19" s="152">
        <v>22.6131789606983</v>
      </c>
      <c r="IB19" s="152">
        <v>158.525168468183</v>
      </c>
      <c r="ID19" s="265"/>
      <c r="IE19" s="147">
        <v>46055</v>
      </c>
      <c r="IF19" s="152">
        <v>22.2588256243601</v>
      </c>
      <c r="IG19" s="152">
        <v>155.132885188977</v>
      </c>
      <c r="II19" s="265"/>
      <c r="IJ19" s="147">
        <v>46093</v>
      </c>
      <c r="IK19" s="152">
        <v>23.0739057200212</v>
      </c>
      <c r="IL19" s="152">
        <v>159.115346454694</v>
      </c>
      <c r="IN19" s="265"/>
      <c r="IO19" s="147">
        <v>46125</v>
      </c>
      <c r="IP19" s="152">
        <v>23.2888516267263</v>
      </c>
      <c r="IQ19" s="152">
        <v>159.894268613615</v>
      </c>
      <c r="IS19" s="265"/>
      <c r="IT19" s="147">
        <v>46154</v>
      </c>
      <c r="IU19" s="152">
        <v>23.0229077932543</v>
      </c>
      <c r="IV19" s="152">
        <v>157.536548866122</v>
      </c>
      <c r="IX19" s="265"/>
      <c r="IY19" s="147">
        <v>46183</v>
      </c>
      <c r="IZ19" s="152">
        <v>23.5760090531875</v>
      </c>
      <c r="JA19" s="152">
        <v>160.623349679366</v>
      </c>
    </row>
    <row r="20" spans="2:261">
      <c r="B20" s="168" t="s">
        <v>507</v>
      </c>
      <c r="C20" s="168" t="s">
        <v>1395</v>
      </c>
      <c r="D20" s="149">
        <f t="shared" si="3"/>
        <v>20.0573640612151</v>
      </c>
      <c r="E20" s="181" t="s">
        <v>508</v>
      </c>
      <c r="F20" s="149">
        <f t="shared" si="4"/>
        <v>6.6994</v>
      </c>
      <c r="G20" s="309">
        <f t="shared" si="5"/>
        <v>134.372304791704</v>
      </c>
      <c r="I20" s="168" t="s">
        <v>509</v>
      </c>
      <c r="J20" s="168" t="s">
        <v>1396</v>
      </c>
      <c r="K20" s="149">
        <f t="shared" si="6"/>
        <v>20.3487780558777</v>
      </c>
      <c r="L20" s="181" t="s">
        <v>510</v>
      </c>
      <c r="M20" s="149">
        <f t="shared" si="7"/>
        <v>6.696</v>
      </c>
      <c r="N20" s="309">
        <f t="shared" si="8"/>
        <v>136.255417862157</v>
      </c>
      <c r="P20" s="168" t="s">
        <v>511</v>
      </c>
      <c r="Q20" s="168" t="s">
        <v>1397</v>
      </c>
      <c r="R20" s="149">
        <f t="shared" si="9"/>
        <v>19.7316495659037</v>
      </c>
      <c r="S20" s="181" t="s">
        <v>512</v>
      </c>
      <c r="T20" s="149">
        <f t="shared" si="10"/>
        <v>6.7324</v>
      </c>
      <c r="U20" s="309">
        <f t="shared" si="11"/>
        <v>132.84135753749</v>
      </c>
      <c r="W20" s="168" t="s">
        <v>513</v>
      </c>
      <c r="X20" s="168" t="s">
        <v>1398</v>
      </c>
      <c r="Y20" s="149">
        <f t="shared" si="12"/>
        <v>20.7305443840955</v>
      </c>
      <c r="Z20" s="181" t="s">
        <v>514</v>
      </c>
      <c r="AA20" s="149">
        <f t="shared" si="13"/>
        <v>6.9098</v>
      </c>
      <c r="AB20" s="309">
        <f t="shared" si="14"/>
        <v>143.243915585223</v>
      </c>
      <c r="AD20" s="168" t="s">
        <v>515</v>
      </c>
      <c r="AE20" s="168" t="s">
        <v>1399</v>
      </c>
      <c r="AF20" s="149">
        <f t="shared" si="15"/>
        <v>20.459520838022</v>
      </c>
      <c r="AG20" s="181" t="s">
        <v>516</v>
      </c>
      <c r="AH20" s="149">
        <f t="shared" si="16"/>
        <v>7.1075</v>
      </c>
      <c r="AI20" s="309">
        <f t="shared" si="17"/>
        <v>145.416044356241</v>
      </c>
      <c r="AK20" s="265" t="s">
        <v>517</v>
      </c>
      <c r="AL20" s="265" t="s">
        <v>1400</v>
      </c>
      <c r="AM20" s="149">
        <f t="shared" si="18"/>
        <v>20.2224469160768</v>
      </c>
      <c r="AN20" s="181" t="s">
        <v>518</v>
      </c>
      <c r="AO20" s="149">
        <f t="shared" si="19"/>
        <v>7.2422</v>
      </c>
      <c r="AP20" s="309">
        <f t="shared" si="20"/>
        <v>146.455005055612</v>
      </c>
      <c r="AR20" s="265" t="s">
        <v>519</v>
      </c>
      <c r="AS20" s="265" t="s">
        <v>1401</v>
      </c>
      <c r="AT20" s="149">
        <f t="shared" si="0"/>
        <v>19.6629765813949</v>
      </c>
      <c r="AU20" s="181" t="s">
        <v>520</v>
      </c>
      <c r="AV20" s="149">
        <f t="shared" si="1"/>
        <v>6.9565</v>
      </c>
      <c r="AW20" s="309">
        <f t="shared" si="2"/>
        <v>136.785496588474</v>
      </c>
      <c r="AY20" s="265" t="s">
        <v>521</v>
      </c>
      <c r="AZ20" s="265" t="s">
        <v>1402</v>
      </c>
      <c r="BA20" s="149">
        <f t="shared" si="21"/>
        <v>18.9836171384096</v>
      </c>
      <c r="BB20" s="181" t="s">
        <v>522</v>
      </c>
      <c r="BC20" s="149">
        <f t="shared" si="22"/>
        <v>6.9131</v>
      </c>
      <c r="BD20" s="309">
        <f t="shared" si="23"/>
        <v>131.235643639539</v>
      </c>
      <c r="BF20" s="265"/>
      <c r="BG20" s="173">
        <v>44965</v>
      </c>
      <c r="BH20" s="149">
        <v>19.35096852</v>
      </c>
      <c r="BI20" s="309">
        <v>131.1066819</v>
      </c>
      <c r="BK20" s="265"/>
      <c r="BL20" s="173">
        <v>44998</v>
      </c>
      <c r="BM20" s="149">
        <v>19.40466488</v>
      </c>
      <c r="BN20" s="309">
        <v>134.6198626</v>
      </c>
      <c r="BP20" s="265"/>
      <c r="BQ20" s="173">
        <v>45026</v>
      </c>
      <c r="BR20" s="149">
        <v>19.21414161</v>
      </c>
      <c r="BS20" s="309">
        <v>132.1241234</v>
      </c>
      <c r="BU20" s="265"/>
      <c r="BV20" s="173">
        <v>45057</v>
      </c>
      <c r="BW20" s="149">
        <v>19.40278236</v>
      </c>
      <c r="BX20" s="309">
        <v>134.0751664</v>
      </c>
      <c r="BZ20" s="265"/>
      <c r="CA20" s="173">
        <v>45085</v>
      </c>
      <c r="CB20" s="149">
        <v>19.6425063838146</v>
      </c>
      <c r="CC20" s="309">
        <v>140.01178550383</v>
      </c>
      <c r="CE20" s="265"/>
      <c r="CF20" s="173">
        <v>45118</v>
      </c>
      <c r="CG20" s="149">
        <v>19.5809673</v>
      </c>
      <c r="CH20" s="309">
        <v>140.7597415</v>
      </c>
      <c r="CJ20" s="265"/>
      <c r="CK20" s="173">
        <v>45149</v>
      </c>
      <c r="CL20" s="149">
        <v>20.0634003450905</v>
      </c>
      <c r="CM20" s="309">
        <v>143.627864050399</v>
      </c>
      <c r="CO20" s="265"/>
      <c r="CP20" s="173">
        <v>45177</v>
      </c>
      <c r="CQ20" s="149">
        <v>20.0992905</v>
      </c>
      <c r="CR20" s="309">
        <v>145.0163809</v>
      </c>
      <c r="CT20" s="265"/>
      <c r="CU20" s="173">
        <v>45210</v>
      </c>
      <c r="CV20" s="149">
        <v>20.58333162</v>
      </c>
      <c r="CW20" s="309">
        <v>147.745096</v>
      </c>
      <c r="CY20" s="265"/>
      <c r="CZ20" s="173">
        <v>45240</v>
      </c>
      <c r="DA20" s="149">
        <v>20.94504021</v>
      </c>
      <c r="DB20" s="309">
        <v>150.3246481</v>
      </c>
      <c r="DD20" s="265"/>
      <c r="DE20" s="173">
        <v>45271</v>
      </c>
      <c r="DF20" s="149">
        <v>20.33925884</v>
      </c>
      <c r="DG20" s="309">
        <v>144.7402677</v>
      </c>
      <c r="DI20" s="265"/>
      <c r="DJ20" s="173">
        <v>45301</v>
      </c>
      <c r="DK20" s="149">
        <v>20.26999635</v>
      </c>
      <c r="DL20" s="309">
        <v>144.0284591</v>
      </c>
      <c r="DN20" s="265"/>
      <c r="DO20" s="173">
        <v>45324</v>
      </c>
      <c r="DP20" s="149">
        <v>20.5554071</v>
      </c>
      <c r="DQ20" s="309">
        <v>145.9557237</v>
      </c>
      <c r="DS20" s="265"/>
      <c r="DT20" s="173">
        <v>45362</v>
      </c>
      <c r="DU20" s="149">
        <v>20.599444</v>
      </c>
      <c r="DV20" s="309">
        <v>146.19219</v>
      </c>
      <c r="DX20" s="265"/>
      <c r="DY20" s="173">
        <v>45392</v>
      </c>
      <c r="DZ20" s="149">
        <v>21.24946876</v>
      </c>
      <c r="EA20" s="309">
        <v>150.7841054</v>
      </c>
      <c r="EC20" s="265"/>
      <c r="ED20" s="173">
        <v>45425</v>
      </c>
      <c r="EE20" s="149">
        <v>21.80216714</v>
      </c>
      <c r="EF20" s="309">
        <v>154.8607932</v>
      </c>
      <c r="EH20" s="265"/>
      <c r="EI20" s="173">
        <v>45450</v>
      </c>
      <c r="EJ20" s="149">
        <v>21.7466945</v>
      </c>
      <c r="EK20" s="309">
        <v>154.6320459</v>
      </c>
      <c r="EM20" s="265"/>
      <c r="EN20" s="173">
        <v>45484</v>
      </c>
      <c r="EO20" s="149">
        <v>22.43661656</v>
      </c>
      <c r="EP20" s="309">
        <v>160.0605789</v>
      </c>
      <c r="ER20" s="265"/>
      <c r="ES20" s="173">
        <v>45516</v>
      </c>
      <c r="ET20" s="149">
        <v>20.54696008</v>
      </c>
      <c r="EU20" s="309">
        <v>146.8244673</v>
      </c>
      <c r="EW20" s="265"/>
      <c r="EX20" s="147">
        <v>45541</v>
      </c>
      <c r="EY20" s="152">
        <v>20.21877</v>
      </c>
      <c r="EZ20" s="152">
        <v>143.4016</v>
      </c>
      <c r="FB20" s="265"/>
      <c r="FC20" s="147">
        <v>45576</v>
      </c>
      <c r="FD20" s="152">
        <v>21.00796202</v>
      </c>
      <c r="FE20" s="152">
        <v>148.5914161</v>
      </c>
      <c r="FG20" s="265"/>
      <c r="FH20" s="147">
        <v>45607</v>
      </c>
      <c r="FI20" s="152">
        <v>21.30062</v>
      </c>
      <c r="FJ20" s="152">
        <v>152.9086</v>
      </c>
      <c r="FL20" s="265"/>
      <c r="FM20" s="147">
        <v>45637</v>
      </c>
      <c r="FN20" s="152">
        <v>20.99738</v>
      </c>
      <c r="FO20" s="152">
        <v>150.8514</v>
      </c>
      <c r="FQ20" s="265"/>
      <c r="FR20" s="147"/>
      <c r="FS20" s="152"/>
      <c r="FT20" s="152"/>
      <c r="FV20" s="265"/>
      <c r="FW20" s="147">
        <v>45698</v>
      </c>
      <c r="FX20" s="152">
        <v>20.93759</v>
      </c>
      <c r="FY20" s="152">
        <v>150.1371</v>
      </c>
      <c r="GA20" s="265"/>
      <c r="GB20" s="170">
        <v>45727</v>
      </c>
      <c r="GC20" s="152">
        <v>20.32727</v>
      </c>
      <c r="GD20" s="152">
        <v>145.8299</v>
      </c>
      <c r="GF20" s="265"/>
      <c r="GG20" s="170">
        <v>45757</v>
      </c>
      <c r="GH20" s="152">
        <v>20.25727</v>
      </c>
      <c r="GI20" s="152">
        <v>146.0387</v>
      </c>
      <c r="GK20" s="265"/>
      <c r="GL20" s="170">
        <v>45789</v>
      </c>
      <c r="GM20" s="152">
        <v>20.18326</v>
      </c>
      <c r="GN20" s="152">
        <v>145.4527</v>
      </c>
      <c r="GP20" s="265"/>
      <c r="GQ20" s="147">
        <v>45818</v>
      </c>
      <c r="GR20" s="152">
        <v>20.11627</v>
      </c>
      <c r="GS20" s="152">
        <v>144.5153</v>
      </c>
      <c r="GU20" s="265"/>
      <c r="GV20" s="147">
        <v>45849</v>
      </c>
      <c r="GW20">
        <v>20.41608</v>
      </c>
      <c r="GX20">
        <v>145.9239</v>
      </c>
      <c r="GZ20" s="265"/>
      <c r="HA20" s="147">
        <v>45880</v>
      </c>
      <c r="HB20" s="152">
        <v>20.62068</v>
      </c>
      <c r="HC20" s="152">
        <v>147.242</v>
      </c>
      <c r="HE20" s="265"/>
      <c r="HF20" s="147">
        <v>45910</v>
      </c>
      <c r="HG20" s="152">
        <v>20.71508</v>
      </c>
      <c r="HH20" s="152">
        <v>147.2055</v>
      </c>
      <c r="HJ20" s="265"/>
      <c r="HK20" s="147">
        <v>45943</v>
      </c>
      <c r="HL20" s="152">
        <v>21.34699541</v>
      </c>
      <c r="HM20" s="152">
        <v>151.5786103</v>
      </c>
      <c r="HO20" s="265"/>
      <c r="HP20" s="147">
        <v>45971</v>
      </c>
      <c r="HQ20" s="152">
        <v>21.66800286</v>
      </c>
      <c r="HR20" s="152">
        <v>153.5308011</v>
      </c>
      <c r="HT20" s="265"/>
      <c r="HU20" s="147">
        <v>46002</v>
      </c>
      <c r="HV20" s="152">
        <v>22.0731061274943</v>
      </c>
      <c r="HW20" s="152">
        <v>156.025957972806</v>
      </c>
      <c r="HY20" s="265"/>
      <c r="HZ20" s="147">
        <v>46034</v>
      </c>
      <c r="IA20" s="152">
        <v>22.5901913389206</v>
      </c>
      <c r="IB20" s="152">
        <v>158.375313438905</v>
      </c>
      <c r="ID20" s="265"/>
      <c r="IE20" s="165"/>
      <c r="IF20" s="314"/>
      <c r="IG20" s="314"/>
      <c r="II20" s="265"/>
      <c r="IJ20" s="165">
        <v>46092</v>
      </c>
      <c r="IK20" s="314">
        <v>22.9489386115892</v>
      </c>
      <c r="IL20" s="314">
        <v>158.157200229489</v>
      </c>
      <c r="IN20" s="265"/>
      <c r="IO20" s="165">
        <v>46122</v>
      </c>
      <c r="IP20" s="314">
        <v>23.2255667038276</v>
      </c>
      <c r="IQ20" s="314">
        <v>159.452805648458</v>
      </c>
      <c r="IS20" s="265"/>
      <c r="IT20" s="165">
        <v>46153</v>
      </c>
      <c r="IU20" s="314">
        <v>22.9710794110215</v>
      </c>
      <c r="IV20" s="314">
        <v>157.276089403441</v>
      </c>
      <c r="IX20" s="265"/>
      <c r="IY20" s="165">
        <v>46182</v>
      </c>
      <c r="IZ20" s="314">
        <v>23.5432607416127</v>
      </c>
      <c r="JA20" s="314">
        <v>160.440258975868</v>
      </c>
    </row>
    <row r="21" spans="2:261">
      <c r="B21" s="168" t="s">
        <v>534</v>
      </c>
      <c r="C21" s="168" t="s">
        <v>1403</v>
      </c>
      <c r="D21" s="149">
        <f t="shared" si="3"/>
        <v>20.1174861189346</v>
      </c>
      <c r="E21" s="181" t="s">
        <v>535</v>
      </c>
      <c r="F21" s="149">
        <f t="shared" si="4"/>
        <v>6.6811</v>
      </c>
      <c r="G21" s="309">
        <f t="shared" si="5"/>
        <v>134.406936509214</v>
      </c>
      <c r="I21" s="168" t="s">
        <v>536</v>
      </c>
      <c r="J21" s="168" t="s">
        <v>1404</v>
      </c>
      <c r="K21" s="149">
        <f t="shared" si="6"/>
        <v>20.2699963514007</v>
      </c>
      <c r="L21" s="181" t="s">
        <v>537</v>
      </c>
      <c r="M21" s="149">
        <f t="shared" si="7"/>
        <v>6.7098</v>
      </c>
      <c r="N21" s="309">
        <f t="shared" si="8"/>
        <v>136.007621518628</v>
      </c>
      <c r="P21" s="168" t="s">
        <v>538</v>
      </c>
      <c r="Q21" s="168" t="s">
        <v>1405</v>
      </c>
      <c r="R21" s="149">
        <f t="shared" si="9"/>
        <v>19.9880071956826</v>
      </c>
      <c r="S21" s="181" t="s">
        <v>539</v>
      </c>
      <c r="T21" s="149">
        <f t="shared" si="10"/>
        <v>6.7612</v>
      </c>
      <c r="U21" s="309">
        <f t="shared" si="11"/>
        <v>135.142914251449</v>
      </c>
      <c r="W21" s="168" t="s">
        <v>540</v>
      </c>
      <c r="X21" s="168" t="s">
        <v>1406</v>
      </c>
      <c r="Y21" s="149">
        <f t="shared" si="12"/>
        <v>20.7636884616183</v>
      </c>
      <c r="Z21" s="181" t="s">
        <v>541</v>
      </c>
      <c r="AA21" s="149">
        <f t="shared" si="13"/>
        <v>6.9148</v>
      </c>
      <c r="AB21" s="309">
        <f t="shared" si="14"/>
        <v>143.576752974398</v>
      </c>
      <c r="AD21" s="168" t="s">
        <v>542</v>
      </c>
      <c r="AE21" s="168" t="s">
        <v>1407</v>
      </c>
      <c r="AF21" s="149">
        <f t="shared" si="15"/>
        <v>20.4473888684415</v>
      </c>
      <c r="AG21" s="181" t="s">
        <v>543</v>
      </c>
      <c r="AH21" s="149">
        <f t="shared" si="16"/>
        <v>7.0992</v>
      </c>
      <c r="AI21" s="309">
        <f t="shared" si="17"/>
        <v>145.16010305484</v>
      </c>
      <c r="AK21" s="265" t="s">
        <v>544</v>
      </c>
      <c r="AL21" s="265" t="s">
        <v>1408</v>
      </c>
      <c r="AM21" s="149">
        <f t="shared" si="18"/>
        <v>20.1738990094616</v>
      </c>
      <c r="AN21" s="181" t="s">
        <v>545</v>
      </c>
      <c r="AO21" s="149">
        <f t="shared" si="19"/>
        <v>7.2189</v>
      </c>
      <c r="AP21" s="309">
        <f t="shared" si="20"/>
        <v>145.633359559402</v>
      </c>
      <c r="AR21" s="265" t="s">
        <v>546</v>
      </c>
      <c r="AS21" s="265" t="s">
        <v>1409</v>
      </c>
      <c r="AT21" s="149">
        <f t="shared" si="0"/>
        <v>19.6417347580138</v>
      </c>
      <c r="AU21" s="181" t="s">
        <v>547</v>
      </c>
      <c r="AV21" s="149">
        <f t="shared" si="1"/>
        <v>6.9588</v>
      </c>
      <c r="AW21" s="309">
        <f t="shared" si="2"/>
        <v>136.682903834067</v>
      </c>
      <c r="AY21" s="265" t="s">
        <v>548</v>
      </c>
      <c r="AZ21" s="265" t="s">
        <v>1410</v>
      </c>
      <c r="BA21" s="149">
        <f t="shared" si="21"/>
        <v>18.8394875659382</v>
      </c>
      <c r="BB21" s="181" t="s">
        <v>549</v>
      </c>
      <c r="BC21" s="149">
        <f t="shared" si="22"/>
        <v>6.9475</v>
      </c>
      <c r="BD21" s="309">
        <f t="shared" si="23"/>
        <v>130.887339864356</v>
      </c>
      <c r="BF21" s="265"/>
      <c r="BG21" s="173">
        <v>44964</v>
      </c>
      <c r="BH21" s="149">
        <v>19.51828864</v>
      </c>
      <c r="BI21" s="309">
        <v>132.6599524</v>
      </c>
      <c r="BK21" s="265"/>
      <c r="BL21" s="173">
        <v>44995</v>
      </c>
      <c r="BM21" s="149">
        <v>19.5522534</v>
      </c>
      <c r="BN21" s="309">
        <v>136.191221</v>
      </c>
      <c r="BP21" s="265"/>
      <c r="BQ21" s="173">
        <v>45023</v>
      </c>
      <c r="BR21" s="149">
        <v>19.13765717</v>
      </c>
      <c r="BS21" s="309">
        <v>131.7398044</v>
      </c>
      <c r="BU21" s="265"/>
      <c r="BV21" s="173">
        <v>45056</v>
      </c>
      <c r="BW21" s="149">
        <v>19.51562226</v>
      </c>
      <c r="BX21" s="309">
        <v>135.2413107</v>
      </c>
      <c r="BZ21" s="265"/>
      <c r="CA21" s="173">
        <v>45084</v>
      </c>
      <c r="CB21" s="149">
        <v>19.6063053878127</v>
      </c>
      <c r="CC21" s="309">
        <v>139.589051839071</v>
      </c>
      <c r="CE21" s="265"/>
      <c r="CF21" s="173">
        <v>45117</v>
      </c>
      <c r="CG21" s="149">
        <v>19.73593321</v>
      </c>
      <c r="CH21" s="309">
        <v>141.9526732</v>
      </c>
      <c r="CJ21" s="265"/>
      <c r="CK21" s="173">
        <v>45148</v>
      </c>
      <c r="CL21" s="149">
        <v>19.9461454074</v>
      </c>
      <c r="CM21" s="309">
        <v>142.766530368006</v>
      </c>
      <c r="CO21" s="265"/>
      <c r="CP21" s="173">
        <v>45176</v>
      </c>
      <c r="CQ21" s="149">
        <v>20.20161209</v>
      </c>
      <c r="CR21" s="309">
        <v>145.4233248</v>
      </c>
      <c r="CT21" s="265"/>
      <c r="CU21" s="173">
        <v>45209</v>
      </c>
      <c r="CV21" s="149">
        <v>20.54527151</v>
      </c>
      <c r="CW21" s="309">
        <v>147.4760134</v>
      </c>
      <c r="CY21" s="265"/>
      <c r="CZ21" s="173">
        <v>45239</v>
      </c>
      <c r="DA21" s="149">
        <v>20.90169931</v>
      </c>
      <c r="DB21" s="309">
        <v>150.0156763</v>
      </c>
      <c r="DD21" s="265"/>
      <c r="DE21" s="173">
        <v>45268</v>
      </c>
      <c r="DF21" s="149">
        <v>20.2302199</v>
      </c>
      <c r="DG21" s="309">
        <v>143.883393</v>
      </c>
      <c r="DI21" s="265"/>
      <c r="DJ21" s="173">
        <v>45300</v>
      </c>
      <c r="DK21" s="149">
        <v>20.25275437</v>
      </c>
      <c r="DL21" s="309">
        <v>143.8148088</v>
      </c>
      <c r="DN21" s="265"/>
      <c r="DO21" s="173">
        <v>45323</v>
      </c>
      <c r="DP21" s="149">
        <v>20.59138456</v>
      </c>
      <c r="DQ21" s="309">
        <v>146.2997282</v>
      </c>
      <c r="DS21" s="265"/>
      <c r="DT21" s="173">
        <v>45359</v>
      </c>
      <c r="DU21" s="149">
        <v>20.742154</v>
      </c>
      <c r="DV21" s="309">
        <v>147.22366</v>
      </c>
      <c r="DX21" s="265"/>
      <c r="DY21" s="173">
        <v>45391</v>
      </c>
      <c r="DZ21" s="149">
        <v>21.26664115</v>
      </c>
      <c r="EA21" s="309">
        <v>150.8995789</v>
      </c>
      <c r="EC21" s="265"/>
      <c r="ED21" s="173">
        <v>45422</v>
      </c>
      <c r="EE21" s="149">
        <v>21.76089133</v>
      </c>
      <c r="EF21" s="309">
        <v>154.5262654</v>
      </c>
      <c r="EH21" s="265"/>
      <c r="EI21" s="173">
        <v>45449</v>
      </c>
      <c r="EJ21" s="149">
        <v>21.78839115</v>
      </c>
      <c r="EK21" s="309">
        <v>154.9328918</v>
      </c>
      <c r="EM21" s="265"/>
      <c r="EN21" s="173">
        <v>45483</v>
      </c>
      <c r="EO21" s="149">
        <v>22.4074572</v>
      </c>
      <c r="EP21" s="309">
        <v>159.8592812</v>
      </c>
      <c r="ER21" s="265"/>
      <c r="ES21" s="173">
        <v>45513</v>
      </c>
      <c r="ET21" s="149">
        <v>20.62451017</v>
      </c>
      <c r="EU21" s="309">
        <v>147.3600627</v>
      </c>
      <c r="EW21" s="265"/>
      <c r="EX21" s="147">
        <v>45540</v>
      </c>
      <c r="EY21" s="152">
        <v>20.20937</v>
      </c>
      <c r="EZ21" s="152">
        <v>143.4643</v>
      </c>
      <c r="FB21" s="265"/>
      <c r="FC21" s="147">
        <v>45575</v>
      </c>
      <c r="FD21" s="152">
        <v>21.09081706</v>
      </c>
      <c r="FE21" s="152">
        <v>149.200658</v>
      </c>
      <c r="FG21" s="265"/>
      <c r="FH21" s="147">
        <v>45604</v>
      </c>
      <c r="FI21" s="152">
        <v>21.43255</v>
      </c>
      <c r="FJ21" s="152">
        <v>153.0991</v>
      </c>
      <c r="FL21" s="265"/>
      <c r="FM21" s="147">
        <v>45636</v>
      </c>
      <c r="FN21" s="152">
        <v>20.89777</v>
      </c>
      <c r="FO21" s="152">
        <v>150.2466</v>
      </c>
      <c r="FQ21" s="265"/>
      <c r="FR21" s="147"/>
      <c r="FS21" s="152"/>
      <c r="FT21" s="152"/>
      <c r="FV21" s="265"/>
      <c r="FW21" s="147">
        <v>45695</v>
      </c>
      <c r="FX21" s="152">
        <v>20.96041</v>
      </c>
      <c r="FY21" s="152">
        <v>150.284</v>
      </c>
      <c r="GA21" s="265"/>
      <c r="GB21" s="170">
        <v>45726</v>
      </c>
      <c r="GC21" s="152">
        <v>20.47209</v>
      </c>
      <c r="GD21" s="152">
        <v>146.8524</v>
      </c>
      <c r="GF21" s="265"/>
      <c r="GG21" s="170">
        <v>45756</v>
      </c>
      <c r="GH21" s="152">
        <v>20.02804</v>
      </c>
      <c r="GI21" s="152">
        <v>144.3341</v>
      </c>
      <c r="GK21" s="265"/>
      <c r="GL21" s="170">
        <v>45786</v>
      </c>
      <c r="GM21" s="152">
        <v>20.19468</v>
      </c>
      <c r="GN21" s="152">
        <v>145.5935</v>
      </c>
      <c r="GP21" s="265"/>
      <c r="GQ21" s="147">
        <v>45817</v>
      </c>
      <c r="GR21" s="152">
        <v>20.12356</v>
      </c>
      <c r="GS21" s="152">
        <v>144.5978</v>
      </c>
      <c r="GU21" s="265"/>
      <c r="GV21" s="147">
        <v>45848</v>
      </c>
      <c r="GW21">
        <v>20.38902</v>
      </c>
      <c r="GX21">
        <v>145.8019</v>
      </c>
      <c r="GZ21" s="265"/>
      <c r="HA21" s="147">
        <v>45877</v>
      </c>
      <c r="HB21" s="152">
        <v>20.53346</v>
      </c>
      <c r="HC21" s="152">
        <v>146.5719</v>
      </c>
      <c r="HE21" s="265"/>
      <c r="HF21" s="147">
        <v>45909</v>
      </c>
      <c r="HG21" s="152">
        <v>20.71251</v>
      </c>
      <c r="HH21" s="152">
        <v>147.0754</v>
      </c>
      <c r="HJ21" s="265"/>
      <c r="HK21" s="147">
        <v>45940</v>
      </c>
      <c r="HL21" s="152">
        <v>21.48966347</v>
      </c>
      <c r="HM21" s="152">
        <v>152.679761</v>
      </c>
      <c r="HO21" s="265"/>
      <c r="HP21" s="147">
        <v>45968</v>
      </c>
      <c r="HQ21" s="152">
        <v>21.54615186</v>
      </c>
      <c r="HR21" s="152">
        <v>152.6243213</v>
      </c>
      <c r="HT21" s="265"/>
      <c r="HU21" s="147">
        <v>46001</v>
      </c>
      <c r="HV21" s="152">
        <v>22.1749157353202</v>
      </c>
      <c r="HW21" s="152">
        <v>156.894181302111</v>
      </c>
      <c r="HY21" s="265"/>
      <c r="HZ21" s="147">
        <v>46031</v>
      </c>
      <c r="IA21" s="152">
        <v>22.4255471833513</v>
      </c>
      <c r="IB21" s="152">
        <v>157.265877287406</v>
      </c>
      <c r="ID21" s="265"/>
      <c r="IE21" s="147"/>
      <c r="IF21" s="152"/>
      <c r="IG21" s="152"/>
      <c r="II21" s="265"/>
      <c r="IJ21" s="147">
        <v>46091</v>
      </c>
      <c r="IK21" s="152">
        <v>22.8743966877874</v>
      </c>
      <c r="IL21" s="152">
        <v>157.792163231695</v>
      </c>
      <c r="IN21" s="265"/>
      <c r="IO21" s="147">
        <v>46121</v>
      </c>
      <c r="IP21" s="152">
        <v>23.1706751934751</v>
      </c>
      <c r="IQ21" s="152">
        <v>159.064368135687</v>
      </c>
      <c r="IS21" s="265"/>
      <c r="IT21" s="147">
        <v>46150</v>
      </c>
      <c r="IU21" s="152">
        <v>22.9573681673133</v>
      </c>
      <c r="IV21" s="152">
        <v>157.26256341973</v>
      </c>
      <c r="IX21" s="265"/>
      <c r="IY21" s="147">
        <v>46181</v>
      </c>
      <c r="IZ21" s="152">
        <v>23.5321802565008</v>
      </c>
      <c r="JA21" s="152">
        <v>160.484762913284</v>
      </c>
    </row>
    <row r="22" spans="2:261">
      <c r="B22" s="168" t="s">
        <v>560</v>
      </c>
      <c r="C22" s="168" t="s">
        <v>1411</v>
      </c>
      <c r="D22" s="149">
        <f t="shared" si="3"/>
        <v>19.9330250358794</v>
      </c>
      <c r="E22" s="181" t="s">
        <v>561</v>
      </c>
      <c r="F22" s="149">
        <f t="shared" si="4"/>
        <v>6.6634</v>
      </c>
      <c r="G22" s="309">
        <f t="shared" si="5"/>
        <v>132.821719024079</v>
      </c>
      <c r="I22" s="168" t="s">
        <v>562</v>
      </c>
      <c r="J22" s="168" t="s">
        <v>1412</v>
      </c>
      <c r="K22" s="149">
        <f t="shared" si="6"/>
        <v>20.2556260001215</v>
      </c>
      <c r="L22" s="181" t="s">
        <v>563</v>
      </c>
      <c r="M22" s="149">
        <f t="shared" si="7"/>
        <v>6.7143</v>
      </c>
      <c r="N22" s="309">
        <f t="shared" si="8"/>
        <v>136.002349652616</v>
      </c>
      <c r="P22" s="168" t="s">
        <v>564</v>
      </c>
      <c r="Q22" s="168" t="s">
        <v>1413</v>
      </c>
      <c r="R22" s="149">
        <f t="shared" si="9"/>
        <v>19.970842569848</v>
      </c>
      <c r="S22" s="181" t="s">
        <v>565</v>
      </c>
      <c r="T22" s="149">
        <f t="shared" si="10"/>
        <v>6.7584</v>
      </c>
      <c r="U22" s="309">
        <f t="shared" si="11"/>
        <v>134.970942424061</v>
      </c>
      <c r="W22" s="168" t="s">
        <v>566</v>
      </c>
      <c r="X22" s="168" t="s">
        <v>1414</v>
      </c>
      <c r="Y22" s="149">
        <f t="shared" si="12"/>
        <v>20.5702061134653</v>
      </c>
      <c r="Z22" s="181" t="s">
        <v>567</v>
      </c>
      <c r="AA22" s="149">
        <f t="shared" si="13"/>
        <v>6.916</v>
      </c>
      <c r="AB22" s="309">
        <f t="shared" si="14"/>
        <v>142.263545480726</v>
      </c>
      <c r="AD22" s="168"/>
      <c r="AE22" s="168"/>
      <c r="AF22" s="149"/>
      <c r="AG22" s="181"/>
      <c r="AH22" s="149"/>
      <c r="AI22" s="309"/>
      <c r="AK22" s="265" t="s">
        <v>568</v>
      </c>
      <c r="AL22" s="265" t="s">
        <v>1415</v>
      </c>
      <c r="AM22" s="149">
        <f t="shared" si="18"/>
        <v>20.3264426692685</v>
      </c>
      <c r="AN22" s="181" t="s">
        <v>569</v>
      </c>
      <c r="AO22" s="149">
        <f t="shared" si="19"/>
        <v>7.215</v>
      </c>
      <c r="AP22" s="309">
        <f t="shared" si="20"/>
        <v>146.655283858772</v>
      </c>
      <c r="AR22" s="265" t="s">
        <v>570</v>
      </c>
      <c r="AS22" s="265" t="s">
        <v>1416</v>
      </c>
      <c r="AT22" s="149">
        <f t="shared" si="0"/>
        <v>19.5940120699114</v>
      </c>
      <c r="AU22" s="181" t="s">
        <v>571</v>
      </c>
      <c r="AV22" s="149">
        <f t="shared" si="1"/>
        <v>6.9606</v>
      </c>
      <c r="AW22" s="309">
        <f t="shared" si="2"/>
        <v>136.386080413826</v>
      </c>
      <c r="AY22" s="265"/>
      <c r="AZ22" s="265"/>
      <c r="BA22" s="149"/>
      <c r="BB22" s="181"/>
      <c r="BC22" s="149"/>
      <c r="BD22" s="309"/>
      <c r="BF22" s="265"/>
      <c r="BG22" s="173">
        <v>44963</v>
      </c>
      <c r="BH22" s="149">
        <v>19.44239219</v>
      </c>
      <c r="BI22" s="309">
        <v>131.696932</v>
      </c>
      <c r="BK22" s="265"/>
      <c r="BL22" s="173">
        <v>44994</v>
      </c>
      <c r="BM22" s="149">
        <v>19.69977542</v>
      </c>
      <c r="BN22" s="309">
        <v>137.2404555</v>
      </c>
      <c r="BP22" s="265"/>
      <c r="BQ22" s="173">
        <v>45022</v>
      </c>
      <c r="BR22" s="149">
        <v>19.03601614</v>
      </c>
      <c r="BS22" s="309">
        <v>130.8669002</v>
      </c>
      <c r="BU22" s="265"/>
      <c r="BV22" s="173">
        <v>45055</v>
      </c>
      <c r="BW22" s="149">
        <v>19.50838861</v>
      </c>
      <c r="BX22" s="309">
        <v>135.1053453</v>
      </c>
      <c r="BZ22" s="265"/>
      <c r="CA22" s="173">
        <v>45083</v>
      </c>
      <c r="CB22" s="149">
        <v>19.618999038669</v>
      </c>
      <c r="CC22" s="309">
        <v>139.44203566734</v>
      </c>
      <c r="CE22" s="265"/>
      <c r="CF22" s="173">
        <v>45114</v>
      </c>
      <c r="CG22" s="149">
        <v>19.87953005</v>
      </c>
      <c r="CH22" s="309">
        <v>143.2399658</v>
      </c>
      <c r="CJ22" s="265"/>
      <c r="CK22" s="173">
        <v>45147</v>
      </c>
      <c r="CL22" s="149">
        <v>19.845601222489</v>
      </c>
      <c r="CM22" s="309">
        <v>142.070690031555</v>
      </c>
      <c r="CO22" s="265"/>
      <c r="CP22" s="173">
        <v>45175</v>
      </c>
      <c r="CQ22" s="149">
        <v>20.16982997</v>
      </c>
      <c r="CR22" s="309">
        <v>145.1602493</v>
      </c>
      <c r="CT22" s="265"/>
      <c r="CU22" s="173">
        <v>45208</v>
      </c>
      <c r="CV22" s="149">
        <v>20.6121818</v>
      </c>
      <c r="CW22" s="309">
        <v>147.9727919</v>
      </c>
      <c r="CY22" s="265"/>
      <c r="CZ22" s="173">
        <v>45238</v>
      </c>
      <c r="DA22" s="149">
        <v>20.81122141</v>
      </c>
      <c r="DB22" s="309">
        <v>149.3683794</v>
      </c>
      <c r="DD22" s="265"/>
      <c r="DE22" s="173">
        <v>45267</v>
      </c>
      <c r="DF22" s="149">
        <v>20.64324347</v>
      </c>
      <c r="DG22" s="309">
        <v>146.9303497</v>
      </c>
      <c r="DI22" s="265"/>
      <c r="DJ22" s="173">
        <v>45299</v>
      </c>
      <c r="DK22" s="149">
        <v>20.3467079</v>
      </c>
      <c r="DL22" s="309">
        <v>144.4738341</v>
      </c>
      <c r="DN22" s="265"/>
      <c r="DO22" s="173"/>
      <c r="DP22" s="149"/>
      <c r="DQ22" s="309"/>
      <c r="DS22" s="265"/>
      <c r="DT22" s="173">
        <v>45358</v>
      </c>
      <c r="DU22" s="149">
        <v>20.919627</v>
      </c>
      <c r="DV22" s="309">
        <v>148.53353</v>
      </c>
      <c r="DX22" s="265"/>
      <c r="DY22" s="173">
        <v>45390</v>
      </c>
      <c r="DZ22" s="149">
        <v>21.2472113</v>
      </c>
      <c r="EA22" s="309">
        <v>150.74259</v>
      </c>
      <c r="EC22" s="265"/>
      <c r="ED22" s="173">
        <v>45421</v>
      </c>
      <c r="EE22" s="149">
        <v>21.76799669</v>
      </c>
      <c r="EF22" s="309">
        <v>154.6137269</v>
      </c>
      <c r="EH22" s="265"/>
      <c r="EI22" s="173">
        <v>45448</v>
      </c>
      <c r="EJ22" s="149">
        <v>21.65720969</v>
      </c>
      <c r="EK22" s="309">
        <v>153.9762637</v>
      </c>
      <c r="EM22" s="265"/>
      <c r="EN22" s="173">
        <v>45482</v>
      </c>
      <c r="EO22" s="149">
        <v>22.34736748</v>
      </c>
      <c r="EP22" s="309">
        <v>159.3590775</v>
      </c>
      <c r="ER22" s="265"/>
      <c r="ES22" s="173">
        <v>45512</v>
      </c>
      <c r="ET22" s="149">
        <v>20.40733031</v>
      </c>
      <c r="EU22" s="309">
        <v>145.8307824</v>
      </c>
      <c r="EW22" s="265"/>
      <c r="EX22" s="147">
        <v>45539</v>
      </c>
      <c r="EY22" s="152">
        <v>20.40483</v>
      </c>
      <c r="EZ22" s="152">
        <v>145.1763</v>
      </c>
      <c r="FB22" s="265"/>
      <c r="FC22" s="147">
        <v>45574</v>
      </c>
      <c r="FD22" s="152">
        <v>21.0066381</v>
      </c>
      <c r="FE22" s="152">
        <v>148.2396437</v>
      </c>
      <c r="FG22" s="265"/>
      <c r="FH22" s="147">
        <v>45603</v>
      </c>
      <c r="FI22" s="152">
        <v>21.55172</v>
      </c>
      <c r="FJ22" s="152">
        <v>154.4375</v>
      </c>
      <c r="FL22" s="265"/>
      <c r="FM22" s="147">
        <v>45635</v>
      </c>
      <c r="FN22" s="152">
        <v>20.73269</v>
      </c>
      <c r="FO22" s="152">
        <v>149.0059</v>
      </c>
      <c r="FQ22" s="265"/>
      <c r="FR22" s="147"/>
      <c r="FS22" s="152"/>
      <c r="FT22" s="152"/>
      <c r="FV22" s="265"/>
      <c r="FW22" s="147">
        <v>45694</v>
      </c>
      <c r="FX22" s="152">
        <v>21.16985</v>
      </c>
      <c r="FY22" s="152">
        <v>151.7687</v>
      </c>
      <c r="GA22" s="265"/>
      <c r="GB22" s="170">
        <v>45723</v>
      </c>
      <c r="GC22" s="152">
        <v>20.53135</v>
      </c>
      <c r="GD22" s="152">
        <v>147.2201</v>
      </c>
      <c r="GF22" s="265"/>
      <c r="GG22" s="170">
        <v>45755</v>
      </c>
      <c r="GH22" s="152">
        <v>20.34174</v>
      </c>
      <c r="GI22" s="152">
        <v>146.5378</v>
      </c>
      <c r="GK22" s="265"/>
      <c r="GL22" s="170">
        <v>45785</v>
      </c>
      <c r="GM22" s="152">
        <v>19.91953</v>
      </c>
      <c r="GN22" s="152">
        <v>143.566</v>
      </c>
      <c r="GP22" s="265"/>
      <c r="GQ22" s="147">
        <v>45814</v>
      </c>
      <c r="GR22" s="152">
        <v>19.9924</v>
      </c>
      <c r="GS22" s="152">
        <v>143.6354</v>
      </c>
      <c r="GU22" s="265"/>
      <c r="GV22" s="147">
        <v>45847</v>
      </c>
      <c r="GW22">
        <v>20.48089</v>
      </c>
      <c r="GX22">
        <v>146.5223</v>
      </c>
      <c r="GZ22" s="265"/>
      <c r="HA22" s="147">
        <v>45876</v>
      </c>
      <c r="HB22" s="152">
        <v>20.58079</v>
      </c>
      <c r="HC22" s="152">
        <v>146.8336</v>
      </c>
      <c r="HE22" s="265"/>
      <c r="HF22" s="147">
        <v>45908</v>
      </c>
      <c r="HG22" s="152">
        <v>20.86115</v>
      </c>
      <c r="HH22" s="152">
        <v>148.1746</v>
      </c>
      <c r="HJ22" s="265"/>
      <c r="HK22" s="147">
        <v>45939</v>
      </c>
      <c r="HL22" s="152">
        <v>21.43714629</v>
      </c>
      <c r="HM22" s="152">
        <v>152.4223975</v>
      </c>
      <c r="HO22" s="265"/>
      <c r="HP22" s="147">
        <v>45967</v>
      </c>
      <c r="HQ22" s="152">
        <v>21.67974678</v>
      </c>
      <c r="HR22" s="152">
        <v>153.6335256</v>
      </c>
      <c r="HT22" s="265"/>
      <c r="HU22" s="147">
        <v>46000</v>
      </c>
      <c r="HV22" s="152">
        <v>22.0307990570818</v>
      </c>
      <c r="HW22" s="152">
        <v>155.918574166685</v>
      </c>
      <c r="HY22" s="265"/>
      <c r="HZ22" s="147">
        <v>46030</v>
      </c>
      <c r="IA22" s="152">
        <v>22.3843846532659</v>
      </c>
      <c r="IB22" s="152">
        <v>157.131664950531</v>
      </c>
      <c r="ID22" s="265"/>
      <c r="IE22" s="147"/>
      <c r="IF22" s="152"/>
      <c r="IG22" s="152"/>
      <c r="II22" s="265"/>
      <c r="IJ22" s="147">
        <v>46090</v>
      </c>
      <c r="IK22" s="152">
        <v>22.9079330172039</v>
      </c>
      <c r="IL22" s="152">
        <v>158.426683160378</v>
      </c>
      <c r="IN22" s="265"/>
      <c r="IO22" s="147">
        <v>46120</v>
      </c>
      <c r="IP22" s="152">
        <v>23.1647710162385</v>
      </c>
      <c r="IQ22" s="152">
        <v>159.095647339526</v>
      </c>
      <c r="IS22" s="265"/>
      <c r="IT22" s="147">
        <v>46149</v>
      </c>
      <c r="IU22" s="152">
        <v>22.9037355992762</v>
      </c>
      <c r="IV22" s="152">
        <v>156.860813998763</v>
      </c>
      <c r="IX22" s="265"/>
      <c r="IY22" s="147">
        <v>46178</v>
      </c>
      <c r="IZ22" s="152">
        <v>23.5238767348859</v>
      </c>
      <c r="JA22" s="152">
        <v>160.331686661962</v>
      </c>
    </row>
    <row r="23" spans="2:261">
      <c r="B23" s="168" t="s">
        <v>580</v>
      </c>
      <c r="C23" s="168" t="s">
        <v>1417</v>
      </c>
      <c r="D23" s="149">
        <f t="shared" si="3"/>
        <v>19.8349730244367</v>
      </c>
      <c r="E23" s="181" t="s">
        <v>581</v>
      </c>
      <c r="F23" s="149">
        <f t="shared" si="4"/>
        <v>6.6649</v>
      </c>
      <c r="G23" s="309">
        <f t="shared" si="5"/>
        <v>132.198111710568</v>
      </c>
      <c r="I23" s="168" t="s">
        <v>582</v>
      </c>
      <c r="J23" s="168" t="s">
        <v>1418</v>
      </c>
      <c r="K23" s="149">
        <f t="shared" si="6"/>
        <v>20.1625098292235</v>
      </c>
      <c r="L23" s="181" t="s">
        <v>583</v>
      </c>
      <c r="M23" s="149">
        <f t="shared" si="7"/>
        <v>6.7246</v>
      </c>
      <c r="N23" s="309">
        <f t="shared" si="8"/>
        <v>135.584813597597</v>
      </c>
      <c r="P23" s="168" t="s">
        <v>584</v>
      </c>
      <c r="Q23" s="168" t="s">
        <v>1419</v>
      </c>
      <c r="R23" s="149">
        <f t="shared" si="9"/>
        <v>19.9656590664058</v>
      </c>
      <c r="S23" s="181" t="s">
        <v>585</v>
      </c>
      <c r="T23" s="149">
        <f t="shared" si="10"/>
        <v>6.7695</v>
      </c>
      <c r="U23" s="309">
        <f t="shared" si="11"/>
        <v>135.157529050034</v>
      </c>
      <c r="W23" s="168" t="s">
        <v>586</v>
      </c>
      <c r="X23" s="168" t="s">
        <v>1420</v>
      </c>
      <c r="Y23" s="149">
        <f t="shared" si="12"/>
        <v>20.2728728688142</v>
      </c>
      <c r="Z23" s="181" t="s">
        <v>587</v>
      </c>
      <c r="AA23" s="149">
        <f t="shared" si="13"/>
        <v>6.9096</v>
      </c>
      <c r="AB23" s="309">
        <f t="shared" si="14"/>
        <v>140.077442374359</v>
      </c>
      <c r="AD23" s="168"/>
      <c r="AE23" s="168"/>
      <c r="AF23" s="149"/>
      <c r="AG23" s="181"/>
      <c r="AH23" s="149"/>
      <c r="AI23" s="309"/>
      <c r="AK23" s="265" t="s">
        <v>588</v>
      </c>
      <c r="AL23" s="265" t="s">
        <v>1421</v>
      </c>
      <c r="AM23" s="149">
        <f t="shared" si="18"/>
        <v>20.3367770275767</v>
      </c>
      <c r="AN23" s="181" t="s">
        <v>589</v>
      </c>
      <c r="AO23" s="149">
        <f t="shared" si="19"/>
        <v>7.2292</v>
      </c>
      <c r="AP23" s="309">
        <f t="shared" si="20"/>
        <v>147.018628487757</v>
      </c>
      <c r="AR23" s="265" t="s">
        <v>590</v>
      </c>
      <c r="AS23" s="265" t="s">
        <v>1422</v>
      </c>
      <c r="AT23" s="149">
        <f t="shared" si="0"/>
        <v>19.5637288467182</v>
      </c>
      <c r="AU23" s="181" t="s">
        <v>591</v>
      </c>
      <c r="AV23" s="149">
        <f t="shared" si="1"/>
        <v>6.9975</v>
      </c>
      <c r="AW23" s="309">
        <f t="shared" si="2"/>
        <v>136.89719260491</v>
      </c>
      <c r="AY23" s="265"/>
      <c r="AZ23" s="265"/>
      <c r="BA23" s="149"/>
      <c r="BB23" s="181"/>
      <c r="BC23" s="149"/>
      <c r="BD23" s="309"/>
      <c r="BF23" s="265"/>
      <c r="BG23" s="173">
        <v>44960</v>
      </c>
      <c r="BH23" s="149">
        <v>19.10292657</v>
      </c>
      <c r="BI23" s="309">
        <v>128.7193398</v>
      </c>
      <c r="BK23" s="265"/>
      <c r="BL23" s="173">
        <v>44993</v>
      </c>
      <c r="BM23" s="149">
        <v>19.74255706</v>
      </c>
      <c r="BN23" s="309">
        <v>137.2601279</v>
      </c>
      <c r="BP23" s="265"/>
      <c r="BQ23" s="173">
        <v>45020</v>
      </c>
      <c r="BR23" s="149">
        <v>19.24742566</v>
      </c>
      <c r="BS23" s="309">
        <v>132.2278895</v>
      </c>
      <c r="BU23" s="265"/>
      <c r="BV23" s="173">
        <v>45054</v>
      </c>
      <c r="BW23" s="149">
        <v>19.54537459</v>
      </c>
      <c r="BX23" s="309">
        <v>135.1719016</v>
      </c>
      <c r="BZ23" s="265"/>
      <c r="CA23" s="173">
        <v>45082</v>
      </c>
      <c r="CB23" s="149">
        <v>19.7737878668038</v>
      </c>
      <c r="CC23" s="309">
        <v>140.204065490785</v>
      </c>
      <c r="CE23" s="265"/>
      <c r="CF23" s="173">
        <v>45113</v>
      </c>
      <c r="CG23" s="149">
        <v>19.92984694</v>
      </c>
      <c r="CH23" s="309">
        <v>143.6902105</v>
      </c>
      <c r="CJ23" s="265"/>
      <c r="CK23" s="173">
        <v>45146</v>
      </c>
      <c r="CL23" s="149">
        <v>19.8243562040323</v>
      </c>
      <c r="CM23" s="309">
        <v>141.873005174157</v>
      </c>
      <c r="CO23" s="265"/>
      <c r="CP23" s="173">
        <v>45174</v>
      </c>
      <c r="CQ23" s="149">
        <v>20.14950936</v>
      </c>
      <c r="CR23" s="309">
        <v>144.639223</v>
      </c>
      <c r="CT23" s="265"/>
      <c r="CU23" s="173"/>
      <c r="CV23" s="149"/>
      <c r="CW23" s="309"/>
      <c r="CY23" s="265"/>
      <c r="CZ23" s="173">
        <v>45237</v>
      </c>
      <c r="DA23" s="149">
        <v>20.78224365</v>
      </c>
      <c r="DB23" s="309">
        <v>149.166632</v>
      </c>
      <c r="DD23" s="265"/>
      <c r="DE23" s="173">
        <v>45266</v>
      </c>
      <c r="DF23" s="149">
        <v>20.64409579</v>
      </c>
      <c r="DG23" s="309">
        <v>146.8620974</v>
      </c>
      <c r="DI23" s="265"/>
      <c r="DJ23" s="173">
        <v>45296</v>
      </c>
      <c r="DK23" s="149">
        <v>20.31281739</v>
      </c>
      <c r="DL23" s="309">
        <v>144.2799106</v>
      </c>
      <c r="DN23" s="265"/>
      <c r="DO23" s="173"/>
      <c r="DP23" s="149"/>
      <c r="DQ23" s="309"/>
      <c r="DS23" s="265"/>
      <c r="DT23" s="173">
        <v>45357</v>
      </c>
      <c r="DU23" s="149">
        <v>21.018559</v>
      </c>
      <c r="DV23" s="309">
        <v>149.2654</v>
      </c>
      <c r="DX23" s="265"/>
      <c r="DY23" s="173">
        <v>45385</v>
      </c>
      <c r="DZ23" s="149">
        <v>21.22871821</v>
      </c>
      <c r="EA23" s="309">
        <v>150.6156328</v>
      </c>
      <c r="EC23" s="265"/>
      <c r="ED23" s="173">
        <v>45420</v>
      </c>
      <c r="EE23" s="149">
        <v>21.67082024</v>
      </c>
      <c r="EF23" s="309">
        <v>153.897497</v>
      </c>
      <c r="EH23" s="265"/>
      <c r="EI23" s="173">
        <v>45447</v>
      </c>
      <c r="EJ23" s="149">
        <v>21.84312269</v>
      </c>
      <c r="EK23" s="309">
        <v>155.267469</v>
      </c>
      <c r="EM23" s="265"/>
      <c r="EN23" s="173">
        <v>45481</v>
      </c>
      <c r="EO23" s="149">
        <v>22.35186303</v>
      </c>
      <c r="EP23" s="309">
        <v>159.3374908</v>
      </c>
      <c r="ER23" s="265"/>
      <c r="ES23" s="173">
        <v>45511</v>
      </c>
      <c r="ET23" s="149">
        <v>20.23922767</v>
      </c>
      <c r="EU23" s="309">
        <v>144.4797507</v>
      </c>
      <c r="EW23" s="265"/>
      <c r="EX23" s="147">
        <v>45538</v>
      </c>
      <c r="EY23" s="152">
        <v>20.65518</v>
      </c>
      <c r="EZ23" s="152">
        <v>146.8831</v>
      </c>
      <c r="FB23" s="265"/>
      <c r="FC23" s="147">
        <v>45573</v>
      </c>
      <c r="FD23" s="152">
        <v>20.93188764</v>
      </c>
      <c r="FE23" s="152">
        <v>148.0072843</v>
      </c>
      <c r="FG23" s="265"/>
      <c r="FH23" s="147">
        <v>45602</v>
      </c>
      <c r="FI23" s="152">
        <v>21.39037</v>
      </c>
      <c r="FJ23" s="152">
        <v>151.8567</v>
      </c>
      <c r="FL23" s="265"/>
      <c r="FM23" s="147">
        <v>45632</v>
      </c>
      <c r="FN23" s="152">
        <v>20.79434</v>
      </c>
      <c r="FO23" s="152">
        <v>149.4032</v>
      </c>
      <c r="FQ23" s="265"/>
      <c r="FR23" s="147"/>
      <c r="FS23" s="152"/>
      <c r="FT23" s="152"/>
      <c r="FV23" s="265"/>
      <c r="FW23" s="147">
        <v>45693</v>
      </c>
      <c r="FX23" s="152">
        <v>21.37483</v>
      </c>
      <c r="FY23" s="152">
        <v>153.2426</v>
      </c>
      <c r="GA23" s="265"/>
      <c r="GB23" s="170">
        <v>45722</v>
      </c>
      <c r="GC23" s="152">
        <v>20.67055</v>
      </c>
      <c r="GD23" s="152">
        <v>148.1913</v>
      </c>
      <c r="GF23" s="265"/>
      <c r="GG23" s="170">
        <v>45754</v>
      </c>
      <c r="GH23" s="152">
        <v>20.02323</v>
      </c>
      <c r="GI23" s="152">
        <v>144.1272</v>
      </c>
      <c r="GK23" s="265"/>
      <c r="GL23" s="170">
        <v>45784</v>
      </c>
      <c r="GM23" s="152">
        <v>19.86295</v>
      </c>
      <c r="GN23" s="152">
        <v>143.0231</v>
      </c>
      <c r="GP23" s="265"/>
      <c r="GQ23" s="147">
        <v>45813</v>
      </c>
      <c r="GR23" s="152">
        <v>19.86018</v>
      </c>
      <c r="GS23" s="152">
        <v>142.7252</v>
      </c>
      <c r="GU23" s="265"/>
      <c r="GV23" s="147">
        <v>45846</v>
      </c>
      <c r="GW23">
        <v>20.36079</v>
      </c>
      <c r="GX23">
        <v>145.6489</v>
      </c>
      <c r="GZ23" s="265"/>
      <c r="HA23" s="147">
        <v>45875</v>
      </c>
      <c r="HB23" s="152">
        <v>20.62281</v>
      </c>
      <c r="HC23" s="152">
        <v>147.2654</v>
      </c>
      <c r="HE23" s="265"/>
      <c r="HF23" s="147">
        <v>45905</v>
      </c>
      <c r="HG23" s="152">
        <v>20.83681</v>
      </c>
      <c r="HH23" s="152">
        <v>148.0747</v>
      </c>
      <c r="HJ23" s="265"/>
      <c r="HK23" s="147"/>
      <c r="HL23" s="152"/>
      <c r="HM23" s="152"/>
      <c r="HO23" s="265"/>
      <c r="HP23" s="147">
        <v>45966</v>
      </c>
      <c r="HQ23" s="152">
        <v>21.61975181</v>
      </c>
      <c r="HR23" s="152">
        <v>153.2862023</v>
      </c>
      <c r="HT23" s="265"/>
      <c r="HU23" s="147">
        <v>45999</v>
      </c>
      <c r="HV23" s="152">
        <v>21.9476329477866</v>
      </c>
      <c r="HW23" s="152">
        <v>155.310229791717</v>
      </c>
      <c r="HY23" s="265"/>
      <c r="HZ23" s="147">
        <v>46029</v>
      </c>
      <c r="IA23" s="152">
        <v>22.3903989969101</v>
      </c>
      <c r="IB23" s="152">
        <v>157.151493439613</v>
      </c>
      <c r="ID23" s="265"/>
      <c r="IE23" s="147"/>
      <c r="IF23" s="152"/>
      <c r="IG23" s="152"/>
      <c r="II23" s="265"/>
      <c r="IJ23" s="147">
        <v>46087</v>
      </c>
      <c r="IK23" s="152">
        <v>22.8237549641667</v>
      </c>
      <c r="IL23" s="152">
        <v>157.540968640161</v>
      </c>
      <c r="IN23" s="265"/>
      <c r="IO23" s="147">
        <v>46119</v>
      </c>
      <c r="IP23" s="152">
        <v>23.1916324590088</v>
      </c>
      <c r="IQ23" s="152">
        <v>159.683666133259</v>
      </c>
      <c r="IS23" s="265"/>
      <c r="IT23" s="147">
        <v>46148</v>
      </c>
      <c r="IU23" s="152">
        <v>23.0744381374314</v>
      </c>
      <c r="IV23" s="152">
        <v>158.202962757857</v>
      </c>
      <c r="IX23" s="265"/>
      <c r="IY23" s="147">
        <v>46177</v>
      </c>
      <c r="IZ23" s="152">
        <v>23.5072872590503</v>
      </c>
      <c r="JA23" s="152">
        <v>160.326751292901</v>
      </c>
    </row>
    <row r="24" spans="2:261">
      <c r="B24" s="168" t="s">
        <v>602</v>
      </c>
      <c r="C24" s="168" t="s">
        <v>1423</v>
      </c>
      <c r="D24" s="149">
        <f t="shared" si="3"/>
        <v>19.6055366035368</v>
      </c>
      <c r="E24" s="181" t="s">
        <v>603</v>
      </c>
      <c r="F24" s="149">
        <f t="shared" si="4"/>
        <v>6.6691</v>
      </c>
      <c r="G24" s="309">
        <f t="shared" si="5"/>
        <v>130.751284162648</v>
      </c>
      <c r="I24" s="168" t="s">
        <v>604</v>
      </c>
      <c r="J24" s="168" t="s">
        <v>1424</v>
      </c>
      <c r="K24" s="149">
        <f t="shared" si="6"/>
        <v>20.2827414153297</v>
      </c>
      <c r="L24" s="181" t="s">
        <v>605</v>
      </c>
      <c r="M24" s="149">
        <f t="shared" si="7"/>
        <v>6.6986</v>
      </c>
      <c r="N24" s="309">
        <f t="shared" si="8"/>
        <v>135.865971644727</v>
      </c>
      <c r="P24" s="168" t="s">
        <v>606</v>
      </c>
      <c r="Q24" s="168" t="s">
        <v>1425</v>
      </c>
      <c r="R24" s="149">
        <f t="shared" si="9"/>
        <v>19.6955074547496</v>
      </c>
      <c r="S24" s="181" t="s">
        <v>607</v>
      </c>
      <c r="T24" s="149">
        <f t="shared" si="10"/>
        <v>6.7405</v>
      </c>
      <c r="U24" s="309">
        <f t="shared" si="11"/>
        <v>132.757567998739</v>
      </c>
      <c r="W24" s="168" t="s">
        <v>608</v>
      </c>
      <c r="X24" s="168" t="s">
        <v>1426</v>
      </c>
      <c r="Y24" s="149">
        <f t="shared" si="12"/>
        <v>20.315293352836</v>
      </c>
      <c r="Z24" s="181" t="s">
        <v>609</v>
      </c>
      <c r="AA24" s="149">
        <f t="shared" si="13"/>
        <v>6.8998</v>
      </c>
      <c r="AB24" s="309">
        <f t="shared" si="14"/>
        <v>140.171461075898</v>
      </c>
      <c r="AD24" s="168"/>
      <c r="AE24" s="168"/>
      <c r="AF24" s="149"/>
      <c r="AG24" s="181"/>
      <c r="AH24" s="149"/>
      <c r="AI24" s="309"/>
      <c r="AK24" s="265" t="s">
        <v>610</v>
      </c>
      <c r="AL24" s="265" t="s">
        <v>1427</v>
      </c>
      <c r="AM24" s="149">
        <f t="shared" si="18"/>
        <v>20.3678432490784</v>
      </c>
      <c r="AN24" s="181" t="s">
        <v>611</v>
      </c>
      <c r="AO24" s="149">
        <f t="shared" si="19"/>
        <v>7.2555</v>
      </c>
      <c r="AP24" s="309">
        <f t="shared" si="20"/>
        <v>147.778886693688</v>
      </c>
      <c r="AR24" s="265" t="s">
        <v>612</v>
      </c>
      <c r="AS24" s="265" t="s">
        <v>1428</v>
      </c>
      <c r="AT24" s="149">
        <f t="shared" si="0"/>
        <v>19.5821176101984</v>
      </c>
      <c r="AU24" s="181" t="s">
        <v>377</v>
      </c>
      <c r="AV24" s="149">
        <f t="shared" si="1"/>
        <v>6.9746</v>
      </c>
      <c r="AW24" s="309">
        <f t="shared" si="2"/>
        <v>136.57743748409</v>
      </c>
      <c r="AY24" s="265"/>
      <c r="AZ24" s="265"/>
      <c r="BA24" s="149"/>
      <c r="BB24" s="181"/>
      <c r="BC24" s="149"/>
      <c r="BD24" s="309"/>
      <c r="BF24" s="265"/>
      <c r="BG24" s="173">
        <v>44959</v>
      </c>
      <c r="BH24" s="149">
        <v>19.15305204</v>
      </c>
      <c r="BI24" s="309">
        <v>128.5744383</v>
      </c>
      <c r="BK24" s="265"/>
      <c r="BL24" s="173">
        <v>44992</v>
      </c>
      <c r="BM24" s="149">
        <v>19.65640602</v>
      </c>
      <c r="BN24" s="309">
        <v>135.9358415</v>
      </c>
      <c r="BP24" s="265"/>
      <c r="BQ24" s="173">
        <v>45019</v>
      </c>
      <c r="BR24" s="149">
        <v>19.35733643</v>
      </c>
      <c r="BS24" s="309">
        <v>133.1881533</v>
      </c>
      <c r="BU24" s="265"/>
      <c r="BV24" s="173">
        <v>45051</v>
      </c>
      <c r="BW24" s="149">
        <v>19.42086967</v>
      </c>
      <c r="BX24" s="309">
        <v>134.2253986</v>
      </c>
      <c r="BZ24" s="265"/>
      <c r="CA24" s="173">
        <v>45079</v>
      </c>
      <c r="CB24" s="149">
        <v>19.5717696794144</v>
      </c>
      <c r="CC24" s="309">
        <v>138.840176928798</v>
      </c>
      <c r="CE24" s="265"/>
      <c r="CF24" s="173">
        <v>45112</v>
      </c>
      <c r="CG24" s="149">
        <v>20.02242512</v>
      </c>
      <c r="CH24" s="309">
        <v>144.0973891</v>
      </c>
      <c r="CJ24" s="265"/>
      <c r="CK24" s="173">
        <v>45145</v>
      </c>
      <c r="CL24" s="149">
        <v>19.7961001682669</v>
      </c>
      <c r="CM24" s="309">
        <v>141.304563001089</v>
      </c>
      <c r="CO24" s="265"/>
      <c r="CP24" s="173">
        <v>45173</v>
      </c>
      <c r="CQ24" s="149">
        <v>20.08758186</v>
      </c>
      <c r="CR24" s="309">
        <v>144.2007151</v>
      </c>
      <c r="CT24" s="265"/>
      <c r="CU24" s="173"/>
      <c r="CV24" s="149"/>
      <c r="CW24" s="309"/>
      <c r="CY24" s="265"/>
      <c r="CZ24" s="173">
        <v>45236</v>
      </c>
      <c r="DA24" s="149">
        <v>20.70264787</v>
      </c>
      <c r="DB24" s="309">
        <v>148.6036064</v>
      </c>
      <c r="DD24" s="265"/>
      <c r="DE24" s="173">
        <v>45265</v>
      </c>
      <c r="DF24" s="149">
        <v>20.66073015</v>
      </c>
      <c r="DG24" s="309">
        <v>146.9535753</v>
      </c>
      <c r="DI24" s="265"/>
      <c r="DJ24" s="173">
        <v>45295</v>
      </c>
      <c r="DK24" s="149">
        <v>20.08516108</v>
      </c>
      <c r="DL24" s="309">
        <v>142.5986181</v>
      </c>
      <c r="DN24" s="265"/>
      <c r="DO24" s="173"/>
      <c r="DP24" s="149"/>
      <c r="DQ24" s="309"/>
      <c r="DS24" s="265"/>
      <c r="DT24" s="173">
        <v>45356</v>
      </c>
      <c r="DU24" s="149">
        <v>21.083258</v>
      </c>
      <c r="DV24" s="309">
        <v>149.74806</v>
      </c>
      <c r="DX24" s="265"/>
      <c r="DY24" s="173">
        <v>45384</v>
      </c>
      <c r="DZ24" s="149">
        <v>21.21430693</v>
      </c>
      <c r="EA24" s="309">
        <v>150.5303577</v>
      </c>
      <c r="EC24" s="265"/>
      <c r="ED24" s="173">
        <v>45419</v>
      </c>
      <c r="EE24" s="149">
        <v>21.6034047</v>
      </c>
      <c r="EF24" s="309">
        <v>153.388494</v>
      </c>
      <c r="EH24" s="265"/>
      <c r="EI24" s="173">
        <v>45446</v>
      </c>
      <c r="EJ24" s="149">
        <v>21.97609001</v>
      </c>
      <c r="EK24" s="309">
        <v>156.2192335</v>
      </c>
      <c r="EM24" s="265"/>
      <c r="EN24" s="173">
        <v>45478</v>
      </c>
      <c r="EO24" s="149">
        <v>22.42655304</v>
      </c>
      <c r="EP24" s="309">
        <v>159.876654</v>
      </c>
      <c r="ER24" s="265"/>
      <c r="ES24" s="173">
        <v>45510</v>
      </c>
      <c r="ET24" s="149">
        <v>20.37946565</v>
      </c>
      <c r="EU24" s="309">
        <v>145.3422731</v>
      </c>
      <c r="EW24" s="265"/>
      <c r="EX24" s="147">
        <v>45537</v>
      </c>
      <c r="EY24" s="152">
        <v>20.62706</v>
      </c>
      <c r="EZ24" s="152">
        <v>146.5078</v>
      </c>
      <c r="FB24" s="265"/>
      <c r="FC24" s="147"/>
      <c r="FD24" s="152"/>
      <c r="FE24" s="152"/>
      <c r="FG24" s="265"/>
      <c r="FH24" s="147">
        <v>45601</v>
      </c>
      <c r="FI24" s="152">
        <v>21.43301</v>
      </c>
      <c r="FJ24" s="152">
        <v>152.2087</v>
      </c>
      <c r="FL24" s="265"/>
      <c r="FM24" s="147">
        <v>45631</v>
      </c>
      <c r="FN24" s="152">
        <v>20.81642</v>
      </c>
      <c r="FO24" s="152">
        <v>149.6263</v>
      </c>
      <c r="FQ24" s="265"/>
      <c r="FR24" s="147"/>
      <c r="FS24" s="152"/>
      <c r="FT24" s="152"/>
      <c r="FV24" s="265"/>
      <c r="FW24" s="147"/>
      <c r="FX24" s="152"/>
      <c r="FY24" s="152"/>
      <c r="GA24" s="265"/>
      <c r="GB24" s="170">
        <v>45721</v>
      </c>
      <c r="GC24" s="152">
        <v>20.75593</v>
      </c>
      <c r="GD24" s="152">
        <v>148.8491</v>
      </c>
      <c r="GF24" s="265"/>
      <c r="GG24" s="170">
        <v>45750</v>
      </c>
      <c r="GH24" s="152">
        <v>20.50567</v>
      </c>
      <c r="GI24" s="152">
        <v>147.4132</v>
      </c>
      <c r="GK24" s="265"/>
      <c r="GL24" s="170">
        <v>45783</v>
      </c>
      <c r="GM24" s="152">
        <v>19.89298</v>
      </c>
      <c r="GN24" s="152">
        <v>143.2453</v>
      </c>
      <c r="GP24" s="265"/>
      <c r="GQ24" s="147">
        <v>45812</v>
      </c>
      <c r="GR24" s="152">
        <v>20.0092</v>
      </c>
      <c r="GS24" s="152">
        <v>143.8382</v>
      </c>
      <c r="GU24" s="265"/>
      <c r="GV24" s="147">
        <v>45845</v>
      </c>
      <c r="GW24">
        <v>20.18367</v>
      </c>
      <c r="GX24">
        <v>144.3254</v>
      </c>
      <c r="GZ24" s="265"/>
      <c r="HA24" s="147">
        <v>45874</v>
      </c>
      <c r="HB24" s="152">
        <v>20.53009</v>
      </c>
      <c r="HC24" s="152">
        <v>146.515</v>
      </c>
      <c r="HE24" s="265"/>
      <c r="HF24" s="147">
        <v>45904</v>
      </c>
      <c r="HG24" s="152">
        <v>20.78484</v>
      </c>
      <c r="HH24" s="152">
        <v>147.6804</v>
      </c>
      <c r="HJ24" s="265"/>
      <c r="HK24" s="147"/>
      <c r="HL24" s="152"/>
      <c r="HM24" s="152"/>
      <c r="HO24" s="265"/>
      <c r="HP24" s="147">
        <v>45965</v>
      </c>
      <c r="HQ24" s="152">
        <v>21.70515715</v>
      </c>
      <c r="HR24" s="152">
        <v>153.8570064</v>
      </c>
      <c r="HT24" s="265"/>
      <c r="HU24" s="147">
        <v>45996</v>
      </c>
      <c r="HV24" s="152">
        <v>21.9312674079435</v>
      </c>
      <c r="HW24" s="152">
        <v>155.16152378446</v>
      </c>
      <c r="HY24" s="265"/>
      <c r="HZ24" s="147">
        <v>46028</v>
      </c>
      <c r="IA24" s="152">
        <v>22.3893963818735</v>
      </c>
      <c r="IB24" s="152">
        <v>157.113111230521</v>
      </c>
      <c r="ID24" s="265"/>
      <c r="IE24" s="147"/>
      <c r="IF24" s="152"/>
      <c r="IG24" s="152"/>
      <c r="II24" s="265"/>
      <c r="IJ24" s="147">
        <v>46086</v>
      </c>
      <c r="IK24" s="152">
        <v>22.7350233033989</v>
      </c>
      <c r="IL24" s="152">
        <v>156.887575309765</v>
      </c>
      <c r="IN24" s="265"/>
      <c r="IO24" s="147">
        <v>46115</v>
      </c>
      <c r="IP24" s="152">
        <v>23.1551161229074</v>
      </c>
      <c r="IQ24" s="152">
        <v>159.605899923588</v>
      </c>
      <c r="IS24" s="265"/>
      <c r="IT24" s="147"/>
      <c r="IU24" s="152"/>
      <c r="IV24" s="152"/>
      <c r="IX24" s="265"/>
      <c r="IY24" s="147">
        <v>46176</v>
      </c>
      <c r="IZ24" s="152">
        <v>23.5006580184245</v>
      </c>
      <c r="JA24" s="152">
        <v>160.236886632826</v>
      </c>
    </row>
    <row r="25" spans="2:261">
      <c r="B25" s="168" t="s">
        <v>618</v>
      </c>
      <c r="C25" s="168" t="s">
        <v>1429</v>
      </c>
      <c r="D25" s="149">
        <f t="shared" si="3"/>
        <v>19.3941274582057</v>
      </c>
      <c r="E25" s="181" t="s">
        <v>619</v>
      </c>
      <c r="F25" s="149">
        <f t="shared" si="4"/>
        <v>6.7095</v>
      </c>
      <c r="G25" s="309">
        <f t="shared" si="5"/>
        <v>130.124898180831</v>
      </c>
      <c r="I25" s="168" t="s">
        <v>620</v>
      </c>
      <c r="J25" s="168" t="s">
        <v>1430</v>
      </c>
      <c r="K25" s="149">
        <f t="shared" si="6"/>
        <v>20.1633229156165</v>
      </c>
      <c r="L25" s="181" t="s">
        <v>621</v>
      </c>
      <c r="M25" s="149">
        <f t="shared" si="7"/>
        <v>6.7071</v>
      </c>
      <c r="N25" s="309">
        <f t="shared" si="8"/>
        <v>135.237423127331</v>
      </c>
      <c r="P25" s="168" t="s">
        <v>622</v>
      </c>
      <c r="Q25" s="168" t="s">
        <v>1431</v>
      </c>
      <c r="R25" s="149">
        <f t="shared" si="9"/>
        <v>19.8259283490949</v>
      </c>
      <c r="S25" s="181" t="s">
        <v>623</v>
      </c>
      <c r="T25" s="149">
        <f t="shared" si="10"/>
        <v>6.7636</v>
      </c>
      <c r="U25" s="309">
        <f t="shared" si="11"/>
        <v>134.094648981939</v>
      </c>
      <c r="W25" s="168" t="s">
        <v>624</v>
      </c>
      <c r="X25" s="168" t="s">
        <v>1432</v>
      </c>
      <c r="Y25" s="149">
        <f t="shared" si="12"/>
        <v>20.2515239271755</v>
      </c>
      <c r="Z25" s="181" t="s">
        <v>625</v>
      </c>
      <c r="AA25" s="149">
        <f t="shared" si="13"/>
        <v>6.8917</v>
      </c>
      <c r="AB25" s="309">
        <f t="shared" si="14"/>
        <v>139.567427448916</v>
      </c>
      <c r="AD25" s="168"/>
      <c r="AE25" s="168"/>
      <c r="AF25" s="149"/>
      <c r="AG25" s="181"/>
      <c r="AH25" s="149"/>
      <c r="AI25" s="309"/>
      <c r="AK25" s="265" t="s">
        <v>626</v>
      </c>
      <c r="AL25" s="265" t="s">
        <v>1433</v>
      </c>
      <c r="AM25" s="149">
        <f t="shared" si="18"/>
        <v>20.4081632653061</v>
      </c>
      <c r="AN25" s="181" t="s">
        <v>627</v>
      </c>
      <c r="AO25" s="149">
        <f t="shared" si="19"/>
        <v>7.2472</v>
      </c>
      <c r="AP25" s="309">
        <f t="shared" si="20"/>
        <v>147.902040816327</v>
      </c>
      <c r="AR25" s="265" t="s">
        <v>628</v>
      </c>
      <c r="AS25" s="265" t="s">
        <v>1434</v>
      </c>
      <c r="AT25" s="149">
        <f t="shared" si="0"/>
        <v>19.1131498470948</v>
      </c>
      <c r="AU25" s="181" t="s">
        <v>629</v>
      </c>
      <c r="AV25" s="149">
        <f t="shared" si="1"/>
        <v>7.0384</v>
      </c>
      <c r="AW25" s="309">
        <f t="shared" si="2"/>
        <v>134.525993883792</v>
      </c>
      <c r="AY25" s="265"/>
      <c r="AZ25" s="265"/>
      <c r="BA25" s="149"/>
      <c r="BB25" s="181"/>
      <c r="BC25" s="149"/>
      <c r="BD25" s="309"/>
      <c r="BF25" s="265"/>
      <c r="BG25" s="173">
        <v>44958</v>
      </c>
      <c r="BH25" s="149">
        <v>19.26967916</v>
      </c>
      <c r="BI25" s="309">
        <v>130.0549186</v>
      </c>
      <c r="BK25" s="265"/>
      <c r="BL25" s="173">
        <v>44991</v>
      </c>
      <c r="BM25" s="149">
        <v>19.71686581</v>
      </c>
      <c r="BN25" s="309">
        <v>135.9497614</v>
      </c>
      <c r="BP25" s="265"/>
      <c r="BQ25" s="173"/>
      <c r="BR25" s="149"/>
      <c r="BS25" s="309"/>
      <c r="BU25" s="265"/>
      <c r="BV25" s="173">
        <v>45050</v>
      </c>
      <c r="BW25" s="149">
        <v>19.47988702</v>
      </c>
      <c r="BX25" s="309">
        <v>134.5164118</v>
      </c>
      <c r="BZ25" s="265"/>
      <c r="CA25" s="173">
        <v>45078</v>
      </c>
      <c r="CB25" s="149">
        <v>19.5897898015554</v>
      </c>
      <c r="CC25" s="309">
        <v>139.018943326738</v>
      </c>
      <c r="CE25" s="265"/>
      <c r="CF25" s="173">
        <v>45111</v>
      </c>
      <c r="CG25" s="149">
        <v>19.98960541</v>
      </c>
      <c r="CH25" s="309">
        <v>144.0171111</v>
      </c>
      <c r="CJ25" s="265"/>
      <c r="CK25" s="173">
        <v>45142</v>
      </c>
      <c r="CL25" s="149">
        <v>19.8767640628106</v>
      </c>
      <c r="CM25" s="309">
        <v>141.955873583781</v>
      </c>
      <c r="CO25" s="265"/>
      <c r="CP25" s="173">
        <v>45170</v>
      </c>
      <c r="CQ25" s="149">
        <v>19.95530013</v>
      </c>
      <c r="CR25" s="309">
        <v>143.2551086</v>
      </c>
      <c r="CT25" s="265"/>
      <c r="CU25" s="173"/>
      <c r="CV25" s="149"/>
      <c r="CW25" s="309"/>
      <c r="CY25" s="265"/>
      <c r="CZ25" s="173">
        <v>45233</v>
      </c>
      <c r="DA25" s="149">
        <v>20.81728667</v>
      </c>
      <c r="DB25" s="309">
        <v>149.4597914</v>
      </c>
      <c r="DD25" s="265"/>
      <c r="DE25" s="173">
        <v>45264</v>
      </c>
      <c r="DF25" s="149">
        <v>20.58333162</v>
      </c>
      <c r="DG25" s="309">
        <v>146.1642962</v>
      </c>
      <c r="DI25" s="265"/>
      <c r="DJ25" s="173">
        <v>45294</v>
      </c>
      <c r="DK25" s="149">
        <v>19.96805112</v>
      </c>
      <c r="DL25" s="309">
        <v>141.7771565</v>
      </c>
      <c r="DN25" s="265"/>
      <c r="DO25" s="173"/>
      <c r="DP25" s="149"/>
      <c r="DQ25" s="309"/>
      <c r="DS25" s="265"/>
      <c r="DT25" s="173">
        <v>45355</v>
      </c>
      <c r="DU25" s="149">
        <v>21.042</v>
      </c>
      <c r="DV25" s="309">
        <v>149.44028</v>
      </c>
      <c r="DX25" s="265"/>
      <c r="DY25" s="173">
        <v>45383</v>
      </c>
      <c r="DZ25" s="149">
        <v>21.20980741</v>
      </c>
      <c r="EA25" s="309">
        <v>150.4581318</v>
      </c>
      <c r="EC25" s="265"/>
      <c r="ED25" s="173">
        <v>45418</v>
      </c>
      <c r="EE25" s="149">
        <v>21.48227712</v>
      </c>
      <c r="EF25" s="309">
        <v>152.5112782</v>
      </c>
      <c r="EH25" s="265"/>
      <c r="EI25" s="173"/>
      <c r="EJ25" s="149"/>
      <c r="EK25" s="309"/>
      <c r="EM25" s="265"/>
      <c r="EN25" s="173">
        <v>45477</v>
      </c>
      <c r="EO25" s="149">
        <v>22.46332862</v>
      </c>
      <c r="EP25" s="309">
        <v>160.1747647</v>
      </c>
      <c r="ER25" s="265"/>
      <c r="ES25" s="173">
        <v>45509</v>
      </c>
      <c r="ET25" s="149">
        <v>20.40691386</v>
      </c>
      <c r="EU25" s="309">
        <v>145.593127</v>
      </c>
      <c r="EW25" s="265"/>
      <c r="EX25" s="173"/>
      <c r="EY25" s="149"/>
      <c r="EZ25" s="309"/>
      <c r="FB25" s="265"/>
      <c r="FC25" s="173"/>
      <c r="FD25" s="149"/>
      <c r="FE25" s="309"/>
      <c r="FG25" s="265"/>
      <c r="FH25" s="147">
        <v>45600</v>
      </c>
      <c r="FI25" s="149">
        <v>21.39129</v>
      </c>
      <c r="FJ25" s="309">
        <v>152.3124</v>
      </c>
      <c r="FL25" s="265"/>
      <c r="FM25" s="147">
        <v>45630</v>
      </c>
      <c r="FN25" s="152">
        <v>20.64921</v>
      </c>
      <c r="FO25" s="152">
        <v>148.538</v>
      </c>
      <c r="FQ25" s="265"/>
      <c r="FR25" s="147"/>
      <c r="FS25" s="152"/>
      <c r="FT25" s="152"/>
      <c r="FV25" s="265"/>
      <c r="FW25" s="147"/>
      <c r="FX25" s="152"/>
      <c r="FY25" s="152"/>
      <c r="GA25" s="265"/>
      <c r="GB25" s="170">
        <v>45720</v>
      </c>
      <c r="GC25" s="152">
        <v>20.66329</v>
      </c>
      <c r="GD25" s="152">
        <v>148.2364</v>
      </c>
      <c r="GF25" s="265"/>
      <c r="GG25" s="170">
        <v>45749</v>
      </c>
      <c r="GH25" s="152">
        <v>20.73656</v>
      </c>
      <c r="GI25" s="152">
        <v>148.874</v>
      </c>
      <c r="GK25" s="265"/>
      <c r="GL25" s="170"/>
      <c r="GM25" s="152"/>
      <c r="GN25" s="152"/>
      <c r="GP25" s="265"/>
      <c r="GQ25" s="147">
        <v>45811</v>
      </c>
      <c r="GR25" s="152">
        <v>19.86018</v>
      </c>
      <c r="GS25" s="152">
        <v>142.7332</v>
      </c>
      <c r="GU25" s="265"/>
      <c r="GV25" s="147">
        <v>45842</v>
      </c>
      <c r="GW25">
        <v>20.21509</v>
      </c>
      <c r="GX25">
        <v>144.6086</v>
      </c>
      <c r="GZ25" s="265"/>
      <c r="HA25" s="147">
        <v>45873</v>
      </c>
      <c r="HB25" s="152">
        <v>20.5863</v>
      </c>
      <c r="HC25" s="152">
        <v>146.9759</v>
      </c>
      <c r="HE25" s="265"/>
      <c r="HF25" s="147">
        <v>45903</v>
      </c>
      <c r="HG25" s="152">
        <v>20.83116</v>
      </c>
      <c r="HH25" s="152">
        <v>148.1262</v>
      </c>
      <c r="HJ25" s="265"/>
      <c r="HK25" s="147"/>
      <c r="HL25" s="152"/>
      <c r="HM25" s="152"/>
      <c r="HO25" s="265"/>
      <c r="HP25" s="147">
        <v>45964</v>
      </c>
      <c r="HQ25" s="152">
        <v>21.69997613</v>
      </c>
      <c r="HR25" s="152">
        <v>153.7812208</v>
      </c>
      <c r="HT25" s="265"/>
      <c r="HU25" s="147">
        <v>45995</v>
      </c>
      <c r="HV25" s="152">
        <v>21.9934899269816</v>
      </c>
      <c r="HW25" s="152">
        <v>155.566552300519</v>
      </c>
      <c r="HY25" s="265"/>
      <c r="HZ25" s="147">
        <v>46027</v>
      </c>
      <c r="IA25" s="152">
        <v>22.3914017017465</v>
      </c>
      <c r="IB25" s="152">
        <v>157.254814151366</v>
      </c>
      <c r="ID25" s="265"/>
      <c r="IE25" s="147"/>
      <c r="IF25" s="152"/>
      <c r="IG25" s="152"/>
      <c r="II25" s="265"/>
      <c r="IJ25" s="147">
        <v>46085</v>
      </c>
      <c r="IK25" s="152">
        <v>22.81490269444</v>
      </c>
      <c r="IL25" s="152">
        <v>157.705733385047</v>
      </c>
      <c r="IN25" s="265"/>
      <c r="IO25" s="147">
        <v>46114</v>
      </c>
      <c r="IP25" s="152">
        <v>23.0520977408944</v>
      </c>
      <c r="IQ25" s="152">
        <v>158.782849239281</v>
      </c>
      <c r="IS25" s="265"/>
      <c r="IT25" s="147"/>
      <c r="IU25" s="152"/>
      <c r="IV25" s="152"/>
      <c r="IX25" s="265"/>
      <c r="IY25" s="147">
        <v>46175</v>
      </c>
      <c r="IZ25" s="152">
        <v>23.4626123272565</v>
      </c>
      <c r="JA25" s="152">
        <v>159.984514675864</v>
      </c>
    </row>
    <row r="26" spans="2:261">
      <c r="B26" s="168" t="s">
        <v>635</v>
      </c>
      <c r="C26" s="168" t="s">
        <v>1435</v>
      </c>
      <c r="D26" s="149">
        <f t="shared" si="3"/>
        <v>19.321431331633</v>
      </c>
      <c r="E26" s="181" t="s">
        <v>636</v>
      </c>
      <c r="F26" s="149">
        <f t="shared" si="4"/>
        <v>6.6651</v>
      </c>
      <c r="G26" s="309">
        <f t="shared" si="5"/>
        <v>128.779271968467</v>
      </c>
      <c r="I26" s="168" t="s">
        <v>637</v>
      </c>
      <c r="J26" s="168" t="s">
        <v>1436</v>
      </c>
      <c r="K26" s="149">
        <f t="shared" si="6"/>
        <v>20.3091045715794</v>
      </c>
      <c r="L26" s="181" t="s">
        <v>638</v>
      </c>
      <c r="M26" s="149">
        <f t="shared" si="7"/>
        <v>6.6863</v>
      </c>
      <c r="N26" s="309">
        <f t="shared" si="8"/>
        <v>135.792765896952</v>
      </c>
      <c r="P26" s="168" t="s">
        <v>639</v>
      </c>
      <c r="Q26" s="168" t="s">
        <v>1437</v>
      </c>
      <c r="R26" s="149">
        <f t="shared" si="9"/>
        <v>19.6877522493257</v>
      </c>
      <c r="S26" s="181" t="s">
        <v>640</v>
      </c>
      <c r="T26" s="149">
        <f t="shared" si="10"/>
        <v>6.7813</v>
      </c>
      <c r="U26" s="309">
        <f t="shared" si="11"/>
        <v>133.508554328352</v>
      </c>
      <c r="W26" s="168" t="s">
        <v>641</v>
      </c>
      <c r="X26" s="168" t="s">
        <v>1438</v>
      </c>
      <c r="Y26" s="149">
        <f t="shared" si="12"/>
        <v>20.2093690634978</v>
      </c>
      <c r="Z26" s="181" t="s">
        <v>642</v>
      </c>
      <c r="AA26" s="149">
        <f t="shared" si="13"/>
        <v>6.8821</v>
      </c>
      <c r="AB26" s="309">
        <f t="shared" si="14"/>
        <v>139.082898831898</v>
      </c>
      <c r="AD26" s="168"/>
      <c r="AE26" s="168"/>
      <c r="AF26" s="149"/>
      <c r="AG26" s="181"/>
      <c r="AH26" s="149"/>
      <c r="AI26" s="309"/>
      <c r="AK26" s="265" t="s">
        <v>643</v>
      </c>
      <c r="AL26" s="265" t="s">
        <v>1341</v>
      </c>
      <c r="AM26" s="149">
        <f t="shared" si="18"/>
        <v>20.4901237603475</v>
      </c>
      <c r="AN26" s="181" t="s">
        <v>644</v>
      </c>
      <c r="AO26" s="149">
        <f t="shared" si="19"/>
        <v>7.2197</v>
      </c>
      <c r="AP26" s="309">
        <f t="shared" si="20"/>
        <v>147.932546512581</v>
      </c>
      <c r="AR26" s="265" t="s">
        <v>645</v>
      </c>
      <c r="AS26" s="265" t="s">
        <v>1439</v>
      </c>
      <c r="AT26" s="149">
        <f t="shared" si="0"/>
        <v>19.1655327059816</v>
      </c>
      <c r="AU26" s="181" t="s">
        <v>646</v>
      </c>
      <c r="AV26" s="149">
        <f t="shared" si="1"/>
        <v>7.0542</v>
      </c>
      <c r="AW26" s="309">
        <f t="shared" si="2"/>
        <v>135.197500814535</v>
      </c>
      <c r="AY26" s="265"/>
      <c r="AZ26" s="265"/>
      <c r="BA26" s="149"/>
      <c r="BB26" s="181"/>
      <c r="BC26" s="149"/>
      <c r="BD26" s="309"/>
      <c r="BF26" s="265"/>
      <c r="BG26" s="265"/>
      <c r="BH26" s="149"/>
      <c r="BI26" s="309"/>
      <c r="BK26" s="265"/>
      <c r="BL26" s="173">
        <v>44988</v>
      </c>
      <c r="BM26" s="149">
        <v>19.77222398</v>
      </c>
      <c r="BN26" s="309">
        <v>136.6596805</v>
      </c>
      <c r="BP26" s="265"/>
      <c r="BQ26" s="173"/>
      <c r="BR26" s="149"/>
      <c r="BS26" s="309"/>
      <c r="BU26" s="265"/>
      <c r="BV26" s="173"/>
      <c r="BW26" s="149"/>
      <c r="BX26" s="309"/>
      <c r="BZ26" s="265"/>
      <c r="CA26" s="173"/>
      <c r="CB26" s="149"/>
      <c r="CC26" s="309"/>
      <c r="CE26" s="265"/>
      <c r="CF26" s="173">
        <v>45110</v>
      </c>
      <c r="CG26" s="149">
        <v>19.93183313</v>
      </c>
      <c r="CH26" s="309">
        <v>143.8221283</v>
      </c>
      <c r="CJ26" s="265"/>
      <c r="CK26" s="173">
        <v>45141</v>
      </c>
      <c r="CL26" s="149">
        <v>19.9207155521026</v>
      </c>
      <c r="CM26" s="309">
        <v>142.423155839758</v>
      </c>
      <c r="CO26" s="265"/>
      <c r="CP26" s="173"/>
      <c r="CQ26" s="149"/>
      <c r="CR26" s="309"/>
      <c r="CT26" s="265"/>
      <c r="CU26" s="173"/>
      <c r="CV26" s="149"/>
      <c r="CW26" s="309"/>
      <c r="CY26" s="265"/>
      <c r="CZ26" s="173">
        <v>45232</v>
      </c>
      <c r="DA26" s="149">
        <v>20.83593783</v>
      </c>
      <c r="DB26" s="309">
        <v>149.5957828</v>
      </c>
      <c r="DD26" s="265"/>
      <c r="DE26" s="173">
        <v>45261</v>
      </c>
      <c r="DF26" s="149">
        <v>20.78310749</v>
      </c>
      <c r="DG26" s="309">
        <v>147.7762075</v>
      </c>
      <c r="DI26" s="265"/>
      <c r="DJ26" s="173">
        <v>45293</v>
      </c>
      <c r="DK26" s="149">
        <v>19.89099733</v>
      </c>
      <c r="DL26" s="309">
        <v>140.7685881</v>
      </c>
      <c r="DN26" s="265"/>
      <c r="DO26" s="173"/>
      <c r="DP26" s="149"/>
      <c r="DQ26" s="309"/>
      <c r="DS26" s="265"/>
      <c r="DT26" s="173">
        <v>45352</v>
      </c>
      <c r="DU26" s="149">
        <v>21.039786</v>
      </c>
      <c r="DV26" s="309">
        <v>149.50662</v>
      </c>
      <c r="DX26" s="265"/>
      <c r="DY26" s="173"/>
      <c r="DZ26" s="149"/>
      <c r="EA26" s="309"/>
      <c r="EC26" s="265"/>
      <c r="ED26" s="173"/>
      <c r="EE26" s="149"/>
      <c r="EF26" s="309"/>
      <c r="EH26" s="265"/>
      <c r="EI26" s="173"/>
      <c r="EJ26" s="149"/>
      <c r="EK26" s="309"/>
      <c r="EM26" s="265"/>
      <c r="EN26" s="173">
        <v>45476</v>
      </c>
      <c r="EO26" s="149">
        <v>22.44568145</v>
      </c>
      <c r="EP26" s="309">
        <v>160.0646436</v>
      </c>
      <c r="ER26" s="265"/>
      <c r="ES26" s="173">
        <v>45506</v>
      </c>
      <c r="ET26" s="149">
        <v>20.80083203</v>
      </c>
      <c r="EU26" s="309">
        <v>148.4680187</v>
      </c>
      <c r="EW26" s="265"/>
      <c r="EX26" s="173"/>
      <c r="EY26" s="149"/>
      <c r="EZ26" s="309"/>
      <c r="FB26" s="265"/>
      <c r="FC26" s="173"/>
      <c r="FD26" s="149"/>
      <c r="FE26" s="309"/>
      <c r="FG26" s="265"/>
      <c r="FH26" s="147">
        <v>45597</v>
      </c>
      <c r="FI26" s="149">
        <v>21.36752</v>
      </c>
      <c r="FJ26" s="309">
        <v>151.9979</v>
      </c>
      <c r="FL26" s="265"/>
      <c r="FM26" s="147">
        <v>45629</v>
      </c>
      <c r="FN26" s="152">
        <v>20.66799</v>
      </c>
      <c r="FO26" s="152">
        <v>148.8013</v>
      </c>
      <c r="FQ26" s="265"/>
      <c r="FR26" s="147"/>
      <c r="FS26" s="152"/>
      <c r="FT26" s="152"/>
      <c r="FV26" s="265"/>
      <c r="FW26" s="147"/>
      <c r="FX26" s="152"/>
      <c r="FY26" s="152"/>
      <c r="GA26" s="265"/>
      <c r="GB26" s="170">
        <v>45719</v>
      </c>
      <c r="GC26" s="152">
        <v>20.85071</v>
      </c>
      <c r="GD26" s="152">
        <v>149.5934</v>
      </c>
      <c r="GF26" s="265"/>
      <c r="GG26" s="170">
        <v>45748</v>
      </c>
      <c r="GH26" s="152">
        <v>20.79651</v>
      </c>
      <c r="GI26" s="152">
        <v>149.2669</v>
      </c>
      <c r="GK26" s="265"/>
      <c r="GL26" s="170"/>
      <c r="GM26" s="152"/>
      <c r="GN26" s="152"/>
      <c r="GP26" s="265"/>
      <c r="GQ26" s="170"/>
      <c r="GR26" s="152"/>
      <c r="GS26" s="152"/>
      <c r="GU26" s="265"/>
      <c r="GV26" s="147">
        <v>45841</v>
      </c>
      <c r="GW26">
        <v>20.05575</v>
      </c>
      <c r="GX26">
        <v>143.4448</v>
      </c>
      <c r="GZ26" s="265"/>
      <c r="HA26" s="147">
        <v>45870</v>
      </c>
      <c r="HB26" s="152">
        <v>21.01988</v>
      </c>
      <c r="HC26" s="152">
        <v>150.2838</v>
      </c>
      <c r="HE26" s="265"/>
      <c r="HF26" s="147">
        <v>45902</v>
      </c>
      <c r="HG26" s="152">
        <v>20.66628</v>
      </c>
      <c r="HH26" s="152">
        <v>146.9145</v>
      </c>
      <c r="HJ26" s="265"/>
      <c r="HK26" s="147"/>
      <c r="HL26" s="152"/>
      <c r="HM26" s="152"/>
      <c r="HO26" s="265"/>
      <c r="HP26" s="147"/>
      <c r="HQ26" s="152"/>
      <c r="HR26" s="152"/>
      <c r="HT26" s="265"/>
      <c r="HU26" s="147">
        <v>45994</v>
      </c>
      <c r="HV26" s="152">
        <v>22.0458553791887</v>
      </c>
      <c r="HW26" s="152">
        <v>155.983245149912</v>
      </c>
      <c r="HY26" s="265"/>
      <c r="HZ26" s="147"/>
      <c r="IA26" s="152"/>
      <c r="IB26" s="152"/>
      <c r="ID26" s="265"/>
      <c r="IE26" s="147"/>
      <c r="IF26" s="152"/>
      <c r="IG26" s="152"/>
      <c r="II26" s="265"/>
      <c r="IJ26" s="147">
        <v>46084</v>
      </c>
      <c r="IK26" s="152">
        <v>22.7432964133822</v>
      </c>
      <c r="IL26" s="152">
        <v>157.128886260775</v>
      </c>
      <c r="IN26" s="265"/>
      <c r="IO26" s="147">
        <v>46113</v>
      </c>
      <c r="IP26" s="152">
        <v>23.0096640589047</v>
      </c>
      <c r="IQ26" s="152">
        <v>158.82420616659</v>
      </c>
      <c r="IS26" s="265"/>
      <c r="IT26" s="147"/>
      <c r="IU26" s="152"/>
      <c r="IV26" s="152"/>
      <c r="IX26" s="265"/>
      <c r="IY26" s="147">
        <v>46174</v>
      </c>
      <c r="IZ26" s="152">
        <v>23.4433608402101</v>
      </c>
      <c r="JA26" s="152">
        <v>159.80635783946</v>
      </c>
    </row>
    <row r="27" spans="2:261">
      <c r="B27" s="168"/>
      <c r="C27" s="168"/>
      <c r="D27" s="149"/>
      <c r="E27" s="181"/>
      <c r="F27" s="149"/>
      <c r="G27" s="309"/>
      <c r="I27" s="168"/>
      <c r="J27" s="168"/>
      <c r="K27" s="149"/>
      <c r="L27" s="181"/>
      <c r="M27" s="149"/>
      <c r="N27" s="309"/>
      <c r="P27" s="168" t="s">
        <v>653</v>
      </c>
      <c r="Q27" s="168" t="s">
        <v>1440</v>
      </c>
      <c r="R27" s="149">
        <f t="shared" ref="R27:R28" si="24">100/Q27</f>
        <v>19.4992590281569</v>
      </c>
      <c r="S27" s="181" t="s">
        <v>654</v>
      </c>
      <c r="T27" s="149">
        <f t="shared" ref="T27:T28" si="25">S27/100</f>
        <v>6.7462</v>
      </c>
      <c r="U27" s="309">
        <f t="shared" ref="U27:U28" si="26">R27*T27</f>
        <v>131.545901255752</v>
      </c>
      <c r="W27" s="168"/>
      <c r="X27" s="168"/>
      <c r="Y27" s="149"/>
      <c r="Z27" s="181"/>
      <c r="AA27" s="149"/>
      <c r="AB27" s="309"/>
      <c r="AD27" s="168"/>
      <c r="AE27" s="168"/>
      <c r="AF27" s="149"/>
      <c r="AG27" s="181"/>
      <c r="AH27" s="149"/>
      <c r="AI27" s="309"/>
      <c r="AK27" s="265" t="s">
        <v>655</v>
      </c>
      <c r="AL27" s="265" t="s">
        <v>1441</v>
      </c>
      <c r="AM27" s="149">
        <f t="shared" si="18"/>
        <v>20.5812134683461</v>
      </c>
      <c r="AN27" s="181" t="s">
        <v>656</v>
      </c>
      <c r="AO27" s="149">
        <f t="shared" si="19"/>
        <v>7.2081</v>
      </c>
      <c r="AP27" s="309">
        <f t="shared" si="20"/>
        <v>148.351444801185</v>
      </c>
      <c r="AR27" s="265" t="s">
        <v>657</v>
      </c>
      <c r="AS27" s="265" t="s">
        <v>1442</v>
      </c>
      <c r="AT27" s="149">
        <f t="shared" si="0"/>
        <v>19.3378712871287</v>
      </c>
      <c r="AU27" s="181" t="s">
        <v>658</v>
      </c>
      <c r="AV27" s="149">
        <f t="shared" si="1"/>
        <v>7.1225</v>
      </c>
      <c r="AW27" s="309">
        <f t="shared" si="2"/>
        <v>137.733988242574</v>
      </c>
      <c r="AY27" s="265"/>
      <c r="AZ27" s="265"/>
      <c r="BA27" s="149"/>
      <c r="BB27" s="181"/>
      <c r="BC27" s="149"/>
      <c r="BD27" s="309"/>
      <c r="BF27" s="265"/>
      <c r="BG27" s="265"/>
      <c r="BH27" s="149"/>
      <c r="BI27" s="309"/>
      <c r="BK27" s="265"/>
      <c r="BL27" s="173">
        <v>44987</v>
      </c>
      <c r="BM27" s="149">
        <v>19.77222398</v>
      </c>
      <c r="BN27" s="309">
        <v>136.0487188</v>
      </c>
      <c r="BP27" s="265"/>
      <c r="BQ27" s="173"/>
      <c r="BR27" s="149"/>
      <c r="BS27" s="309"/>
      <c r="BU27" s="265"/>
      <c r="BV27" s="173"/>
      <c r="BW27" s="149"/>
      <c r="BX27" s="309"/>
      <c r="BZ27" s="265"/>
      <c r="CA27" s="173"/>
      <c r="CB27" s="149"/>
      <c r="CC27" s="309"/>
      <c r="CE27" s="265"/>
      <c r="CF27" s="173"/>
      <c r="CG27" s="149"/>
      <c r="CH27" s="309"/>
      <c r="CJ27" s="265"/>
      <c r="CK27" s="173">
        <v>45140</v>
      </c>
      <c r="CL27" s="149">
        <v>19.9334223692866</v>
      </c>
      <c r="CM27" s="309">
        <v>142.260848765124</v>
      </c>
      <c r="CO27" s="265"/>
      <c r="CP27" s="173"/>
      <c r="CQ27" s="149"/>
      <c r="CR27" s="309"/>
      <c r="CT27" s="265"/>
      <c r="CU27" s="173"/>
      <c r="CV27" s="149"/>
      <c r="CW27" s="309"/>
      <c r="CY27" s="265"/>
      <c r="CZ27" s="173">
        <v>45231</v>
      </c>
      <c r="DA27" s="149">
        <v>20.89383841</v>
      </c>
      <c r="DB27" s="309">
        <v>149.9717933</v>
      </c>
      <c r="DD27" s="265"/>
      <c r="DE27" s="173"/>
      <c r="DF27" s="149"/>
      <c r="DG27" s="309"/>
      <c r="DI27" s="265"/>
      <c r="DJ27" s="173"/>
      <c r="DK27" s="149"/>
      <c r="DL27" s="309"/>
      <c r="DN27" s="265"/>
      <c r="DO27" s="173"/>
      <c r="DP27" s="149"/>
      <c r="DQ27" s="309"/>
      <c r="DS27" s="265"/>
      <c r="DT27" s="173"/>
      <c r="DU27" s="149"/>
      <c r="DV27" s="309"/>
      <c r="DX27" s="265"/>
      <c r="DY27" s="173"/>
      <c r="DZ27" s="149"/>
      <c r="EA27" s="309"/>
      <c r="EC27" s="265"/>
      <c r="ED27" s="173"/>
      <c r="EE27" s="149"/>
      <c r="EF27" s="309"/>
      <c r="EH27" s="265"/>
      <c r="EI27" s="173"/>
      <c r="EJ27" s="149"/>
      <c r="EK27" s="309"/>
      <c r="EM27" s="265"/>
      <c r="EN27" s="173">
        <v>45475</v>
      </c>
      <c r="EO27" s="149">
        <v>22.42806199</v>
      </c>
      <c r="EP27" s="309">
        <v>159.8918967</v>
      </c>
      <c r="ER27" s="265"/>
      <c r="ES27" s="173">
        <v>45505</v>
      </c>
      <c r="ET27" s="149">
        <v>20.9648001</v>
      </c>
      <c r="EU27" s="309">
        <v>149.5272438</v>
      </c>
      <c r="EW27" s="265"/>
      <c r="EX27" s="173"/>
      <c r="EY27" s="149"/>
      <c r="EZ27" s="309"/>
      <c r="FB27" s="265"/>
      <c r="FC27" s="173"/>
      <c r="FD27" s="149"/>
      <c r="FE27" s="309"/>
      <c r="FG27" s="265"/>
      <c r="FH27" s="173"/>
      <c r="FI27" s="149"/>
      <c r="FJ27" s="309"/>
      <c r="FL27" s="265"/>
      <c r="FM27" s="147">
        <v>45628</v>
      </c>
      <c r="FN27" s="152">
        <v>20.77534</v>
      </c>
      <c r="FO27" s="152">
        <v>149.3019</v>
      </c>
      <c r="FQ27" s="265"/>
      <c r="FR27" s="147"/>
      <c r="FS27" s="152"/>
      <c r="FT27" s="152"/>
      <c r="FV27" s="265"/>
      <c r="FW27" s="147"/>
      <c r="FX27" s="152"/>
      <c r="FY27" s="152"/>
      <c r="GA27" s="265"/>
      <c r="GB27" s="147"/>
      <c r="GC27" s="152"/>
      <c r="GD27" s="152"/>
      <c r="GF27" s="265"/>
      <c r="GG27" s="147"/>
      <c r="GH27" s="152"/>
      <c r="GI27" s="152"/>
      <c r="GK27" s="265"/>
      <c r="GL27" s="147"/>
      <c r="GM27" s="152"/>
      <c r="GN27" s="152"/>
      <c r="GP27" s="265"/>
      <c r="GQ27" s="147"/>
      <c r="GR27" s="152"/>
      <c r="GS27" s="152"/>
      <c r="GU27" s="265"/>
      <c r="GV27" s="147">
        <v>45840</v>
      </c>
      <c r="GW27">
        <v>20.03807</v>
      </c>
      <c r="GX27">
        <v>143.3644</v>
      </c>
      <c r="GZ27" s="265"/>
      <c r="HA27" s="147"/>
      <c r="HE27" s="265"/>
      <c r="HF27" s="147">
        <v>45901</v>
      </c>
      <c r="HG27" s="152">
        <v>20.6868</v>
      </c>
      <c r="HH27" s="152">
        <v>147.0252</v>
      </c>
      <c r="HJ27" s="265"/>
      <c r="HK27" s="147"/>
      <c r="HL27" s="152"/>
      <c r="HM27" s="152"/>
      <c r="HO27" s="265"/>
      <c r="HP27" s="147"/>
      <c r="HQ27" s="152"/>
      <c r="HR27" s="152"/>
      <c r="HT27" s="265"/>
      <c r="HU27" s="147">
        <v>45993</v>
      </c>
      <c r="HV27" s="152">
        <v>21.9804374107045</v>
      </c>
      <c r="HW27" s="152">
        <v>155.608308605341</v>
      </c>
      <c r="HY27" s="265"/>
      <c r="HZ27" s="147"/>
      <c r="IA27" s="152"/>
      <c r="IB27" s="152"/>
      <c r="ID27" s="265"/>
      <c r="IE27" s="147"/>
      <c r="IF27" s="152"/>
      <c r="IG27" s="152"/>
      <c r="II27" s="265"/>
      <c r="IJ27" s="147">
        <v>46083</v>
      </c>
      <c r="IK27" s="152">
        <v>22.6639167780976</v>
      </c>
      <c r="IL27" s="152">
        <v>156.915894204836</v>
      </c>
      <c r="IN27" s="265"/>
      <c r="IO27" s="147"/>
      <c r="IP27" s="152"/>
      <c r="IQ27" s="152"/>
      <c r="IS27" s="265"/>
      <c r="IT27" s="147"/>
      <c r="IU27" s="152"/>
      <c r="IV27" s="152"/>
      <c r="IX27" s="265"/>
      <c r="IY27" s="147"/>
      <c r="IZ27" s="152"/>
      <c r="JA27" s="152"/>
    </row>
    <row r="28" spans="2:261">
      <c r="B28" s="168"/>
      <c r="C28" s="168"/>
      <c r="D28" s="149"/>
      <c r="E28" s="181"/>
      <c r="F28" s="149"/>
      <c r="G28" s="309"/>
      <c r="I28" s="168"/>
      <c r="J28" s="168"/>
      <c r="K28" s="149"/>
      <c r="L28" s="181"/>
      <c r="M28" s="149"/>
      <c r="N28" s="309"/>
      <c r="P28" s="168" t="s">
        <v>663</v>
      </c>
      <c r="Q28" s="168" t="s">
        <v>1443</v>
      </c>
      <c r="R28" s="149">
        <f t="shared" si="24"/>
        <v>19.781611014401</v>
      </c>
      <c r="S28" s="181" t="s">
        <v>664</v>
      </c>
      <c r="T28" s="149">
        <f t="shared" si="25"/>
        <v>6.7467</v>
      </c>
      <c r="U28" s="309">
        <f t="shared" si="26"/>
        <v>133.460595030859</v>
      </c>
      <c r="W28" s="168"/>
      <c r="X28" s="168"/>
      <c r="Y28" s="149"/>
      <c r="Z28" s="181"/>
      <c r="AA28" s="149"/>
      <c r="AB28" s="309"/>
      <c r="AD28" s="168"/>
      <c r="AE28" s="168"/>
      <c r="AF28" s="149"/>
      <c r="AG28" s="181"/>
      <c r="AH28" s="149"/>
      <c r="AI28" s="309"/>
      <c r="AK28" s="168"/>
      <c r="AL28" s="168"/>
      <c r="AM28" s="149"/>
      <c r="AN28" s="181"/>
      <c r="AO28" s="149"/>
      <c r="AP28" s="309"/>
      <c r="AR28" s="168"/>
      <c r="AS28" s="168"/>
      <c r="AT28" s="149"/>
      <c r="AU28" s="181"/>
      <c r="AV28" s="149"/>
      <c r="AW28" s="309"/>
      <c r="AY28" s="168"/>
      <c r="AZ28" s="168"/>
      <c r="BA28" s="149"/>
      <c r="BB28" s="181"/>
      <c r="BC28" s="149"/>
      <c r="BD28" s="309"/>
      <c r="BF28" s="168"/>
      <c r="BG28" s="168"/>
      <c r="BH28" s="149"/>
      <c r="BI28" s="309"/>
      <c r="BK28" s="168"/>
      <c r="BL28" s="173">
        <v>44986</v>
      </c>
      <c r="BM28" s="149">
        <v>19.63633507</v>
      </c>
      <c r="BN28" s="309">
        <v>136.2761654</v>
      </c>
      <c r="BP28" s="168"/>
      <c r="BQ28" s="173"/>
      <c r="BR28" s="149"/>
      <c r="BS28" s="309"/>
      <c r="BU28" s="168"/>
      <c r="BV28" s="173"/>
      <c r="BW28" s="149"/>
      <c r="BX28" s="309"/>
      <c r="BZ28" s="168"/>
      <c r="CA28" s="173"/>
      <c r="CB28" s="149"/>
      <c r="CC28" s="309"/>
      <c r="CE28" s="168"/>
      <c r="CF28" s="173"/>
      <c r="CG28" s="149"/>
      <c r="CH28" s="309"/>
      <c r="CJ28" s="168"/>
      <c r="CK28" s="173">
        <v>45139</v>
      </c>
      <c r="CL28" s="149">
        <v>19.9175413786922</v>
      </c>
      <c r="CM28" s="309">
        <v>141.978210209732</v>
      </c>
      <c r="CO28" s="168"/>
      <c r="CP28" s="173"/>
      <c r="CQ28" s="149"/>
      <c r="CR28" s="309"/>
      <c r="CT28" s="168"/>
      <c r="CU28" s="173"/>
      <c r="CV28" s="149"/>
      <c r="CW28" s="309"/>
      <c r="CY28" s="168"/>
      <c r="CZ28" s="173"/>
      <c r="DA28" s="149"/>
      <c r="DB28" s="309"/>
      <c r="DD28" s="168"/>
      <c r="DE28" s="173"/>
      <c r="DF28" s="149"/>
      <c r="DG28" s="309"/>
      <c r="DI28" s="168"/>
      <c r="DJ28" s="173"/>
      <c r="DK28" s="149"/>
      <c r="DL28" s="309"/>
      <c r="DN28" s="168"/>
      <c r="DO28" s="173"/>
      <c r="DP28" s="149"/>
      <c r="DQ28" s="309"/>
      <c r="DS28" s="168"/>
      <c r="DT28" s="173"/>
      <c r="DU28" s="149"/>
      <c r="DV28" s="309"/>
      <c r="DX28" s="168"/>
      <c r="DY28" s="173"/>
      <c r="DZ28" s="149"/>
      <c r="EA28" s="309"/>
      <c r="EC28" s="168"/>
      <c r="ED28" s="173"/>
      <c r="EE28" s="149"/>
      <c r="EF28" s="309"/>
      <c r="EH28" s="168"/>
      <c r="EI28" s="173"/>
      <c r="EJ28" s="149"/>
      <c r="EK28" s="309"/>
      <c r="EM28" s="168"/>
      <c r="EN28" s="173">
        <v>45474</v>
      </c>
      <c r="EO28" s="149">
        <v>22.38037689</v>
      </c>
      <c r="EP28" s="309">
        <v>159.4937559</v>
      </c>
      <c r="ER28" s="168"/>
      <c r="ES28" s="173"/>
      <c r="ET28" s="149"/>
      <c r="EU28" s="309"/>
      <c r="EW28" s="168"/>
      <c r="EX28" s="173"/>
      <c r="EY28" s="149"/>
      <c r="EZ28" s="309"/>
      <c r="FB28" s="168"/>
      <c r="FC28" s="173"/>
      <c r="FD28" s="149"/>
      <c r="FE28" s="309"/>
      <c r="FG28" s="168"/>
      <c r="FH28" s="173"/>
      <c r="FI28" s="149"/>
      <c r="FJ28" s="309"/>
      <c r="FL28" s="168"/>
      <c r="FM28" s="173"/>
      <c r="FN28" s="149"/>
      <c r="FO28" s="309"/>
      <c r="FQ28" s="168"/>
      <c r="FR28" s="173"/>
      <c r="FS28" s="149"/>
      <c r="FT28" s="309"/>
      <c r="FV28" s="168"/>
      <c r="FW28" s="173"/>
      <c r="FX28" s="149"/>
      <c r="FY28" s="309"/>
      <c r="GA28" s="168"/>
      <c r="GB28" s="173"/>
      <c r="GC28" s="149"/>
      <c r="GD28" s="309"/>
      <c r="GF28" s="168"/>
      <c r="GG28" s="173"/>
      <c r="GH28" s="149"/>
      <c r="GI28" s="309"/>
      <c r="GK28" s="168"/>
      <c r="GL28" s="173"/>
      <c r="GM28" s="149"/>
      <c r="GN28" s="309"/>
      <c r="GP28" s="168"/>
      <c r="GQ28" s="173"/>
      <c r="GR28" s="149"/>
      <c r="GS28" s="309"/>
      <c r="GU28" s="168"/>
      <c r="GV28" s="147">
        <v>45839</v>
      </c>
      <c r="GW28">
        <v>20.10535</v>
      </c>
      <c r="GX28">
        <v>143.8216</v>
      </c>
      <c r="GZ28" s="168"/>
      <c r="HA28" s="147"/>
      <c r="HE28" s="168"/>
      <c r="HF28" s="147"/>
      <c r="HJ28" s="168"/>
      <c r="HK28" s="147"/>
      <c r="HO28" s="168"/>
      <c r="HP28" s="147"/>
      <c r="HT28" s="168"/>
      <c r="HU28" s="147">
        <v>45992</v>
      </c>
      <c r="HV28" s="152">
        <v>22.0599589684763</v>
      </c>
      <c r="HW28" s="152">
        <v>156.094063665042</v>
      </c>
      <c r="HY28" s="168"/>
      <c r="HZ28" s="147"/>
      <c r="IA28" s="152"/>
      <c r="IB28" s="152"/>
      <c r="ID28" s="168"/>
      <c r="IE28" s="147"/>
      <c r="IF28" s="152"/>
      <c r="IG28" s="152"/>
      <c r="II28" s="168"/>
      <c r="IJ28" s="147"/>
      <c r="IK28" s="152"/>
      <c r="IL28" s="152"/>
      <c r="IN28" s="168"/>
      <c r="IO28" s="147"/>
      <c r="IP28" s="152"/>
      <c r="IQ28" s="152"/>
      <c r="IS28" s="168"/>
      <c r="IT28" s="147"/>
      <c r="IU28" s="152"/>
      <c r="IV28" s="152"/>
      <c r="IX28" s="168"/>
      <c r="IY28" s="147"/>
      <c r="IZ28" s="152"/>
      <c r="JA28" s="152"/>
    </row>
    <row r="29" spans="2:261">
      <c r="B29" s="132" t="s">
        <v>1444</v>
      </c>
      <c r="C29" s="141" t="s">
        <v>62</v>
      </c>
      <c r="D29" s="179">
        <f>1/D31</f>
        <v>0.00732127424978395</v>
      </c>
      <c r="E29" s="142"/>
      <c r="F29" s="142"/>
      <c r="G29" s="142"/>
      <c r="I29" s="132" t="s">
        <v>1444</v>
      </c>
      <c r="J29" s="141" t="s">
        <v>62</v>
      </c>
      <c r="K29" s="179">
        <f>1/K31</f>
        <v>0.00743716357489212</v>
      </c>
      <c r="L29" s="142"/>
      <c r="M29" s="142"/>
      <c r="N29" s="142"/>
      <c r="P29" s="132" t="s">
        <v>1444</v>
      </c>
      <c r="Q29" s="141" t="s">
        <v>62</v>
      </c>
      <c r="R29" s="179">
        <f>1/R31</f>
        <v>0.00722723710562215</v>
      </c>
      <c r="S29" s="142"/>
      <c r="T29" s="142"/>
      <c r="U29" s="142"/>
      <c r="W29" s="132" t="s">
        <v>1444</v>
      </c>
      <c r="X29" s="141" t="s">
        <v>62</v>
      </c>
      <c r="Y29" s="179">
        <f>1/Y31</f>
        <v>0.00694047719654075</v>
      </c>
      <c r="Z29" s="142"/>
      <c r="AA29" s="142"/>
      <c r="AB29" s="142"/>
      <c r="AD29" s="132" t="s">
        <v>1444</v>
      </c>
      <c r="AE29" s="141" t="s">
        <v>62</v>
      </c>
      <c r="AF29" s="179">
        <f>1/AF31</f>
        <v>0.0067927209898562</v>
      </c>
      <c r="AG29" s="142"/>
      <c r="AH29" s="142"/>
      <c r="AI29" s="142"/>
      <c r="AK29" s="132" t="s">
        <v>1444</v>
      </c>
      <c r="AL29" s="141" t="s">
        <v>62</v>
      </c>
      <c r="AM29" s="179">
        <f>1/AM31</f>
        <v>0.00720687204782009</v>
      </c>
      <c r="AN29" s="142"/>
      <c r="AO29" s="142"/>
      <c r="AP29" s="142"/>
      <c r="AR29" s="132" t="s">
        <v>1444</v>
      </c>
      <c r="AS29" s="141" t="s">
        <v>62</v>
      </c>
      <c r="AT29" s="179">
        <f>1/AT31</f>
        <v>0.00751773253309594</v>
      </c>
      <c r="AU29" s="142"/>
      <c r="AV29" s="142"/>
      <c r="AW29" s="142"/>
      <c r="AY29" s="132" t="s">
        <v>1444</v>
      </c>
      <c r="AZ29" s="141" t="s">
        <v>62</v>
      </c>
      <c r="BA29" s="179">
        <f>1/BA31</f>
        <v>0.00766818531447843</v>
      </c>
      <c r="BB29" s="142"/>
      <c r="BC29" s="142"/>
      <c r="BD29" s="142"/>
      <c r="BF29" s="132" t="s">
        <v>1444</v>
      </c>
      <c r="BG29" s="141" t="s">
        <v>62</v>
      </c>
      <c r="BH29" s="179">
        <f>1/BH31</f>
        <v>0.00733957622910367</v>
      </c>
      <c r="BI29" s="142"/>
      <c r="BK29" s="132" t="s">
        <v>1444</v>
      </c>
      <c r="BL29" s="141" t="s">
        <v>62</v>
      </c>
      <c r="BM29" s="179">
        <f>1/BM31</f>
        <v>0.00752259266083839</v>
      </c>
      <c r="BN29" s="142"/>
      <c r="BP29" s="132" t="s">
        <v>1444</v>
      </c>
      <c r="BQ29" s="141" t="s">
        <v>62</v>
      </c>
      <c r="BR29" s="179">
        <f>1/BR31</f>
        <v>0.00747010398461689</v>
      </c>
      <c r="BS29" s="142"/>
      <c r="BU29" s="132" t="s">
        <v>1444</v>
      </c>
      <c r="BV29" s="141" t="s">
        <v>62</v>
      </c>
      <c r="BW29" s="179">
        <f>1/BW31</f>
        <v>0.00715211589916845</v>
      </c>
      <c r="BX29" s="142"/>
      <c r="BZ29" s="132" t="s">
        <v>1444</v>
      </c>
      <c r="CA29" s="141" t="s">
        <v>62</v>
      </c>
      <c r="CB29" s="179">
        <f>1/CB31</f>
        <v>0.00693265797558747</v>
      </c>
      <c r="CC29" s="142"/>
      <c r="CE29" s="132" t="s">
        <v>1444</v>
      </c>
      <c r="CF29" s="141" t="s">
        <v>62</v>
      </c>
      <c r="CG29" s="179">
        <f>1/CG31</f>
        <v>0.00712460556749751</v>
      </c>
      <c r="CH29" s="142"/>
      <c r="CJ29" s="132" t="s">
        <v>1444</v>
      </c>
      <c r="CK29" s="141" t="s">
        <v>62</v>
      </c>
      <c r="CL29" s="179">
        <f>1/CL31</f>
        <v>0.00694141566055341</v>
      </c>
      <c r="CM29" s="142"/>
      <c r="CO29" s="132" t="s">
        <v>1444</v>
      </c>
      <c r="CP29" s="141" t="s">
        <v>62</v>
      </c>
      <c r="CQ29" s="179">
        <f>1/CQ31</f>
        <v>0.00674085629284884</v>
      </c>
      <c r="CR29" s="142"/>
      <c r="CT29" s="132" t="s">
        <v>1444</v>
      </c>
      <c r="CU29" s="141" t="s">
        <v>62</v>
      </c>
      <c r="CV29" s="179">
        <f>1/CV31</f>
        <v>0.00674751668461318</v>
      </c>
      <c r="CW29" s="142"/>
      <c r="CY29" s="132" t="s">
        <v>1444</v>
      </c>
      <c r="CZ29" s="141" t="s">
        <v>62</v>
      </c>
      <c r="DA29" s="179">
        <f>1/DA31</f>
        <v>0.00680982286276512</v>
      </c>
      <c r="DB29" s="142"/>
      <c r="DD29" s="132" t="s">
        <v>1444</v>
      </c>
      <c r="DE29" s="141" t="s">
        <v>62</v>
      </c>
      <c r="DF29" s="179">
        <f>1/DF31</f>
        <v>0.00708952800664052</v>
      </c>
      <c r="DG29" s="142"/>
      <c r="DI29" s="132" t="s">
        <v>1444</v>
      </c>
      <c r="DJ29" s="141" t="s">
        <v>62</v>
      </c>
      <c r="DK29" s="179">
        <f>1/DK31</f>
        <v>0.00681021743759621</v>
      </c>
      <c r="DL29" s="142"/>
      <c r="DN29" s="132" t="s">
        <v>1444</v>
      </c>
      <c r="DO29" s="141" t="s">
        <v>62</v>
      </c>
      <c r="DP29" s="179">
        <f>1/DP31</f>
        <v>0.00667140604686517</v>
      </c>
      <c r="DQ29" s="142"/>
      <c r="DS29" s="132" t="s">
        <v>1444</v>
      </c>
      <c r="DT29" s="141" t="s">
        <v>62</v>
      </c>
      <c r="DU29" s="179">
        <f>1/DU31</f>
        <v>0.00664665270913909</v>
      </c>
      <c r="DV29" s="142"/>
      <c r="DX29" s="132" t="s">
        <v>1444</v>
      </c>
      <c r="DY29" s="141" t="s">
        <v>62</v>
      </c>
      <c r="DZ29" s="179">
        <f>1/DZ31</f>
        <v>0.00644076383130846</v>
      </c>
      <c r="EA29" s="142"/>
      <c r="EC29" s="132" t="s">
        <v>1444</v>
      </c>
      <c r="ED29" s="141" t="s">
        <v>62</v>
      </c>
      <c r="EE29" s="179">
        <f>1/EE31</f>
        <v>0.00641613211897023</v>
      </c>
      <c r="EF29" s="142"/>
      <c r="EH29" s="132" t="s">
        <v>1444</v>
      </c>
      <c r="EI29" s="141" t="s">
        <v>62</v>
      </c>
      <c r="EJ29" s="179">
        <f>1/EJ31</f>
        <v>0.00627743166624704</v>
      </c>
      <c r="EK29" s="142"/>
      <c r="EM29" s="132" t="s">
        <v>1444</v>
      </c>
      <c r="EN29" s="141" t="s">
        <v>62</v>
      </c>
      <c r="EO29" s="179">
        <f>1/EO31</f>
        <v>0.00658172847778934</v>
      </c>
      <c r="EP29" s="142"/>
      <c r="ER29" s="132" t="s">
        <v>1444</v>
      </c>
      <c r="ES29" s="141" t="s">
        <v>62</v>
      </c>
      <c r="ET29" s="179">
        <f>1/ET31</f>
        <v>0.00689696867205507</v>
      </c>
      <c r="EU29" s="142"/>
      <c r="EW29" s="132" t="s">
        <v>1444</v>
      </c>
      <c r="EX29" s="141" t="s">
        <v>62</v>
      </c>
      <c r="EY29" s="179">
        <f>1/EY31</f>
        <v>0.00700359564600466</v>
      </c>
      <c r="EZ29" s="142"/>
      <c r="FB29" s="132" t="s">
        <v>1444</v>
      </c>
      <c r="FC29" s="141" t="s">
        <v>62</v>
      </c>
      <c r="FD29" s="179">
        <f>1/FD31</f>
        <v>0.00652350877116806</v>
      </c>
      <c r="FE29" s="142"/>
      <c r="FG29" s="132" t="s">
        <v>1444</v>
      </c>
      <c r="FH29" s="141" t="s">
        <v>62</v>
      </c>
      <c r="FI29" s="179">
        <f>1/FI31</f>
        <v>0.00664607711974968</v>
      </c>
      <c r="FJ29" s="142"/>
      <c r="FL29" s="132" t="s">
        <v>1444</v>
      </c>
      <c r="FM29" s="141" t="s">
        <v>62</v>
      </c>
      <c r="FN29" s="179">
        <f>1/FN31</f>
        <v>0.00643161266255901</v>
      </c>
      <c r="FO29" s="142"/>
      <c r="FQ29" s="132" t="s">
        <v>1444</v>
      </c>
      <c r="FR29" s="141" t="s">
        <v>62</v>
      </c>
      <c r="FS29" s="179">
        <f>1/FS31</f>
        <v>0.00649612603523888</v>
      </c>
      <c r="FT29" s="142"/>
      <c r="FV29" s="132" t="s">
        <v>1444</v>
      </c>
      <c r="FW29" s="141" t="s">
        <v>62</v>
      </c>
      <c r="FX29" s="179">
        <f>1/FX31</f>
        <v>0.00673784980389488</v>
      </c>
      <c r="FY29" s="142"/>
      <c r="GA29" s="132" t="s">
        <v>1444</v>
      </c>
      <c r="GB29" s="141" t="s">
        <v>62</v>
      </c>
      <c r="GC29" s="179">
        <f>1/GC31</f>
        <v>0.00673637013389883</v>
      </c>
      <c r="GD29" s="142"/>
      <c r="GF29" s="132" t="s">
        <v>1444</v>
      </c>
      <c r="GG29" s="141" t="s">
        <v>62</v>
      </c>
      <c r="GH29" s="179">
        <f>1/GH31</f>
        <v>0.00706418233502309</v>
      </c>
      <c r="GI29" s="142"/>
      <c r="GK29" s="132" t="s">
        <v>1444</v>
      </c>
      <c r="GL29" s="141" t="s">
        <v>62</v>
      </c>
      <c r="GM29" s="179">
        <f>1/GM31</f>
        <v>0.00693978900265516</v>
      </c>
      <c r="GN29" s="142"/>
      <c r="GP29" s="132" t="s">
        <v>1444</v>
      </c>
      <c r="GQ29" s="141" t="s">
        <v>62</v>
      </c>
      <c r="GR29" s="179">
        <f>1/GR31</f>
        <v>0.00692788967474251</v>
      </c>
      <c r="GS29" s="142"/>
      <c r="GU29" s="132" t="s">
        <v>1444</v>
      </c>
      <c r="GV29" s="141" t="s">
        <v>62</v>
      </c>
      <c r="GW29" s="179">
        <f>1/GW31</f>
        <v>0.0067148299032863</v>
      </c>
      <c r="GX29" s="142"/>
      <c r="GZ29" s="132" t="s">
        <v>1444</v>
      </c>
      <c r="HA29" s="141" t="s">
        <v>62</v>
      </c>
      <c r="HB29" s="179">
        <f>1/HB31</f>
        <v>0.00681796643242407</v>
      </c>
      <c r="HC29" s="142"/>
      <c r="HE29" s="132" t="s">
        <v>1444</v>
      </c>
      <c r="HF29" s="141" t="s">
        <v>62</v>
      </c>
      <c r="HG29" s="179">
        <f>1/HG31</f>
        <v>0.00673534473178173</v>
      </c>
      <c r="HH29" s="142"/>
      <c r="HJ29" s="132" t="s">
        <v>1444</v>
      </c>
      <c r="HK29" s="141" t="s">
        <v>62</v>
      </c>
      <c r="HL29" s="179">
        <f>1/HL31</f>
        <v>0.00650437359121163</v>
      </c>
      <c r="HM29" s="142"/>
      <c r="HO29" s="132" t="s">
        <v>1444</v>
      </c>
      <c r="HP29" s="141" t="s">
        <v>62</v>
      </c>
      <c r="HQ29" s="179">
        <f>1/HQ31</f>
        <v>0.00639831047339742</v>
      </c>
      <c r="HR29" s="142"/>
      <c r="HT29" s="132" t="s">
        <v>1444</v>
      </c>
      <c r="HU29" s="141" t="s">
        <v>62</v>
      </c>
      <c r="HV29" s="179">
        <f>1/HV31</f>
        <v>0.00637334964716594</v>
      </c>
      <c r="HW29" s="142"/>
      <c r="HY29" s="132" t="s">
        <v>1444</v>
      </c>
      <c r="HZ29" s="141" t="s">
        <v>62</v>
      </c>
      <c r="IA29" s="179">
        <f>1/IA31</f>
        <v>0.00652487155199631</v>
      </c>
      <c r="IB29" s="142"/>
      <c r="ID29" s="132" t="s">
        <v>1444</v>
      </c>
      <c r="IE29" s="141" t="s">
        <v>62</v>
      </c>
      <c r="IF29" s="179">
        <f>1/IF31</f>
        <v>0.00638701103599698</v>
      </c>
      <c r="IG29" s="142"/>
      <c r="II29" s="132" t="s">
        <v>1444</v>
      </c>
      <c r="IJ29" s="141" t="s">
        <v>62</v>
      </c>
      <c r="IK29" s="179">
        <f>1/IK31</f>
        <v>0.00625718992976268</v>
      </c>
      <c r="IL29" s="142"/>
      <c r="IN29" s="132" t="s">
        <v>1444</v>
      </c>
      <c r="IO29" s="141" t="s">
        <v>62</v>
      </c>
      <c r="IP29" s="179">
        <f>1/IP31</f>
        <v>0.00623827009383924</v>
      </c>
      <c r="IQ29" s="142"/>
      <c r="IS29" s="132" t="s">
        <v>1444</v>
      </c>
      <c r="IT29" s="141" t="s">
        <v>62</v>
      </c>
      <c r="IU29" s="179">
        <f>1/IU31</f>
        <v>0.00626584135179535</v>
      </c>
      <c r="IV29" s="142"/>
      <c r="IX29" s="132" t="s">
        <v>1444</v>
      </c>
      <c r="IY29" s="141" t="s">
        <v>62</v>
      </c>
      <c r="IZ29" s="179">
        <f>1/IZ31</f>
        <v>0.00617319297009204</v>
      </c>
      <c r="JA29" s="142"/>
    </row>
    <row r="30" spans="2:261">
      <c r="B30" s="136"/>
      <c r="C30" s="137" t="s">
        <v>63</v>
      </c>
      <c r="D30" s="138">
        <f>1/D32</f>
        <v>0.00745913083887975</v>
      </c>
      <c r="E30" s="142"/>
      <c r="F30" s="142"/>
      <c r="G30" s="142"/>
      <c r="I30" s="136"/>
      <c r="J30" s="137" t="s">
        <v>63</v>
      </c>
      <c r="K30" s="138">
        <f>1/K32</f>
        <v>0.00731073595657841</v>
      </c>
      <c r="L30" s="142"/>
      <c r="M30" s="142"/>
      <c r="N30" s="142"/>
      <c r="P30" s="136"/>
      <c r="Q30" s="137" t="s">
        <v>63</v>
      </c>
      <c r="R30" s="138">
        <f>1/R32</f>
        <v>0.0074016352535903</v>
      </c>
      <c r="S30" s="142"/>
      <c r="T30" s="142"/>
      <c r="U30" s="142"/>
      <c r="W30" s="136"/>
      <c r="X30" s="137" t="s">
        <v>63</v>
      </c>
      <c r="Y30" s="138">
        <f>1/Y32</f>
        <v>0.00702649012239937</v>
      </c>
      <c r="Z30" s="142"/>
      <c r="AA30" s="142"/>
      <c r="AB30" s="142"/>
      <c r="AD30" s="136"/>
      <c r="AE30" s="137" t="s">
        <v>63</v>
      </c>
      <c r="AF30" s="138">
        <f>1/AF32</f>
        <v>0.00678824695705525</v>
      </c>
      <c r="AG30" s="142"/>
      <c r="AH30" s="142"/>
      <c r="AI30" s="142"/>
      <c r="AK30" s="136"/>
      <c r="AL30" s="137" t="s">
        <v>63</v>
      </c>
      <c r="AM30" s="138">
        <f>1/AM32</f>
        <v>0.0070139426933208</v>
      </c>
      <c r="AN30" s="142"/>
      <c r="AO30" s="142"/>
      <c r="AP30" s="142"/>
      <c r="AR30" s="136"/>
      <c r="AS30" s="137" t="s">
        <v>63</v>
      </c>
      <c r="AT30" s="138">
        <f>1/AT32</f>
        <v>0.00739969119527604</v>
      </c>
      <c r="AU30" s="142"/>
      <c r="AV30" s="142"/>
      <c r="AW30" s="142"/>
      <c r="AY30" s="136"/>
      <c r="AZ30" s="137" t="s">
        <v>63</v>
      </c>
      <c r="BA30" s="138">
        <f>1/BA32</f>
        <v>0.00766828872958604</v>
      </c>
      <c r="BB30" s="142"/>
      <c r="BC30" s="142"/>
      <c r="BD30" s="142"/>
      <c r="BF30" s="136"/>
      <c r="BG30" s="137" t="s">
        <v>63</v>
      </c>
      <c r="BH30" s="138">
        <f>1/BH32</f>
        <v>0.00753011674096798</v>
      </c>
      <c r="BI30" s="142"/>
      <c r="BK30" s="136"/>
      <c r="BL30" s="137" t="s">
        <v>63</v>
      </c>
      <c r="BM30" s="138">
        <f>1/BM32</f>
        <v>0.00747547356067227</v>
      </c>
      <c r="BN30" s="142"/>
      <c r="BP30" s="136"/>
      <c r="BQ30" s="137" t="s">
        <v>63</v>
      </c>
      <c r="BR30" s="138">
        <f>1/BR32</f>
        <v>0.00750099309180905</v>
      </c>
      <c r="BS30" s="142"/>
      <c r="BU30" s="136"/>
      <c r="BV30" s="137" t="s">
        <v>63</v>
      </c>
      <c r="BW30" s="138">
        <f>1/BW32</f>
        <v>0.00729308984131986</v>
      </c>
      <c r="BX30" s="142"/>
      <c r="BZ30" s="136"/>
      <c r="CA30" s="137" t="s">
        <v>63</v>
      </c>
      <c r="CB30" s="138">
        <f>1/CB32</f>
        <v>0.00709559921019606</v>
      </c>
      <c r="CC30" s="142"/>
      <c r="CE30" s="136"/>
      <c r="CF30" s="137" t="s">
        <v>63</v>
      </c>
      <c r="CG30" s="138">
        <f>1/CG32</f>
        <v>0.00711660886554179</v>
      </c>
      <c r="CH30" s="142"/>
      <c r="CJ30" s="136"/>
      <c r="CK30" s="137" t="s">
        <v>63</v>
      </c>
      <c r="CL30" s="138">
        <f>1/CL32</f>
        <v>0.00698108109524692</v>
      </c>
      <c r="CM30" s="142"/>
      <c r="CO30" s="136"/>
      <c r="CP30" s="137" t="s">
        <v>63</v>
      </c>
      <c r="CQ30" s="138">
        <f>1/CQ32</f>
        <v>0.00684623102874821</v>
      </c>
      <c r="CR30" s="142"/>
      <c r="CT30" s="136"/>
      <c r="CU30" s="137" t="s">
        <v>63</v>
      </c>
      <c r="CV30" s="138">
        <f>1/CV32</f>
        <v>0.00673329770935632</v>
      </c>
      <c r="CW30" s="142"/>
      <c r="CY30" s="136"/>
      <c r="CZ30" s="137" t="s">
        <v>63</v>
      </c>
      <c r="DA30" s="138">
        <f>1/DA32</f>
        <v>0.00670091372720542</v>
      </c>
      <c r="DB30" s="142"/>
      <c r="DD30" s="136"/>
      <c r="DE30" s="137" t="s">
        <v>63</v>
      </c>
      <c r="DF30" s="138">
        <f>1/DF32</f>
        <v>0.00695180340720701</v>
      </c>
      <c r="DG30" s="142"/>
      <c r="DI30" s="136"/>
      <c r="DJ30" s="137" t="s">
        <v>63</v>
      </c>
      <c r="DK30" s="138">
        <f>1/DK32</f>
        <v>0.00687574409738495</v>
      </c>
      <c r="DL30" s="142"/>
      <c r="DN30" s="136"/>
      <c r="DO30" s="137" t="s">
        <v>63</v>
      </c>
      <c r="DP30" s="138">
        <f>1/DP32</f>
        <v>0.00672800447167533</v>
      </c>
      <c r="DQ30" s="142"/>
      <c r="DS30" s="136"/>
      <c r="DT30" s="137" t="s">
        <v>63</v>
      </c>
      <c r="DU30" s="138">
        <f>1/DU32</f>
        <v>0.00671561357611172</v>
      </c>
      <c r="DV30" s="142"/>
      <c r="DX30" s="136"/>
      <c r="DY30" s="137" t="s">
        <v>63</v>
      </c>
      <c r="DZ30" s="138">
        <f>1/DZ32</f>
        <v>0.00654733933976788</v>
      </c>
      <c r="EA30" s="142"/>
      <c r="EC30" s="136"/>
      <c r="ED30" s="137" t="s">
        <v>63</v>
      </c>
      <c r="EE30" s="138">
        <f>1/EE32</f>
        <v>0.00645167886248495</v>
      </c>
      <c r="EF30" s="142"/>
      <c r="EH30" s="136"/>
      <c r="EI30" s="137" t="s">
        <v>63</v>
      </c>
      <c r="EJ30" s="138">
        <f>1/EJ32</f>
        <v>0.0063828413580824</v>
      </c>
      <c r="EK30" s="142"/>
      <c r="EM30" s="136"/>
      <c r="EN30" s="137" t="s">
        <v>63</v>
      </c>
      <c r="EO30" s="138">
        <f>1/EO32</f>
        <v>0.00637364943996419</v>
      </c>
      <c r="EP30" s="142"/>
      <c r="ER30" s="136"/>
      <c r="ES30" s="137" t="s">
        <v>63</v>
      </c>
      <c r="ET30" s="138">
        <f>1/ET32</f>
        <v>0.00684123169595532</v>
      </c>
      <c r="EU30" s="142"/>
      <c r="EW30" s="136"/>
      <c r="EX30" s="137" t="s">
        <v>63</v>
      </c>
      <c r="EY30" s="138">
        <f>1/EY32</f>
        <v>0.00696472768647875</v>
      </c>
      <c r="EZ30" s="142"/>
      <c r="FB30" s="136"/>
      <c r="FC30" s="137" t="s">
        <v>63</v>
      </c>
      <c r="FD30" s="138">
        <f>1/FD32</f>
        <v>0.00664091158598862</v>
      </c>
      <c r="FE30" s="142"/>
      <c r="FG30" s="136"/>
      <c r="FH30" s="137" t="s">
        <v>63</v>
      </c>
      <c r="FI30" s="138">
        <f>1/FI32</f>
        <v>0.00653317380774711</v>
      </c>
      <c r="FJ30" s="142"/>
      <c r="FL30" s="136"/>
      <c r="FM30" s="137" t="s">
        <v>63</v>
      </c>
      <c r="FN30" s="138">
        <f>1/FN32</f>
        <v>0.00655465125203373</v>
      </c>
      <c r="FO30" s="142"/>
      <c r="FQ30" s="136"/>
      <c r="FR30" s="137" t="s">
        <v>63</v>
      </c>
      <c r="FS30" s="138">
        <f>1/FS32</f>
        <v>0.00641542987870988</v>
      </c>
      <c r="FT30" s="142"/>
      <c r="FV30" s="136"/>
      <c r="FW30" s="137" t="s">
        <v>63</v>
      </c>
      <c r="FX30" s="138">
        <f>1/FX32</f>
        <v>0.00665436643998937</v>
      </c>
      <c r="FY30" s="142"/>
      <c r="GA30" s="136"/>
      <c r="GB30" s="137" t="s">
        <v>63</v>
      </c>
      <c r="GC30" s="138">
        <f>1/GC32</f>
        <v>0.00674419125216091</v>
      </c>
      <c r="GD30" s="142"/>
      <c r="GF30" s="136"/>
      <c r="GG30" s="137" t="s">
        <v>63</v>
      </c>
      <c r="GH30" s="138">
        <f>1/GH32</f>
        <v>0.00697357688473119</v>
      </c>
      <c r="GI30" s="142"/>
      <c r="GK30" s="136"/>
      <c r="GL30" s="137" t="s">
        <v>63</v>
      </c>
      <c r="GM30" s="138">
        <f>1/GM32</f>
        <v>0.00691219762773378</v>
      </c>
      <c r="GN30" s="142"/>
      <c r="GP30" s="136"/>
      <c r="GQ30" s="137" t="s">
        <v>63</v>
      </c>
      <c r="GR30" s="138">
        <f>1/GR32</f>
        <v>0.00692236594284562</v>
      </c>
      <c r="GS30" s="142"/>
      <c r="GU30" s="136"/>
      <c r="GV30" s="137" t="s">
        <v>63</v>
      </c>
      <c r="GW30" s="138">
        <f>1/GW32</f>
        <v>0.00682416604537085</v>
      </c>
      <c r="GX30" s="142"/>
      <c r="GZ30" s="136"/>
      <c r="HA30" s="137" t="s">
        <v>63</v>
      </c>
      <c r="HB30" s="138">
        <f>1/HB32</f>
        <v>0.0067920784054244</v>
      </c>
      <c r="HC30" s="142"/>
      <c r="HE30" s="136"/>
      <c r="HF30" s="137" t="s">
        <v>63</v>
      </c>
      <c r="HG30" s="138">
        <f>1/HG32</f>
        <v>0.00676940281620696</v>
      </c>
      <c r="HH30" s="142"/>
      <c r="HJ30" s="136"/>
      <c r="HK30" s="137" t="s">
        <v>63</v>
      </c>
      <c r="HL30" s="138">
        <f>1/HL32</f>
        <v>0.00658756434515463</v>
      </c>
      <c r="HM30" s="142"/>
      <c r="HO30" s="136"/>
      <c r="HP30" s="137" t="s">
        <v>63</v>
      </c>
      <c r="HQ30" s="138">
        <f>1/HQ32</f>
        <v>0.00645607858777974</v>
      </c>
      <c r="HR30" s="142"/>
      <c r="HT30" s="136"/>
      <c r="HU30" s="137" t="s">
        <v>63</v>
      </c>
      <c r="HV30" s="138">
        <f>1/HV32</f>
        <v>0.00640524744315256</v>
      </c>
      <c r="HW30" s="142"/>
      <c r="HY30" s="136"/>
      <c r="HZ30" s="137" t="s">
        <v>63</v>
      </c>
      <c r="IA30" s="138">
        <f>1/IA32</f>
        <v>0.00636016417547681</v>
      </c>
      <c r="IB30" s="142"/>
      <c r="ID30" s="136"/>
      <c r="IE30" s="137" t="s">
        <v>63</v>
      </c>
      <c r="IF30" s="138">
        <f>1/IF32</f>
        <v>0.0064223216584475</v>
      </c>
      <c r="IG30" s="142"/>
      <c r="II30" s="136"/>
      <c r="IJ30" s="137" t="s">
        <v>63</v>
      </c>
      <c r="IK30" s="138">
        <f>1/IK32</f>
        <v>0.00630190864742457</v>
      </c>
      <c r="IL30" s="142"/>
      <c r="IN30" s="136"/>
      <c r="IO30" s="137" t="s">
        <v>63</v>
      </c>
      <c r="IP30" s="138">
        <f>1/IP32</f>
        <v>0.00626899479887351</v>
      </c>
      <c r="IQ30" s="142"/>
      <c r="IS30" s="136"/>
      <c r="IT30" s="137" t="s">
        <v>63</v>
      </c>
      <c r="IU30" s="138">
        <f>1/IU32</f>
        <v>0.00630504221975085</v>
      </c>
      <c r="IV30" s="142"/>
      <c r="IX30" s="136"/>
      <c r="IY30" s="137" t="s">
        <v>63</v>
      </c>
      <c r="IZ30" s="138">
        <f>1/IZ32</f>
        <v>0.00621397505066957</v>
      </c>
      <c r="JA30" s="142"/>
    </row>
    <row r="31" spans="2:261">
      <c r="B31" s="132" t="s">
        <v>1445</v>
      </c>
      <c r="C31" s="141" t="s">
        <v>62</v>
      </c>
      <c r="D31" s="134">
        <f>G6</f>
        <v>136.588244871377</v>
      </c>
      <c r="I31" s="132" t="s">
        <v>1445</v>
      </c>
      <c r="J31" s="141" t="s">
        <v>62</v>
      </c>
      <c r="K31" s="134">
        <f>N6</f>
        <v>134.45986362005</v>
      </c>
      <c r="P31" s="132" t="s">
        <v>1445</v>
      </c>
      <c r="Q31" s="141" t="s">
        <v>62</v>
      </c>
      <c r="R31" s="134">
        <f>U6</f>
        <v>138.36546184739</v>
      </c>
      <c r="W31" s="132" t="s">
        <v>1445</v>
      </c>
      <c r="X31" s="141" t="s">
        <v>62</v>
      </c>
      <c r="Y31" s="134">
        <f>AB6</f>
        <v>144.082311875964</v>
      </c>
      <c r="AD31" s="132" t="s">
        <v>1445</v>
      </c>
      <c r="AE31" s="141" t="s">
        <v>62</v>
      </c>
      <c r="AF31" s="134">
        <f>AI6</f>
        <v>147.21641025641</v>
      </c>
      <c r="AK31" s="132" t="s">
        <v>1445</v>
      </c>
      <c r="AL31" s="141" t="s">
        <v>62</v>
      </c>
      <c r="AM31" s="134">
        <f>AP6</f>
        <v>138.756452641958</v>
      </c>
      <c r="AR31" s="132" t="s">
        <v>1445</v>
      </c>
      <c r="AS31" s="141" t="s">
        <v>62</v>
      </c>
      <c r="AT31" s="134">
        <f>AW6</f>
        <v>133.018831888155</v>
      </c>
      <c r="AY31" s="132" t="s">
        <v>1445</v>
      </c>
      <c r="AZ31" s="141" t="s">
        <v>62</v>
      </c>
      <c r="BA31" s="134">
        <f>BD6</f>
        <v>130.408950617284</v>
      </c>
      <c r="BF31" s="132" t="s">
        <v>1445</v>
      </c>
      <c r="BG31" s="141" t="s">
        <v>62</v>
      </c>
      <c r="BH31" s="134">
        <f>BI6</f>
        <v>136.2476482</v>
      </c>
      <c r="BK31" s="132" t="s">
        <v>1445</v>
      </c>
      <c r="BL31" s="141" t="s">
        <v>62</v>
      </c>
      <c r="BM31" s="134">
        <f>BN6</f>
        <v>132.9328923</v>
      </c>
      <c r="BP31" s="132" t="s">
        <v>1445</v>
      </c>
      <c r="BQ31" s="141" t="s">
        <v>62</v>
      </c>
      <c r="BR31" s="134">
        <f>BS6</f>
        <v>133.8669451</v>
      </c>
      <c r="BU31" s="132" t="s">
        <v>1445</v>
      </c>
      <c r="BV31" s="141" t="s">
        <v>62</v>
      </c>
      <c r="BW31" s="134">
        <f>BX6</f>
        <v>139.8187633</v>
      </c>
      <c r="BZ31" s="132" t="s">
        <v>1445</v>
      </c>
      <c r="CA31" s="141" t="s">
        <v>62</v>
      </c>
      <c r="CB31" s="134">
        <f>CC6</f>
        <v>144.244819738891</v>
      </c>
      <c r="CE31" s="132" t="s">
        <v>1445</v>
      </c>
      <c r="CF31" s="141" t="s">
        <v>62</v>
      </c>
      <c r="CG31" s="134">
        <f>CH6</f>
        <v>140.3586473</v>
      </c>
      <c r="CJ31" s="132" t="s">
        <v>1445</v>
      </c>
      <c r="CK31" s="141" t="s">
        <v>62</v>
      </c>
      <c r="CL31" s="134">
        <f>CM6</f>
        <v>144.062832266736</v>
      </c>
      <c r="CO31" s="132" t="s">
        <v>1445</v>
      </c>
      <c r="CP31" s="141" t="s">
        <v>62</v>
      </c>
      <c r="CQ31" s="134">
        <f>CR6</f>
        <v>148.3491053</v>
      </c>
      <c r="CT31" s="132" t="s">
        <v>1445</v>
      </c>
      <c r="CU31" s="141" t="s">
        <v>62</v>
      </c>
      <c r="CV31" s="134">
        <f>CW6</f>
        <v>148.2026717</v>
      </c>
      <c r="CY31" s="132" t="s">
        <v>1445</v>
      </c>
      <c r="CZ31" s="141" t="s">
        <v>62</v>
      </c>
      <c r="DA31" s="134">
        <f>DB6</f>
        <v>146.8466978</v>
      </c>
      <c r="DD31" s="132" t="s">
        <v>1445</v>
      </c>
      <c r="DE31" s="141" t="s">
        <v>62</v>
      </c>
      <c r="DF31" s="134">
        <f>DG6</f>
        <v>141.0531137</v>
      </c>
      <c r="DI31" s="132" t="s">
        <v>1445</v>
      </c>
      <c r="DJ31" s="141" t="s">
        <v>62</v>
      </c>
      <c r="DK31" s="134">
        <f>DL6</f>
        <v>146.8381897</v>
      </c>
      <c r="DN31" s="132" t="s">
        <v>1445</v>
      </c>
      <c r="DO31" s="141" t="s">
        <v>62</v>
      </c>
      <c r="DP31" s="134">
        <f>DQ6</f>
        <v>149.8934397</v>
      </c>
      <c r="DS31" s="132" t="s">
        <v>1445</v>
      </c>
      <c r="DT31" s="141" t="s">
        <v>62</v>
      </c>
      <c r="DU31" s="134">
        <f>DV6</f>
        <v>150.45167</v>
      </c>
      <c r="DX31" s="132" t="s">
        <v>1445</v>
      </c>
      <c r="DY31" s="141" t="s">
        <v>62</v>
      </c>
      <c r="DZ31" s="134">
        <f>EA6</f>
        <v>155.261088</v>
      </c>
      <c r="EC31" s="132" t="s">
        <v>1445</v>
      </c>
      <c r="ED31" s="141" t="s">
        <v>62</v>
      </c>
      <c r="EE31" s="134">
        <f>EF6</f>
        <v>155.8571397</v>
      </c>
      <c r="EH31" s="132" t="s">
        <v>1445</v>
      </c>
      <c r="EI31" s="141" t="s">
        <v>62</v>
      </c>
      <c r="EJ31" s="134">
        <f>EK6</f>
        <v>159.3008181</v>
      </c>
      <c r="EM31" s="132" t="s">
        <v>1445</v>
      </c>
      <c r="EN31" s="141" t="s">
        <v>62</v>
      </c>
      <c r="EO31" s="134">
        <f>EP6</f>
        <v>151.9357724</v>
      </c>
      <c r="ER31" s="132" t="s">
        <v>1445</v>
      </c>
      <c r="ES31" s="141" t="s">
        <v>62</v>
      </c>
      <c r="ET31" s="134">
        <f>EU6</f>
        <v>144.9912342</v>
      </c>
      <c r="EU31" s="135"/>
      <c r="EW31" s="132" t="s">
        <v>1445</v>
      </c>
      <c r="EX31" s="141" t="s">
        <v>62</v>
      </c>
      <c r="EY31" s="134">
        <f>EZ6</f>
        <v>142.7838</v>
      </c>
      <c r="EZ31" s="135"/>
      <c r="FB31" s="132" t="s">
        <v>1445</v>
      </c>
      <c r="FC31" s="141" t="s">
        <v>62</v>
      </c>
      <c r="FD31" s="134">
        <f>FE6</f>
        <v>153.2917384</v>
      </c>
      <c r="FE31" s="135"/>
      <c r="FG31" s="132" t="s">
        <v>1445</v>
      </c>
      <c r="FH31" s="141" t="s">
        <v>62</v>
      </c>
      <c r="FI31" s="134">
        <f>FJ6</f>
        <v>150.4647</v>
      </c>
      <c r="FJ31" s="135"/>
      <c r="FL31" s="132" t="s">
        <v>1445</v>
      </c>
      <c r="FM31" s="141" t="s">
        <v>62</v>
      </c>
      <c r="FN31" s="134">
        <f>FO6</f>
        <v>155.482</v>
      </c>
      <c r="FO31" s="135"/>
      <c r="FQ31" s="132" t="s">
        <v>1445</v>
      </c>
      <c r="FR31" s="141" t="s">
        <v>62</v>
      </c>
      <c r="FS31" s="134">
        <f>FT6</f>
        <v>153.9379</v>
      </c>
      <c r="FT31" s="135"/>
      <c r="FV31" s="132" t="s">
        <v>1445</v>
      </c>
      <c r="FW31" s="141" t="s">
        <v>62</v>
      </c>
      <c r="FX31" s="134">
        <f>FY6</f>
        <v>148.4153</v>
      </c>
      <c r="FY31" s="135"/>
      <c r="GA31" s="132" t="s">
        <v>1445</v>
      </c>
      <c r="GB31" s="141" t="s">
        <v>62</v>
      </c>
      <c r="GC31" s="134">
        <f>GD6</f>
        <v>148.4479</v>
      </c>
      <c r="GD31" s="135"/>
      <c r="GF31" s="132" t="s">
        <v>1445</v>
      </c>
      <c r="GG31" s="141" t="s">
        <v>62</v>
      </c>
      <c r="GH31" s="134">
        <f>GI6</f>
        <v>141.5592</v>
      </c>
      <c r="GI31" s="135"/>
      <c r="GK31" s="132" t="s">
        <v>1445</v>
      </c>
      <c r="GL31" s="141" t="s">
        <v>62</v>
      </c>
      <c r="GM31" s="134">
        <f>GN6</f>
        <v>144.0966</v>
      </c>
      <c r="GN31" s="135"/>
      <c r="GP31" s="132" t="s">
        <v>1445</v>
      </c>
      <c r="GQ31" s="141" t="s">
        <v>62</v>
      </c>
      <c r="GR31" s="134">
        <f>GS6</f>
        <v>144.3441</v>
      </c>
      <c r="GS31" s="135"/>
      <c r="GU31" s="132" t="s">
        <v>1445</v>
      </c>
      <c r="GV31" s="141" t="s">
        <v>62</v>
      </c>
      <c r="GW31" s="134">
        <f>GX6</f>
        <v>148.9241</v>
      </c>
      <c r="GX31" s="135"/>
      <c r="GZ31" s="132" t="s">
        <v>1445</v>
      </c>
      <c r="HA31" s="141" t="s">
        <v>62</v>
      </c>
      <c r="HB31" s="134">
        <f>HC6</f>
        <v>146.6713</v>
      </c>
      <c r="HC31" s="135"/>
      <c r="HE31" s="132" t="s">
        <v>1445</v>
      </c>
      <c r="HF31" s="141" t="s">
        <v>62</v>
      </c>
      <c r="HG31" s="134">
        <f>HH6</f>
        <v>148.4705</v>
      </c>
      <c r="HH31" s="135"/>
      <c r="HJ31" s="132" t="s">
        <v>1445</v>
      </c>
      <c r="HK31" s="141" t="s">
        <v>62</v>
      </c>
      <c r="HL31" s="134">
        <f>HM6</f>
        <v>153.7427065</v>
      </c>
      <c r="HM31" s="135"/>
      <c r="HO31" s="132" t="s">
        <v>1445</v>
      </c>
      <c r="HP31" s="141" t="s">
        <v>62</v>
      </c>
      <c r="HQ31" s="134">
        <f>HR6</f>
        <v>156.2912591</v>
      </c>
      <c r="HR31" s="135"/>
      <c r="HT31" s="132" t="s">
        <v>1445</v>
      </c>
      <c r="HU31" s="141" t="s">
        <v>62</v>
      </c>
      <c r="HV31" s="134">
        <f>HW6</f>
        <v>156.903364064558</v>
      </c>
      <c r="HW31" s="135"/>
      <c r="HY31" s="132" t="s">
        <v>1445</v>
      </c>
      <c r="HZ31" s="141" t="s">
        <v>62</v>
      </c>
      <c r="IA31" s="134">
        <f>IB6</f>
        <v>153.259721977829</v>
      </c>
      <c r="IB31" s="135"/>
      <c r="ID31" s="132" t="s">
        <v>1445</v>
      </c>
      <c r="IE31" s="141" t="s">
        <v>62</v>
      </c>
      <c r="IF31" s="134">
        <f>IG6</f>
        <v>156.567758277547</v>
      </c>
      <c r="IG31" s="135"/>
      <c r="II31" s="132" t="s">
        <v>1445</v>
      </c>
      <c r="IJ31" s="141" t="s">
        <v>62</v>
      </c>
      <c r="IK31" s="134">
        <f>IL6</f>
        <v>159.816149297857</v>
      </c>
      <c r="IL31" s="135"/>
      <c r="IN31" s="132" t="s">
        <v>1445</v>
      </c>
      <c r="IO31" s="141" t="s">
        <v>62</v>
      </c>
      <c r="IP31" s="134">
        <f>IQ6</f>
        <v>160.300850228908</v>
      </c>
      <c r="IQ31" s="135"/>
      <c r="IS31" s="132" t="s">
        <v>1445</v>
      </c>
      <c r="IT31" s="141" t="s">
        <v>62</v>
      </c>
      <c r="IU31" s="134">
        <f>IV6</f>
        <v>159.595486680088</v>
      </c>
      <c r="IV31" s="135"/>
      <c r="IX31" s="132" t="s">
        <v>1445</v>
      </c>
      <c r="IY31" s="141" t="s">
        <v>62</v>
      </c>
      <c r="IZ31" s="134">
        <f>JA6</f>
        <v>161.990724224046</v>
      </c>
      <c r="JA31" s="135"/>
    </row>
    <row r="32" ht="15" customHeight="1" spans="2:261">
      <c r="B32" s="136"/>
      <c r="C32" s="137" t="s">
        <v>63</v>
      </c>
      <c r="D32" s="138">
        <f>AVERAGE(G6:G28)</f>
        <v>134.06387709244</v>
      </c>
      <c r="I32" s="136"/>
      <c r="J32" s="137" t="s">
        <v>63</v>
      </c>
      <c r="K32" s="138">
        <f>AVERAGE(N6:N28)</f>
        <v>136.785134347544</v>
      </c>
      <c r="P32" s="136"/>
      <c r="Q32" s="137" t="s">
        <v>63</v>
      </c>
      <c r="R32" s="138">
        <f>AVERAGE(U6:U28)</f>
        <v>135.105279541427</v>
      </c>
      <c r="W32" s="136"/>
      <c r="X32" s="137" t="s">
        <v>63</v>
      </c>
      <c r="Y32" s="138">
        <f>AVERAGE(AB6:AB28)</f>
        <v>142.318566251471</v>
      </c>
      <c r="AD32" s="136"/>
      <c r="AE32" s="137" t="s">
        <v>63</v>
      </c>
      <c r="AF32" s="138">
        <f>AVERAGE(AI6:AI28)</f>
        <v>147.313438407049</v>
      </c>
      <c r="AK32" s="136"/>
      <c r="AL32" s="137" t="s">
        <v>63</v>
      </c>
      <c r="AM32" s="138">
        <f>AVERAGE(AP6:AP28)</f>
        <v>142.573163728907</v>
      </c>
      <c r="AR32" s="136"/>
      <c r="AS32" s="137" t="s">
        <v>63</v>
      </c>
      <c r="AT32" s="138">
        <f>AVERAGE(AW6:AW28)</f>
        <v>135.140774609405</v>
      </c>
      <c r="AY32" s="136"/>
      <c r="AZ32" s="137" t="s">
        <v>63</v>
      </c>
      <c r="BA32" s="138">
        <f>AVERAGE(BD6:BD28)</f>
        <v>130.407191912554</v>
      </c>
      <c r="BF32" s="136"/>
      <c r="BG32" s="137" t="s">
        <v>63</v>
      </c>
      <c r="BH32" s="138">
        <f>AVERAGE(BI6:BI28)</f>
        <v>132.800065975</v>
      </c>
      <c r="BK32" s="136"/>
      <c r="BL32" s="137" t="s">
        <v>63</v>
      </c>
      <c r="BM32" s="138">
        <f>AVERAGE(BN6:BN28)</f>
        <v>133.770789486957</v>
      </c>
      <c r="BP32" s="136"/>
      <c r="BQ32" s="137" t="s">
        <v>63</v>
      </c>
      <c r="BR32" s="138">
        <f>AVERAGE(BS6:BS28)</f>
        <v>133.315680705263</v>
      </c>
      <c r="BU32" s="136"/>
      <c r="BV32" s="137" t="s">
        <v>63</v>
      </c>
      <c r="BW32" s="138">
        <f>AVERAGE(BX6:BX28)</f>
        <v>137.116095065</v>
      </c>
      <c r="BZ32" s="136"/>
      <c r="CA32" s="137" t="s">
        <v>63</v>
      </c>
      <c r="CB32" s="138">
        <f>AVERAGE(CC6:CC28)</f>
        <v>140.932424503775</v>
      </c>
      <c r="CE32" s="136"/>
      <c r="CF32" s="137" t="s">
        <v>63</v>
      </c>
      <c r="CG32" s="138">
        <f>AVERAGE(CH6:CH28)</f>
        <v>140.516363747619</v>
      </c>
      <c r="CJ32" s="136"/>
      <c r="CK32" s="137" t="s">
        <v>63</v>
      </c>
      <c r="CL32" s="138">
        <f>AVERAGE(CM6:CM28)</f>
        <v>143.244289295085</v>
      </c>
      <c r="CO32" s="136"/>
      <c r="CP32" s="137" t="s">
        <v>63</v>
      </c>
      <c r="CQ32" s="138">
        <f>AVERAGE(CR6:CR28)</f>
        <v>146.065769005</v>
      </c>
      <c r="CT32" s="136"/>
      <c r="CU32" s="137" t="s">
        <v>63</v>
      </c>
      <c r="CV32" s="138">
        <f>AVERAGE(CW6:CW28)</f>
        <v>148.515637235294</v>
      </c>
      <c r="CY32" s="136"/>
      <c r="CZ32" s="137" t="s">
        <v>63</v>
      </c>
      <c r="DA32" s="138">
        <f>AVERAGE(DB6:DB28)</f>
        <v>149.233379313636</v>
      </c>
      <c r="DD32" s="136"/>
      <c r="DE32" s="137" t="s">
        <v>63</v>
      </c>
      <c r="DF32" s="138">
        <f>AVERAGE(DG6:DG28)</f>
        <v>143.847566080952</v>
      </c>
      <c r="DI32" s="136"/>
      <c r="DJ32" s="137" t="s">
        <v>63</v>
      </c>
      <c r="DK32" s="138">
        <f>AVERAGE(DL6:DL28)</f>
        <v>145.438804271429</v>
      </c>
      <c r="DN32" s="136"/>
      <c r="DO32" s="137" t="s">
        <v>63</v>
      </c>
      <c r="DP32" s="138">
        <f>AVERAGE(DQ6:DQ28)</f>
        <v>148.632481475</v>
      </c>
      <c r="DS32" s="136"/>
      <c r="DT32" s="137" t="s">
        <v>63</v>
      </c>
      <c r="DU32" s="138">
        <f>AVERAGE(DV6:DV28)</f>
        <v>148.906721428571</v>
      </c>
      <c r="DX32" s="136"/>
      <c r="DY32" s="137" t="s">
        <v>63</v>
      </c>
      <c r="DZ32" s="138">
        <f>AVERAGE(EA6:EA28)</f>
        <v>152.733797365</v>
      </c>
      <c r="EC32" s="136"/>
      <c r="ED32" s="137" t="s">
        <v>63</v>
      </c>
      <c r="EE32" s="138">
        <f>AVERAGE(EF6:EF28)</f>
        <v>154.998415345</v>
      </c>
      <c r="EH32" s="136"/>
      <c r="EI32" s="137" t="s">
        <v>63</v>
      </c>
      <c r="EJ32" s="138">
        <f>AVERAGE(EK6:EK28)</f>
        <v>156.670038294737</v>
      </c>
      <c r="EM32" s="136"/>
      <c r="EN32" s="137" t="s">
        <v>63</v>
      </c>
      <c r="EO32" s="138">
        <f>AVERAGE(EP6:EP28)</f>
        <v>156.895983913044</v>
      </c>
      <c r="ER32" s="136"/>
      <c r="ES32" s="137" t="s">
        <v>63</v>
      </c>
      <c r="ET32" s="138">
        <f>AVERAGE(EU6:EU28)</f>
        <v>146.172508759091</v>
      </c>
      <c r="EU32" s="135"/>
      <c r="EW32" s="136"/>
      <c r="EX32" s="137" t="s">
        <v>63</v>
      </c>
      <c r="EY32" s="138">
        <f>AVERAGE(EZ6:EZ28)</f>
        <v>143.580631578947</v>
      </c>
      <c r="EZ32" s="135"/>
      <c r="FB32" s="136"/>
      <c r="FC32" s="137" t="s">
        <v>63</v>
      </c>
      <c r="FD32" s="138">
        <f>AVERAGE(FE6:FE28)</f>
        <v>150.581736716667</v>
      </c>
      <c r="FE32" s="135"/>
      <c r="FG32" s="136"/>
      <c r="FH32" s="137" t="s">
        <v>63</v>
      </c>
      <c r="FI32" s="138">
        <f>AVERAGE(FJ6:FJ28)</f>
        <v>153.064961904762</v>
      </c>
      <c r="FJ32" s="135"/>
      <c r="FL32" s="136"/>
      <c r="FM32" s="137" t="s">
        <v>63</v>
      </c>
      <c r="FN32" s="138">
        <f>AVERAGE(FO6:FO28)</f>
        <v>152.563418181818</v>
      </c>
      <c r="FO32" s="135"/>
      <c r="FQ32" s="136"/>
      <c r="FR32" s="137" t="s">
        <v>63</v>
      </c>
      <c r="FS32" s="138">
        <f>AVERAGE(FT6:FT28)</f>
        <v>155.8742</v>
      </c>
      <c r="FT32" s="135"/>
      <c r="FV32" s="136"/>
      <c r="FW32" s="137" t="s">
        <v>63</v>
      </c>
      <c r="FX32" s="138">
        <f>AVERAGE(FY6:FY28)</f>
        <v>150.277266666667</v>
      </c>
      <c r="FY32" s="135"/>
      <c r="GA32" s="136"/>
      <c r="GB32" s="137" t="s">
        <v>63</v>
      </c>
      <c r="GC32" s="138">
        <f>AVERAGE(GD6:GD28)</f>
        <v>148.275747619048</v>
      </c>
      <c r="GD32" s="135"/>
      <c r="GF32" s="136"/>
      <c r="GG32" s="137" t="s">
        <v>63</v>
      </c>
      <c r="GH32" s="138">
        <f>AVERAGE(GI6:GI28)</f>
        <v>143.398433333333</v>
      </c>
      <c r="GI32" s="135"/>
      <c r="GK32" s="136"/>
      <c r="GL32" s="137" t="s">
        <v>63</v>
      </c>
      <c r="GM32" s="138">
        <f>AVERAGE(GN6:GN28)</f>
        <v>144.671789473684</v>
      </c>
      <c r="GN32" s="135"/>
      <c r="GP32" s="136"/>
      <c r="GQ32" s="137" t="s">
        <v>63</v>
      </c>
      <c r="GR32" s="138">
        <f>AVERAGE(GS6:GS28)</f>
        <v>144.45928</v>
      </c>
      <c r="GS32" s="135"/>
      <c r="GU32" s="136"/>
      <c r="GV32" s="137" t="s">
        <v>63</v>
      </c>
      <c r="GW32" s="138">
        <f>AVERAGE(GX6:GX28)</f>
        <v>146.538052173913</v>
      </c>
      <c r="GX32" s="135"/>
      <c r="GZ32" s="136"/>
      <c r="HA32" s="137" t="s">
        <v>63</v>
      </c>
      <c r="HB32" s="138">
        <f>AVERAGE(HC6:HC28)</f>
        <v>147.230338095238</v>
      </c>
      <c r="HC32" s="135"/>
      <c r="HE32" s="136"/>
      <c r="HF32" s="137" t="s">
        <v>63</v>
      </c>
      <c r="HG32" s="138">
        <f>AVERAGE(HH6:HH28)</f>
        <v>147.723518181818</v>
      </c>
      <c r="HH32" s="135"/>
      <c r="HJ32" s="136"/>
      <c r="HK32" s="137" t="s">
        <v>63</v>
      </c>
      <c r="HL32" s="138">
        <f>AVERAGE(HM6:HM28)</f>
        <v>151.801173788235</v>
      </c>
      <c r="HM32" s="135"/>
      <c r="HO32" s="136"/>
      <c r="HP32" s="137" t="s">
        <v>63</v>
      </c>
      <c r="HQ32" s="138">
        <f>AVERAGE(HR6:HR28)</f>
        <v>154.89278614</v>
      </c>
      <c r="HR32" s="135"/>
      <c r="HT32" s="136"/>
      <c r="HU32" s="137" t="s">
        <v>63</v>
      </c>
      <c r="HV32" s="138">
        <f>AVERAGE(HW6:HW28)</f>
        <v>156.12199354906</v>
      </c>
      <c r="HW32" s="135"/>
      <c r="HY32" s="136"/>
      <c r="HZ32" s="137" t="s">
        <v>63</v>
      </c>
      <c r="IA32" s="138">
        <f>AVERAGE(IB6:IB28)</f>
        <v>157.228645740899</v>
      </c>
      <c r="IB32" s="135"/>
      <c r="ID32" s="136"/>
      <c r="IE32" s="137" t="s">
        <v>63</v>
      </c>
      <c r="IF32" s="138">
        <f>AVERAGE(IG6:IG28)</f>
        <v>155.706931726888</v>
      </c>
      <c r="IG32" s="135"/>
      <c r="II32" s="136"/>
      <c r="IJ32" s="137" t="s">
        <v>63</v>
      </c>
      <c r="IK32" s="138">
        <f>AVERAGE(IL6:IL28)</f>
        <v>158.682084420356</v>
      </c>
      <c r="IL32" s="135"/>
      <c r="IN32" s="136"/>
      <c r="IO32" s="137" t="s">
        <v>63</v>
      </c>
      <c r="IP32" s="138">
        <f>AVERAGE(IQ6:IQ28)</f>
        <v>159.515206517589</v>
      </c>
      <c r="IQ32" s="135"/>
      <c r="IS32" s="136"/>
      <c r="IT32" s="137" t="s">
        <v>63</v>
      </c>
      <c r="IU32" s="138">
        <f>AVERAGE(IV6:IV28)</f>
        <v>158.60322027146</v>
      </c>
      <c r="IV32" s="135"/>
      <c r="IX32" s="136"/>
      <c r="IY32" s="137" t="s">
        <v>63</v>
      </c>
      <c r="IZ32" s="138">
        <f>AVERAGE(JA6:JA28)</f>
        <v>160.927585296991</v>
      </c>
      <c r="JA32" s="135"/>
    </row>
    <row r="33" spans="2:261">
      <c r="B33" s="164" t="str">
        <f>B6</f>
        <v>2022-06-30</v>
      </c>
      <c r="I33" s="164" t="str">
        <f>I6</f>
        <v>2022-07-29</v>
      </c>
      <c r="P33" s="164" t="str">
        <f>P6</f>
        <v>2022-08-31</v>
      </c>
      <c r="W33" s="164" t="str">
        <f>W6</f>
        <v>2022-09-30</v>
      </c>
      <c r="AD33" s="164" t="str">
        <f>AD6</f>
        <v>2022-10-31</v>
      </c>
      <c r="AK33" s="164" t="str">
        <f>AK6</f>
        <v>2022-11-30</v>
      </c>
      <c r="AR33" s="164" t="str">
        <f>AR6</f>
        <v>2022-12-30</v>
      </c>
      <c r="AY33" s="164" t="str">
        <f>AY6</f>
        <v>2023-01-31</v>
      </c>
      <c r="BF33" s="164"/>
      <c r="BG33" s="164">
        <f>BG7</f>
        <v>44984</v>
      </c>
      <c r="BK33" s="164"/>
      <c r="BL33" s="164">
        <f>BL7</f>
        <v>45015</v>
      </c>
      <c r="BP33" s="164"/>
      <c r="BQ33" s="164">
        <f>BQ7</f>
        <v>45043</v>
      </c>
      <c r="BU33" s="164"/>
      <c r="BV33" s="164">
        <f>BV7</f>
        <v>45076</v>
      </c>
      <c r="BZ33" s="164"/>
      <c r="CA33" s="164">
        <f>CA7</f>
        <v>45106</v>
      </c>
      <c r="CE33" s="164"/>
      <c r="CF33" s="164">
        <f>CF7</f>
        <v>45135</v>
      </c>
      <c r="CJ33" s="164"/>
      <c r="CK33" s="164">
        <f>CK7</f>
        <v>45168</v>
      </c>
      <c r="CO33" s="164"/>
      <c r="CP33" s="164">
        <f>CP7</f>
        <v>45196</v>
      </c>
      <c r="CT33" s="164"/>
      <c r="CU33" s="164">
        <f>CU7</f>
        <v>45229</v>
      </c>
      <c r="CY33" s="164"/>
      <c r="CZ33" s="164">
        <f>CZ7</f>
        <v>45259</v>
      </c>
      <c r="DD33" s="164"/>
      <c r="DE33" s="164">
        <f>DE7</f>
        <v>45288</v>
      </c>
      <c r="DI33" s="164"/>
      <c r="DJ33" s="164">
        <f>DJ7</f>
        <v>45320</v>
      </c>
      <c r="DN33" s="164"/>
      <c r="DO33" s="164">
        <f>DO7</f>
        <v>45350</v>
      </c>
      <c r="DS33" s="164"/>
      <c r="DT33" s="164">
        <f>DT7</f>
        <v>45379</v>
      </c>
      <c r="DX33" s="164"/>
      <c r="DY33" s="164">
        <f>DY7</f>
        <v>45411</v>
      </c>
      <c r="EC33" s="164"/>
      <c r="ED33" s="164">
        <f>ED7</f>
        <v>45442</v>
      </c>
      <c r="EH33" s="164"/>
      <c r="EI33" s="164">
        <f>EI7</f>
        <v>45470</v>
      </c>
      <c r="EM33" s="164"/>
      <c r="EN33" s="164">
        <f>EN7</f>
        <v>45503</v>
      </c>
      <c r="ER33" s="164"/>
      <c r="ES33" s="164">
        <f>ES7</f>
        <v>45533</v>
      </c>
      <c r="ET33" s="135"/>
      <c r="EU33" s="135"/>
      <c r="EW33" s="164"/>
      <c r="EX33" s="164">
        <f>EX7</f>
        <v>45562</v>
      </c>
      <c r="EY33" s="135"/>
      <c r="EZ33" s="135"/>
      <c r="FB33" s="164"/>
      <c r="FC33" s="164">
        <f>FC7</f>
        <v>45595</v>
      </c>
      <c r="FD33" s="135"/>
      <c r="FE33" s="135"/>
      <c r="FG33" s="164"/>
      <c r="FH33" s="164">
        <f>FH7</f>
        <v>45624</v>
      </c>
      <c r="FI33" s="135"/>
      <c r="FJ33" s="135"/>
      <c r="FL33" s="164"/>
      <c r="FM33" s="164">
        <f>FM7</f>
        <v>45656</v>
      </c>
      <c r="FN33" s="135"/>
      <c r="FO33" s="135"/>
      <c r="FQ33" s="164"/>
      <c r="FR33" s="164">
        <f>FR7</f>
        <v>45673</v>
      </c>
      <c r="FS33" s="135"/>
      <c r="FT33" s="135"/>
      <c r="FV33" s="164"/>
      <c r="FW33" s="164">
        <f>FW7</f>
        <v>45715</v>
      </c>
      <c r="FX33" s="135"/>
      <c r="FY33" s="135"/>
      <c r="GA33" s="164"/>
      <c r="GB33" s="164">
        <f>GB7</f>
        <v>45744</v>
      </c>
      <c r="GC33" s="135"/>
      <c r="GD33" s="135"/>
      <c r="GF33" s="164"/>
      <c r="GG33" s="164">
        <f>GG7</f>
        <v>45776</v>
      </c>
      <c r="GH33" s="135"/>
      <c r="GI33" s="135"/>
      <c r="GK33" s="164"/>
      <c r="GL33" s="164">
        <f>GL7</f>
        <v>45806</v>
      </c>
      <c r="GM33" s="135"/>
      <c r="GN33" s="135"/>
      <c r="GP33" s="164"/>
      <c r="GQ33" s="164">
        <f>GQ7</f>
        <v>45835</v>
      </c>
      <c r="GR33" s="135"/>
      <c r="GS33" s="135"/>
      <c r="GU33" s="164"/>
      <c r="GV33" s="164">
        <f>GV7</f>
        <v>45868</v>
      </c>
      <c r="GW33" s="135"/>
      <c r="GX33" s="135"/>
      <c r="GZ33" s="164"/>
      <c r="HA33" s="164">
        <f>HA7</f>
        <v>45897</v>
      </c>
      <c r="HB33" s="135"/>
      <c r="HC33" s="135"/>
      <c r="HE33" s="164"/>
      <c r="HF33" s="164">
        <f>HF7</f>
        <v>45929</v>
      </c>
      <c r="HG33" s="135"/>
      <c r="HH33" s="135"/>
      <c r="HJ33" s="164"/>
      <c r="HK33" s="164">
        <f>HK7</f>
        <v>45960</v>
      </c>
      <c r="HL33" s="135"/>
      <c r="HM33" s="135"/>
      <c r="HO33" s="164"/>
      <c r="HP33" s="164">
        <f>HP7</f>
        <v>45988</v>
      </c>
      <c r="HQ33" s="135"/>
      <c r="HR33" s="135"/>
      <c r="HT33" s="164"/>
      <c r="HU33" s="164">
        <f>HU7</f>
        <v>46021</v>
      </c>
      <c r="HV33" s="135"/>
      <c r="HW33" s="135"/>
      <c r="HY33" s="164"/>
      <c r="HZ33" s="164">
        <f>HZ7</f>
        <v>46051</v>
      </c>
      <c r="IA33" s="135"/>
      <c r="IB33" s="135"/>
      <c r="ID33" s="164"/>
      <c r="IE33" s="164">
        <f>IE7</f>
        <v>46079</v>
      </c>
      <c r="IF33" s="135"/>
      <c r="IG33" s="135"/>
      <c r="II33" s="164"/>
      <c r="IJ33" s="164">
        <f>IJ7</f>
        <v>46111</v>
      </c>
      <c r="IK33" s="135"/>
      <c r="IL33" s="135"/>
      <c r="IN33" s="164"/>
      <c r="IO33" s="164">
        <f>IO7</f>
        <v>46141</v>
      </c>
      <c r="IP33" s="135"/>
      <c r="IQ33" s="135"/>
      <c r="IS33" s="164"/>
      <c r="IT33" s="164">
        <f>IT7</f>
        <v>46170</v>
      </c>
      <c r="IU33" s="135"/>
      <c r="IV33" s="135"/>
      <c r="IX33" s="164"/>
      <c r="IY33" s="164">
        <f>IY7</f>
        <v>46202</v>
      </c>
      <c r="IZ33" s="135"/>
      <c r="JA33" s="135"/>
    </row>
  </sheetData>
  <sheetProtection formatCells="0" insertHyperlinks="0" autoFilter="0"/>
  <mergeCells count="16">
    <mergeCell ref="C5:D5"/>
    <mergeCell ref="E5:F5"/>
    <mergeCell ref="J5:K5"/>
    <mergeCell ref="L5:M5"/>
    <mergeCell ref="Q5:R5"/>
    <mergeCell ref="S5:T5"/>
    <mergeCell ref="X5:Y5"/>
    <mergeCell ref="Z5:AA5"/>
    <mergeCell ref="AE5:AF5"/>
    <mergeCell ref="AG5:AH5"/>
    <mergeCell ref="AL5:AM5"/>
    <mergeCell ref="AN5:AO5"/>
    <mergeCell ref="AS5:AT5"/>
    <mergeCell ref="AU5:AV5"/>
    <mergeCell ref="AZ5:BA5"/>
    <mergeCell ref="BB5:BC5"/>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KW33"/>
  <sheetViews>
    <sheetView topLeftCell="KI1" workbookViewId="0">
      <selection activeCell="IF2" sqref="IF2"/>
    </sheetView>
  </sheetViews>
  <sheetFormatPr defaultColWidth="9" defaultRowHeight="14.4"/>
  <cols>
    <col min="1" max="1" width="22.1111111111111" style="135" customWidth="1"/>
    <col min="2" max="2" width="8.44444444444444" style="135" customWidth="1"/>
    <col min="3" max="3" width="9.66666666666667" style="135" customWidth="1"/>
    <col min="4" max="4" width="19.4444444444444" customWidth="1"/>
    <col min="5" max="5" width="8.44444444444444" customWidth="1"/>
    <col min="6" max="6" width="22.1111111111111" style="135" customWidth="1"/>
    <col min="7" max="7" width="8.44444444444444" style="135" customWidth="1"/>
    <col min="8" max="8" width="9.66666666666667" style="135" customWidth="1"/>
    <col min="9" max="9" width="19.4444444444444" customWidth="1"/>
    <col min="10" max="10" width="22.1111111111111" style="135" customWidth="1"/>
    <col min="11" max="11" width="8.44444444444444" style="135" customWidth="1"/>
    <col min="12" max="12" width="9.66666666666667" style="135" customWidth="1"/>
    <col min="13" max="13" width="19.4444444444444" customWidth="1"/>
    <col min="14" max="14" width="9.11111111111111" customWidth="1"/>
    <col min="15" max="15" width="13.8888888888889" style="135" customWidth="1"/>
    <col min="16" max="16" width="9" style="135"/>
    <col min="17" max="17" width="11.787037037037" style="135" customWidth="1"/>
    <col min="18" max="18" width="19.212962962963" style="135" customWidth="1"/>
    <col min="19" max="19" width="12.5555555555556" style="135" customWidth="1"/>
    <col min="20" max="20" width="16.212962962963" style="135" customWidth="1"/>
    <col min="22" max="22" width="13.8888888888889" style="135" customWidth="1"/>
    <col min="23" max="23" width="9" style="135"/>
    <col min="24" max="24" width="11.787037037037" style="135" customWidth="1"/>
    <col min="25" max="25" width="19.212962962963" style="135" customWidth="1"/>
    <col min="26" max="26" width="12.5555555555556" style="135" customWidth="1"/>
    <col min="27" max="27" width="16.212962962963" style="135" customWidth="1"/>
    <col min="29" max="29" width="13.8888888888889" style="135" customWidth="1"/>
    <col min="30" max="30" width="9" style="135"/>
    <col min="31" max="31" width="11.787037037037" style="135" customWidth="1"/>
    <col min="32" max="32" width="19.212962962963" style="135" customWidth="1"/>
    <col min="33" max="33" width="12.5555555555556" style="135" customWidth="1"/>
    <col min="34" max="34" width="16.212962962963" style="135" customWidth="1"/>
    <col min="36" max="36" width="13.8888888888889" style="135" customWidth="1"/>
    <col min="37" max="37" width="9" style="135"/>
    <col min="38" max="38" width="10.212962962963" style="336" customWidth="1"/>
    <col min="39" max="39" width="18" style="135" customWidth="1"/>
    <col min="40" max="40" width="8.78703703703704" style="135" customWidth="1"/>
    <col min="41" max="41" width="13.212962962963" style="135" customWidth="1"/>
    <col min="43" max="43" width="13.8888888888889" style="135" customWidth="1"/>
    <col min="44" max="44" width="9" style="135"/>
    <col min="45" max="45" width="10.212962962963" style="336" customWidth="1"/>
    <col min="46" max="46" width="18" style="135" customWidth="1"/>
    <col min="47" max="47" width="8.78703703703704" style="135" customWidth="1"/>
    <col min="48" max="48" width="13.212962962963" style="135" customWidth="1"/>
    <col min="50" max="50" width="13.8888888888889" style="135" customWidth="1"/>
    <col min="51" max="51" width="9" style="135"/>
    <col min="52" max="52" width="10.212962962963" style="336" customWidth="1"/>
    <col min="53" max="53" width="18" style="135" customWidth="1"/>
    <col min="54" max="54" width="8.78703703703704" style="135" customWidth="1"/>
    <col min="55" max="55" width="18.787037037037" style="135" customWidth="1"/>
    <col min="57" max="57" width="13.8888888888889" style="135" customWidth="1"/>
    <col min="58" max="58" width="9" style="135"/>
    <col min="59" max="59" width="10.212962962963" style="336" customWidth="1"/>
    <col min="60" max="60" width="18" style="135" customWidth="1"/>
    <col min="61" max="61" width="8.78703703703704" style="135" customWidth="1"/>
    <col min="62" max="62" width="18.787037037037" style="135" customWidth="1"/>
    <col min="64" max="64" width="13.8888888888889" style="135" customWidth="1"/>
    <col min="65" max="65" width="9" style="135"/>
    <col min="66" max="66" width="10.212962962963" style="336" customWidth="1"/>
    <col min="67" max="67" width="18" style="135" customWidth="1"/>
    <col min="68" max="68" width="8.78703703703704" style="135" customWidth="1"/>
    <col min="69" max="69" width="18.787037037037" style="135" customWidth="1"/>
    <col min="71" max="71" width="13.8888888888889" style="135" customWidth="1"/>
    <col min="72" max="72" width="9" style="135"/>
    <col min="73" max="73" width="10.212962962963" style="336" customWidth="1"/>
    <col min="74" max="74" width="18" style="135" customWidth="1"/>
    <col min="75" max="75" width="8.78703703703704" style="135" customWidth="1"/>
    <col min="76" max="76" width="18.787037037037" style="135" customWidth="1"/>
    <col min="78" max="78" width="13.8888888888889" style="135" customWidth="1"/>
    <col min="79" max="79" width="9" style="135"/>
    <col min="80" max="80" width="10.212962962963" style="336" customWidth="1"/>
    <col min="81" max="81" width="18" style="135" customWidth="1"/>
    <col min="82" max="82" width="8.78703703703704" style="135" customWidth="1"/>
    <col min="83" max="83" width="18.787037037037" style="135" customWidth="1"/>
    <col min="85" max="85" width="13.8888888888889" style="135" customWidth="1"/>
    <col min="86" max="86" width="9" style="135"/>
    <col min="87" max="87" width="10.212962962963" style="336" customWidth="1"/>
    <col min="88" max="88" width="18" style="135" customWidth="1"/>
    <col min="89" max="89" width="8.78703703703704" style="135" customWidth="1"/>
    <col min="90" max="90" width="18.787037037037" style="135" customWidth="1"/>
    <col min="92" max="92" width="13.8888888888889" style="135" customWidth="1"/>
    <col min="93" max="93" width="9" style="135"/>
    <col min="94" max="94" width="10.212962962963" style="336" customWidth="1"/>
    <col min="95" max="95" width="18" style="135" customWidth="1"/>
    <col min="96" max="96" width="8.78703703703704" style="135" customWidth="1"/>
    <col min="97" max="97" width="18.787037037037" style="135" customWidth="1"/>
    <col min="99" max="99" width="13.8888888888889" style="135" customWidth="1"/>
    <col min="100" max="100" width="9" style="135"/>
    <col min="101" max="101" width="10.212962962963" style="336" customWidth="1"/>
    <col min="102" max="102" width="18" style="135" customWidth="1"/>
    <col min="103" max="103" width="8.78703703703704" style="135" customWidth="1"/>
    <col min="104" max="104" width="18.787037037037" style="135" customWidth="1"/>
    <col min="106" max="106" width="11.212962962963" style="135" customWidth="1"/>
    <col min="107" max="107" width="19.1111111111111" style="135" customWidth="1"/>
    <col min="108" max="108" width="12.787037037037" style="336" customWidth="1"/>
    <col min="109" max="109" width="10.787037037037" style="135" customWidth="1"/>
    <col min="111" max="111" width="11.212962962963" style="135" customWidth="1"/>
    <col min="112" max="112" width="19.1111111111111" style="135" customWidth="1"/>
    <col min="113" max="113" width="12.787037037037" style="336" customWidth="1"/>
    <col min="114" max="114" width="10.787037037037" style="135" customWidth="1"/>
    <col min="116" max="116" width="11.212962962963" style="135" customWidth="1"/>
    <col min="117" max="117" width="19.1111111111111" style="135" customWidth="1"/>
    <col min="118" max="118" width="12.787037037037" style="336" customWidth="1"/>
    <col min="119" max="119" width="10.787037037037" style="135" customWidth="1"/>
    <col min="121" max="121" width="11.212962962963" style="135" customWidth="1"/>
    <col min="122" max="122" width="19.1111111111111" style="135" customWidth="1"/>
    <col min="123" max="123" width="12.787037037037" style="336" customWidth="1"/>
    <col min="124" max="124" width="10.787037037037" style="135" customWidth="1"/>
    <col min="126" max="126" width="11.212962962963" style="135" customWidth="1"/>
    <col min="127" max="127" width="11.3333333333333" style="135" customWidth="1"/>
    <col min="128" max="128" width="12.787037037037" style="336" customWidth="1"/>
    <col min="129" max="129" width="10.787037037037" style="135" customWidth="1"/>
    <col min="131" max="131" width="11.212962962963" style="135" customWidth="1"/>
    <col min="132" max="132" width="11.3333333333333" style="135" customWidth="1"/>
    <col min="133" max="133" width="12.787037037037" style="336" customWidth="1"/>
    <col min="134" max="134" width="10.787037037037" style="135" customWidth="1"/>
    <col min="136" max="136" width="11.212962962963" style="135" customWidth="1"/>
    <col min="137" max="137" width="11.3333333333333" style="135" customWidth="1"/>
    <col min="138" max="138" width="12.787037037037" style="336" customWidth="1"/>
    <col min="139" max="139" width="10.787037037037" style="135" customWidth="1"/>
    <col min="141" max="141" width="11.212962962963" style="135" customWidth="1"/>
    <col min="142" max="142" width="11.3333333333333" style="135" customWidth="1"/>
    <col min="143" max="143" width="12.787037037037" style="336" customWidth="1"/>
    <col min="144" max="144" width="10.787037037037" style="135" customWidth="1"/>
    <col min="146" max="146" width="11.212962962963" style="135" customWidth="1"/>
    <col min="147" max="147" width="11.3333333333333" style="135" customWidth="1"/>
    <col min="148" max="148" width="12.787037037037" style="336" customWidth="1"/>
    <col min="149" max="149" width="10.787037037037" style="135" customWidth="1"/>
    <col min="151" max="151" width="11.212962962963" style="135" customWidth="1"/>
    <col min="152" max="152" width="11.3333333333333" style="135" customWidth="1"/>
    <col min="153" max="153" width="12.787037037037" style="336" customWidth="1"/>
    <col min="154" max="154" width="10.787037037037" style="135" customWidth="1"/>
    <col min="156" max="156" width="11.212962962963" style="135" customWidth="1"/>
    <col min="157" max="157" width="11.3333333333333" style="135" customWidth="1"/>
    <col min="158" max="158" width="12.787037037037" style="336" customWidth="1"/>
    <col min="159" max="159" width="10.787037037037" style="135" customWidth="1"/>
    <col min="161" max="161" width="11.212962962963" style="135" customWidth="1"/>
    <col min="162" max="162" width="11.3333333333333" style="135" customWidth="1"/>
    <col min="163" max="163" width="12.787037037037" style="336" customWidth="1"/>
    <col min="164" max="164" width="10.787037037037" style="135" customWidth="1"/>
    <col min="166" max="166" width="11.212962962963" style="135" customWidth="1"/>
    <col min="167" max="167" width="11.3333333333333" style="135" customWidth="1"/>
    <col min="168" max="168" width="12.787037037037" style="336" customWidth="1"/>
    <col min="169" max="169" width="10.787037037037" style="135" customWidth="1"/>
    <col min="171" max="171" width="11.212962962963" style="135" customWidth="1"/>
    <col min="172" max="172" width="11.3333333333333" style="135" customWidth="1"/>
    <col min="173" max="173" width="12.787037037037" style="336" customWidth="1"/>
    <col min="174" max="174" width="10.787037037037" style="135" customWidth="1"/>
    <col min="176" max="176" width="11.212962962963" style="135" customWidth="1"/>
    <col min="177" max="177" width="11.3333333333333" style="135" customWidth="1"/>
    <col min="178" max="178" width="12.787037037037" style="336" customWidth="1"/>
    <col min="179" max="179" width="10.787037037037" style="135" customWidth="1"/>
    <col min="181" max="181" width="11.212962962963" style="135" customWidth="1"/>
    <col min="182" max="182" width="11.3333333333333" style="135" customWidth="1"/>
    <col min="183" max="183" width="12.787037037037" style="336" customWidth="1"/>
    <col min="184" max="184" width="10.787037037037" style="135" customWidth="1"/>
    <col min="186" max="186" width="11.212962962963" style="135" customWidth="1"/>
    <col min="187" max="187" width="11.3333333333333" style="135" customWidth="1"/>
    <col min="188" max="188" width="12.787037037037" style="336" customWidth="1"/>
    <col min="189" max="189" width="10.787037037037" style="135" customWidth="1"/>
    <col min="191" max="191" width="11.212962962963" style="135" customWidth="1"/>
    <col min="192" max="192" width="11.3333333333333" style="135" customWidth="1"/>
    <col min="193" max="193" width="12.787037037037" style="336" customWidth="1"/>
    <col min="194" max="194" width="10.787037037037" style="135" customWidth="1"/>
    <col min="196" max="196" width="11.212962962963" customWidth="1"/>
    <col min="197" max="197" width="10.787037037037" customWidth="1"/>
    <col min="198" max="198" width="8.78703703703704" customWidth="1"/>
    <col min="201" max="201" width="11.212962962963" customWidth="1"/>
    <col min="202" max="202" width="10.787037037037" customWidth="1"/>
    <col min="203" max="203" width="8.78703703703704" customWidth="1"/>
    <col min="206" max="206" width="11.212962962963" customWidth="1"/>
    <col min="207" max="207" width="10.787037037037" customWidth="1"/>
    <col min="208" max="208" width="8.78703703703704" customWidth="1"/>
    <col min="211" max="211" width="11.212962962963" customWidth="1"/>
    <col min="212" max="212" width="10.787037037037" customWidth="1"/>
    <col min="213" max="213" width="8.78703703703704" customWidth="1"/>
    <col min="216" max="216" width="11.212962962963" customWidth="1"/>
    <col min="217" max="217" width="10.787037037037" customWidth="1"/>
    <col min="218" max="218" width="8.78703703703704" customWidth="1"/>
    <col min="221" max="221" width="11.212962962963" customWidth="1"/>
    <col min="222" max="222" width="10.787037037037" customWidth="1"/>
    <col min="223" max="223" width="8.78703703703704" customWidth="1"/>
    <col min="226" max="226" width="11.212962962963" customWidth="1"/>
    <col min="227" max="227" width="10.787037037037" customWidth="1"/>
    <col min="228" max="228" width="8.78703703703704" customWidth="1"/>
    <col min="231" max="231" width="11.212962962963" customWidth="1"/>
    <col min="232" max="232" width="10.787037037037" customWidth="1"/>
    <col min="233" max="233" width="8.78703703703704" customWidth="1"/>
    <col min="236" max="236" width="11.212962962963" customWidth="1"/>
    <col min="237" max="237" width="10.787037037037" customWidth="1"/>
    <col min="238" max="238" width="8.78703703703704" customWidth="1"/>
    <col min="241" max="241" width="11.212962962963" customWidth="1"/>
    <col min="242" max="242" width="10.787037037037" customWidth="1"/>
    <col min="243" max="243" width="8.78703703703704" customWidth="1"/>
    <col min="246" max="246" width="11.212962962963" customWidth="1"/>
    <col min="247" max="247" width="10.787037037037" customWidth="1"/>
    <col min="248" max="248" width="8.78703703703704" customWidth="1"/>
    <col min="251" max="251" width="11.212962962963" customWidth="1"/>
    <col min="252" max="252" width="10.787037037037" customWidth="1"/>
    <col min="253" max="253" width="8.78703703703704" customWidth="1"/>
    <col min="256" max="256" width="11.212962962963" customWidth="1"/>
    <col min="257" max="257" width="10.787037037037" customWidth="1"/>
    <col min="258" max="258" width="8.78703703703704" customWidth="1"/>
    <col min="261" max="261" width="11.212962962963" customWidth="1"/>
    <col min="262" max="262" width="10.787037037037" customWidth="1"/>
    <col min="263" max="263" width="8.78703703703704" customWidth="1"/>
    <col min="266" max="266" width="11.212962962963" customWidth="1"/>
    <col min="267" max="267" width="10.787037037037" customWidth="1"/>
    <col min="268" max="268" width="8.78703703703704" customWidth="1"/>
    <col min="271" max="271" width="11.212962962963" customWidth="1"/>
    <col min="272" max="272" width="10.787037037037" customWidth="1"/>
    <col min="273" max="273" width="8.78703703703704" customWidth="1"/>
    <col min="276" max="276" width="11.212962962963" customWidth="1"/>
    <col min="277" max="277" width="10.787037037037" customWidth="1"/>
    <col min="278" max="278" width="8.78703703703704" customWidth="1"/>
    <col min="281" max="281" width="11.212962962963" customWidth="1"/>
    <col min="282" max="282" width="10.787037037037" customWidth="1"/>
    <col min="283" max="283" width="8.78703703703704" customWidth="1"/>
    <col min="286" max="286" width="11.212962962963" customWidth="1"/>
    <col min="287" max="287" width="10.787037037037" customWidth="1"/>
    <col min="288" max="288" width="8.78703703703704" customWidth="1"/>
    <col min="291" max="291" width="11.212962962963" customWidth="1"/>
    <col min="292" max="292" width="10.787037037037" customWidth="1"/>
    <col min="293" max="293" width="8.78703703703704" customWidth="1"/>
    <col min="296" max="296" width="11.212962962963" customWidth="1"/>
    <col min="297" max="297" width="10.787037037037" customWidth="1"/>
    <col min="298" max="298" width="8.78703703703704" customWidth="1"/>
    <col min="301" max="301" width="11.212962962963" customWidth="1"/>
    <col min="302" max="302" width="10.787037037037" customWidth="1"/>
    <col min="303" max="303" width="8.78703703703704" customWidth="1"/>
    <col min="306" max="306" width="11.212962962963" customWidth="1"/>
    <col min="307" max="307" width="10.787037037037" customWidth="1"/>
    <col min="308" max="308" width="8.78703703703704" customWidth="1"/>
  </cols>
  <sheetData>
    <row r="1" s="65" customFormat="1" spans="1:309">
      <c r="A1" s="303"/>
      <c r="B1" s="303"/>
      <c r="C1" s="303"/>
      <c r="F1" s="303"/>
      <c r="G1" s="303"/>
      <c r="H1" s="303"/>
      <c r="J1" s="303"/>
      <c r="K1" s="303"/>
      <c r="L1" s="303"/>
      <c r="N1" s="316"/>
      <c r="O1" s="300" t="s">
        <v>1446</v>
      </c>
      <c r="P1" s="328" t="s">
        <v>62</v>
      </c>
      <c r="Q1" s="331">
        <f>Q6</f>
        <v>7.1804</v>
      </c>
      <c r="R1" s="332"/>
      <c r="S1" s="332"/>
      <c r="T1" s="333"/>
      <c r="V1" s="300" t="s">
        <v>1446</v>
      </c>
      <c r="W1" s="328" t="s">
        <v>62</v>
      </c>
      <c r="X1" s="331">
        <f>X6</f>
        <v>7.0659</v>
      </c>
      <c r="Y1" s="332"/>
      <c r="Z1" s="332"/>
      <c r="AA1" s="333"/>
      <c r="AC1" s="300" t="s">
        <v>1446</v>
      </c>
      <c r="AD1" s="328" t="s">
        <v>62</v>
      </c>
      <c r="AE1" s="331">
        <f>AE6</f>
        <v>7.0847</v>
      </c>
      <c r="AF1" s="332"/>
      <c r="AG1" s="332"/>
      <c r="AH1" s="333"/>
      <c r="AJ1" s="300" t="s">
        <v>1446</v>
      </c>
      <c r="AK1" s="328" t="s">
        <v>62</v>
      </c>
      <c r="AL1" s="337">
        <f>AL6</f>
        <v>6.9531</v>
      </c>
      <c r="AM1" s="332"/>
      <c r="AN1" s="332"/>
      <c r="AO1" s="333"/>
      <c r="AQ1" s="300" t="s">
        <v>1446</v>
      </c>
      <c r="AR1" s="328" t="s">
        <v>62</v>
      </c>
      <c r="AS1" s="337">
        <f>AS6</f>
        <v>7.1747</v>
      </c>
      <c r="AT1" s="332"/>
      <c r="AU1" s="332"/>
      <c r="AV1" s="333"/>
      <c r="AX1" s="300" t="s">
        <v>1446</v>
      </c>
      <c r="AY1" s="328" t="s">
        <v>62</v>
      </c>
      <c r="AZ1" s="337">
        <f>AZ6</f>
        <v>7.0084</v>
      </c>
      <c r="BA1" s="332"/>
      <c r="BB1" s="332"/>
      <c r="BC1" s="333"/>
      <c r="BE1" s="300" t="s">
        <v>1446</v>
      </c>
      <c r="BF1" s="328" t="s">
        <v>62</v>
      </c>
      <c r="BG1" s="337">
        <f>BG6</f>
        <v>6.8739</v>
      </c>
      <c r="BH1" s="332"/>
      <c r="BI1" s="332"/>
      <c r="BJ1" s="333"/>
      <c r="BL1" s="300" t="s">
        <v>1446</v>
      </c>
      <c r="BM1" s="328" t="s">
        <v>62</v>
      </c>
      <c r="BN1" s="337">
        <f>BN6</f>
        <v>6.9224</v>
      </c>
      <c r="BO1" s="332"/>
      <c r="BP1" s="332"/>
      <c r="BQ1" s="333"/>
      <c r="BS1" s="300" t="s">
        <v>1446</v>
      </c>
      <c r="BT1" s="328" t="s">
        <v>62</v>
      </c>
      <c r="BU1" s="337">
        <f>BU6</f>
        <v>6.9892</v>
      </c>
      <c r="BV1" s="332"/>
      <c r="BW1" s="332"/>
      <c r="BX1" s="333"/>
      <c r="BZ1" s="300" t="s">
        <v>1446</v>
      </c>
      <c r="CA1" s="328" t="s">
        <v>62</v>
      </c>
      <c r="CB1" s="337">
        <f>CB6</f>
        <v>7.1703</v>
      </c>
      <c r="CC1" s="332"/>
      <c r="CD1" s="332"/>
      <c r="CE1" s="333"/>
      <c r="CG1" s="300" t="s">
        <v>1446</v>
      </c>
      <c r="CH1" s="328" t="s">
        <v>62</v>
      </c>
      <c r="CI1" s="337">
        <f>CI6</f>
        <v>7.4129</v>
      </c>
      <c r="CJ1" s="332"/>
      <c r="CK1" s="332"/>
      <c r="CL1" s="333"/>
      <c r="CN1" s="300" t="s">
        <v>1446</v>
      </c>
      <c r="CO1" s="328" t="s">
        <v>62</v>
      </c>
      <c r="CP1" s="337">
        <f>CP6</f>
        <v>7.4229</v>
      </c>
      <c r="CQ1" s="332"/>
      <c r="CR1" s="332"/>
      <c r="CS1" s="333"/>
      <c r="CU1" s="300" t="s">
        <v>1446</v>
      </c>
      <c r="CV1" s="328" t="s">
        <v>62</v>
      </c>
      <c r="CW1" s="337">
        <f>CW6</f>
        <v>7.3354</v>
      </c>
      <c r="CX1" s="332"/>
      <c r="CY1" s="332"/>
      <c r="CZ1" s="333"/>
      <c r="DB1" s="300" t="s">
        <v>1446</v>
      </c>
      <c r="DC1" s="328" t="s">
        <v>62</v>
      </c>
      <c r="DD1" s="337">
        <f>DD6</f>
        <v>7.3747</v>
      </c>
      <c r="DE1" s="333"/>
      <c r="DG1" s="300" t="s">
        <v>1446</v>
      </c>
      <c r="DH1" s="328" t="s">
        <v>62</v>
      </c>
      <c r="DI1" s="337">
        <f>DI6</f>
        <v>7.4945</v>
      </c>
      <c r="DJ1" s="333"/>
      <c r="DL1" s="300" t="s">
        <v>1446</v>
      </c>
      <c r="DM1" s="328" t="s">
        <v>62</v>
      </c>
      <c r="DN1" s="337">
        <f>DN6</f>
        <v>7.6361</v>
      </c>
      <c r="DO1" s="333"/>
      <c r="DQ1" s="300" t="s">
        <v>1446</v>
      </c>
      <c r="DR1" s="328" t="s">
        <v>62</v>
      </c>
      <c r="DS1" s="337">
        <f>DS6</f>
        <v>7.6016</v>
      </c>
      <c r="DT1" s="333"/>
      <c r="DV1" s="300" t="s">
        <v>1446</v>
      </c>
      <c r="DW1" s="328" t="s">
        <v>62</v>
      </c>
      <c r="DX1" s="337">
        <f>DX6</f>
        <v>7.8771</v>
      </c>
      <c r="DY1" s="333"/>
      <c r="EA1" s="300" t="s">
        <v>1446</v>
      </c>
      <c r="EB1" s="328" t="s">
        <v>62</v>
      </c>
      <c r="EC1" s="337">
        <f>EC6</f>
        <v>7.8836</v>
      </c>
      <c r="ED1" s="333"/>
      <c r="EF1" s="300" t="s">
        <v>1446</v>
      </c>
      <c r="EG1" s="328" t="s">
        <v>62</v>
      </c>
      <c r="EH1" s="337">
        <f>EH6</f>
        <v>7.9271</v>
      </c>
      <c r="EI1" s="333"/>
      <c r="EK1" s="300" t="s">
        <v>1446</v>
      </c>
      <c r="EL1" s="328" t="s">
        <v>62</v>
      </c>
      <c r="EM1" s="337">
        <f>EM6</f>
        <v>7.5849</v>
      </c>
      <c r="EN1" s="333"/>
      <c r="EP1" s="300" t="s">
        <v>1446</v>
      </c>
      <c r="EQ1" s="328" t="s">
        <v>62</v>
      </c>
      <c r="ER1" s="337">
        <f>ER6</f>
        <v>7.648</v>
      </c>
      <c r="ES1" s="333"/>
      <c r="EU1" s="300" t="s">
        <v>1446</v>
      </c>
      <c r="EV1" s="328" t="s">
        <v>62</v>
      </c>
      <c r="EW1" s="337">
        <f>EW6</f>
        <v>7.8045</v>
      </c>
      <c r="EX1" s="333"/>
      <c r="EZ1" s="300" t="s">
        <v>1446</v>
      </c>
      <c r="FA1" s="328" t="s">
        <v>62</v>
      </c>
      <c r="FB1" s="337">
        <f>FB6</f>
        <v>7.8592</v>
      </c>
      <c r="FC1" s="333"/>
      <c r="FE1" s="300" t="s">
        <v>1446</v>
      </c>
      <c r="FF1" s="328" t="s">
        <v>62</v>
      </c>
      <c r="FG1" s="337">
        <f>FG6</f>
        <v>7.715</v>
      </c>
      <c r="FH1" s="333"/>
      <c r="FJ1" s="300" t="s">
        <v>1446</v>
      </c>
      <c r="FK1" s="328" t="s">
        <v>62</v>
      </c>
      <c r="FL1" s="337">
        <f>FL6</f>
        <v>7.7249</v>
      </c>
      <c r="FM1" s="333"/>
      <c r="FO1" s="300" t="s">
        <v>1446</v>
      </c>
      <c r="FP1" s="328" t="s">
        <v>62</v>
      </c>
      <c r="FQ1" s="337">
        <f>FQ6</f>
        <v>7.6765</v>
      </c>
      <c r="FR1" s="333"/>
      <c r="FT1" s="300" t="s">
        <v>1446</v>
      </c>
      <c r="FU1" s="328" t="s">
        <v>62</v>
      </c>
      <c r="FV1" s="337">
        <f>FV6</f>
        <v>7.6458</v>
      </c>
      <c r="FW1" s="333"/>
      <c r="FY1" s="300" t="s">
        <v>1446</v>
      </c>
      <c r="FZ1" s="328" t="s">
        <v>62</v>
      </c>
      <c r="GA1" s="337">
        <f>GA6</f>
        <v>7.7322</v>
      </c>
      <c r="GB1" s="333"/>
      <c r="GD1" s="300" t="s">
        <v>1446</v>
      </c>
      <c r="GE1" s="328" t="s">
        <v>62</v>
      </c>
      <c r="GF1" s="337">
        <f>GF6</f>
        <v>7.6617</v>
      </c>
      <c r="GG1" s="333"/>
      <c r="GI1" s="300" t="s">
        <v>1446</v>
      </c>
      <c r="GJ1" s="328" t="s">
        <v>62</v>
      </c>
      <c r="GK1" s="337">
        <f>GK6</f>
        <v>7.7439</v>
      </c>
      <c r="GL1" s="333"/>
      <c r="GN1" s="300" t="s">
        <v>1446</v>
      </c>
      <c r="GO1" s="328" t="s">
        <v>62</v>
      </c>
      <c r="GP1" s="337">
        <f>GP6</f>
        <v>7.8807</v>
      </c>
      <c r="GQ1" s="333"/>
      <c r="GS1" s="300" t="s">
        <v>1446</v>
      </c>
      <c r="GT1" s="328" t="s">
        <v>62</v>
      </c>
      <c r="GU1" s="337">
        <f>GU6</f>
        <v>7.8267</v>
      </c>
      <c r="GV1" s="333"/>
      <c r="GX1" s="300" t="s">
        <v>1446</v>
      </c>
      <c r="GY1" s="328" t="s">
        <v>62</v>
      </c>
      <c r="GZ1" s="337">
        <f>GZ6</f>
        <v>7.7368</v>
      </c>
      <c r="HA1" s="333"/>
      <c r="HC1" s="300" t="s">
        <v>1446</v>
      </c>
      <c r="HD1" s="328" t="s">
        <v>62</v>
      </c>
      <c r="HE1" s="337">
        <f>HE6</f>
        <v>7.6087</v>
      </c>
      <c r="HF1" s="333"/>
      <c r="HH1" s="300" t="s">
        <v>1446</v>
      </c>
      <c r="HI1" s="328" t="s">
        <v>62</v>
      </c>
      <c r="HJ1" s="337">
        <f>HJ6</f>
        <v>7.5257</v>
      </c>
      <c r="HK1" s="333"/>
      <c r="HM1" s="300" t="s">
        <v>1446</v>
      </c>
      <c r="HN1" s="328" t="s">
        <v>62</v>
      </c>
      <c r="HO1" s="337">
        <f>HO6</f>
        <v>7.4562</v>
      </c>
      <c r="HP1" s="333"/>
      <c r="HR1" s="300" t="s">
        <v>1446</v>
      </c>
      <c r="HS1" s="328" t="s">
        <v>62</v>
      </c>
      <c r="HT1" s="337">
        <f>HT6</f>
        <v>7.5045</v>
      </c>
      <c r="HU1" s="333"/>
      <c r="HW1" s="300" t="s">
        <v>1446</v>
      </c>
      <c r="HX1" s="328" t="s">
        <v>62</v>
      </c>
      <c r="HY1" s="337">
        <f>HY6</f>
        <v>7.7962</v>
      </c>
      <c r="HZ1" s="333"/>
      <c r="IB1" s="300" t="s">
        <v>1446</v>
      </c>
      <c r="IC1" s="328" t="s">
        <v>62</v>
      </c>
      <c r="ID1" s="337">
        <f>ID6</f>
        <v>8.225</v>
      </c>
      <c r="IE1" s="333"/>
      <c r="IG1" s="300" t="s">
        <v>1446</v>
      </c>
      <c r="IH1" s="328" t="s">
        <v>62</v>
      </c>
      <c r="II1" s="337">
        <f>II6</f>
        <v>8.162</v>
      </c>
      <c r="IJ1" s="333"/>
      <c r="IL1" s="300" t="s">
        <v>1446</v>
      </c>
      <c r="IM1" s="328" t="s">
        <v>62</v>
      </c>
      <c r="IN1" s="337">
        <f>IN6</f>
        <v>8.4024</v>
      </c>
      <c r="IO1" s="333"/>
      <c r="IQ1" s="300" t="s">
        <v>1446</v>
      </c>
      <c r="IR1" s="328" t="s">
        <v>62</v>
      </c>
      <c r="IS1" s="337">
        <f>IS6</f>
        <v>8.192</v>
      </c>
      <c r="IT1" s="333"/>
      <c r="IV1" s="300" t="s">
        <v>1446</v>
      </c>
      <c r="IW1" s="328" t="s">
        <v>62</v>
      </c>
      <c r="IX1" s="337">
        <f>IX6</f>
        <v>8.3008</v>
      </c>
      <c r="IY1" s="333"/>
      <c r="JA1" s="300" t="s">
        <v>1446</v>
      </c>
      <c r="JB1" s="328" t="s">
        <v>62</v>
      </c>
      <c r="JC1" s="337">
        <f>JC6</f>
        <v>8.3351</v>
      </c>
      <c r="JD1" s="333"/>
      <c r="JF1" s="300" t="s">
        <v>1446</v>
      </c>
      <c r="JG1" s="328" t="s">
        <v>62</v>
      </c>
      <c r="JH1" s="337">
        <f>JH6</f>
        <v>8.2138</v>
      </c>
      <c r="JI1" s="333"/>
      <c r="JK1" s="300" t="s">
        <v>1446</v>
      </c>
      <c r="JL1" s="328" t="s">
        <v>62</v>
      </c>
      <c r="JM1" s="337">
        <f>JM6</f>
        <v>8.2078</v>
      </c>
      <c r="JN1" s="333"/>
      <c r="JP1" s="300" t="s">
        <v>1446</v>
      </c>
      <c r="JQ1" s="328" t="s">
        <v>62</v>
      </c>
      <c r="JR1" s="337">
        <f>JR6</f>
        <v>8.2355</v>
      </c>
      <c r="JS1" s="333"/>
      <c r="JU1" s="300" t="s">
        <v>1446</v>
      </c>
      <c r="JV1" s="328" t="s">
        <v>62</v>
      </c>
      <c r="JW1" s="337">
        <f>JW6</f>
        <v>8.3244</v>
      </c>
      <c r="JX1" s="333"/>
      <c r="JZ1" s="300" t="s">
        <v>1446</v>
      </c>
      <c r="KA1" s="328" t="s">
        <v>62</v>
      </c>
      <c r="KB1" s="337">
        <f>KB6</f>
        <v>8.1208</v>
      </c>
      <c r="KC1" s="333"/>
      <c r="KE1" s="300" t="s">
        <v>1446</v>
      </c>
      <c r="KF1" s="328" t="s">
        <v>62</v>
      </c>
      <c r="KG1" s="337">
        <f>KG6</f>
        <v>7.9302</v>
      </c>
      <c r="KH1" s="333"/>
      <c r="KJ1" s="300" t="s">
        <v>1446</v>
      </c>
      <c r="KK1" s="328" t="s">
        <v>62</v>
      </c>
      <c r="KL1" s="337">
        <f>KL6</f>
        <v>8.0057</v>
      </c>
      <c r="KM1" s="333"/>
      <c r="KO1" s="300" t="s">
        <v>1446</v>
      </c>
      <c r="KP1" s="328" t="s">
        <v>62</v>
      </c>
      <c r="KQ1" s="337">
        <f>KQ6</f>
        <v>7.916</v>
      </c>
      <c r="KR1" s="333"/>
      <c r="KT1" s="300" t="s">
        <v>1446</v>
      </c>
      <c r="KU1" s="328" t="s">
        <v>62</v>
      </c>
      <c r="KV1" s="337">
        <f>KV6</f>
        <v>7.7671</v>
      </c>
      <c r="KW1" s="333"/>
    </row>
    <row r="2" s="65" customFormat="1" spans="1:309">
      <c r="A2" s="303"/>
      <c r="B2" s="303"/>
      <c r="C2" s="303"/>
      <c r="F2" s="303"/>
      <c r="G2" s="303"/>
      <c r="H2" s="303"/>
      <c r="J2" s="303"/>
      <c r="K2" s="303"/>
      <c r="L2" s="303"/>
      <c r="N2" s="316"/>
      <c r="O2" s="304"/>
      <c r="P2" s="305" t="s">
        <v>63</v>
      </c>
      <c r="Q2" s="334">
        <f>AVERAGE(Q6:Q28)</f>
        <v>7.22414285714286</v>
      </c>
      <c r="R2" s="332"/>
      <c r="S2" s="332"/>
      <c r="T2" s="333"/>
      <c r="V2" s="304"/>
      <c r="W2" s="305" t="s">
        <v>63</v>
      </c>
      <c r="X2" s="334">
        <f>AVERAGE(X6:X28)</f>
        <v>7.1990125</v>
      </c>
      <c r="Y2" s="332"/>
      <c r="Z2" s="332"/>
      <c r="AA2" s="333"/>
      <c r="AC2" s="304"/>
      <c r="AD2" s="305" t="s">
        <v>63</v>
      </c>
      <c r="AE2" s="334">
        <f>AVERAGE(AE6:AE28)</f>
        <v>6.98998260869565</v>
      </c>
      <c r="AF2" s="332"/>
      <c r="AG2" s="332"/>
      <c r="AH2" s="333"/>
      <c r="AJ2" s="304"/>
      <c r="AK2" s="305" t="s">
        <v>63</v>
      </c>
      <c r="AL2" s="338">
        <f>AVERAGE(AL6:AL28)</f>
        <v>6.94555263157895</v>
      </c>
      <c r="AM2" s="332"/>
      <c r="AN2" s="332"/>
      <c r="AO2" s="333"/>
      <c r="AQ2" s="304"/>
      <c r="AR2" s="305" t="s">
        <v>63</v>
      </c>
      <c r="AS2" s="338">
        <f>AVERAGE(AS6:AS28)</f>
        <v>7.09766842105263</v>
      </c>
      <c r="AT2" s="332"/>
      <c r="AU2" s="332"/>
      <c r="AV2" s="333"/>
      <c r="AX2" s="304"/>
      <c r="AY2" s="305" t="s">
        <v>63</v>
      </c>
      <c r="AZ2" s="338">
        <f>AVERAGE(AZ6:AZ28)</f>
        <v>7.07914285714286</v>
      </c>
      <c r="BA2" s="332"/>
      <c r="BB2" s="332"/>
      <c r="BC2" s="333"/>
      <c r="BE2" s="304"/>
      <c r="BF2" s="305" t="s">
        <v>63</v>
      </c>
      <c r="BG2" s="338">
        <f>AVERAGE(BG6:BG28)</f>
        <v>6.86284285714286</v>
      </c>
      <c r="BH2" s="332"/>
      <c r="BI2" s="332"/>
      <c r="BJ2" s="333"/>
      <c r="BL2" s="304"/>
      <c r="BM2" s="305" t="s">
        <v>63</v>
      </c>
      <c r="BN2" s="338">
        <f>AVERAGE(BN6:BN28)</f>
        <v>6.88308695652174</v>
      </c>
      <c r="BO2" s="332"/>
      <c r="BP2" s="332"/>
      <c r="BQ2" s="333"/>
      <c r="BS2" s="304"/>
      <c r="BT2" s="305" t="s">
        <v>63</v>
      </c>
      <c r="BU2" s="338">
        <f>AVERAGE(BU6:BU28)</f>
        <v>6.916</v>
      </c>
      <c r="BV2" s="332"/>
      <c r="BW2" s="332"/>
      <c r="BX2" s="333"/>
      <c r="BZ2" s="304"/>
      <c r="CA2" s="305" t="s">
        <v>63</v>
      </c>
      <c r="CB2" s="338">
        <f>AVERAGE(CB6:CB28)</f>
        <v>7.0284</v>
      </c>
      <c r="CC2" s="332"/>
      <c r="CD2" s="332"/>
      <c r="CE2" s="333"/>
      <c r="CG2" s="304"/>
      <c r="CH2" s="305" t="s">
        <v>63</v>
      </c>
      <c r="CI2" s="338">
        <f>AVERAGE(CI6:CI28)</f>
        <v>7.29477272727273</v>
      </c>
      <c r="CJ2" s="332"/>
      <c r="CK2" s="332"/>
      <c r="CL2" s="333"/>
      <c r="CN2" s="304"/>
      <c r="CO2" s="305" t="s">
        <v>63</v>
      </c>
      <c r="CP2" s="338">
        <f>AVERAGE(CP6:CP28)</f>
        <v>7.38719090909091</v>
      </c>
      <c r="CQ2" s="332"/>
      <c r="CR2" s="332"/>
      <c r="CS2" s="333"/>
      <c r="CU2" s="304"/>
      <c r="CV2" s="305" t="s">
        <v>63</v>
      </c>
      <c r="CW2" s="338">
        <f>AVERAGE(CW6:CW28)</f>
        <v>7.302475</v>
      </c>
      <c r="CX2" s="332"/>
      <c r="CY2" s="332"/>
      <c r="CZ2" s="333"/>
      <c r="DB2" s="304"/>
      <c r="DC2" s="305" t="s">
        <v>63</v>
      </c>
      <c r="DD2" s="338">
        <f>AVERAGE(DD6:DD28)</f>
        <v>7.318915</v>
      </c>
      <c r="DE2" s="333"/>
      <c r="DG2" s="304"/>
      <c r="DH2" s="305" t="s">
        <v>63</v>
      </c>
      <c r="DI2" s="338">
        <f>AVERAGE(DI6:DI28)</f>
        <v>7.38469565217391</v>
      </c>
      <c r="DJ2" s="333"/>
      <c r="DL2" s="304"/>
      <c r="DM2" s="305" t="s">
        <v>63</v>
      </c>
      <c r="DN2" s="338">
        <f>AVERAGE(DN6:DN28)</f>
        <v>7.54393684210526</v>
      </c>
      <c r="DO2" s="333"/>
      <c r="DQ2" s="304"/>
      <c r="DR2" s="305" t="s">
        <v>63</v>
      </c>
      <c r="DS2" s="338">
        <f>AVERAGE(DS6:DS28)</f>
        <v>7.593055</v>
      </c>
      <c r="DT2" s="333"/>
      <c r="DV2" s="304"/>
      <c r="DW2" s="305" t="s">
        <v>63</v>
      </c>
      <c r="DX2" s="338">
        <f>AVERAGE(DX6:DX28)</f>
        <v>7.74181</v>
      </c>
      <c r="DY2" s="333"/>
      <c r="EA2" s="304"/>
      <c r="EB2" s="305" t="s">
        <v>63</v>
      </c>
      <c r="EC2" s="338">
        <f>AVERAGE(EC6:EC28)</f>
        <v>7.94606190476191</v>
      </c>
      <c r="ED2" s="333"/>
      <c r="EF2" s="304"/>
      <c r="EG2" s="305" t="s">
        <v>63</v>
      </c>
      <c r="EH2" s="338">
        <f>AVERAGE(EH6:EH28)</f>
        <v>7.89080869565217</v>
      </c>
      <c r="EI2" s="333"/>
      <c r="EK2" s="304"/>
      <c r="EL2" s="305" t="s">
        <v>63</v>
      </c>
      <c r="EM2" s="338">
        <f>AVERAGE(EM6:EM28)</f>
        <v>7.7405</v>
      </c>
      <c r="EN2" s="333"/>
      <c r="EP2" s="304"/>
      <c r="EQ2" s="305" t="s">
        <v>63</v>
      </c>
      <c r="ER2" s="338">
        <f>AVERAGE(ER6:ER28)</f>
        <v>7.62814705882353</v>
      </c>
      <c r="ES2" s="333"/>
      <c r="EU2" s="304"/>
      <c r="EV2" s="305" t="s">
        <v>63</v>
      </c>
      <c r="EW2" s="338">
        <f>AVERAGE(EW6:EW28)</f>
        <v>7.75282272727273</v>
      </c>
      <c r="EX2" s="333"/>
      <c r="EZ2" s="304"/>
      <c r="FA2" s="305" t="s">
        <v>63</v>
      </c>
      <c r="FB2" s="338">
        <f>AVERAGE(FB6:FB28)</f>
        <v>7.76124761904762</v>
      </c>
      <c r="FC2" s="333"/>
      <c r="FE2" s="304"/>
      <c r="FF2" s="305" t="s">
        <v>63</v>
      </c>
      <c r="FG2" s="338">
        <f>AVERAGE(FG6:FG28)</f>
        <v>7.77283809523809</v>
      </c>
      <c r="FH2" s="333"/>
      <c r="FJ2" s="304"/>
      <c r="FK2" s="305" t="s">
        <v>63</v>
      </c>
      <c r="FL2" s="338">
        <f>AVERAGE(FL6:FL28)</f>
        <v>7.69839375</v>
      </c>
      <c r="FM2" s="333"/>
      <c r="FO2" s="304"/>
      <c r="FP2" s="305" t="s">
        <v>63</v>
      </c>
      <c r="FQ2" s="338">
        <f>AVERAGE(FQ6:FQ28)</f>
        <v>7.74475714285714</v>
      </c>
      <c r="FR2" s="333"/>
      <c r="FT2" s="304"/>
      <c r="FU2" s="305" t="s">
        <v>63</v>
      </c>
      <c r="FV2" s="338">
        <f>AVERAGE(FV6:FV28)</f>
        <v>7.648215</v>
      </c>
      <c r="FW2" s="333"/>
      <c r="FY2" s="304"/>
      <c r="FZ2" s="305" t="s">
        <v>63</v>
      </c>
      <c r="GA2" s="338">
        <f>AVERAGE(GA6:GA28)</f>
        <v>7.717115</v>
      </c>
      <c r="GB2" s="333"/>
      <c r="GD2" s="304"/>
      <c r="GE2" s="305" t="s">
        <v>63</v>
      </c>
      <c r="GF2" s="338">
        <f>AVERAGE(GF6:GF28)</f>
        <v>7.69743684210526</v>
      </c>
      <c r="GG2" s="333"/>
      <c r="GI2" s="304"/>
      <c r="GJ2" s="305" t="s">
        <v>63</v>
      </c>
      <c r="GK2" s="338">
        <f>AVERAGE(GK6:GK28)</f>
        <v>7.76206956521739</v>
      </c>
      <c r="GL2" s="333"/>
      <c r="GN2" s="304"/>
      <c r="GO2" s="305" t="s">
        <v>63</v>
      </c>
      <c r="GP2" s="338">
        <f>AVERAGE(GP6:GP28)</f>
        <v>7.86100909090909</v>
      </c>
      <c r="GQ2" s="333"/>
      <c r="GS2" s="304"/>
      <c r="GT2" s="305" t="s">
        <v>63</v>
      </c>
      <c r="GU2" s="338">
        <f>AVERAGE(GU6:GU28)</f>
        <v>7.85715789473684</v>
      </c>
      <c r="GV2" s="333"/>
      <c r="GX2" s="304"/>
      <c r="GY2" s="305" t="s">
        <v>63</v>
      </c>
      <c r="GZ2" s="338">
        <f>AVERAGE(GZ6:GZ28)</f>
        <v>7.72165555555555</v>
      </c>
      <c r="HA2" s="333"/>
      <c r="HC2" s="304"/>
      <c r="HD2" s="305" t="s">
        <v>63</v>
      </c>
      <c r="HE2" s="338">
        <f>AVERAGE(HE6:HE28)</f>
        <v>7.64922380952381</v>
      </c>
      <c r="HF2" s="333"/>
      <c r="HH2" s="304"/>
      <c r="HI2" s="305" t="s">
        <v>63</v>
      </c>
      <c r="HJ2" s="338">
        <f>AVERAGE(HJ6:HJ28)</f>
        <v>7.56457727272727</v>
      </c>
      <c r="HK2" s="333"/>
      <c r="HM2" s="304"/>
      <c r="HN2" s="305" t="s">
        <v>63</v>
      </c>
      <c r="HO2" s="338">
        <f>AVERAGE(HO6:HO28)</f>
        <v>7.45621666666667</v>
      </c>
      <c r="HP2" s="333"/>
      <c r="HR2" s="304"/>
      <c r="HS2" s="305" t="s">
        <v>63</v>
      </c>
      <c r="HT2" s="338">
        <f>AVERAGE(HT6:HT28)</f>
        <v>7.50936666666667</v>
      </c>
      <c r="HU2" s="333"/>
      <c r="HW2" s="304"/>
      <c r="HX2" s="305" t="s">
        <v>63</v>
      </c>
      <c r="HY2" s="338">
        <f>AVERAGE(HY6:HY28)</f>
        <v>7.77202380952381</v>
      </c>
      <c r="HZ2" s="333"/>
      <c r="IB2" s="304"/>
      <c r="IC2" s="305" t="s">
        <v>63</v>
      </c>
      <c r="ID2" s="338">
        <f>AVERAGE(ID6:ID28)</f>
        <v>8.11250476190476</v>
      </c>
      <c r="IE2" s="333"/>
      <c r="IG2" s="304"/>
      <c r="IH2" s="305" t="s">
        <v>63</v>
      </c>
      <c r="II2" s="338">
        <f>AVERAGE(II6:II28)</f>
        <v>8.11353157894737</v>
      </c>
      <c r="IJ2" s="333"/>
      <c r="IL2" s="304"/>
      <c r="IM2" s="305" t="s">
        <v>63</v>
      </c>
      <c r="IN2" s="338">
        <f>AVERAGE(IN6:IN28)</f>
        <v>8.26817</v>
      </c>
      <c r="IO2" s="333"/>
      <c r="IQ2" s="304"/>
      <c r="IR2" s="305" t="s">
        <v>63</v>
      </c>
      <c r="IS2" s="338">
        <f>AVERAGE(IS6:IS28)</f>
        <v>8.3686652173913</v>
      </c>
      <c r="IT2" s="333"/>
      <c r="IV2" s="304"/>
      <c r="IW2" s="305" t="s">
        <v>63</v>
      </c>
      <c r="IX2" s="338">
        <f>AVERAGE(IX6:IX28)</f>
        <v>8.31221428571429</v>
      </c>
      <c r="IY2" s="333"/>
      <c r="JA2" s="304"/>
      <c r="JB2" s="305" t="s">
        <v>63</v>
      </c>
      <c r="JC2" s="338">
        <f>AVERAGE(JC6:JC28)</f>
        <v>8.34313181818182</v>
      </c>
      <c r="JD2" s="333"/>
      <c r="JF2" s="304"/>
      <c r="JG2" s="305" t="s">
        <v>63</v>
      </c>
      <c r="JH2" s="338">
        <f>AVERAGE(JH6:JH28)</f>
        <v>8.25584117647059</v>
      </c>
      <c r="JI2" s="333"/>
      <c r="JK2" s="304"/>
      <c r="JL2" s="305" t="s">
        <v>63</v>
      </c>
      <c r="JM2" s="338">
        <f>AVERAGE(JM6:JM28)</f>
        <v>8.195975</v>
      </c>
      <c r="JN2" s="333"/>
      <c r="JP2" s="304"/>
      <c r="JQ2" s="305" t="s">
        <v>63</v>
      </c>
      <c r="JR2" s="338">
        <f>AVERAGE(JR6:JR28)</f>
        <v>8.25678695652174</v>
      </c>
      <c r="JS2" s="333"/>
      <c r="JU2" s="304"/>
      <c r="JV2" s="305" t="s">
        <v>63</v>
      </c>
      <c r="JW2" s="338">
        <f>AVERAGE(JW6:JW28)</f>
        <v>8.192485</v>
      </c>
      <c r="JX2" s="333"/>
      <c r="JZ2" s="304"/>
      <c r="KA2" s="305" t="s">
        <v>63</v>
      </c>
      <c r="KB2" s="338">
        <f>AVERAGE(KB6:KB28)</f>
        <v>8.20032857142857</v>
      </c>
      <c r="KC2" s="333"/>
      <c r="KE2" s="304"/>
      <c r="KF2" s="305" t="s">
        <v>63</v>
      </c>
      <c r="KG2" s="338">
        <f>AVERAGE(KG6:KG28)</f>
        <v>7.98068181818182</v>
      </c>
      <c r="KH2" s="333"/>
      <c r="KJ2" s="304"/>
      <c r="KK2" s="305" t="s">
        <v>63</v>
      </c>
      <c r="KL2" s="338">
        <f>AVERAGE(KL6:KL28)</f>
        <v>8.01407142857143</v>
      </c>
      <c r="KM2" s="333"/>
      <c r="KO2" s="304"/>
      <c r="KP2" s="305" t="s">
        <v>63</v>
      </c>
      <c r="KQ2" s="338">
        <f>AVERAGE(KQ6:KQ28)</f>
        <v>7.96063888888889</v>
      </c>
      <c r="KR2" s="333"/>
      <c r="KT2" s="304"/>
      <c r="KU2" s="305" t="s">
        <v>63</v>
      </c>
      <c r="KV2" s="338">
        <f>AVERAGE(KV6:KV28)</f>
        <v>7.83106190476191</v>
      </c>
      <c r="KW2" s="333"/>
    </row>
    <row r="3" spans="1:309">
      <c r="A3" s="154" t="s">
        <v>1447</v>
      </c>
      <c r="B3" s="325"/>
      <c r="C3" s="155">
        <f>1/C6</f>
        <v>0.133971035462133</v>
      </c>
      <c r="D3" s="318">
        <f>ROUND(C3,12)</f>
        <v>0.133971035462</v>
      </c>
      <c r="E3" s="318"/>
      <c r="F3" s="154" t="s">
        <v>1447</v>
      </c>
      <c r="G3" s="325"/>
      <c r="H3" s="155">
        <f>1/H6</f>
        <v>0.138767467354953</v>
      </c>
      <c r="I3" s="318">
        <f>ROUND(H3,12)</f>
        <v>0.138767467355</v>
      </c>
      <c r="J3" s="154" t="s">
        <v>1447</v>
      </c>
      <c r="K3" s="325"/>
      <c r="L3" s="155">
        <f>1/L6</f>
        <v>0.138509910384088</v>
      </c>
      <c r="M3" s="318">
        <f>ROUND(L3,12)</f>
        <v>0.138509910384</v>
      </c>
      <c r="O3" s="132" t="s">
        <v>1448</v>
      </c>
      <c r="P3" s="141" t="s">
        <v>62</v>
      </c>
      <c r="Q3" s="179">
        <f>1/Q1</f>
        <v>0.139268007353351</v>
      </c>
      <c r="R3" s="318">
        <f>ROUND(Q3,12)</f>
        <v>0.139268007353</v>
      </c>
      <c r="V3" s="132" t="s">
        <v>1448</v>
      </c>
      <c r="W3" s="141" t="s">
        <v>62</v>
      </c>
      <c r="X3" s="179">
        <f>1/X1</f>
        <v>0.14152478806663</v>
      </c>
      <c r="Y3" s="318">
        <f>ROUND(X3,12)</f>
        <v>0.141524788067</v>
      </c>
      <c r="AC3" s="132" t="s">
        <v>1448</v>
      </c>
      <c r="AD3" s="141" t="s">
        <v>62</v>
      </c>
      <c r="AE3" s="179">
        <f>1/AE1</f>
        <v>0.141149237088374</v>
      </c>
      <c r="AF3" s="318">
        <f>ROUND(AE3,12)</f>
        <v>0.141149237088</v>
      </c>
      <c r="AJ3" s="132" t="s">
        <v>1448</v>
      </c>
      <c r="AK3" s="141" t="s">
        <v>62</v>
      </c>
      <c r="AL3" s="339">
        <f>1/AL1</f>
        <v>0.143820741827386</v>
      </c>
      <c r="AM3" s="318">
        <f>ROUND(AL3,12)</f>
        <v>0.143820741827</v>
      </c>
      <c r="AQ3" s="132" t="s">
        <v>1448</v>
      </c>
      <c r="AR3" s="141" t="s">
        <v>62</v>
      </c>
      <c r="AS3" s="339">
        <f>1/AS1</f>
        <v>0.139378649978396</v>
      </c>
      <c r="AT3" s="318">
        <f>ROUND(AS3,12)</f>
        <v>0.139378649978</v>
      </c>
      <c r="AX3" s="132" t="s">
        <v>1448</v>
      </c>
      <c r="AY3" s="141" t="s">
        <v>62</v>
      </c>
      <c r="AZ3" s="339">
        <f>1/AZ1</f>
        <v>0.142685919753439</v>
      </c>
      <c r="BA3" s="318">
        <f>ROUND(AZ3,12)</f>
        <v>0.142685919753</v>
      </c>
      <c r="BC3" s="142">
        <v>0.142685919753</v>
      </c>
      <c r="BE3" s="132" t="s">
        <v>1448</v>
      </c>
      <c r="BF3" s="141" t="s">
        <v>62</v>
      </c>
      <c r="BG3" s="339">
        <f>1/BG1</f>
        <v>0.14547782190605</v>
      </c>
      <c r="BH3" s="318">
        <f>ROUND(BG3,12)</f>
        <v>0.145477821906</v>
      </c>
      <c r="BJ3" s="142"/>
      <c r="BL3" s="132" t="s">
        <v>1448</v>
      </c>
      <c r="BM3" s="141" t="s">
        <v>62</v>
      </c>
      <c r="BN3" s="339">
        <f>1/BN1</f>
        <v>0.14445856928233</v>
      </c>
      <c r="BO3" s="318">
        <f>ROUND(BN3,12)</f>
        <v>0.144458569282</v>
      </c>
      <c r="BQ3" s="142"/>
      <c r="BS3" s="132" t="s">
        <v>1448</v>
      </c>
      <c r="BT3" s="141" t="s">
        <v>62</v>
      </c>
      <c r="BU3" s="339">
        <f>1/BU1</f>
        <v>0.143077891604189</v>
      </c>
      <c r="BV3" s="318">
        <f>ROUND(BU3,12)</f>
        <v>0.143077891604</v>
      </c>
      <c r="BX3" s="142"/>
      <c r="BZ3" s="132" t="s">
        <v>1448</v>
      </c>
      <c r="CA3" s="141" t="s">
        <v>62</v>
      </c>
      <c r="CB3" s="339">
        <f>1/CB1</f>
        <v>0.13946417862572</v>
      </c>
      <c r="CC3" s="318">
        <f>ROUND(CB3,12)</f>
        <v>0.139464178626</v>
      </c>
      <c r="CE3" s="142"/>
      <c r="CG3" s="132" t="s">
        <v>1448</v>
      </c>
      <c r="CH3" s="141" t="s">
        <v>62</v>
      </c>
      <c r="CI3" s="339">
        <f>1/CI1</f>
        <v>0.134899971671006</v>
      </c>
      <c r="CJ3" s="318">
        <f>ROUND(CI3,12)</f>
        <v>0.134899971671</v>
      </c>
      <c r="CL3" s="142"/>
      <c r="CN3" s="132" t="s">
        <v>1448</v>
      </c>
      <c r="CO3" s="141" t="s">
        <v>62</v>
      </c>
      <c r="CP3" s="339">
        <f>1/CP1</f>
        <v>0.134718236807717</v>
      </c>
      <c r="CQ3" s="318">
        <f>ROUND(CP3,12)</f>
        <v>0.134718236808</v>
      </c>
      <c r="CS3" s="142"/>
      <c r="CU3" s="132" t="s">
        <v>1448</v>
      </c>
      <c r="CV3" s="141" t="s">
        <v>62</v>
      </c>
      <c r="CW3" s="339">
        <f>1/CW1</f>
        <v>0.136325217438722</v>
      </c>
      <c r="CX3" s="318">
        <f>ROUND(CW3,12)</f>
        <v>0.136325217439</v>
      </c>
      <c r="CZ3" s="142"/>
      <c r="DB3" s="132" t="s">
        <v>1448</v>
      </c>
      <c r="DC3" s="141" t="s">
        <v>62</v>
      </c>
      <c r="DD3" s="339">
        <f>1/DD1</f>
        <v>0.135598736219778</v>
      </c>
      <c r="DE3" s="142"/>
      <c r="DG3" s="132" t="s">
        <v>1448</v>
      </c>
      <c r="DH3" s="141" t="s">
        <v>62</v>
      </c>
      <c r="DI3" s="339">
        <f>1/DI1</f>
        <v>0.133431182867436</v>
      </c>
      <c r="DJ3" s="142"/>
      <c r="DL3" s="132" t="s">
        <v>1448</v>
      </c>
      <c r="DM3" s="141" t="s">
        <v>62</v>
      </c>
      <c r="DN3" s="339">
        <f>1/DN1</f>
        <v>0.130956902083524</v>
      </c>
      <c r="DO3" s="142"/>
      <c r="DQ3" s="132" t="s">
        <v>1448</v>
      </c>
      <c r="DR3" s="141" t="s">
        <v>62</v>
      </c>
      <c r="DS3" s="339">
        <f>1/DS1</f>
        <v>0.131551252367923</v>
      </c>
      <c r="DT3" s="142"/>
      <c r="DV3" s="132" t="s">
        <v>1448</v>
      </c>
      <c r="DW3" s="141" t="s">
        <v>62</v>
      </c>
      <c r="DX3" s="339">
        <f>1/DX1</f>
        <v>0.12695027357784</v>
      </c>
      <c r="DY3" s="142"/>
      <c r="EA3" s="132" t="s">
        <v>1448</v>
      </c>
      <c r="EB3" s="141" t="s">
        <v>62</v>
      </c>
      <c r="EC3" s="339">
        <f>1/EC1</f>
        <v>0.126845603531382</v>
      </c>
      <c r="ED3" s="142"/>
      <c r="EF3" s="132" t="s">
        <v>1448</v>
      </c>
      <c r="EG3" s="141" t="s">
        <v>62</v>
      </c>
      <c r="EH3" s="339">
        <f>1/EH1</f>
        <v>0.126149537661944</v>
      </c>
      <c r="EI3" s="142"/>
      <c r="EK3" s="132" t="s">
        <v>1448</v>
      </c>
      <c r="EL3" s="141" t="s">
        <v>62</v>
      </c>
      <c r="EM3" s="339">
        <f>1/EM1</f>
        <v>0.131840894408628</v>
      </c>
      <c r="EN3" s="142"/>
      <c r="EP3" s="132" t="s">
        <v>1448</v>
      </c>
      <c r="EQ3" s="141" t="s">
        <v>62</v>
      </c>
      <c r="ER3" s="339">
        <f>1/ER1</f>
        <v>0.130753138075314</v>
      </c>
      <c r="ES3" s="142"/>
      <c r="EU3" s="132" t="s">
        <v>1448</v>
      </c>
      <c r="EV3" s="141" t="s">
        <v>62</v>
      </c>
      <c r="EW3" s="339">
        <f>1/EW1</f>
        <v>0.128131206355308</v>
      </c>
      <c r="EX3" s="142"/>
      <c r="EZ3" s="132" t="s">
        <v>1448</v>
      </c>
      <c r="FA3" s="141" t="s">
        <v>62</v>
      </c>
      <c r="FB3" s="339">
        <f>1/FB1</f>
        <v>0.127239413680782</v>
      </c>
      <c r="FC3" s="142"/>
      <c r="FE3" s="132" t="s">
        <v>1448</v>
      </c>
      <c r="FF3" s="141" t="s">
        <v>62</v>
      </c>
      <c r="FG3" s="339">
        <f>1/FG1</f>
        <v>0.129617627997408</v>
      </c>
      <c r="FH3" s="142"/>
      <c r="FJ3" s="132" t="s">
        <v>1448</v>
      </c>
      <c r="FK3" s="141" t="s">
        <v>62</v>
      </c>
      <c r="FL3" s="339">
        <f>1/FL1</f>
        <v>0.129451513935455</v>
      </c>
      <c r="FM3" s="142"/>
      <c r="FO3" s="132" t="s">
        <v>1448</v>
      </c>
      <c r="FP3" s="141" t="s">
        <v>62</v>
      </c>
      <c r="FQ3" s="339">
        <f>1/FQ1</f>
        <v>0.130267700123754</v>
      </c>
      <c r="FR3" s="142"/>
      <c r="FT3" s="132" t="s">
        <v>1448</v>
      </c>
      <c r="FU3" s="141" t="s">
        <v>62</v>
      </c>
      <c r="FV3" s="339">
        <f>1/FV1</f>
        <v>0.130790760940647</v>
      </c>
      <c r="FW3" s="142"/>
      <c r="FY3" s="132" t="s">
        <v>1448</v>
      </c>
      <c r="FZ3" s="141" t="s">
        <v>62</v>
      </c>
      <c r="GA3" s="339">
        <f>1/GA1</f>
        <v>0.129329298259228</v>
      </c>
      <c r="GB3" s="142"/>
      <c r="GD3" s="132" t="s">
        <v>1448</v>
      </c>
      <c r="GE3" s="141" t="s">
        <v>62</v>
      </c>
      <c r="GF3" s="339">
        <f>1/GF1</f>
        <v>0.130519336439694</v>
      </c>
      <c r="GG3" s="142"/>
      <c r="GI3" s="132" t="s">
        <v>1448</v>
      </c>
      <c r="GJ3" s="141" t="s">
        <v>62</v>
      </c>
      <c r="GK3" s="339">
        <f>1/GK1</f>
        <v>0.129133898939811</v>
      </c>
      <c r="GL3" s="142"/>
      <c r="GN3" s="132" t="s">
        <v>1448</v>
      </c>
      <c r="GO3" s="141" t="s">
        <v>62</v>
      </c>
      <c r="GP3" s="339">
        <f>1/GP1</f>
        <v>0.126892281142538</v>
      </c>
      <c r="GQ3" s="142"/>
      <c r="GS3" s="132" t="s">
        <v>1448</v>
      </c>
      <c r="GT3" s="141" t="s">
        <v>62</v>
      </c>
      <c r="GU3" s="339">
        <f>1/GU1</f>
        <v>0.127767769302516</v>
      </c>
      <c r="GV3" s="142"/>
      <c r="GX3" s="132" t="s">
        <v>1448</v>
      </c>
      <c r="GY3" s="141" t="s">
        <v>62</v>
      </c>
      <c r="GZ3" s="339">
        <f>1/GZ1</f>
        <v>0.129252404094716</v>
      </c>
      <c r="HA3" s="142"/>
      <c r="HC3" s="132" t="s">
        <v>1448</v>
      </c>
      <c r="HD3" s="141" t="s">
        <v>62</v>
      </c>
      <c r="HE3" s="339">
        <f>1/HE1</f>
        <v>0.131428496326574</v>
      </c>
      <c r="HF3" s="142"/>
      <c r="HH3" s="132" t="s">
        <v>1448</v>
      </c>
      <c r="HI3" s="141" t="s">
        <v>62</v>
      </c>
      <c r="HJ3" s="339">
        <f>1/HJ1</f>
        <v>0.132878004703881</v>
      </c>
      <c r="HK3" s="142"/>
      <c r="HM3" s="132" t="s">
        <v>1448</v>
      </c>
      <c r="HN3" s="141" t="s">
        <v>62</v>
      </c>
      <c r="HO3" s="339">
        <f>1/HO1</f>
        <v>0.134116574126231</v>
      </c>
      <c r="HP3" s="142"/>
      <c r="HR3" s="132" t="s">
        <v>1448</v>
      </c>
      <c r="HS3" s="141" t="s">
        <v>62</v>
      </c>
      <c r="HT3" s="339">
        <f>1/HT1</f>
        <v>0.133253381304551</v>
      </c>
      <c r="HU3" s="142"/>
      <c r="HW3" s="132" t="s">
        <v>1448</v>
      </c>
      <c r="HX3" s="141" t="s">
        <v>62</v>
      </c>
      <c r="HY3" s="339">
        <f>1/HY1</f>
        <v>0.128267617557272</v>
      </c>
      <c r="HZ3" s="142"/>
      <c r="IB3" s="132" t="s">
        <v>1448</v>
      </c>
      <c r="IC3" s="141" t="s">
        <v>62</v>
      </c>
      <c r="ID3" s="339">
        <f>1/ID1</f>
        <v>0.121580547112462</v>
      </c>
      <c r="IE3" s="142"/>
      <c r="IG3" s="132" t="s">
        <v>1448</v>
      </c>
      <c r="IH3" s="141" t="s">
        <v>62</v>
      </c>
      <c r="II3" s="339">
        <f>1/II1</f>
        <v>0.122518990443519</v>
      </c>
      <c r="IJ3" s="142"/>
      <c r="IL3" s="132" t="s">
        <v>1448</v>
      </c>
      <c r="IM3" s="141" t="s">
        <v>62</v>
      </c>
      <c r="IN3" s="339">
        <f>1/IN1</f>
        <v>0.119013615157574</v>
      </c>
      <c r="IO3" s="142"/>
      <c r="IQ3" s="132" t="s">
        <v>1448</v>
      </c>
      <c r="IR3" s="141" t="s">
        <v>62</v>
      </c>
      <c r="IS3" s="339">
        <f>1/IS1</f>
        <v>0.1220703125</v>
      </c>
      <c r="IT3" s="142"/>
      <c r="IV3" s="132" t="s">
        <v>1448</v>
      </c>
      <c r="IW3" s="141" t="s">
        <v>62</v>
      </c>
      <c r="IX3" s="339">
        <f>1/IX1</f>
        <v>0.120470316114109</v>
      </c>
      <c r="IY3" s="142"/>
      <c r="JA3" s="132" t="s">
        <v>1448</v>
      </c>
      <c r="JB3" s="141" t="s">
        <v>62</v>
      </c>
      <c r="JC3" s="339">
        <f>1/JC1</f>
        <v>0.119974565392137</v>
      </c>
      <c r="JD3" s="142"/>
      <c r="JF3" s="132" t="s">
        <v>1448</v>
      </c>
      <c r="JG3" s="141" t="s">
        <v>62</v>
      </c>
      <c r="JH3" s="339">
        <f>1/JH1</f>
        <v>0.12174632934817</v>
      </c>
      <c r="JI3" s="142"/>
      <c r="JK3" s="132" t="s">
        <v>1448</v>
      </c>
      <c r="JL3" s="141" t="s">
        <v>62</v>
      </c>
      <c r="JM3" s="339">
        <f>1/JM1</f>
        <v>0.121835327371525</v>
      </c>
      <c r="JN3" s="142"/>
      <c r="JP3" s="132" t="s">
        <v>1448</v>
      </c>
      <c r="JQ3" s="141" t="s">
        <v>62</v>
      </c>
      <c r="JR3" s="339">
        <f>1/JR1</f>
        <v>0.121425535790177</v>
      </c>
      <c r="JS3" s="142"/>
      <c r="JU3" s="132" t="s">
        <v>1448</v>
      </c>
      <c r="JV3" s="141" t="s">
        <v>62</v>
      </c>
      <c r="JW3" s="339">
        <f>1/JW1</f>
        <v>0.12012877805007</v>
      </c>
      <c r="JX3" s="142"/>
      <c r="JZ3" s="132" t="s">
        <v>1448</v>
      </c>
      <c r="KA3" s="141" t="s">
        <v>62</v>
      </c>
      <c r="KB3" s="339">
        <f>1/KB1</f>
        <v>0.123140577283026</v>
      </c>
      <c r="KC3" s="142"/>
      <c r="KE3" s="132" t="s">
        <v>1448</v>
      </c>
      <c r="KF3" s="141" t="s">
        <v>62</v>
      </c>
      <c r="KG3" s="339">
        <f>1/KG1</f>
        <v>0.1261002244584</v>
      </c>
      <c r="KH3" s="142"/>
      <c r="KJ3" s="132" t="s">
        <v>1448</v>
      </c>
      <c r="KK3" s="141" t="s">
        <v>62</v>
      </c>
      <c r="KL3" s="339">
        <f>1/KL1</f>
        <v>0.12491100091185</v>
      </c>
      <c r="KM3" s="142"/>
      <c r="KO3" s="132" t="s">
        <v>1448</v>
      </c>
      <c r="KP3" s="141" t="s">
        <v>62</v>
      </c>
      <c r="KQ3" s="339">
        <f>1/KQ1</f>
        <v>0.126326427488631</v>
      </c>
      <c r="KR3" s="142"/>
      <c r="KT3" s="132" t="s">
        <v>1448</v>
      </c>
      <c r="KU3" s="141" t="s">
        <v>62</v>
      </c>
      <c r="KV3" s="339">
        <f>1/KV1</f>
        <v>0.128748181431937</v>
      </c>
      <c r="KW3" s="142"/>
    </row>
    <row r="4" spans="1:309">
      <c r="A4" s="136" t="s">
        <v>1449</v>
      </c>
      <c r="B4" s="284"/>
      <c r="C4" s="159">
        <f>1/AVERAGE(C6:C28)</f>
        <v>0.134282148615089</v>
      </c>
      <c r="D4" s="318">
        <f>ROUND(C4,12)</f>
        <v>0.134282148615</v>
      </c>
      <c r="E4" s="318"/>
      <c r="F4" s="136" t="s">
        <v>1449</v>
      </c>
      <c r="G4" s="284"/>
      <c r="H4" s="159">
        <f>1/AVERAGE(H6:H28)</f>
        <v>0.136979392695636</v>
      </c>
      <c r="I4" s="318">
        <f>ROUND(H4,12)</f>
        <v>0.136979392696</v>
      </c>
      <c r="J4" s="136" t="s">
        <v>1449</v>
      </c>
      <c r="K4" s="284"/>
      <c r="L4" s="159">
        <f>1/AVERAGE(L6:L28)</f>
        <v>0.138907174978349</v>
      </c>
      <c r="M4" s="318">
        <f>ROUND(L4,12)</f>
        <v>0.138907174978</v>
      </c>
      <c r="O4" s="136"/>
      <c r="P4" s="137" t="s">
        <v>63</v>
      </c>
      <c r="Q4" s="179">
        <f>1/Q2</f>
        <v>0.138424726611165</v>
      </c>
      <c r="R4" s="318">
        <f>ROUND(Q4,12)</f>
        <v>0.138424726611</v>
      </c>
      <c r="S4" s="163"/>
      <c r="V4" s="136"/>
      <c r="W4" s="137" t="s">
        <v>63</v>
      </c>
      <c r="X4" s="179">
        <f>1/X2</f>
        <v>0.138907940498784</v>
      </c>
      <c r="Y4" s="318">
        <f>ROUND(X4,12)</f>
        <v>0.138907940499</v>
      </c>
      <c r="Z4" s="163"/>
      <c r="AC4" s="136"/>
      <c r="AD4" s="137" t="s">
        <v>63</v>
      </c>
      <c r="AE4" s="179">
        <f>1/AE2</f>
        <v>0.143061872393786</v>
      </c>
      <c r="AF4" s="318">
        <f>ROUND(AE4,12)</f>
        <v>0.143061872394</v>
      </c>
      <c r="AG4" s="163"/>
      <c r="AJ4" s="136"/>
      <c r="AK4" s="137" t="s">
        <v>63</v>
      </c>
      <c r="AL4" s="339">
        <f>1/AL2</f>
        <v>0.143977024298017</v>
      </c>
      <c r="AM4" s="318">
        <f>ROUND(AL4,12)</f>
        <v>0.143977024298</v>
      </c>
      <c r="AN4" s="163"/>
      <c r="AQ4" s="136"/>
      <c r="AR4" s="137" t="s">
        <v>63</v>
      </c>
      <c r="AS4" s="339">
        <f>1/AS2</f>
        <v>0.140891337926391</v>
      </c>
      <c r="AT4" s="318">
        <f>ROUND(AS4,12)</f>
        <v>0.140891337926</v>
      </c>
      <c r="AU4" s="163"/>
      <c r="AX4" s="136"/>
      <c r="AY4" s="137" t="s">
        <v>63</v>
      </c>
      <c r="AZ4" s="339">
        <f>1/AZ2</f>
        <v>0.141260039552811</v>
      </c>
      <c r="BA4" s="318">
        <f>ROUND(AZ4,12)</f>
        <v>0.141260039553</v>
      </c>
      <c r="BB4" s="163"/>
      <c r="BC4" s="142">
        <v>0.141260039553</v>
      </c>
      <c r="BE4" s="136"/>
      <c r="BF4" s="137" t="s">
        <v>63</v>
      </c>
      <c r="BG4" s="339">
        <f>1/BG2</f>
        <v>0.145712210058722</v>
      </c>
      <c r="BH4" s="318">
        <f>ROUND(BG4,12)</f>
        <v>0.145712210059</v>
      </c>
      <c r="BI4" s="163"/>
      <c r="BJ4" s="142"/>
      <c r="BL4" s="136"/>
      <c r="BM4" s="137" t="s">
        <v>63</v>
      </c>
      <c r="BN4" s="339">
        <f>1/BN2</f>
        <v>0.14528365053597</v>
      </c>
      <c r="BO4" s="318">
        <f>ROUND(BN4,12)</f>
        <v>0.145283650536</v>
      </c>
      <c r="BP4" s="163"/>
      <c r="BQ4" s="142"/>
      <c r="BS4" s="136"/>
      <c r="BT4" s="137" t="s">
        <v>63</v>
      </c>
      <c r="BU4" s="339">
        <f>1/BU2</f>
        <v>0.144592249855408</v>
      </c>
      <c r="BV4" s="318">
        <f>ROUND(BU4,12)</f>
        <v>0.144592249855</v>
      </c>
      <c r="BW4" s="163"/>
      <c r="BX4" s="142"/>
      <c r="BZ4" s="136"/>
      <c r="CA4" s="137" t="s">
        <v>63</v>
      </c>
      <c r="CB4" s="339">
        <f>1/CB2</f>
        <v>0.14227989300552</v>
      </c>
      <c r="CC4" s="318">
        <f>ROUND(CB4,12)</f>
        <v>0.142279893006</v>
      </c>
      <c r="CD4" s="163"/>
      <c r="CE4" s="142"/>
      <c r="CG4" s="136"/>
      <c r="CH4" s="137" t="s">
        <v>63</v>
      </c>
      <c r="CI4" s="339">
        <f>1/CI2</f>
        <v>0.137084462722373</v>
      </c>
      <c r="CJ4" s="318">
        <f>ROUND(CI4,12)</f>
        <v>0.137084462722</v>
      </c>
      <c r="CK4" s="163"/>
      <c r="CL4" s="142"/>
      <c r="CN4" s="136"/>
      <c r="CO4" s="137" t="s">
        <v>63</v>
      </c>
      <c r="CP4" s="339">
        <f>1/CP2</f>
        <v>0.135369454005767</v>
      </c>
      <c r="CQ4" s="318">
        <f>ROUND(CP4,12)</f>
        <v>0.135369454006</v>
      </c>
      <c r="CR4" s="163"/>
      <c r="CS4" s="142"/>
      <c r="CU4" s="136"/>
      <c r="CV4" s="137" t="s">
        <v>63</v>
      </c>
      <c r="CW4" s="339">
        <f>1/CW2</f>
        <v>0.136939873125208</v>
      </c>
      <c r="CX4" s="318">
        <f>ROUND(CW4,12)</f>
        <v>0.136939873125</v>
      </c>
      <c r="CY4" s="163"/>
      <c r="CZ4" s="142"/>
      <c r="DB4" s="136"/>
      <c r="DC4" s="137" t="s">
        <v>63</v>
      </c>
      <c r="DD4" s="339">
        <f>1/DD2</f>
        <v>0.136632274046085</v>
      </c>
      <c r="DE4" s="142"/>
      <c r="DG4" s="136"/>
      <c r="DH4" s="137" t="s">
        <v>63</v>
      </c>
      <c r="DI4" s="339">
        <f>1/DI2</f>
        <v>0.135415194762376</v>
      </c>
      <c r="DJ4" s="142"/>
      <c r="DL4" s="136"/>
      <c r="DM4" s="137" t="s">
        <v>63</v>
      </c>
      <c r="DN4" s="339">
        <f>1/DN2</f>
        <v>0.132556783139893</v>
      </c>
      <c r="DO4" s="142"/>
      <c r="DQ4" s="136"/>
      <c r="DR4" s="137" t="s">
        <v>63</v>
      </c>
      <c r="DS4" s="339">
        <f>1/DS2</f>
        <v>0.13169929626481</v>
      </c>
      <c r="DT4" s="142"/>
      <c r="DV4" s="136"/>
      <c r="DW4" s="137" t="s">
        <v>63</v>
      </c>
      <c r="DX4" s="339">
        <f>1/DX2</f>
        <v>0.12916876027699</v>
      </c>
      <c r="DY4" s="142"/>
      <c r="EA4" s="136"/>
      <c r="EB4" s="137" t="s">
        <v>63</v>
      </c>
      <c r="EC4" s="339">
        <f>1/EC2</f>
        <v>0.125848503571401</v>
      </c>
      <c r="ED4" s="142"/>
      <c r="EF4" s="136"/>
      <c r="EG4" s="137" t="s">
        <v>63</v>
      </c>
      <c r="EH4" s="339">
        <f>1/EH2</f>
        <v>0.126729722968826</v>
      </c>
      <c r="EI4" s="142"/>
      <c r="EK4" s="136"/>
      <c r="EL4" s="137" t="s">
        <v>63</v>
      </c>
      <c r="EM4" s="339">
        <f>1/EM2</f>
        <v>0.129190620760933</v>
      </c>
      <c r="EN4" s="142"/>
      <c r="EP4" s="136"/>
      <c r="EQ4" s="137" t="s">
        <v>63</v>
      </c>
      <c r="ER4" s="339">
        <f>1/ER2</f>
        <v>0.131093434917893</v>
      </c>
      <c r="ES4" s="142"/>
      <c r="EU4" s="136"/>
      <c r="EV4" s="137" t="s">
        <v>63</v>
      </c>
      <c r="EW4" s="339">
        <f>1/EW2</f>
        <v>0.128985278675626</v>
      </c>
      <c r="EX4" s="142"/>
      <c r="EZ4" s="136"/>
      <c r="FA4" s="137" t="s">
        <v>63</v>
      </c>
      <c r="FB4" s="339">
        <f>1/FB2</f>
        <v>0.128845264200282</v>
      </c>
      <c r="FC4" s="142"/>
      <c r="FE4" s="136"/>
      <c r="FF4" s="137" t="s">
        <v>63</v>
      </c>
      <c r="FG4" s="339">
        <f>1/FG2</f>
        <v>0.12865313644094</v>
      </c>
      <c r="FH4" s="142"/>
      <c r="FJ4" s="136"/>
      <c r="FK4" s="137" t="s">
        <v>63</v>
      </c>
      <c r="FL4" s="339">
        <f>1/FL2</f>
        <v>0.129897226937762</v>
      </c>
      <c r="FM4" s="142"/>
      <c r="FO4" s="136"/>
      <c r="FP4" s="137" t="s">
        <v>63</v>
      </c>
      <c r="FQ4" s="339">
        <f>1/FQ2</f>
        <v>0.129119607181264</v>
      </c>
      <c r="FR4" s="142"/>
      <c r="FT4" s="136"/>
      <c r="FU4" s="137" t="s">
        <v>63</v>
      </c>
      <c r="FV4" s="339">
        <f>1/FV2</f>
        <v>0.130749462456272</v>
      </c>
      <c r="FW4" s="142"/>
      <c r="FY4" s="136"/>
      <c r="FZ4" s="137" t="s">
        <v>63</v>
      </c>
      <c r="GA4" s="339">
        <f>1/GA2</f>
        <v>0.129582104193083</v>
      </c>
      <c r="GB4" s="142"/>
      <c r="GD4" s="136"/>
      <c r="GE4" s="137" t="s">
        <v>63</v>
      </c>
      <c r="GF4" s="339">
        <f>1/GF2</f>
        <v>0.129913375128973</v>
      </c>
      <c r="GG4" s="142"/>
      <c r="GI4" s="136"/>
      <c r="GJ4" s="137" t="s">
        <v>63</v>
      </c>
      <c r="GK4" s="339">
        <f>1/GK2</f>
        <v>0.128831620432919</v>
      </c>
      <c r="GL4" s="142"/>
      <c r="GN4" s="136"/>
      <c r="GO4" s="137" t="s">
        <v>63</v>
      </c>
      <c r="GP4" s="339">
        <f>1/GP2</f>
        <v>0.127210131477453</v>
      </c>
      <c r="GQ4" s="142"/>
      <c r="GS4" s="136"/>
      <c r="GT4" s="137" t="s">
        <v>63</v>
      </c>
      <c r="GU4" s="339">
        <f>1/GU2</f>
        <v>0.127272483689026</v>
      </c>
      <c r="GV4" s="142"/>
      <c r="GX4" s="136"/>
      <c r="GY4" s="137" t="s">
        <v>63</v>
      </c>
      <c r="GZ4" s="339">
        <f>1/GZ2</f>
        <v>0.1295059061888</v>
      </c>
      <c r="HA4" s="142"/>
      <c r="HC4" s="136"/>
      <c r="HD4" s="137" t="s">
        <v>63</v>
      </c>
      <c r="HE4" s="339">
        <f>1/HE2</f>
        <v>0.130732218706286</v>
      </c>
      <c r="HF4" s="142"/>
      <c r="HH4" s="136"/>
      <c r="HI4" s="137" t="s">
        <v>63</v>
      </c>
      <c r="HJ4" s="339">
        <f>1/HJ2</f>
        <v>0.132195093519015</v>
      </c>
      <c r="HK4" s="142"/>
      <c r="HM4" s="136"/>
      <c r="HN4" s="137" t="s">
        <v>63</v>
      </c>
      <c r="HO4" s="339">
        <f>1/HO2</f>
        <v>0.13411627433931</v>
      </c>
      <c r="HP4" s="142"/>
      <c r="HR4" s="136"/>
      <c r="HS4" s="137" t="s">
        <v>63</v>
      </c>
      <c r="HT4" s="339">
        <f>1/HT2</f>
        <v>0.133167022518543</v>
      </c>
      <c r="HU4" s="142"/>
      <c r="HW4" s="136"/>
      <c r="HX4" s="137" t="s">
        <v>63</v>
      </c>
      <c r="HY4" s="339">
        <f>1/HY2</f>
        <v>0.128666615608486</v>
      </c>
      <c r="HZ4" s="142"/>
      <c r="IB4" s="136"/>
      <c r="IC4" s="137" t="s">
        <v>63</v>
      </c>
      <c r="ID4" s="339">
        <f>1/ID2</f>
        <v>0.123266491589116</v>
      </c>
      <c r="IE4" s="142"/>
      <c r="IG4" s="136"/>
      <c r="IH4" s="137" t="s">
        <v>63</v>
      </c>
      <c r="II4" s="339">
        <f>1/II2</f>
        <v>0.123250891460724</v>
      </c>
      <c r="IJ4" s="142"/>
      <c r="IL4" s="136"/>
      <c r="IM4" s="137" t="s">
        <v>63</v>
      </c>
      <c r="IN4" s="339">
        <f>1/IN2</f>
        <v>0.120945747366104</v>
      </c>
      <c r="IO4" s="142"/>
      <c r="IQ4" s="136"/>
      <c r="IR4" s="137" t="s">
        <v>63</v>
      </c>
      <c r="IS4" s="339">
        <f>1/IS2</f>
        <v>0.119493368897331</v>
      </c>
      <c r="IT4" s="142"/>
      <c r="IV4" s="136"/>
      <c r="IW4" s="137" t="s">
        <v>63</v>
      </c>
      <c r="IX4" s="339">
        <f>1/IX2</f>
        <v>0.120304886956372</v>
      </c>
      <c r="IY4" s="142"/>
      <c r="JA4" s="136"/>
      <c r="JB4" s="137" t="s">
        <v>63</v>
      </c>
      <c r="JC4" s="339">
        <f>1/JC2</f>
        <v>0.119859067529143</v>
      </c>
      <c r="JD4" s="142"/>
      <c r="JF4" s="136"/>
      <c r="JG4" s="137" t="s">
        <v>63</v>
      </c>
      <c r="JH4" s="339">
        <f>1/JH2</f>
        <v>0.121126361157484</v>
      </c>
      <c r="JI4" s="142"/>
      <c r="JK4" s="136"/>
      <c r="JL4" s="137" t="s">
        <v>63</v>
      </c>
      <c r="JM4" s="339">
        <f>1/JM2</f>
        <v>0.122011109111485</v>
      </c>
      <c r="JN4" s="142"/>
      <c r="JP4" s="136"/>
      <c r="JQ4" s="137" t="s">
        <v>63</v>
      </c>
      <c r="JR4" s="339">
        <f>1/JR2</f>
        <v>0.121112486644715</v>
      </c>
      <c r="JS4" s="142"/>
      <c r="JU4" s="136"/>
      <c r="JV4" s="137" t="s">
        <v>63</v>
      </c>
      <c r="JW4" s="339">
        <f>1/JW2</f>
        <v>0.122063085864667</v>
      </c>
      <c r="JX4" s="142"/>
      <c r="JZ4" s="136"/>
      <c r="KA4" s="137" t="s">
        <v>63</v>
      </c>
      <c r="KB4" s="339">
        <f>1/KB2</f>
        <v>0.121946333160866</v>
      </c>
      <c r="KC4" s="142"/>
      <c r="KE4" s="136"/>
      <c r="KF4" s="137" t="s">
        <v>63</v>
      </c>
      <c r="KG4" s="339">
        <f>1/KG2</f>
        <v>0.125302577246191</v>
      </c>
      <c r="KH4" s="142"/>
      <c r="KJ4" s="136"/>
      <c r="KK4" s="137" t="s">
        <v>63</v>
      </c>
      <c r="KL4" s="339">
        <f>1/KL2</f>
        <v>0.124780519978253</v>
      </c>
      <c r="KM4" s="142"/>
      <c r="KO4" s="136"/>
      <c r="KP4" s="137" t="s">
        <v>63</v>
      </c>
      <c r="KQ4" s="339">
        <f>1/KQ2</f>
        <v>0.125618058293758</v>
      </c>
      <c r="KR4" s="142"/>
      <c r="KT4" s="136"/>
      <c r="KU4" s="137" t="s">
        <v>63</v>
      </c>
      <c r="KV4" s="339">
        <f>1/KV2</f>
        <v>0.127696602601484</v>
      </c>
      <c r="KW4" s="142"/>
    </row>
    <row r="5" s="171" customFormat="1" ht="27.6" spans="1:309">
      <c r="A5" s="143" t="s">
        <v>72</v>
      </c>
      <c r="B5" s="144" t="s">
        <v>33</v>
      </c>
      <c r="C5" s="145"/>
      <c r="F5" s="143" t="s">
        <v>72</v>
      </c>
      <c r="G5" s="144" t="s">
        <v>33</v>
      </c>
      <c r="H5" s="145"/>
      <c r="J5" s="143" t="s">
        <v>72</v>
      </c>
      <c r="K5" s="144" t="s">
        <v>33</v>
      </c>
      <c r="L5" s="145"/>
      <c r="O5" s="143" t="s">
        <v>72</v>
      </c>
      <c r="P5" s="144" t="s">
        <v>1450</v>
      </c>
      <c r="Q5" s="145"/>
      <c r="R5" s="321" t="s">
        <v>966</v>
      </c>
      <c r="S5" s="180"/>
      <c r="T5" s="143" t="s">
        <v>1451</v>
      </c>
      <c r="V5" s="143" t="s">
        <v>72</v>
      </c>
      <c r="W5" s="144" t="s">
        <v>1450</v>
      </c>
      <c r="X5" s="145"/>
      <c r="Y5" s="321" t="s">
        <v>966</v>
      </c>
      <c r="Z5" s="180"/>
      <c r="AA5" s="143" t="s">
        <v>1451</v>
      </c>
      <c r="AC5" s="143" t="s">
        <v>72</v>
      </c>
      <c r="AD5" s="144" t="s">
        <v>1450</v>
      </c>
      <c r="AE5" s="145"/>
      <c r="AF5" s="321" t="s">
        <v>966</v>
      </c>
      <c r="AG5" s="180"/>
      <c r="AH5" s="143" t="s">
        <v>1451</v>
      </c>
      <c r="AJ5" s="143" t="s">
        <v>72</v>
      </c>
      <c r="AK5" s="144" t="s">
        <v>1450</v>
      </c>
      <c r="AL5" s="145"/>
      <c r="AM5" s="321" t="s">
        <v>966</v>
      </c>
      <c r="AN5" s="180"/>
      <c r="AO5" s="143" t="s">
        <v>1451</v>
      </c>
      <c r="AQ5" s="143" t="s">
        <v>72</v>
      </c>
      <c r="AR5" s="144" t="s">
        <v>1450</v>
      </c>
      <c r="AS5" s="145"/>
      <c r="AT5" s="321" t="s">
        <v>966</v>
      </c>
      <c r="AU5" s="180"/>
      <c r="AV5" s="143" t="s">
        <v>1451</v>
      </c>
      <c r="AX5" s="143" t="s">
        <v>72</v>
      </c>
      <c r="AY5" s="144" t="s">
        <v>1450</v>
      </c>
      <c r="AZ5" s="145"/>
      <c r="BA5" s="321" t="s">
        <v>966</v>
      </c>
      <c r="BB5" s="180"/>
      <c r="BC5" s="143" t="s">
        <v>1451</v>
      </c>
      <c r="BE5" s="143" t="s">
        <v>72</v>
      </c>
      <c r="BF5" s="144" t="s">
        <v>1450</v>
      </c>
      <c r="BG5" s="145"/>
      <c r="BH5" s="321" t="s">
        <v>966</v>
      </c>
      <c r="BI5" s="180"/>
      <c r="BJ5" s="143" t="s">
        <v>1451</v>
      </c>
      <c r="BL5" s="143" t="s">
        <v>72</v>
      </c>
      <c r="BM5" s="144" t="s">
        <v>1450</v>
      </c>
      <c r="BN5" s="145"/>
      <c r="BO5" s="321" t="s">
        <v>966</v>
      </c>
      <c r="BP5" s="180"/>
      <c r="BQ5" s="143" t="s">
        <v>1451</v>
      </c>
      <c r="BS5" s="143" t="s">
        <v>72</v>
      </c>
      <c r="BT5" s="144" t="s">
        <v>1450</v>
      </c>
      <c r="BU5" s="145"/>
      <c r="BV5" s="321" t="s">
        <v>966</v>
      </c>
      <c r="BW5" s="180"/>
      <c r="BX5" s="143" t="s">
        <v>1451</v>
      </c>
      <c r="BZ5" s="143" t="s">
        <v>72</v>
      </c>
      <c r="CA5" s="144" t="s">
        <v>1450</v>
      </c>
      <c r="CB5" s="145"/>
      <c r="CC5" s="321" t="s">
        <v>966</v>
      </c>
      <c r="CD5" s="180"/>
      <c r="CE5" s="143" t="s">
        <v>1451</v>
      </c>
      <c r="CG5" s="143" t="s">
        <v>72</v>
      </c>
      <c r="CH5" s="144" t="s">
        <v>1450</v>
      </c>
      <c r="CI5" s="145"/>
      <c r="CJ5" s="321" t="s">
        <v>966</v>
      </c>
      <c r="CK5" s="180"/>
      <c r="CL5" s="143" t="s">
        <v>1451</v>
      </c>
      <c r="CN5" s="143" t="s">
        <v>72</v>
      </c>
      <c r="CO5" s="144" t="s">
        <v>1450</v>
      </c>
      <c r="CP5" s="145"/>
      <c r="CQ5" s="321" t="s">
        <v>966</v>
      </c>
      <c r="CR5" s="180"/>
      <c r="CS5" s="143" t="s">
        <v>1451</v>
      </c>
      <c r="CU5" s="143" t="s">
        <v>72</v>
      </c>
      <c r="CV5" s="144" t="s">
        <v>1450</v>
      </c>
      <c r="CW5" s="145"/>
      <c r="CX5" s="321" t="s">
        <v>966</v>
      </c>
      <c r="CY5" s="180"/>
      <c r="CZ5" s="143" t="s">
        <v>1451</v>
      </c>
      <c r="DB5" s="143"/>
      <c r="DC5" s="201" t="s">
        <v>72</v>
      </c>
      <c r="DD5" s="201" t="s">
        <v>1450</v>
      </c>
      <c r="DE5" s="143" t="s">
        <v>1451</v>
      </c>
      <c r="DG5" s="143"/>
      <c r="DH5" s="201" t="s">
        <v>72</v>
      </c>
      <c r="DI5" s="201" t="s">
        <v>1450</v>
      </c>
      <c r="DJ5" s="143" t="s">
        <v>1451</v>
      </c>
      <c r="DL5" s="143"/>
      <c r="DM5" s="201" t="s">
        <v>72</v>
      </c>
      <c r="DN5" s="201" t="s">
        <v>1450</v>
      </c>
      <c r="DO5" s="143" t="s">
        <v>1451</v>
      </c>
      <c r="DQ5" s="143"/>
      <c r="DR5" s="201" t="s">
        <v>72</v>
      </c>
      <c r="DS5" s="201" t="s">
        <v>1450</v>
      </c>
      <c r="DT5" s="143" t="s">
        <v>1451</v>
      </c>
      <c r="DV5" s="143"/>
      <c r="DW5" s="201" t="s">
        <v>72</v>
      </c>
      <c r="DX5" s="201" t="s">
        <v>1450</v>
      </c>
      <c r="DY5" s="143" t="s">
        <v>1451</v>
      </c>
      <c r="EA5" s="143"/>
      <c r="EB5" s="201" t="s">
        <v>72</v>
      </c>
      <c r="EC5" s="201" t="s">
        <v>1450</v>
      </c>
      <c r="ED5" s="143" t="s">
        <v>1451</v>
      </c>
      <c r="EF5" s="143"/>
      <c r="EG5" s="201" t="s">
        <v>72</v>
      </c>
      <c r="EH5" s="201" t="s">
        <v>1450</v>
      </c>
      <c r="EI5" s="143" t="s">
        <v>1451</v>
      </c>
      <c r="EK5" s="143"/>
      <c r="EL5" s="201" t="s">
        <v>72</v>
      </c>
      <c r="EM5" s="201" t="s">
        <v>1450</v>
      </c>
      <c r="EN5" s="143" t="s">
        <v>1451</v>
      </c>
      <c r="EP5" s="143"/>
      <c r="EQ5" s="201" t="s">
        <v>72</v>
      </c>
      <c r="ER5" s="201" t="s">
        <v>1450</v>
      </c>
      <c r="ES5" s="143" t="s">
        <v>1451</v>
      </c>
      <c r="EU5" s="143"/>
      <c r="EV5" s="201" t="s">
        <v>72</v>
      </c>
      <c r="EW5" s="201" t="s">
        <v>1450</v>
      </c>
      <c r="EX5" s="143" t="s">
        <v>1451</v>
      </c>
      <c r="EZ5" s="143"/>
      <c r="FA5" s="201" t="s">
        <v>72</v>
      </c>
      <c r="FB5" s="201" t="s">
        <v>1450</v>
      </c>
      <c r="FC5" s="143" t="s">
        <v>1451</v>
      </c>
      <c r="FE5" s="143"/>
      <c r="FF5" s="201" t="s">
        <v>72</v>
      </c>
      <c r="FG5" s="201" t="s">
        <v>1450</v>
      </c>
      <c r="FH5" s="143" t="s">
        <v>1451</v>
      </c>
      <c r="FJ5" s="143"/>
      <c r="FK5" s="201" t="s">
        <v>72</v>
      </c>
      <c r="FL5" s="201" t="s">
        <v>1450</v>
      </c>
      <c r="FM5" s="143" t="s">
        <v>1451</v>
      </c>
      <c r="FO5" s="143"/>
      <c r="FP5" s="201" t="s">
        <v>72</v>
      </c>
      <c r="FQ5" s="201" t="s">
        <v>1450</v>
      </c>
      <c r="FR5" s="143" t="s">
        <v>1451</v>
      </c>
      <c r="FT5" s="143"/>
      <c r="FU5" s="201" t="s">
        <v>72</v>
      </c>
      <c r="FV5" s="201" t="s">
        <v>1450</v>
      </c>
      <c r="FW5" s="143" t="s">
        <v>1451</v>
      </c>
      <c r="FY5" s="143"/>
      <c r="FZ5" s="201" t="s">
        <v>72</v>
      </c>
      <c r="GA5" s="201" t="s">
        <v>1450</v>
      </c>
      <c r="GB5" s="143" t="s">
        <v>1451</v>
      </c>
      <c r="GD5" s="143"/>
      <c r="GE5" s="201" t="s">
        <v>72</v>
      </c>
      <c r="GF5" s="201" t="s">
        <v>1450</v>
      </c>
      <c r="GG5" s="143" t="s">
        <v>1451</v>
      </c>
      <c r="GI5" s="143"/>
      <c r="GJ5" s="201" t="s">
        <v>72</v>
      </c>
      <c r="GK5" s="201" t="s">
        <v>1450</v>
      </c>
      <c r="GL5" s="143" t="s">
        <v>1451</v>
      </c>
      <c r="GN5" s="143"/>
      <c r="GO5" s="201" t="s">
        <v>72</v>
      </c>
      <c r="GP5" s="201" t="s">
        <v>1450</v>
      </c>
      <c r="GQ5" s="143" t="s">
        <v>1451</v>
      </c>
      <c r="GS5" s="143"/>
      <c r="GT5" s="201" t="s">
        <v>72</v>
      </c>
      <c r="GU5" s="201" t="s">
        <v>1450</v>
      </c>
      <c r="GV5" s="143" t="s">
        <v>1451</v>
      </c>
      <c r="GX5" s="143"/>
      <c r="GY5" s="201" t="s">
        <v>72</v>
      </c>
      <c r="GZ5" s="201" t="s">
        <v>1450</v>
      </c>
      <c r="HA5" s="143" t="s">
        <v>1451</v>
      </c>
      <c r="HC5" s="143"/>
      <c r="HD5" s="201" t="s">
        <v>72</v>
      </c>
      <c r="HE5" s="201" t="s">
        <v>1450</v>
      </c>
      <c r="HF5" s="143" t="s">
        <v>1451</v>
      </c>
      <c r="HH5" s="143"/>
      <c r="HI5" s="201" t="s">
        <v>72</v>
      </c>
      <c r="HJ5" s="201" t="s">
        <v>1450</v>
      </c>
      <c r="HK5" s="143" t="s">
        <v>1451</v>
      </c>
      <c r="HM5" s="143"/>
      <c r="HN5" s="201" t="s">
        <v>72</v>
      </c>
      <c r="HO5" s="201" t="s">
        <v>1450</v>
      </c>
      <c r="HP5" s="143" t="s">
        <v>1451</v>
      </c>
      <c r="HR5" s="143"/>
      <c r="HS5" s="201" t="s">
        <v>72</v>
      </c>
      <c r="HT5" s="201" t="s">
        <v>1450</v>
      </c>
      <c r="HU5" s="143" t="s">
        <v>1451</v>
      </c>
      <c r="HW5" s="143"/>
      <c r="HX5" s="201" t="s">
        <v>72</v>
      </c>
      <c r="HY5" s="201" t="s">
        <v>1450</v>
      </c>
      <c r="HZ5" s="143" t="s">
        <v>1451</v>
      </c>
      <c r="IB5" s="143"/>
      <c r="IC5" s="201" t="s">
        <v>72</v>
      </c>
      <c r="ID5" s="201" t="s">
        <v>1450</v>
      </c>
      <c r="IE5" s="143" t="s">
        <v>1451</v>
      </c>
      <c r="IG5" s="143"/>
      <c r="IH5" s="201" t="s">
        <v>72</v>
      </c>
      <c r="II5" s="201" t="s">
        <v>1450</v>
      </c>
      <c r="IJ5" s="143" t="s">
        <v>1451</v>
      </c>
      <c r="IL5" s="143"/>
      <c r="IM5" s="201" t="s">
        <v>72</v>
      </c>
      <c r="IN5" s="201" t="s">
        <v>1450</v>
      </c>
      <c r="IO5" s="143" t="s">
        <v>1451</v>
      </c>
      <c r="IQ5" s="143"/>
      <c r="IR5" s="201" t="s">
        <v>72</v>
      </c>
      <c r="IS5" s="201" t="s">
        <v>1450</v>
      </c>
      <c r="IT5" s="143" t="s">
        <v>1451</v>
      </c>
      <c r="IV5" s="143"/>
      <c r="IW5" s="201" t="s">
        <v>72</v>
      </c>
      <c r="IX5" s="201" t="s">
        <v>1450</v>
      </c>
      <c r="IY5" s="143" t="s">
        <v>1451</v>
      </c>
      <c r="JA5" s="143"/>
      <c r="JB5" s="201" t="s">
        <v>72</v>
      </c>
      <c r="JC5" s="201" t="s">
        <v>1450</v>
      </c>
      <c r="JD5" s="143" t="s">
        <v>1451</v>
      </c>
      <c r="JF5" s="143"/>
      <c r="JG5" s="201" t="s">
        <v>72</v>
      </c>
      <c r="JH5" s="201" t="s">
        <v>1450</v>
      </c>
      <c r="JI5" s="143" t="s">
        <v>1451</v>
      </c>
      <c r="JK5" s="143"/>
      <c r="JL5" s="201" t="s">
        <v>72</v>
      </c>
      <c r="JM5" s="201" t="s">
        <v>1450</v>
      </c>
      <c r="JN5" s="143" t="s">
        <v>1451</v>
      </c>
      <c r="JP5" s="143"/>
      <c r="JQ5" s="201" t="s">
        <v>72</v>
      </c>
      <c r="JR5" s="201" t="s">
        <v>1450</v>
      </c>
      <c r="JS5" s="143" t="s">
        <v>1451</v>
      </c>
      <c r="JU5" s="143"/>
      <c r="JV5" s="201" t="s">
        <v>72</v>
      </c>
      <c r="JW5" s="201" t="s">
        <v>1450</v>
      </c>
      <c r="JX5" s="143" t="s">
        <v>1451</v>
      </c>
      <c r="JZ5" s="143"/>
      <c r="KA5" s="201" t="s">
        <v>72</v>
      </c>
      <c r="KB5" s="201" t="s">
        <v>1450</v>
      </c>
      <c r="KC5" s="143" t="s">
        <v>1451</v>
      </c>
      <c r="KE5" s="143"/>
      <c r="KF5" s="201" t="s">
        <v>72</v>
      </c>
      <c r="KG5" s="201" t="s">
        <v>1450</v>
      </c>
      <c r="KH5" s="143" t="s">
        <v>1451</v>
      </c>
      <c r="KJ5" s="143"/>
      <c r="KK5" s="201" t="s">
        <v>72</v>
      </c>
      <c r="KL5" s="201" t="s">
        <v>1450</v>
      </c>
      <c r="KM5" s="143" t="s">
        <v>1451</v>
      </c>
      <c r="KO5" s="143"/>
      <c r="KP5" s="201" t="s">
        <v>72</v>
      </c>
      <c r="KQ5" s="201" t="s">
        <v>1450</v>
      </c>
      <c r="KR5" s="143" t="s">
        <v>1451</v>
      </c>
      <c r="KT5" s="143"/>
      <c r="KU5" s="201" t="s">
        <v>72</v>
      </c>
      <c r="KV5" s="201" t="s">
        <v>1450</v>
      </c>
      <c r="KW5" s="143" t="s">
        <v>1451</v>
      </c>
    </row>
    <row r="6" spans="1:309">
      <c r="A6" s="168" t="s">
        <v>1452</v>
      </c>
      <c r="B6" s="168" t="s">
        <v>1453</v>
      </c>
      <c r="C6" s="149">
        <f>B6/100</f>
        <v>7.4643</v>
      </c>
      <c r="F6" s="168" t="s">
        <v>74</v>
      </c>
      <c r="G6" s="168" t="s">
        <v>1454</v>
      </c>
      <c r="H6" s="149">
        <f>G6/100</f>
        <v>7.2063</v>
      </c>
      <c r="J6" s="168" t="s">
        <v>76</v>
      </c>
      <c r="K6" s="168" t="s">
        <v>644</v>
      </c>
      <c r="L6" s="149">
        <f>K6/100</f>
        <v>7.2197</v>
      </c>
      <c r="O6" s="168" t="s">
        <v>78</v>
      </c>
      <c r="P6" s="168" t="s">
        <v>1455</v>
      </c>
      <c r="Q6" s="149">
        <f>P6/100</f>
        <v>7.1804</v>
      </c>
      <c r="R6" s="181" t="s">
        <v>79</v>
      </c>
      <c r="S6" s="149">
        <f>R6/100</f>
        <v>6.3492</v>
      </c>
      <c r="T6" s="309">
        <f>Q6/S6</f>
        <v>1.13091413091413</v>
      </c>
      <c r="V6" s="168" t="s">
        <v>80</v>
      </c>
      <c r="W6" s="168" t="s">
        <v>1456</v>
      </c>
      <c r="X6" s="149">
        <f>W6/100</f>
        <v>7.0659</v>
      </c>
      <c r="Y6" s="181" t="s">
        <v>81</v>
      </c>
      <c r="Z6" s="149">
        <f>Y6/100</f>
        <v>6.3222</v>
      </c>
      <c r="AA6" s="309">
        <f>X6/Z6</f>
        <v>1.11763310240106</v>
      </c>
      <c r="AC6" s="168" t="s">
        <v>82</v>
      </c>
      <c r="AD6" s="168" t="s">
        <v>1457</v>
      </c>
      <c r="AE6" s="149">
        <f>AD6/100</f>
        <v>7.0847</v>
      </c>
      <c r="AF6" s="181" t="s">
        <v>83</v>
      </c>
      <c r="AG6" s="149">
        <f>AF6/100</f>
        <v>6.3482</v>
      </c>
      <c r="AH6" s="309">
        <f>AE6/AG6</f>
        <v>1.11601713871649</v>
      </c>
      <c r="AJ6" s="265" t="s">
        <v>84</v>
      </c>
      <c r="AK6" s="168" t="s">
        <v>1458</v>
      </c>
      <c r="AL6" s="340">
        <f>AK6/100</f>
        <v>6.9531</v>
      </c>
      <c r="AM6" s="181" t="s">
        <v>85</v>
      </c>
      <c r="AN6" s="149">
        <f>AM6/100</f>
        <v>6.6177</v>
      </c>
      <c r="AO6" s="309">
        <f>AL6/AN6</f>
        <v>1.05068226120858</v>
      </c>
      <c r="AQ6" s="265" t="s">
        <v>86</v>
      </c>
      <c r="AR6" s="168" t="s">
        <v>1459</v>
      </c>
      <c r="AS6" s="340">
        <f>AR6/100</f>
        <v>7.1747</v>
      </c>
      <c r="AT6" s="181" t="s">
        <v>87</v>
      </c>
      <c r="AU6" s="149">
        <f>AT6/100</f>
        <v>6.6607</v>
      </c>
      <c r="AV6" s="309">
        <f>AS6/AU6</f>
        <v>1.07716906631435</v>
      </c>
      <c r="AX6" s="265" t="s">
        <v>88</v>
      </c>
      <c r="AY6" s="168" t="s">
        <v>1460</v>
      </c>
      <c r="AZ6" s="340">
        <f>AY6/100</f>
        <v>7.0084</v>
      </c>
      <c r="BA6" s="181" t="s">
        <v>89</v>
      </c>
      <c r="BB6" s="149">
        <f>BA6/100</f>
        <v>6.7114</v>
      </c>
      <c r="BC6" s="309">
        <f>AZ6/BB6</f>
        <v>1.04425306195429</v>
      </c>
      <c r="BE6" s="265" t="s">
        <v>90</v>
      </c>
      <c r="BF6" s="168" t="s">
        <v>1461</v>
      </c>
      <c r="BG6" s="340">
        <f>BF6/100</f>
        <v>6.8739</v>
      </c>
      <c r="BH6" s="181" t="s">
        <v>91</v>
      </c>
      <c r="BI6" s="149">
        <f>BH6/100</f>
        <v>6.7437</v>
      </c>
      <c r="BJ6" s="309">
        <f>BG6/BI6</f>
        <v>1.01930690867031</v>
      </c>
      <c r="BL6" s="265" t="s">
        <v>92</v>
      </c>
      <c r="BM6" s="168" t="s">
        <v>1462</v>
      </c>
      <c r="BN6" s="340">
        <f>BM6/100</f>
        <v>6.9224</v>
      </c>
      <c r="BO6" s="181" t="s">
        <v>93</v>
      </c>
      <c r="BP6" s="149">
        <f>BO6/100</f>
        <v>6.8906</v>
      </c>
      <c r="BQ6" s="309">
        <f>BN6/BP6</f>
        <v>1.0046149827301</v>
      </c>
      <c r="BS6" s="265" t="s">
        <v>94</v>
      </c>
      <c r="BT6" s="168" t="s">
        <v>1463</v>
      </c>
      <c r="BU6" s="340">
        <f>BT6/100</f>
        <v>6.9892</v>
      </c>
      <c r="BV6" s="181" t="s">
        <v>95</v>
      </c>
      <c r="BW6" s="149">
        <f>BV6/100</f>
        <v>7.0998</v>
      </c>
      <c r="BX6" s="309">
        <f>BU6/BW6</f>
        <v>0.984422096397082</v>
      </c>
      <c r="BZ6" s="265" t="s">
        <v>96</v>
      </c>
      <c r="CA6" s="168" t="s">
        <v>1464</v>
      </c>
      <c r="CB6" s="340">
        <f>CA6/100</f>
        <v>7.1703</v>
      </c>
      <c r="CC6" s="181" t="s">
        <v>97</v>
      </c>
      <c r="CD6" s="149">
        <f>CC6/100</f>
        <v>7.1768</v>
      </c>
      <c r="CE6" s="309">
        <f>CB6/CD6</f>
        <v>0.999094303868019</v>
      </c>
      <c r="CG6" s="265" t="s">
        <v>98</v>
      </c>
      <c r="CH6" s="168" t="s">
        <v>1465</v>
      </c>
      <c r="CI6" s="340">
        <f>CH6/100</f>
        <v>7.4129</v>
      </c>
      <c r="CJ6" s="181" t="s">
        <v>99</v>
      </c>
      <c r="CK6" s="149">
        <f>CJ6/100</f>
        <v>7.1769</v>
      </c>
      <c r="CL6" s="309">
        <f>CI6/CK6</f>
        <v>1.03288327829564</v>
      </c>
      <c r="CN6" s="265" t="s">
        <v>100</v>
      </c>
      <c r="CO6" s="168" t="s">
        <v>1466</v>
      </c>
      <c r="CP6" s="340">
        <f t="shared" ref="CP6:CP27" si="0">CO6/100</f>
        <v>7.4229</v>
      </c>
      <c r="CQ6" s="181" t="s">
        <v>101</v>
      </c>
      <c r="CR6" s="149">
        <f t="shared" ref="CR6:CR27" si="1">CQ6/100</f>
        <v>6.9646</v>
      </c>
      <c r="CS6" s="309">
        <f t="shared" ref="CS6:CS27" si="2">CP6/CR6</f>
        <v>1.0658042098613</v>
      </c>
      <c r="CU6" s="265" t="s">
        <v>102</v>
      </c>
      <c r="CV6" s="168" t="s">
        <v>1467</v>
      </c>
      <c r="CW6" s="340">
        <f t="shared" ref="CW6:CW21" si="3">CV6/100</f>
        <v>7.3354</v>
      </c>
      <c r="CX6" s="181" t="s">
        <v>103</v>
      </c>
      <c r="CY6" s="149">
        <f t="shared" ref="CY6:CY21" si="4">CX6/100</f>
        <v>6.7604</v>
      </c>
      <c r="CZ6" s="309">
        <f>CW6/CY6</f>
        <v>1.08505413880835</v>
      </c>
      <c r="DB6" s="265"/>
      <c r="DC6" s="172">
        <v>44985</v>
      </c>
      <c r="DD6" s="340">
        <v>7.3747</v>
      </c>
      <c r="DE6" s="309">
        <v>1.060817906</v>
      </c>
      <c r="DG6" s="265"/>
      <c r="DH6" s="172">
        <v>45016</v>
      </c>
      <c r="DI6" s="340">
        <v>7.4945</v>
      </c>
      <c r="DJ6" s="309">
        <v>1.090632595</v>
      </c>
      <c r="DL6" s="265"/>
      <c r="DM6" s="172">
        <v>45044</v>
      </c>
      <c r="DN6" s="340">
        <v>7.6361</v>
      </c>
      <c r="DO6" s="309">
        <v>1.102845176</v>
      </c>
      <c r="DQ6" s="265"/>
      <c r="DR6" s="172">
        <v>45077</v>
      </c>
      <c r="DS6" s="340">
        <v>7.6016</v>
      </c>
      <c r="DT6" s="309">
        <v>1.073353949</v>
      </c>
      <c r="DV6" s="265"/>
      <c r="DW6" s="172">
        <v>45107</v>
      </c>
      <c r="DX6" s="340">
        <v>7.8771</v>
      </c>
      <c r="DY6" s="309">
        <v>1.09013534833513</v>
      </c>
      <c r="EA6" s="265"/>
      <c r="EB6" s="172">
        <v>45138</v>
      </c>
      <c r="EC6" s="340">
        <v>7.8836</v>
      </c>
      <c r="ED6" s="309">
        <v>1.105616717</v>
      </c>
      <c r="EF6" s="265"/>
      <c r="EG6" s="172">
        <v>45169</v>
      </c>
      <c r="EH6" s="340">
        <v>7.9271</v>
      </c>
      <c r="EI6" s="309">
        <v>1.10388380610213</v>
      </c>
      <c r="EK6" s="265"/>
      <c r="EL6" s="173">
        <v>45197</v>
      </c>
      <c r="EM6" s="340">
        <v>7.5849</v>
      </c>
      <c r="EN6" s="309">
        <v>1.056422184</v>
      </c>
      <c r="EP6" s="265"/>
      <c r="EQ6" s="173">
        <v>45230</v>
      </c>
      <c r="ER6" s="340">
        <v>7.648</v>
      </c>
      <c r="ES6" s="309">
        <v>1.065492693</v>
      </c>
      <c r="EU6" s="265"/>
      <c r="EV6" s="173">
        <v>45260</v>
      </c>
      <c r="EW6" s="340">
        <v>7.8045</v>
      </c>
      <c r="EX6" s="309">
        <v>1.098946746</v>
      </c>
      <c r="EZ6" s="265"/>
      <c r="FA6" s="173">
        <v>45289</v>
      </c>
      <c r="FB6" s="340">
        <v>7.8592</v>
      </c>
      <c r="FC6" s="309">
        <v>1.109633332</v>
      </c>
      <c r="FE6" s="265"/>
      <c r="FF6" s="173">
        <v>45321</v>
      </c>
      <c r="FG6" s="340">
        <v>7.715</v>
      </c>
      <c r="FH6" s="309">
        <v>1.085778622</v>
      </c>
      <c r="FJ6" s="265"/>
      <c r="FK6" s="173">
        <v>45351</v>
      </c>
      <c r="FL6" s="340">
        <v>7.7249</v>
      </c>
      <c r="FM6" s="309">
        <v>1.087462695</v>
      </c>
      <c r="FO6" s="265"/>
      <c r="FP6" s="173">
        <v>45380</v>
      </c>
      <c r="FQ6" s="340">
        <v>7.6765</v>
      </c>
      <c r="FR6" s="309">
        <v>1.0819591</v>
      </c>
      <c r="FT6" s="265"/>
      <c r="FU6" s="173">
        <v>45412</v>
      </c>
      <c r="FV6" s="340">
        <v>7.6458</v>
      </c>
      <c r="FW6" s="309">
        <v>1.075918551</v>
      </c>
      <c r="FY6" s="265"/>
      <c r="FZ6" s="173">
        <v>45443</v>
      </c>
      <c r="GA6" s="340">
        <v>7.7322</v>
      </c>
      <c r="GB6" s="309">
        <v>1.087694126</v>
      </c>
      <c r="GD6" s="265"/>
      <c r="GE6" s="173">
        <v>45471</v>
      </c>
      <c r="GF6" s="340">
        <v>7.6617</v>
      </c>
      <c r="GG6" s="309">
        <v>1.075054723</v>
      </c>
      <c r="GI6" s="265"/>
      <c r="GJ6" s="173">
        <v>45504</v>
      </c>
      <c r="GK6" s="340">
        <v>7.7439</v>
      </c>
      <c r="GL6" s="309">
        <v>1.085400723</v>
      </c>
      <c r="GN6" s="265"/>
      <c r="GO6" s="173">
        <v>45534</v>
      </c>
      <c r="GP6" s="340">
        <v>7.8807</v>
      </c>
      <c r="GQ6" s="309">
        <v>1.108022608</v>
      </c>
      <c r="GS6" s="265"/>
      <c r="GT6" s="147">
        <v>45565</v>
      </c>
      <c r="GU6" s="152">
        <v>7.8267</v>
      </c>
      <c r="GV6" s="152">
        <v>1.116919</v>
      </c>
      <c r="GX6" s="265"/>
      <c r="GY6" s="147">
        <v>45596</v>
      </c>
      <c r="GZ6" s="152">
        <v>7.7368</v>
      </c>
      <c r="HA6" s="152">
        <v>1.085866667</v>
      </c>
      <c r="HC6" s="265"/>
      <c r="HD6" s="147">
        <v>45625</v>
      </c>
      <c r="HE6" s="152">
        <v>7.6087</v>
      </c>
      <c r="HF6" s="152">
        <v>1.058572</v>
      </c>
      <c r="HH6" s="265"/>
      <c r="HI6" s="147">
        <v>45657</v>
      </c>
      <c r="HJ6" s="152">
        <v>7.5257</v>
      </c>
      <c r="HK6" s="152">
        <v>1.046923</v>
      </c>
      <c r="HM6" s="265"/>
      <c r="HN6" s="147">
        <v>45674</v>
      </c>
      <c r="HO6" s="152">
        <v>7.4562</v>
      </c>
      <c r="HP6" s="152">
        <v>1.037182</v>
      </c>
      <c r="HR6" s="265"/>
      <c r="HS6" s="147">
        <v>45716</v>
      </c>
      <c r="HT6" s="152">
        <v>7.5045</v>
      </c>
      <c r="HU6" s="152">
        <v>1.046098</v>
      </c>
      <c r="HW6" s="265"/>
      <c r="HX6" s="169">
        <v>45747</v>
      </c>
      <c r="HY6">
        <v>7.7962</v>
      </c>
      <c r="HZ6">
        <v>1.086094</v>
      </c>
      <c r="IB6" s="265"/>
      <c r="IC6" s="169">
        <v>45777</v>
      </c>
      <c r="ID6" s="152">
        <v>8.225</v>
      </c>
      <c r="IE6" s="152">
        <v>1.142139</v>
      </c>
      <c r="IG6" s="265"/>
      <c r="IH6" s="169">
        <v>45807</v>
      </c>
      <c r="II6" s="152">
        <v>8.162</v>
      </c>
      <c r="IJ6" s="152">
        <v>1.136009</v>
      </c>
      <c r="IL6" s="265"/>
      <c r="IM6" s="147">
        <v>45838</v>
      </c>
      <c r="IN6" s="152">
        <v>8.4024</v>
      </c>
      <c r="IO6" s="152">
        <v>1.173749</v>
      </c>
      <c r="IQ6" s="265"/>
      <c r="IR6" s="147">
        <v>45869</v>
      </c>
      <c r="IS6">
        <v>8.192</v>
      </c>
      <c r="IT6">
        <v>1.14583</v>
      </c>
      <c r="IV6" s="265"/>
      <c r="IW6" s="147">
        <v>45898</v>
      </c>
      <c r="IX6" s="152">
        <v>8.3008</v>
      </c>
      <c r="IY6" s="152">
        <v>1.168633</v>
      </c>
      <c r="JA6" s="265"/>
      <c r="JB6" s="147">
        <v>45930</v>
      </c>
      <c r="JC6" s="152">
        <v>8.3351</v>
      </c>
      <c r="JD6" s="152">
        <v>1.173049</v>
      </c>
      <c r="JF6" s="265"/>
      <c r="JG6" s="147">
        <v>45961</v>
      </c>
      <c r="JH6" s="152">
        <v>8.2138</v>
      </c>
      <c r="JI6" s="152">
        <v>1.158831828</v>
      </c>
      <c r="JK6" s="265"/>
      <c r="JL6" s="147">
        <v>45989</v>
      </c>
      <c r="JM6" s="152">
        <v>8.2078</v>
      </c>
      <c r="JN6" s="152">
        <v>1.15947393</v>
      </c>
      <c r="JP6" s="265"/>
      <c r="JQ6" s="147">
        <v>46022</v>
      </c>
      <c r="JR6" s="152">
        <v>8.2355</v>
      </c>
      <c r="JS6" s="152">
        <v>1.17167937628045</v>
      </c>
      <c r="JU6" s="265"/>
      <c r="JV6" s="147">
        <v>46052</v>
      </c>
      <c r="JW6" s="152">
        <v>8.3244</v>
      </c>
      <c r="JX6" s="152">
        <v>1.19469559975889</v>
      </c>
      <c r="JZ6" s="265"/>
      <c r="KA6" s="147">
        <v>46080</v>
      </c>
      <c r="KB6" s="152">
        <v>8.1208</v>
      </c>
      <c r="KC6" s="152">
        <v>1.1730513664991</v>
      </c>
      <c r="KE6" s="265"/>
      <c r="KF6" s="147">
        <v>46112</v>
      </c>
      <c r="KG6" s="152">
        <v>7.9302</v>
      </c>
      <c r="KH6" s="152">
        <v>1.14608203023384</v>
      </c>
      <c r="KJ6" s="265"/>
      <c r="KK6" s="147">
        <v>46142</v>
      </c>
      <c r="KL6" s="152">
        <v>8.0057</v>
      </c>
      <c r="KM6" s="152">
        <v>1.16653552485866</v>
      </c>
      <c r="KO6" s="265"/>
      <c r="KP6" s="147">
        <v>46171</v>
      </c>
      <c r="KQ6" s="152">
        <v>7.916</v>
      </c>
      <c r="KR6" s="152">
        <v>1.16111241492607</v>
      </c>
      <c r="KT6" s="265"/>
      <c r="KU6" s="147">
        <v>46203</v>
      </c>
      <c r="KV6" s="152">
        <v>7.7671</v>
      </c>
      <c r="KW6" s="152">
        <v>1.14039260596984</v>
      </c>
    </row>
    <row r="7" spans="1:309">
      <c r="A7" s="168" t="s">
        <v>1468</v>
      </c>
      <c r="B7" s="168" t="s">
        <v>1469</v>
      </c>
      <c r="C7" s="149">
        <f t="shared" ref="C7:C21" si="5">B7/100</f>
        <v>7.416</v>
      </c>
      <c r="F7" s="168" t="s">
        <v>105</v>
      </c>
      <c r="G7" s="168" t="s">
        <v>1470</v>
      </c>
      <c r="H7" s="149">
        <f t="shared" ref="H7:H27" si="6">G7/100</f>
        <v>7.2088</v>
      </c>
      <c r="J7" s="168" t="s">
        <v>107</v>
      </c>
      <c r="K7" s="168" t="s">
        <v>1471</v>
      </c>
      <c r="L7" s="149">
        <f t="shared" ref="L7:L28" si="7">K7/100</f>
        <v>7.2242</v>
      </c>
      <c r="O7" s="168" t="s">
        <v>109</v>
      </c>
      <c r="P7" s="168" t="s">
        <v>1472</v>
      </c>
      <c r="Q7" s="149">
        <f t="shared" ref="Q7:S19" si="8">P7/100</f>
        <v>7.1994</v>
      </c>
      <c r="R7" s="181" t="s">
        <v>110</v>
      </c>
      <c r="S7" s="149">
        <f t="shared" si="8"/>
        <v>6.3485</v>
      </c>
      <c r="T7" s="309">
        <f t="shared" ref="T7:T19" si="9">Q7/S7</f>
        <v>1.13403166102229</v>
      </c>
      <c r="V7" s="168" t="s">
        <v>111</v>
      </c>
      <c r="W7" s="168" t="s">
        <v>1473</v>
      </c>
      <c r="X7" s="149">
        <f t="shared" ref="X7:X21" si="10">W7/100</f>
        <v>7.0931</v>
      </c>
      <c r="Y7" s="181" t="s">
        <v>112</v>
      </c>
      <c r="Z7" s="149">
        <f t="shared" ref="Z7:Z19" si="11">Y7/100</f>
        <v>6.3346</v>
      </c>
      <c r="AA7" s="309">
        <f t="shared" ref="AA7:AA19" si="12">X7/Z7</f>
        <v>1.11973921005273</v>
      </c>
      <c r="AC7" s="168" t="s">
        <v>113</v>
      </c>
      <c r="AD7" s="168" t="s">
        <v>1474</v>
      </c>
      <c r="AE7" s="149">
        <f t="shared" ref="AE7:AE28" si="13">AD7/100</f>
        <v>7.048</v>
      </c>
      <c r="AF7" s="181" t="s">
        <v>114</v>
      </c>
      <c r="AG7" s="149">
        <f t="shared" ref="AG7:AG21" si="14">AF7/100</f>
        <v>6.3566</v>
      </c>
      <c r="AH7" s="309">
        <f t="shared" ref="AH7:AH21" si="15">AE7/AG7</f>
        <v>1.10876883868735</v>
      </c>
      <c r="AJ7" s="265" t="s">
        <v>115</v>
      </c>
      <c r="AK7" s="168" t="s">
        <v>1475</v>
      </c>
      <c r="AL7" s="340">
        <f t="shared" ref="AL7:AL24" si="16">AK7/100</f>
        <v>6.9278</v>
      </c>
      <c r="AM7" s="181" t="s">
        <v>116</v>
      </c>
      <c r="AN7" s="149">
        <f t="shared" ref="AN7:AN24" si="17">AM7/100</f>
        <v>6.5628</v>
      </c>
      <c r="AO7" s="309">
        <f t="shared" ref="AO7:AO24" si="18">AL7/AN7</f>
        <v>1.05561650515024</v>
      </c>
      <c r="AQ7" s="265" t="s">
        <v>117</v>
      </c>
      <c r="AR7" s="168" t="s">
        <v>1476</v>
      </c>
      <c r="AS7" s="340">
        <f t="shared" ref="AS7:AS24" si="19">AR7/100</f>
        <v>7.1945</v>
      </c>
      <c r="AT7" s="181" t="s">
        <v>118</v>
      </c>
      <c r="AU7" s="149">
        <f t="shared" ref="AU7:AU24" si="20">AT7/100</f>
        <v>6.7048</v>
      </c>
      <c r="AV7" s="309">
        <f t="shared" ref="AV7:AV24" si="21">AS7/AU7</f>
        <v>1.07303722706121</v>
      </c>
      <c r="AX7" s="265" t="s">
        <v>119</v>
      </c>
      <c r="AY7" s="168" t="s">
        <v>1477</v>
      </c>
      <c r="AZ7" s="340">
        <f t="shared" ref="AZ7:AZ26" si="22">AY7/100</f>
        <v>7.0545</v>
      </c>
      <c r="BA7" s="181" t="s">
        <v>120</v>
      </c>
      <c r="BB7" s="149">
        <f t="shared" ref="BB7:BB24" si="23">BA7/100</f>
        <v>6.7035</v>
      </c>
      <c r="BC7" s="309">
        <f t="shared" ref="BC7:BC24" si="24">AZ7/BB7</f>
        <v>1.05236070709331</v>
      </c>
      <c r="BE7" s="265" t="s">
        <v>121</v>
      </c>
      <c r="BF7" s="168" t="s">
        <v>1478</v>
      </c>
      <c r="BG7" s="340">
        <f t="shared" ref="BG7:BG26" si="25">BF7/100</f>
        <v>6.8767</v>
      </c>
      <c r="BH7" s="181" t="s">
        <v>122</v>
      </c>
      <c r="BI7" s="149">
        <f t="shared" ref="BI7:BI26" si="26">BH7/100</f>
        <v>6.7411</v>
      </c>
      <c r="BJ7" s="309">
        <f t="shared" ref="BJ7:BJ26" si="27">BG7/BI7</f>
        <v>1.02011541143137</v>
      </c>
      <c r="BL7" s="265" t="s">
        <v>123</v>
      </c>
      <c r="BM7" s="168" t="s">
        <v>1479</v>
      </c>
      <c r="BN7" s="340">
        <f t="shared" ref="BN7:BN28" si="28">BM7/100</f>
        <v>6.9022</v>
      </c>
      <c r="BO7" s="181" t="s">
        <v>124</v>
      </c>
      <c r="BP7" s="149">
        <f t="shared" ref="BP7:BP26" si="29">BO7/100</f>
        <v>6.8802</v>
      </c>
      <c r="BQ7" s="309">
        <f t="shared" ref="BQ7:BQ26" si="30">BN7/BP7</f>
        <v>1.00319758146566</v>
      </c>
      <c r="BS7" s="265" t="s">
        <v>125</v>
      </c>
      <c r="BT7" s="168" t="s">
        <v>1480</v>
      </c>
      <c r="BU7" s="340">
        <f t="shared" ref="BU7:BU26" si="31">BT7/100</f>
        <v>6.9283</v>
      </c>
      <c r="BV7" s="181" t="s">
        <v>126</v>
      </c>
      <c r="BW7" s="149">
        <f t="shared" ref="BW7:BW26" si="32">BV7/100</f>
        <v>7.1102</v>
      </c>
      <c r="BX7" s="309">
        <f t="shared" ref="BX7:BX26" si="33">BU7/BW7</f>
        <v>0.974417034682569</v>
      </c>
      <c r="BZ7" s="265" t="s">
        <v>127</v>
      </c>
      <c r="CA7" s="168" t="s">
        <v>1481</v>
      </c>
      <c r="CB7" s="340">
        <f t="shared" ref="CB7:CB21" si="34">CA7/100</f>
        <v>7.1612</v>
      </c>
      <c r="CC7" s="181" t="s">
        <v>128</v>
      </c>
      <c r="CD7" s="149">
        <f t="shared" ref="CD7:CD21" si="35">CC7/100</f>
        <v>7.1698</v>
      </c>
      <c r="CE7" s="309">
        <f t="shared" ref="CE7:CE21" si="36">CB7/CD7</f>
        <v>0.998800524421881</v>
      </c>
      <c r="CG7" s="265" t="s">
        <v>129</v>
      </c>
      <c r="CH7" s="168" t="s">
        <v>1482</v>
      </c>
      <c r="CI7" s="340">
        <f t="shared" ref="CI7:CI27" si="37">CH7/100</f>
        <v>7.4461</v>
      </c>
      <c r="CJ7" s="181" t="s">
        <v>130</v>
      </c>
      <c r="CK7" s="149">
        <f t="shared" ref="CK7:CK27" si="38">CJ7/100</f>
        <v>7.1989</v>
      </c>
      <c r="CL7" s="309">
        <f t="shared" ref="CL7:CL22" si="39">CI7/CK7</f>
        <v>1.0343385795052</v>
      </c>
      <c r="CN7" s="265" t="s">
        <v>131</v>
      </c>
      <c r="CO7" s="168" t="s">
        <v>1483</v>
      </c>
      <c r="CP7" s="340">
        <f t="shared" si="0"/>
        <v>7.4161</v>
      </c>
      <c r="CQ7" s="181" t="s">
        <v>132</v>
      </c>
      <c r="CR7" s="149">
        <f t="shared" si="1"/>
        <v>6.9793</v>
      </c>
      <c r="CS7" s="309">
        <f t="shared" si="2"/>
        <v>1.06258507300159</v>
      </c>
      <c r="CU7" s="265" t="s">
        <v>133</v>
      </c>
      <c r="CV7" s="168" t="s">
        <v>1484</v>
      </c>
      <c r="CW7" s="340">
        <f t="shared" si="3"/>
        <v>7.3517</v>
      </c>
      <c r="CX7" s="181" t="s">
        <v>134</v>
      </c>
      <c r="CY7" s="149">
        <f t="shared" si="4"/>
        <v>6.7626</v>
      </c>
      <c r="CZ7" s="309">
        <f>CW7/CY7</f>
        <v>1.0871114660042</v>
      </c>
      <c r="DB7" s="265"/>
      <c r="DC7" s="172">
        <v>44984</v>
      </c>
      <c r="DD7" s="340">
        <v>7.3406</v>
      </c>
      <c r="DE7" s="309">
        <v>1.055108377</v>
      </c>
      <c r="DG7" s="265"/>
      <c r="DH7" s="172">
        <v>45015</v>
      </c>
      <c r="DI7" s="340">
        <v>7.468</v>
      </c>
      <c r="DJ7" s="309">
        <v>1.084109979</v>
      </c>
      <c r="DL7" s="265"/>
      <c r="DM7" s="172">
        <v>45043</v>
      </c>
      <c r="DN7" s="340">
        <v>7.6435</v>
      </c>
      <c r="DO7" s="309">
        <v>1.104440302</v>
      </c>
      <c r="DQ7" s="265"/>
      <c r="DR7" s="172">
        <v>45076</v>
      </c>
      <c r="DS7" s="340">
        <v>7.5836</v>
      </c>
      <c r="DT7" s="309">
        <v>1.070857692</v>
      </c>
      <c r="DV7" s="265"/>
      <c r="DW7" s="172">
        <v>45106</v>
      </c>
      <c r="DX7" s="340">
        <v>7.9167</v>
      </c>
      <c r="DY7" s="309">
        <v>1.09637436295147</v>
      </c>
      <c r="EA7" s="265"/>
      <c r="EB7" s="172">
        <v>45135</v>
      </c>
      <c r="EC7" s="340">
        <v>7.8627</v>
      </c>
      <c r="ED7" s="309">
        <v>1.102175559</v>
      </c>
      <c r="EF7" s="265"/>
      <c r="EG7" s="172">
        <v>45168</v>
      </c>
      <c r="EH7" s="340">
        <v>7.8966</v>
      </c>
      <c r="EI7" s="309">
        <v>1.09955998663251</v>
      </c>
      <c r="EK7" s="265"/>
      <c r="EL7" s="173">
        <v>45196</v>
      </c>
      <c r="EM7" s="340">
        <v>7.6288</v>
      </c>
      <c r="EN7" s="309">
        <v>1.063736631</v>
      </c>
      <c r="EP7" s="265"/>
      <c r="EQ7" s="173">
        <v>45229</v>
      </c>
      <c r="ER7" s="340">
        <v>7.6198</v>
      </c>
      <c r="ES7" s="309">
        <v>1.061534389</v>
      </c>
      <c r="EU7" s="265"/>
      <c r="EV7" s="173">
        <v>45259</v>
      </c>
      <c r="EW7" s="340">
        <v>7.8225</v>
      </c>
      <c r="EX7" s="309">
        <v>1.101279723</v>
      </c>
      <c r="EZ7" s="265"/>
      <c r="FA7" s="173">
        <v>45288</v>
      </c>
      <c r="FB7" s="340">
        <v>7.8901</v>
      </c>
      <c r="FC7" s="309">
        <v>1.111688787</v>
      </c>
      <c r="FE7" s="265"/>
      <c r="FF7" s="173">
        <v>45320</v>
      </c>
      <c r="FG7" s="340">
        <v>7.7218</v>
      </c>
      <c r="FH7" s="309">
        <v>1.086093647</v>
      </c>
      <c r="FJ7" s="265"/>
      <c r="FK7" s="173">
        <v>45350</v>
      </c>
      <c r="FL7" s="340">
        <v>7.729</v>
      </c>
      <c r="FM7" s="309">
        <v>1.087442842</v>
      </c>
      <c r="FO7" s="265"/>
      <c r="FP7" s="173">
        <v>45379</v>
      </c>
      <c r="FQ7" s="340">
        <v>7.7043</v>
      </c>
      <c r="FR7" s="309">
        <v>1.085908</v>
      </c>
      <c r="FT7" s="265"/>
      <c r="FU7" s="173">
        <v>45411</v>
      </c>
      <c r="FV7" s="340">
        <v>7.6486</v>
      </c>
      <c r="FW7" s="309">
        <v>1.076267132</v>
      </c>
      <c r="FY7" s="265"/>
      <c r="FZ7" s="173">
        <v>45442</v>
      </c>
      <c r="GA7" s="340">
        <v>7.7222</v>
      </c>
      <c r="GB7" s="309">
        <v>1.085936072</v>
      </c>
      <c r="GD7" s="265"/>
      <c r="GE7" s="173">
        <v>45470</v>
      </c>
      <c r="GF7" s="340">
        <v>7.6501</v>
      </c>
      <c r="GG7" s="309">
        <v>1.073396941</v>
      </c>
      <c r="GI7" s="265"/>
      <c r="GJ7" s="173">
        <v>45503</v>
      </c>
      <c r="GK7" s="340">
        <v>7.7497</v>
      </c>
      <c r="GL7" s="309">
        <v>1.085939689</v>
      </c>
      <c r="GN7" s="265"/>
      <c r="GO7" s="173">
        <v>45533</v>
      </c>
      <c r="GP7" s="340">
        <v>7.9318</v>
      </c>
      <c r="GQ7" s="309">
        <v>1.112470021</v>
      </c>
      <c r="GS7" s="265"/>
      <c r="GT7" s="147">
        <v>45562</v>
      </c>
      <c r="GU7" s="152">
        <v>7.8326</v>
      </c>
      <c r="GV7" s="152">
        <v>1.117331</v>
      </c>
      <c r="GX7" s="265"/>
      <c r="GY7" s="147">
        <v>45595</v>
      </c>
      <c r="GZ7" s="152">
        <v>7.7248</v>
      </c>
      <c r="HA7" s="152">
        <v>1.08205631</v>
      </c>
      <c r="HC7" s="265"/>
      <c r="HD7" s="147">
        <v>45624</v>
      </c>
      <c r="HE7" s="152">
        <v>7.617</v>
      </c>
      <c r="HF7" s="152">
        <v>1.059476</v>
      </c>
      <c r="HH7" s="265"/>
      <c r="HI7" s="147">
        <v>45656</v>
      </c>
      <c r="HJ7" s="152">
        <v>7.5407</v>
      </c>
      <c r="HK7" s="152">
        <v>1.048937</v>
      </c>
      <c r="HM7" s="265"/>
      <c r="HN7" s="147">
        <v>45673</v>
      </c>
      <c r="HO7" s="152">
        <v>7.4442</v>
      </c>
      <c r="HP7" s="152">
        <v>1.035628</v>
      </c>
      <c r="HR7" s="265"/>
      <c r="HS7" s="147">
        <v>45715</v>
      </c>
      <c r="HT7" s="152">
        <v>7.5556</v>
      </c>
      <c r="HU7" s="152">
        <v>1.053192</v>
      </c>
      <c r="HW7" s="265"/>
      <c r="HX7" s="170">
        <v>45744</v>
      </c>
      <c r="HY7">
        <v>7.7755</v>
      </c>
      <c r="HZ7">
        <v>1.083663</v>
      </c>
      <c r="IB7" s="265"/>
      <c r="IC7" s="170">
        <v>45776</v>
      </c>
      <c r="ID7" s="152">
        <v>8.237</v>
      </c>
      <c r="IE7" s="152">
        <v>1.143567</v>
      </c>
      <c r="IG7" s="265"/>
      <c r="IH7" s="170">
        <v>45806</v>
      </c>
      <c r="II7" s="152">
        <v>8.1027</v>
      </c>
      <c r="IJ7" s="152">
        <v>1.12683</v>
      </c>
      <c r="IL7" s="265"/>
      <c r="IM7" s="147">
        <v>45835</v>
      </c>
      <c r="IN7" s="152">
        <v>8.3768</v>
      </c>
      <c r="IO7" s="152">
        <v>1.169503</v>
      </c>
      <c r="IQ7" s="265"/>
      <c r="IR7" s="147">
        <v>45868</v>
      </c>
      <c r="IS7">
        <v>8.2703</v>
      </c>
      <c r="IT7">
        <v>1.157641</v>
      </c>
      <c r="IV7" s="265"/>
      <c r="IW7" s="147">
        <v>45897</v>
      </c>
      <c r="IX7" s="152">
        <v>8.2915</v>
      </c>
      <c r="IY7" s="152">
        <v>1.166782</v>
      </c>
      <c r="JA7" s="265"/>
      <c r="JB7" s="147">
        <v>45929</v>
      </c>
      <c r="JC7" s="152">
        <v>8.3316</v>
      </c>
      <c r="JD7" s="152">
        <v>1.171996</v>
      </c>
      <c r="JF7" s="265"/>
      <c r="JG7" s="147">
        <v>45960</v>
      </c>
      <c r="JH7" s="152">
        <v>8.2334</v>
      </c>
      <c r="JI7" s="152">
        <v>1.161859336</v>
      </c>
      <c r="JK7" s="265"/>
      <c r="JL7" s="147">
        <v>45988</v>
      </c>
      <c r="JM7" s="152">
        <v>8.2056</v>
      </c>
      <c r="JN7" s="152">
        <v>1.159326919</v>
      </c>
      <c r="JP7" s="265"/>
      <c r="JQ7" s="147">
        <v>46021</v>
      </c>
      <c r="JR7" s="152">
        <v>8.2681</v>
      </c>
      <c r="JS7" s="152">
        <v>1.175314152499</v>
      </c>
      <c r="JU7" s="265"/>
      <c r="JV7" s="147">
        <v>46051</v>
      </c>
      <c r="JW7" s="152">
        <v>8.3349</v>
      </c>
      <c r="JX7" s="152">
        <v>1.19460807498818</v>
      </c>
      <c r="JZ7" s="265"/>
      <c r="KA7" s="147">
        <v>46079</v>
      </c>
      <c r="KB7" s="152">
        <v>8.1462</v>
      </c>
      <c r="KC7" s="152">
        <v>1.17672040214942</v>
      </c>
      <c r="KE7" s="265"/>
      <c r="KF7" s="147">
        <v>46111</v>
      </c>
      <c r="KG7" s="152">
        <v>7.9551</v>
      </c>
      <c r="KH7" s="152">
        <v>1.1491989656617</v>
      </c>
      <c r="KJ7" s="265"/>
      <c r="KK7" s="147">
        <v>46141</v>
      </c>
      <c r="KL7" s="152">
        <v>8.0226</v>
      </c>
      <c r="KM7" s="152">
        <v>1.16933885261194</v>
      </c>
      <c r="KO7" s="265"/>
      <c r="KP7" s="147">
        <v>46170</v>
      </c>
      <c r="KQ7" s="152">
        <v>7.9121</v>
      </c>
      <c r="KR7" s="152">
        <v>1.15945193434936</v>
      </c>
      <c r="KT7" s="265"/>
      <c r="KU7" s="147">
        <v>46202</v>
      </c>
      <c r="KV7" s="152">
        <v>7.7564</v>
      </c>
      <c r="KW7" s="152">
        <v>1.13771910524386</v>
      </c>
    </row>
    <row r="8" spans="1:309">
      <c r="A8" s="168" t="s">
        <v>1485</v>
      </c>
      <c r="B8" s="168" t="s">
        <v>1486</v>
      </c>
      <c r="C8" s="149">
        <f t="shared" si="5"/>
        <v>7.4045</v>
      </c>
      <c r="F8" s="168" t="s">
        <v>136</v>
      </c>
      <c r="G8" s="168" t="s">
        <v>1487</v>
      </c>
      <c r="H8" s="149">
        <f t="shared" si="6"/>
        <v>7.1683</v>
      </c>
      <c r="J8" s="168" t="s">
        <v>138</v>
      </c>
      <c r="K8" s="168" t="s">
        <v>1488</v>
      </c>
      <c r="L8" s="149">
        <f t="shared" si="7"/>
        <v>7.21</v>
      </c>
      <c r="O8" s="168" t="s">
        <v>140</v>
      </c>
      <c r="P8" s="168" t="s">
        <v>1489</v>
      </c>
      <c r="Q8" s="149">
        <f t="shared" si="8"/>
        <v>7.206</v>
      </c>
      <c r="R8" s="181" t="s">
        <v>141</v>
      </c>
      <c r="S8" s="149">
        <f t="shared" si="8"/>
        <v>6.3624</v>
      </c>
      <c r="T8" s="309">
        <f t="shared" si="9"/>
        <v>1.13259147491513</v>
      </c>
      <c r="V8" s="168" t="s">
        <v>142</v>
      </c>
      <c r="W8" s="168" t="s">
        <v>1490</v>
      </c>
      <c r="X8" s="149">
        <f t="shared" si="10"/>
        <v>7.1514</v>
      </c>
      <c r="Y8" s="181" t="s">
        <v>143</v>
      </c>
      <c r="Z8" s="149">
        <f t="shared" si="11"/>
        <v>6.328</v>
      </c>
      <c r="AA8" s="309">
        <f t="shared" si="12"/>
        <v>1.1301201011378</v>
      </c>
      <c r="AC8" s="168" t="s">
        <v>144</v>
      </c>
      <c r="AD8" s="168" t="s">
        <v>1491</v>
      </c>
      <c r="AE8" s="149">
        <f t="shared" si="13"/>
        <v>6.9971</v>
      </c>
      <c r="AF8" s="181" t="s">
        <v>145</v>
      </c>
      <c r="AG8" s="149">
        <f t="shared" si="14"/>
        <v>6.364</v>
      </c>
      <c r="AH8" s="309">
        <f t="shared" si="15"/>
        <v>1.09948145820239</v>
      </c>
      <c r="AJ8" s="265" t="s">
        <v>146</v>
      </c>
      <c r="AK8" s="168" t="s">
        <v>1492</v>
      </c>
      <c r="AL8" s="340">
        <f t="shared" si="16"/>
        <v>6.9839</v>
      </c>
      <c r="AM8" s="181" t="s">
        <v>147</v>
      </c>
      <c r="AN8" s="149">
        <f t="shared" si="17"/>
        <v>6.5598</v>
      </c>
      <c r="AO8" s="309">
        <f t="shared" si="18"/>
        <v>1.06465136132199</v>
      </c>
      <c r="AQ8" s="265" t="s">
        <v>148</v>
      </c>
      <c r="AR8" s="168" t="s">
        <v>1493</v>
      </c>
      <c r="AS8" s="340">
        <f t="shared" si="19"/>
        <v>7.2332</v>
      </c>
      <c r="AT8" s="181" t="s">
        <v>149</v>
      </c>
      <c r="AU8" s="149">
        <f t="shared" si="20"/>
        <v>6.7387</v>
      </c>
      <c r="AV8" s="309">
        <f t="shared" si="21"/>
        <v>1.07338210634099</v>
      </c>
      <c r="AX8" s="265" t="s">
        <v>150</v>
      </c>
      <c r="AY8" s="168" t="s">
        <v>1494</v>
      </c>
      <c r="AZ8" s="340">
        <f t="shared" si="22"/>
        <v>7.0794</v>
      </c>
      <c r="BA8" s="181" t="s">
        <v>151</v>
      </c>
      <c r="BB8" s="149">
        <f t="shared" si="23"/>
        <v>6.693</v>
      </c>
      <c r="BC8" s="309">
        <f t="shared" si="24"/>
        <v>1.05773195876289</v>
      </c>
      <c r="BE8" s="265" t="s">
        <v>152</v>
      </c>
      <c r="BF8" s="168" t="s">
        <v>1495</v>
      </c>
      <c r="BG8" s="340">
        <f t="shared" si="25"/>
        <v>6.8631</v>
      </c>
      <c r="BH8" s="181" t="s">
        <v>153</v>
      </c>
      <c r="BI8" s="149">
        <f t="shared" si="26"/>
        <v>6.7731</v>
      </c>
      <c r="BJ8" s="309">
        <f t="shared" si="27"/>
        <v>1.01328785932586</v>
      </c>
      <c r="BL8" s="265" t="s">
        <v>154</v>
      </c>
      <c r="BM8" s="168" t="s">
        <v>1496</v>
      </c>
      <c r="BN8" s="340">
        <f t="shared" si="28"/>
        <v>6.8346</v>
      </c>
      <c r="BO8" s="181" t="s">
        <v>155</v>
      </c>
      <c r="BP8" s="149">
        <f t="shared" si="29"/>
        <v>6.8698</v>
      </c>
      <c r="BQ8" s="309">
        <f t="shared" si="30"/>
        <v>0.994876124486885</v>
      </c>
      <c r="BS8" s="265" t="s">
        <v>156</v>
      </c>
      <c r="BT8" s="168" t="s">
        <v>1497</v>
      </c>
      <c r="BU8" s="340">
        <f t="shared" si="31"/>
        <v>6.8305</v>
      </c>
      <c r="BV8" s="181" t="s">
        <v>157</v>
      </c>
      <c r="BW8" s="149">
        <f t="shared" si="32"/>
        <v>7.1107</v>
      </c>
      <c r="BX8" s="309">
        <f t="shared" si="33"/>
        <v>0.960594596875132</v>
      </c>
      <c r="BZ8" s="265" t="s">
        <v>158</v>
      </c>
      <c r="CA8" s="168" t="s">
        <v>1498</v>
      </c>
      <c r="CB8" s="340">
        <f t="shared" si="34"/>
        <v>7.2157</v>
      </c>
      <c r="CC8" s="181" t="s">
        <v>159</v>
      </c>
      <c r="CD8" s="149">
        <f t="shared" si="35"/>
        <v>7.157</v>
      </c>
      <c r="CE8" s="309">
        <f t="shared" si="36"/>
        <v>1.00820176051418</v>
      </c>
      <c r="CG8" s="265" t="s">
        <v>160</v>
      </c>
      <c r="CH8" s="168" t="s">
        <v>1499</v>
      </c>
      <c r="CI8" s="340">
        <f t="shared" si="37"/>
        <v>7.429</v>
      </c>
      <c r="CJ8" s="181" t="s">
        <v>161</v>
      </c>
      <c r="CK8" s="149">
        <f t="shared" si="38"/>
        <v>7.1617</v>
      </c>
      <c r="CL8" s="309">
        <f t="shared" si="39"/>
        <v>1.03732354050016</v>
      </c>
      <c r="CN8" s="265" t="s">
        <v>162</v>
      </c>
      <c r="CO8" s="168" t="s">
        <v>1500</v>
      </c>
      <c r="CP8" s="340">
        <f t="shared" si="0"/>
        <v>7.409</v>
      </c>
      <c r="CQ8" s="181" t="s">
        <v>163</v>
      </c>
      <c r="CR8" s="149">
        <f t="shared" si="1"/>
        <v>6.9681</v>
      </c>
      <c r="CS8" s="309">
        <f t="shared" si="2"/>
        <v>1.06327406323101</v>
      </c>
      <c r="CU8" s="265" t="s">
        <v>164</v>
      </c>
      <c r="CV8" s="168" t="s">
        <v>1501</v>
      </c>
      <c r="CW8" s="340">
        <f t="shared" si="3"/>
        <v>7.3361</v>
      </c>
      <c r="CX8" s="181" t="s">
        <v>165</v>
      </c>
      <c r="CY8" s="149">
        <f t="shared" si="4"/>
        <v>6.7702</v>
      </c>
      <c r="CZ8" s="309">
        <f t="shared" ref="CZ8:CZ21" si="40">CW8/CY8</f>
        <v>1.08358689551269</v>
      </c>
      <c r="DB8" s="265"/>
      <c r="DC8" s="172">
        <v>44981</v>
      </c>
      <c r="DD8" s="340">
        <v>7.307</v>
      </c>
      <c r="DE8" s="309">
        <v>1.059876418</v>
      </c>
      <c r="DG8" s="265"/>
      <c r="DH8" s="172">
        <v>45014</v>
      </c>
      <c r="DI8" s="340">
        <v>7.4551</v>
      </c>
      <c r="DJ8" s="309">
        <v>1.084047055</v>
      </c>
      <c r="DL8" s="265"/>
      <c r="DM8" s="172">
        <v>45042</v>
      </c>
      <c r="DN8" s="340">
        <v>7.5999</v>
      </c>
      <c r="DO8" s="309">
        <v>1.097664544</v>
      </c>
      <c r="DQ8" s="265"/>
      <c r="DR8" s="172">
        <v>45075</v>
      </c>
      <c r="DS8" s="340">
        <v>7.5679</v>
      </c>
      <c r="DT8" s="309">
        <v>1.072320227</v>
      </c>
      <c r="DV8" s="265"/>
      <c r="DW8" s="172">
        <v>45105</v>
      </c>
      <c r="DX8" s="340">
        <v>7.8999</v>
      </c>
      <c r="DY8" s="309">
        <v>1.09567134991193</v>
      </c>
      <c r="EA8" s="265"/>
      <c r="EB8" s="172">
        <v>45134</v>
      </c>
      <c r="EC8" s="340">
        <v>7.9208</v>
      </c>
      <c r="ED8" s="309">
        <v>1.111457237</v>
      </c>
      <c r="EF8" s="265"/>
      <c r="EG8" s="172">
        <v>45167</v>
      </c>
      <c r="EH8" s="340">
        <v>7.8602</v>
      </c>
      <c r="EI8" s="309">
        <v>1.09395833043381</v>
      </c>
      <c r="EK8" s="265"/>
      <c r="EL8" s="173">
        <v>45195</v>
      </c>
      <c r="EM8" s="340">
        <v>7.6281</v>
      </c>
      <c r="EN8" s="309">
        <v>1.063490736</v>
      </c>
      <c r="EP8" s="265"/>
      <c r="EQ8" s="173">
        <v>45226</v>
      </c>
      <c r="ER8" s="340">
        <v>7.618</v>
      </c>
      <c r="ES8" s="309">
        <v>1.061268842</v>
      </c>
      <c r="EU8" s="265"/>
      <c r="EV8" s="173">
        <v>45258</v>
      </c>
      <c r="EW8" s="340">
        <v>7.7989</v>
      </c>
      <c r="EX8" s="309">
        <v>1.096398246</v>
      </c>
      <c r="EZ8" s="265"/>
      <c r="FA8" s="173">
        <v>45287</v>
      </c>
      <c r="FB8" s="340">
        <v>7.8452</v>
      </c>
      <c r="FC8" s="309">
        <v>1.104926622</v>
      </c>
      <c r="FE8" s="265"/>
      <c r="FF8" s="173">
        <v>45317</v>
      </c>
      <c r="FG8" s="340">
        <v>7.7256</v>
      </c>
      <c r="FH8" s="309">
        <v>1.086979768</v>
      </c>
      <c r="FJ8" s="265"/>
      <c r="FK8" s="173">
        <v>45349</v>
      </c>
      <c r="FL8" s="340">
        <v>7.7309</v>
      </c>
      <c r="FM8" s="309">
        <v>1.087985702</v>
      </c>
      <c r="FO8" s="265"/>
      <c r="FP8" s="173">
        <v>45378</v>
      </c>
      <c r="FQ8" s="340">
        <v>7.7179</v>
      </c>
      <c r="FR8" s="309">
        <v>1.0878556</v>
      </c>
      <c r="FT8" s="265"/>
      <c r="FU8" s="173">
        <v>45408</v>
      </c>
      <c r="FV8" s="340">
        <v>7.6561</v>
      </c>
      <c r="FW8" s="309">
        <v>1.077474105</v>
      </c>
      <c r="FY8" s="265"/>
      <c r="FZ8" s="173">
        <v>45441</v>
      </c>
      <c r="GA8" s="340">
        <v>7.7508</v>
      </c>
      <c r="GB8" s="309">
        <v>1.090034596</v>
      </c>
      <c r="GD8" s="265"/>
      <c r="GE8" s="173">
        <v>45469</v>
      </c>
      <c r="GF8" s="340">
        <v>7.6654</v>
      </c>
      <c r="GG8" s="309">
        <v>1.075875814</v>
      </c>
      <c r="GI8" s="265"/>
      <c r="GJ8" s="173">
        <v>45502</v>
      </c>
      <c r="GK8" s="340">
        <v>7.7679</v>
      </c>
      <c r="GL8" s="309">
        <v>1.089222615</v>
      </c>
      <c r="GN8" s="265"/>
      <c r="GO8" s="173">
        <v>45532</v>
      </c>
      <c r="GP8" s="340">
        <v>7.9616</v>
      </c>
      <c r="GQ8" s="309">
        <v>1.117951022</v>
      </c>
      <c r="GS8" s="265"/>
      <c r="GT8" s="147">
        <v>45561</v>
      </c>
      <c r="GU8" s="152">
        <v>7.8317</v>
      </c>
      <c r="GV8" s="152">
        <v>1.113185</v>
      </c>
      <c r="GX8" s="265"/>
      <c r="GY8" s="147">
        <v>45594</v>
      </c>
      <c r="GZ8" s="152">
        <v>7.7073</v>
      </c>
      <c r="HA8" s="152">
        <v>1.081225538</v>
      </c>
      <c r="HC8" s="265"/>
      <c r="HD8" s="147">
        <v>45623</v>
      </c>
      <c r="HE8" s="152">
        <v>7.5739</v>
      </c>
      <c r="HF8" s="152">
        <v>1.052194</v>
      </c>
      <c r="HH8" s="265"/>
      <c r="HI8" s="147">
        <v>45653</v>
      </c>
      <c r="HJ8" s="152">
        <v>7.5337</v>
      </c>
      <c r="HK8" s="152">
        <v>1.047905</v>
      </c>
      <c r="HM8" s="265"/>
      <c r="HN8" s="147">
        <v>45672</v>
      </c>
      <c r="HO8" s="152">
        <v>7.4531</v>
      </c>
      <c r="HP8" s="152">
        <v>1.036838</v>
      </c>
      <c r="HR8" s="265"/>
      <c r="HS8" s="147">
        <v>45714</v>
      </c>
      <c r="HT8" s="152">
        <v>7.5713</v>
      </c>
      <c r="HU8" s="152">
        <v>1.055498</v>
      </c>
      <c r="HW8" s="265"/>
      <c r="HX8" s="170">
        <v>45743</v>
      </c>
      <c r="HY8">
        <v>7.7485</v>
      </c>
      <c r="HZ8">
        <v>1.079735</v>
      </c>
      <c r="IB8" s="265"/>
      <c r="IC8" s="170">
        <v>45775</v>
      </c>
      <c r="ID8" s="152">
        <v>8.2125</v>
      </c>
      <c r="IE8" s="152">
        <v>1.139944</v>
      </c>
      <c r="IG8" s="265"/>
      <c r="IH8" s="170">
        <v>45805</v>
      </c>
      <c r="II8" s="152">
        <v>8.1558</v>
      </c>
      <c r="IJ8" s="152">
        <v>1.13442</v>
      </c>
      <c r="IL8" s="265"/>
      <c r="IM8" s="147">
        <v>45834</v>
      </c>
      <c r="IN8" s="152">
        <v>8.3606</v>
      </c>
      <c r="IO8" s="152">
        <v>1.167355</v>
      </c>
      <c r="IQ8" s="265"/>
      <c r="IR8" s="147">
        <v>45867</v>
      </c>
      <c r="IS8">
        <v>8.3063</v>
      </c>
      <c r="IT8">
        <v>1.161542</v>
      </c>
      <c r="IV8" s="265"/>
      <c r="IW8" s="147">
        <v>45896</v>
      </c>
      <c r="IX8" s="152">
        <v>8.2924</v>
      </c>
      <c r="IY8" s="152">
        <v>1.16617</v>
      </c>
      <c r="JA8" s="265"/>
      <c r="JB8" s="147">
        <v>45926</v>
      </c>
      <c r="JC8" s="152">
        <v>8.3117</v>
      </c>
      <c r="JD8" s="152">
        <v>1.168161</v>
      </c>
      <c r="JF8" s="265"/>
      <c r="JG8" s="147">
        <v>45959</v>
      </c>
      <c r="JH8" s="152">
        <v>8.2582</v>
      </c>
      <c r="JI8" s="152">
        <v>1.165704445</v>
      </c>
      <c r="JK8" s="265"/>
      <c r="JL8" s="147">
        <v>45987</v>
      </c>
      <c r="JM8" s="152">
        <v>8.19</v>
      </c>
      <c r="JN8" s="152">
        <v>1.156845019</v>
      </c>
      <c r="JP8" s="265"/>
      <c r="JQ8" s="147">
        <v>46020</v>
      </c>
      <c r="JR8" s="152">
        <v>8.263</v>
      </c>
      <c r="JS8" s="152">
        <v>1.17487310005545</v>
      </c>
      <c r="JU8" s="265"/>
      <c r="JV8" s="147">
        <v>46050</v>
      </c>
      <c r="JW8" s="152">
        <v>8.3436</v>
      </c>
      <c r="JX8" s="152">
        <v>1.1961293097269</v>
      </c>
      <c r="JZ8" s="265"/>
      <c r="KA8" s="147">
        <v>46078</v>
      </c>
      <c r="KB8" s="152">
        <v>8.1352</v>
      </c>
      <c r="KC8" s="152">
        <v>1.17355491121017</v>
      </c>
      <c r="KE8" s="265"/>
      <c r="KF8" s="147">
        <v>46108</v>
      </c>
      <c r="KG8" s="152">
        <v>7.9685</v>
      </c>
      <c r="KH8" s="152">
        <v>1.152499963842</v>
      </c>
      <c r="KJ8" s="265"/>
      <c r="KK8" s="147">
        <v>46140</v>
      </c>
      <c r="KL8" s="152">
        <v>8.0207</v>
      </c>
      <c r="KM8" s="152">
        <v>1.16938576156527</v>
      </c>
      <c r="KO8" s="265"/>
      <c r="KP8" s="147">
        <v>46169</v>
      </c>
      <c r="KQ8" s="152">
        <v>7.9234</v>
      </c>
      <c r="KR8" s="152">
        <v>1.16024073450381</v>
      </c>
      <c r="KT8" s="265"/>
      <c r="KU8" s="147">
        <v>46199</v>
      </c>
      <c r="KV8" s="152">
        <v>7.7405</v>
      </c>
      <c r="KW8" s="152">
        <v>1.1355367778658</v>
      </c>
    </row>
    <row r="9" spans="1:309">
      <c r="A9" s="168" t="s">
        <v>1502</v>
      </c>
      <c r="B9" s="168" t="s">
        <v>1503</v>
      </c>
      <c r="C9" s="149">
        <f t="shared" si="5"/>
        <v>7.4147</v>
      </c>
      <c r="F9" s="168" t="s">
        <v>167</v>
      </c>
      <c r="G9" s="168" t="s">
        <v>221</v>
      </c>
      <c r="H9" s="149">
        <f t="shared" si="6"/>
        <v>7.1668</v>
      </c>
      <c r="J9" s="168" t="s">
        <v>169</v>
      </c>
      <c r="K9" s="168" t="s">
        <v>1504</v>
      </c>
      <c r="L9" s="149">
        <f t="shared" si="7"/>
        <v>7.2193</v>
      </c>
      <c r="O9" s="168" t="s">
        <v>171</v>
      </c>
      <c r="P9" s="168" t="s">
        <v>1505</v>
      </c>
      <c r="Q9" s="149">
        <f t="shared" si="8"/>
        <v>7.2464</v>
      </c>
      <c r="R9" s="181" t="s">
        <v>172</v>
      </c>
      <c r="S9" s="149">
        <f t="shared" si="8"/>
        <v>6.3521</v>
      </c>
      <c r="T9" s="309">
        <f t="shared" si="9"/>
        <v>1.14078808582988</v>
      </c>
      <c r="V9" s="168" t="s">
        <v>173</v>
      </c>
      <c r="W9" s="168" t="s">
        <v>1506</v>
      </c>
      <c r="X9" s="149">
        <f t="shared" si="10"/>
        <v>7.1744</v>
      </c>
      <c r="Y9" s="181" t="s">
        <v>174</v>
      </c>
      <c r="Z9" s="149">
        <f t="shared" si="11"/>
        <v>6.3313</v>
      </c>
      <c r="AA9" s="309">
        <f t="shared" si="12"/>
        <v>1.13316380522168</v>
      </c>
      <c r="AC9" s="168" t="s">
        <v>175</v>
      </c>
      <c r="AD9" s="168" t="s">
        <v>1507</v>
      </c>
      <c r="AE9" s="149">
        <f t="shared" si="13"/>
        <v>6.9993</v>
      </c>
      <c r="AF9" s="181" t="s">
        <v>176</v>
      </c>
      <c r="AG9" s="149">
        <f t="shared" si="14"/>
        <v>6.3732</v>
      </c>
      <c r="AH9" s="309">
        <f t="shared" si="15"/>
        <v>1.09823950291847</v>
      </c>
      <c r="AJ9" s="265" t="s">
        <v>177</v>
      </c>
      <c r="AK9" s="168" t="s">
        <v>1508</v>
      </c>
      <c r="AL9" s="340">
        <f t="shared" si="16"/>
        <v>7.0292</v>
      </c>
      <c r="AM9" s="181" t="s">
        <v>178</v>
      </c>
      <c r="AN9" s="149">
        <f t="shared" si="17"/>
        <v>6.559</v>
      </c>
      <c r="AO9" s="309">
        <f t="shared" si="18"/>
        <v>1.07168775728007</v>
      </c>
      <c r="AQ9" s="265" t="s">
        <v>179</v>
      </c>
      <c r="AR9" s="168" t="s">
        <v>1509</v>
      </c>
      <c r="AS9" s="340">
        <f t="shared" si="19"/>
        <v>7.1389</v>
      </c>
      <c r="AT9" s="181" t="s">
        <v>180</v>
      </c>
      <c r="AU9" s="149">
        <f t="shared" si="20"/>
        <v>6.6766</v>
      </c>
      <c r="AV9" s="309">
        <f t="shared" si="21"/>
        <v>1.06924182967379</v>
      </c>
      <c r="AX9" s="265" t="s">
        <v>181</v>
      </c>
      <c r="AY9" s="168" t="s">
        <v>1510</v>
      </c>
      <c r="AZ9" s="340">
        <f t="shared" si="22"/>
        <v>7.0643</v>
      </c>
      <c r="BA9" s="181" t="s">
        <v>182</v>
      </c>
      <c r="BB9" s="149">
        <f t="shared" si="23"/>
        <v>6.685</v>
      </c>
      <c r="BC9" s="309">
        <f t="shared" si="24"/>
        <v>1.05673896783844</v>
      </c>
      <c r="BE9" s="265" t="s">
        <v>183</v>
      </c>
      <c r="BF9" s="168" t="s">
        <v>1511</v>
      </c>
      <c r="BG9" s="340">
        <f t="shared" si="25"/>
        <v>6.8981</v>
      </c>
      <c r="BH9" s="181" t="s">
        <v>184</v>
      </c>
      <c r="BI9" s="149">
        <f t="shared" si="26"/>
        <v>6.7483</v>
      </c>
      <c r="BJ9" s="309">
        <f t="shared" si="27"/>
        <v>1.02219818324615</v>
      </c>
      <c r="BL9" s="265" t="s">
        <v>185</v>
      </c>
      <c r="BM9" s="168" t="s">
        <v>1512</v>
      </c>
      <c r="BN9" s="340">
        <f t="shared" si="28"/>
        <v>6.8333</v>
      </c>
      <c r="BO9" s="181" t="s">
        <v>186</v>
      </c>
      <c r="BP9" s="149">
        <f t="shared" si="29"/>
        <v>6.8486</v>
      </c>
      <c r="BQ9" s="309">
        <f t="shared" si="30"/>
        <v>0.997765966766931</v>
      </c>
      <c r="BS9" s="265" t="s">
        <v>187</v>
      </c>
      <c r="BT9" s="168" t="s">
        <v>1513</v>
      </c>
      <c r="BU9" s="340">
        <f t="shared" si="31"/>
        <v>6.8284</v>
      </c>
      <c r="BV9" s="181" t="s">
        <v>188</v>
      </c>
      <c r="BW9" s="149">
        <f t="shared" si="32"/>
        <v>7.0722</v>
      </c>
      <c r="BX9" s="309">
        <f t="shared" si="33"/>
        <v>0.965526993014903</v>
      </c>
      <c r="BZ9" s="265" t="s">
        <v>189</v>
      </c>
      <c r="CA9" s="168" t="s">
        <v>1514</v>
      </c>
      <c r="CB9" s="340">
        <f t="shared" si="34"/>
        <v>7.1614</v>
      </c>
      <c r="CC9" s="181" t="s">
        <v>190</v>
      </c>
      <c r="CD9" s="149">
        <f t="shared" si="35"/>
        <v>7.1638</v>
      </c>
      <c r="CE9" s="309">
        <f t="shared" si="36"/>
        <v>0.999664982271978</v>
      </c>
      <c r="CG9" s="265" t="s">
        <v>191</v>
      </c>
      <c r="CH9" s="168" t="s">
        <v>1515</v>
      </c>
      <c r="CI9" s="340">
        <f t="shared" si="37"/>
        <v>7.4212</v>
      </c>
      <c r="CJ9" s="181" t="s">
        <v>192</v>
      </c>
      <c r="CK9" s="149">
        <f t="shared" si="38"/>
        <v>7.1339</v>
      </c>
      <c r="CL9" s="309">
        <f t="shared" si="39"/>
        <v>1.04027250171715</v>
      </c>
      <c r="CN9" s="265" t="s">
        <v>193</v>
      </c>
      <c r="CO9" s="168" t="s">
        <v>1516</v>
      </c>
      <c r="CP9" s="340">
        <f t="shared" si="0"/>
        <v>7.4007</v>
      </c>
      <c r="CQ9" s="181" t="s">
        <v>194</v>
      </c>
      <c r="CR9" s="149">
        <f t="shared" si="1"/>
        <v>6.9546</v>
      </c>
      <c r="CS9" s="309">
        <f t="shared" si="2"/>
        <v>1.06414459494435</v>
      </c>
      <c r="CU9" s="265" t="s">
        <v>195</v>
      </c>
      <c r="CV9" s="168" t="s">
        <v>1517</v>
      </c>
      <c r="CW9" s="340">
        <f t="shared" si="3"/>
        <v>7.3044</v>
      </c>
      <c r="CX9" s="181" t="s">
        <v>196</v>
      </c>
      <c r="CY9" s="149">
        <f t="shared" si="4"/>
        <v>6.7674</v>
      </c>
      <c r="CZ9" s="309">
        <f t="shared" si="40"/>
        <v>1.07935100629488</v>
      </c>
      <c r="DB9" s="265"/>
      <c r="DC9" s="172">
        <v>44980</v>
      </c>
      <c r="DD9" s="340">
        <v>7.3214</v>
      </c>
      <c r="DE9" s="309">
        <v>1.060642058</v>
      </c>
      <c r="DG9" s="265"/>
      <c r="DH9" s="172">
        <v>45013</v>
      </c>
      <c r="DI9" s="340">
        <v>7.4303</v>
      </c>
      <c r="DJ9" s="309">
        <v>1.08078663</v>
      </c>
      <c r="DL9" s="265"/>
      <c r="DM9" s="172">
        <v>45041</v>
      </c>
      <c r="DN9" s="340">
        <v>7.6109</v>
      </c>
      <c r="DO9" s="309">
        <v>1.105480268</v>
      </c>
      <c r="DQ9" s="265"/>
      <c r="DR9" s="172">
        <v>45072</v>
      </c>
      <c r="DS9" s="340">
        <v>7.5888</v>
      </c>
      <c r="DT9" s="309">
        <v>1.072470322</v>
      </c>
      <c r="DV9" s="265"/>
      <c r="DW9" s="172">
        <v>45104</v>
      </c>
      <c r="DX9" s="340">
        <v>7.8773</v>
      </c>
      <c r="DY9" s="309">
        <v>1.09258231851092</v>
      </c>
      <c r="EA9" s="265"/>
      <c r="EB9" s="172">
        <v>45133</v>
      </c>
      <c r="EC9" s="340">
        <v>7.885</v>
      </c>
      <c r="ED9" s="309">
        <v>1.10596816</v>
      </c>
      <c r="EF9" s="265"/>
      <c r="EG9" s="172">
        <v>45166</v>
      </c>
      <c r="EH9" s="340">
        <v>7.8437</v>
      </c>
      <c r="EI9" s="309">
        <v>1.09158594967713</v>
      </c>
      <c r="EK9" s="265"/>
      <c r="EL9" s="173">
        <v>45194</v>
      </c>
      <c r="EM9" s="340">
        <v>7.6776</v>
      </c>
      <c r="EN9" s="309">
        <v>1.070391903</v>
      </c>
      <c r="EP9" s="265"/>
      <c r="EQ9" s="173">
        <v>45225</v>
      </c>
      <c r="ER9" s="340">
        <v>7.6272</v>
      </c>
      <c r="ES9" s="309">
        <v>1.062520896</v>
      </c>
      <c r="EU9" s="265"/>
      <c r="EV9" s="173">
        <v>45257</v>
      </c>
      <c r="EW9" s="340">
        <v>7.7873</v>
      </c>
      <c r="EX9" s="309">
        <v>1.094352085</v>
      </c>
      <c r="EZ9" s="265"/>
      <c r="FA9" s="173">
        <v>45286</v>
      </c>
      <c r="FB9" s="340">
        <v>7.8335</v>
      </c>
      <c r="FC9" s="309">
        <v>1.103854013</v>
      </c>
      <c r="FE9" s="265"/>
      <c r="FF9" s="173">
        <v>45316</v>
      </c>
      <c r="FG9" s="340">
        <v>7.7446</v>
      </c>
      <c r="FH9" s="309">
        <v>1.090113169</v>
      </c>
      <c r="FJ9" s="265"/>
      <c r="FK9" s="173">
        <v>45348</v>
      </c>
      <c r="FL9" s="340">
        <v>7.7171</v>
      </c>
      <c r="FM9" s="309">
        <v>1.085692178</v>
      </c>
      <c r="FO9" s="265"/>
      <c r="FP9" s="173">
        <v>45377</v>
      </c>
      <c r="FQ9" s="340">
        <v>7.7203</v>
      </c>
      <c r="FR9" s="309">
        <v>1.0882399</v>
      </c>
      <c r="FT9" s="265"/>
      <c r="FU9" s="173">
        <v>45407</v>
      </c>
      <c r="FV9" s="340">
        <v>7.6372</v>
      </c>
      <c r="FW9" s="309">
        <v>1.074783979</v>
      </c>
      <c r="FY9" s="265"/>
      <c r="FZ9" s="173">
        <v>45440</v>
      </c>
      <c r="GA9" s="340">
        <v>7.7504</v>
      </c>
      <c r="GB9" s="309">
        <v>1.090054992</v>
      </c>
      <c r="GD9" s="265"/>
      <c r="GE9" s="173">
        <v>45468</v>
      </c>
      <c r="GF9" s="340">
        <v>7.6703</v>
      </c>
      <c r="GG9" s="309">
        <v>1.076911197</v>
      </c>
      <c r="GI9" s="265"/>
      <c r="GJ9" s="173">
        <v>45499</v>
      </c>
      <c r="GK9" s="340">
        <v>7.7599</v>
      </c>
      <c r="GL9" s="309">
        <v>1.088803143</v>
      </c>
      <c r="GN9" s="265"/>
      <c r="GO9" s="173">
        <v>45531</v>
      </c>
      <c r="GP9" s="340">
        <v>7.9494</v>
      </c>
      <c r="GQ9" s="309">
        <v>1.115720922</v>
      </c>
      <c r="GS9" s="265"/>
      <c r="GT9" s="147">
        <v>45560</v>
      </c>
      <c r="GU9" s="152">
        <v>7.8524</v>
      </c>
      <c r="GV9" s="152">
        <v>1.118544</v>
      </c>
      <c r="GX9" s="265"/>
      <c r="GY9" s="147">
        <v>45593</v>
      </c>
      <c r="GZ9" s="152">
        <v>7.699</v>
      </c>
      <c r="HA9" s="152">
        <v>1.079697645</v>
      </c>
      <c r="HC9" s="265"/>
      <c r="HD9" s="147">
        <v>45622</v>
      </c>
      <c r="HE9" s="152">
        <v>7.5613</v>
      </c>
      <c r="HF9" s="152">
        <v>1.051495</v>
      </c>
      <c r="HH9" s="265"/>
      <c r="HI9" s="147">
        <v>45652</v>
      </c>
      <c r="HJ9" s="152">
        <v>7.5157</v>
      </c>
      <c r="HK9" s="152">
        <v>1.045343</v>
      </c>
      <c r="HM9" s="265"/>
      <c r="HN9" s="147">
        <v>45671</v>
      </c>
      <c r="HO9" s="152">
        <v>7.4206</v>
      </c>
      <c r="HP9" s="152">
        <v>1.032388</v>
      </c>
      <c r="HR9" s="265"/>
      <c r="HS9" s="147">
        <v>45713</v>
      </c>
      <c r="HT9" s="152">
        <v>7.5322</v>
      </c>
      <c r="HU9" s="152">
        <v>1.050135</v>
      </c>
      <c r="HW9" s="265"/>
      <c r="HX9" s="170">
        <v>45742</v>
      </c>
      <c r="HY9">
        <v>7.7689</v>
      </c>
      <c r="HZ9">
        <v>1.082713</v>
      </c>
      <c r="IB9" s="265"/>
      <c r="IC9" s="170">
        <v>45772</v>
      </c>
      <c r="ID9" s="152">
        <v>8.2241</v>
      </c>
      <c r="IE9" s="152">
        <v>1.14119</v>
      </c>
      <c r="IG9" s="265"/>
      <c r="IH9" s="170">
        <v>45804</v>
      </c>
      <c r="II9" s="152">
        <v>8.1849</v>
      </c>
      <c r="IJ9" s="152">
        <v>1.138753</v>
      </c>
      <c r="IL9" s="265"/>
      <c r="IM9" s="147">
        <v>45833</v>
      </c>
      <c r="IN9" s="152">
        <v>8.3224</v>
      </c>
      <c r="IO9" s="152">
        <v>1.161244</v>
      </c>
      <c r="IQ9" s="265"/>
      <c r="IR9" s="147">
        <v>45866</v>
      </c>
      <c r="IS9">
        <v>8.4099</v>
      </c>
      <c r="IT9">
        <v>1.176753</v>
      </c>
      <c r="IV9" s="265"/>
      <c r="IW9" s="147">
        <v>45895</v>
      </c>
      <c r="IX9" s="152">
        <v>8.298</v>
      </c>
      <c r="IY9" s="152">
        <v>1.165646</v>
      </c>
      <c r="JA9" s="265"/>
      <c r="JB9" s="147">
        <v>45925</v>
      </c>
      <c r="JC9" s="152">
        <v>8.3614</v>
      </c>
      <c r="JD9" s="152">
        <v>1.175708</v>
      </c>
      <c r="JF9" s="265"/>
      <c r="JG9" s="147">
        <v>45958</v>
      </c>
      <c r="JH9" s="152">
        <v>8.2622</v>
      </c>
      <c r="JI9" s="152">
        <v>1.166055098</v>
      </c>
      <c r="JK9" s="265"/>
      <c r="JL9" s="147">
        <v>45986</v>
      </c>
      <c r="JM9" s="152">
        <v>8.1687</v>
      </c>
      <c r="JN9" s="152">
        <v>1.153347641</v>
      </c>
      <c r="JP9" s="265"/>
      <c r="JQ9" s="147">
        <v>46017</v>
      </c>
      <c r="JR9" s="152">
        <v>8.2747</v>
      </c>
      <c r="JS9" s="152">
        <v>1.1760851644447</v>
      </c>
      <c r="JU9" s="265"/>
      <c r="JV9" s="147">
        <v>46049</v>
      </c>
      <c r="JW9" s="152">
        <v>8.2755</v>
      </c>
      <c r="JX9" s="152">
        <v>1.18461736665808</v>
      </c>
      <c r="JZ9" s="265"/>
      <c r="KA9" s="147">
        <v>46077</v>
      </c>
      <c r="KB9" s="152">
        <v>8.173</v>
      </c>
      <c r="KC9" s="152">
        <v>1.17742818451609</v>
      </c>
      <c r="KE9" s="265"/>
      <c r="KF9" s="147">
        <v>46107</v>
      </c>
      <c r="KG9" s="152">
        <v>7.9798</v>
      </c>
      <c r="KH9" s="152">
        <v>1.15555491195551</v>
      </c>
      <c r="KJ9" s="265"/>
      <c r="KK9" s="147">
        <v>46139</v>
      </c>
      <c r="KL9" s="152">
        <v>8.0173</v>
      </c>
      <c r="KM9" s="152">
        <v>1.16906049956984</v>
      </c>
      <c r="KO9" s="265"/>
      <c r="KP9" s="147">
        <v>46168</v>
      </c>
      <c r="KQ9" s="152">
        <v>7.9233</v>
      </c>
      <c r="KR9" s="152">
        <v>1.16027706185567</v>
      </c>
      <c r="KT9" s="265"/>
      <c r="KU9" s="147">
        <v>46198</v>
      </c>
      <c r="KV9" s="152">
        <v>7.7349</v>
      </c>
      <c r="KW9" s="152">
        <v>1.13399991203507</v>
      </c>
    </row>
    <row r="10" spans="1:309">
      <c r="A10" s="168" t="s">
        <v>1518</v>
      </c>
      <c r="B10" s="168" t="s">
        <v>1519</v>
      </c>
      <c r="C10" s="149">
        <f t="shared" si="5"/>
        <v>7.4421</v>
      </c>
      <c r="F10" s="168" t="s">
        <v>198</v>
      </c>
      <c r="G10" s="168" t="s">
        <v>1520</v>
      </c>
      <c r="H10" s="149">
        <f t="shared" si="6"/>
        <v>7.1865</v>
      </c>
      <c r="J10" s="168" t="s">
        <v>200</v>
      </c>
      <c r="K10" s="168" t="s">
        <v>1521</v>
      </c>
      <c r="L10" s="149">
        <f t="shared" si="7"/>
        <v>7.2115</v>
      </c>
      <c r="O10" s="168" t="s">
        <v>202</v>
      </c>
      <c r="P10" s="168" t="s">
        <v>1522</v>
      </c>
      <c r="Q10" s="149">
        <f t="shared" si="8"/>
        <v>7.2554</v>
      </c>
      <c r="R10" s="181" t="s">
        <v>203</v>
      </c>
      <c r="S10" s="149">
        <f t="shared" si="8"/>
        <v>6.3599</v>
      </c>
      <c r="T10" s="309">
        <f t="shared" si="9"/>
        <v>1.14080410069341</v>
      </c>
      <c r="V10" s="168" t="s">
        <v>204</v>
      </c>
      <c r="W10" s="168" t="s">
        <v>1523</v>
      </c>
      <c r="X10" s="149">
        <f t="shared" si="10"/>
        <v>7.1763</v>
      </c>
      <c r="Y10" s="181" t="s">
        <v>205</v>
      </c>
      <c r="Z10" s="149">
        <f t="shared" si="11"/>
        <v>6.3487</v>
      </c>
      <c r="AA10" s="309">
        <f t="shared" si="12"/>
        <v>1.13035739600233</v>
      </c>
      <c r="AC10" s="168" t="s">
        <v>206</v>
      </c>
      <c r="AD10" s="168" t="s">
        <v>1524</v>
      </c>
      <c r="AE10" s="149">
        <f t="shared" si="13"/>
        <v>7.0155</v>
      </c>
      <c r="AF10" s="181" t="s">
        <v>207</v>
      </c>
      <c r="AG10" s="149">
        <f t="shared" si="14"/>
        <v>6.3739</v>
      </c>
      <c r="AH10" s="309">
        <f t="shared" si="15"/>
        <v>1.10066050612655</v>
      </c>
      <c r="AJ10" s="265" t="s">
        <v>208</v>
      </c>
      <c r="AK10" s="168" t="s">
        <v>1525</v>
      </c>
      <c r="AL10" s="340">
        <f t="shared" si="16"/>
        <v>7.0153</v>
      </c>
      <c r="AM10" s="181" t="s">
        <v>209</v>
      </c>
      <c r="AN10" s="149">
        <f t="shared" si="17"/>
        <v>6.4909</v>
      </c>
      <c r="AO10" s="309">
        <f t="shared" si="18"/>
        <v>1.08079002911769</v>
      </c>
      <c r="AQ10" s="265" t="s">
        <v>210</v>
      </c>
      <c r="AR10" s="168" t="s">
        <v>1526</v>
      </c>
      <c r="AS10" s="340">
        <f t="shared" si="19"/>
        <v>7.1438</v>
      </c>
      <c r="AT10" s="181" t="s">
        <v>211</v>
      </c>
      <c r="AU10" s="149">
        <f t="shared" si="20"/>
        <v>6.655</v>
      </c>
      <c r="AV10" s="309">
        <f t="shared" si="21"/>
        <v>1.07344853493614</v>
      </c>
      <c r="AX10" s="265" t="s">
        <v>212</v>
      </c>
      <c r="AY10" s="168" t="s">
        <v>1527</v>
      </c>
      <c r="AZ10" s="340">
        <f t="shared" si="22"/>
        <v>7.0522</v>
      </c>
      <c r="BA10" s="181" t="s">
        <v>213</v>
      </c>
      <c r="BB10" s="149">
        <f t="shared" si="23"/>
        <v>6.7</v>
      </c>
      <c r="BC10" s="309">
        <f t="shared" si="24"/>
        <v>1.0525671641791</v>
      </c>
      <c r="BE10" s="265" t="s">
        <v>214</v>
      </c>
      <c r="BF10" s="168" t="s">
        <v>1528</v>
      </c>
      <c r="BG10" s="340">
        <f t="shared" si="25"/>
        <v>6.8886</v>
      </c>
      <c r="BH10" s="181" t="s">
        <v>215</v>
      </c>
      <c r="BI10" s="149">
        <f t="shared" si="26"/>
        <v>6.7543</v>
      </c>
      <c r="BJ10" s="309">
        <f t="shared" si="27"/>
        <v>1.01988362968775</v>
      </c>
      <c r="BL10" s="265" t="s">
        <v>216</v>
      </c>
      <c r="BM10" s="168" t="s">
        <v>1529</v>
      </c>
      <c r="BN10" s="340">
        <f t="shared" si="28"/>
        <v>6.8447</v>
      </c>
      <c r="BO10" s="181" t="s">
        <v>217</v>
      </c>
      <c r="BP10" s="149">
        <f t="shared" si="29"/>
        <v>6.8536</v>
      </c>
      <c r="BQ10" s="309">
        <f t="shared" si="30"/>
        <v>0.998701412396405</v>
      </c>
      <c r="BS10" s="265" t="s">
        <v>218</v>
      </c>
      <c r="BT10" s="168" t="s">
        <v>1530</v>
      </c>
      <c r="BU10" s="340">
        <f t="shared" si="31"/>
        <v>6.8429</v>
      </c>
      <c r="BV10" s="181" t="s">
        <v>219</v>
      </c>
      <c r="BW10" s="149">
        <f t="shared" si="32"/>
        <v>7.0298</v>
      </c>
      <c r="BX10" s="309">
        <f t="shared" si="33"/>
        <v>0.973413183874363</v>
      </c>
      <c r="BZ10" s="265" t="s">
        <v>220</v>
      </c>
      <c r="CA10" s="168" t="s">
        <v>1531</v>
      </c>
      <c r="CB10" s="340">
        <f t="shared" si="34"/>
        <v>7.0908</v>
      </c>
      <c r="CC10" s="181" t="s">
        <v>221</v>
      </c>
      <c r="CD10" s="149">
        <f t="shared" si="35"/>
        <v>7.1668</v>
      </c>
      <c r="CE10" s="309">
        <f t="shared" si="36"/>
        <v>0.989395546129375</v>
      </c>
      <c r="CG10" s="265" t="s">
        <v>222</v>
      </c>
      <c r="CH10" s="168" t="s">
        <v>1532</v>
      </c>
      <c r="CI10" s="340">
        <f t="shared" si="37"/>
        <v>7.4148</v>
      </c>
      <c r="CJ10" s="181" t="s">
        <v>223</v>
      </c>
      <c r="CK10" s="149">
        <f t="shared" si="38"/>
        <v>7.1201</v>
      </c>
      <c r="CL10" s="309">
        <f t="shared" si="39"/>
        <v>1.04138986811983</v>
      </c>
      <c r="CN10" s="265" t="s">
        <v>224</v>
      </c>
      <c r="CO10" s="168" t="s">
        <v>1533</v>
      </c>
      <c r="CP10" s="340">
        <f t="shared" si="0"/>
        <v>7.4119</v>
      </c>
      <c r="CQ10" s="181" t="s">
        <v>225</v>
      </c>
      <c r="CR10" s="149">
        <f t="shared" si="1"/>
        <v>6.9825</v>
      </c>
      <c r="CS10" s="309">
        <f t="shared" si="2"/>
        <v>1.06149659863946</v>
      </c>
      <c r="CU10" s="265" t="s">
        <v>226</v>
      </c>
      <c r="CV10" s="168" t="s">
        <v>1534</v>
      </c>
      <c r="CW10" s="340">
        <f t="shared" si="3"/>
        <v>7.2913</v>
      </c>
      <c r="CX10" s="181" t="s">
        <v>227</v>
      </c>
      <c r="CY10" s="149">
        <f t="shared" si="4"/>
        <v>6.7602</v>
      </c>
      <c r="CZ10" s="309">
        <f t="shared" si="40"/>
        <v>1.07856276441525</v>
      </c>
      <c r="DB10" s="265"/>
      <c r="DC10" s="172">
        <v>44979</v>
      </c>
      <c r="DD10" s="340">
        <v>7.3229</v>
      </c>
      <c r="DE10" s="309">
        <v>1.065009671</v>
      </c>
      <c r="DG10" s="265"/>
      <c r="DH10" s="172">
        <v>45012</v>
      </c>
      <c r="DI10" s="340">
        <v>7.4038</v>
      </c>
      <c r="DJ10" s="309">
        <v>1.077480572</v>
      </c>
      <c r="DL10" s="265"/>
      <c r="DM10" s="172">
        <v>45040</v>
      </c>
      <c r="DN10" s="340">
        <v>7.5648</v>
      </c>
      <c r="DO10" s="309">
        <v>1.098975812</v>
      </c>
      <c r="DQ10" s="265"/>
      <c r="DR10" s="172">
        <v>45071</v>
      </c>
      <c r="DS10" s="340">
        <v>7.5843</v>
      </c>
      <c r="DT10" s="309">
        <v>1.075344894</v>
      </c>
      <c r="DV10" s="265"/>
      <c r="DW10" s="172">
        <v>45103</v>
      </c>
      <c r="DX10" s="340">
        <v>7.8618</v>
      </c>
      <c r="DY10" s="309">
        <v>1.09106805817697</v>
      </c>
      <c r="EA10" s="265"/>
      <c r="EB10" s="172">
        <v>45132</v>
      </c>
      <c r="EC10" s="340">
        <v>7.9636</v>
      </c>
      <c r="ED10" s="309">
        <v>1.115256421</v>
      </c>
      <c r="EF10" s="265"/>
      <c r="EG10" s="172">
        <v>45163</v>
      </c>
      <c r="EH10" s="340">
        <v>7.851</v>
      </c>
      <c r="EI10" s="309">
        <v>1.09219147781812</v>
      </c>
      <c r="EK10" s="265"/>
      <c r="EL10" s="173">
        <v>45191</v>
      </c>
      <c r="EM10" s="340">
        <v>7.6881</v>
      </c>
      <c r="EN10" s="309">
        <v>1.0718259</v>
      </c>
      <c r="EP10" s="265"/>
      <c r="EQ10" s="173">
        <v>45224</v>
      </c>
      <c r="ER10" s="340">
        <v>7.6449</v>
      </c>
      <c r="ES10" s="309">
        <v>1.064971791</v>
      </c>
      <c r="EU10" s="265"/>
      <c r="EV10" s="173">
        <v>45254</v>
      </c>
      <c r="EW10" s="340">
        <v>7.7708</v>
      </c>
      <c r="EX10" s="309">
        <v>1.092156119</v>
      </c>
      <c r="EZ10" s="265"/>
      <c r="FA10" s="173">
        <v>45285</v>
      </c>
      <c r="FB10" s="340">
        <v>7.8238</v>
      </c>
      <c r="FC10" s="309">
        <v>1.10178848</v>
      </c>
      <c r="FE10" s="265"/>
      <c r="FF10" s="173">
        <v>45315</v>
      </c>
      <c r="FG10" s="340">
        <v>7.7407</v>
      </c>
      <c r="FH10" s="309">
        <v>1.089426203</v>
      </c>
      <c r="FJ10" s="265"/>
      <c r="FK10" s="173">
        <v>45345</v>
      </c>
      <c r="FL10" s="340">
        <v>7.7102</v>
      </c>
      <c r="FM10" s="309">
        <v>1.084965665</v>
      </c>
      <c r="FO10" s="265"/>
      <c r="FP10" s="173">
        <v>45376</v>
      </c>
      <c r="FQ10" s="340">
        <v>7.7167</v>
      </c>
      <c r="FR10" s="309">
        <v>1.0869204</v>
      </c>
      <c r="FT10" s="265"/>
      <c r="FU10" s="173">
        <v>45406</v>
      </c>
      <c r="FV10" s="340">
        <v>7.6332</v>
      </c>
      <c r="FW10" s="309">
        <v>1.074372255</v>
      </c>
      <c r="FY10" s="265"/>
      <c r="FZ10" s="173">
        <v>45439</v>
      </c>
      <c r="GA10" s="340">
        <v>7.7402</v>
      </c>
      <c r="GB10" s="309">
        <v>1.088773544</v>
      </c>
      <c r="GD10" s="265"/>
      <c r="GE10" s="173">
        <v>45467</v>
      </c>
      <c r="GF10" s="340">
        <v>7.6507</v>
      </c>
      <c r="GG10" s="309">
        <v>1.074521425</v>
      </c>
      <c r="GI10" s="265"/>
      <c r="GJ10" s="173">
        <v>45498</v>
      </c>
      <c r="GK10" s="340">
        <v>7.7643</v>
      </c>
      <c r="GL10" s="309">
        <v>1.088641494</v>
      </c>
      <c r="GN10" s="265"/>
      <c r="GO10" s="173">
        <v>45530</v>
      </c>
      <c r="GP10" s="340">
        <v>7.9584</v>
      </c>
      <c r="GQ10" s="309">
        <v>1.118711255</v>
      </c>
      <c r="GS10" s="265"/>
      <c r="GT10" s="147">
        <v>45559</v>
      </c>
      <c r="GU10" s="152">
        <v>7.8332</v>
      </c>
      <c r="GV10" s="152">
        <v>1.110935</v>
      </c>
      <c r="GX10" s="265"/>
      <c r="GY10" s="147">
        <v>45590</v>
      </c>
      <c r="GZ10" s="152">
        <v>7.6939</v>
      </c>
      <c r="HA10" s="152">
        <v>1.082275988</v>
      </c>
      <c r="HC10" s="265"/>
      <c r="HD10" s="147">
        <v>45621</v>
      </c>
      <c r="HE10" s="152">
        <v>7.5645</v>
      </c>
      <c r="HF10" s="152">
        <v>1.051823</v>
      </c>
      <c r="HH10" s="265"/>
      <c r="HI10" s="147">
        <v>45651</v>
      </c>
      <c r="HJ10" s="152">
        <v>7.5178</v>
      </c>
      <c r="HK10" s="152">
        <v>1.046057</v>
      </c>
      <c r="HM10" s="265"/>
      <c r="HN10" s="147">
        <v>45670</v>
      </c>
      <c r="HO10" s="152">
        <v>7.4222</v>
      </c>
      <c r="HP10" s="152">
        <v>1.03251</v>
      </c>
      <c r="HR10" s="265"/>
      <c r="HS10" s="147">
        <v>45712</v>
      </c>
      <c r="HT10" s="152">
        <v>7.5475</v>
      </c>
      <c r="HU10" s="152">
        <v>1.0524</v>
      </c>
      <c r="HW10" s="265"/>
      <c r="HX10" s="170">
        <v>45741</v>
      </c>
      <c r="HY10">
        <v>7.7864</v>
      </c>
      <c r="HZ10">
        <v>1.084638</v>
      </c>
      <c r="IB10" s="265"/>
      <c r="IC10" s="170">
        <v>45771</v>
      </c>
      <c r="ID10" s="152">
        <v>8.2124</v>
      </c>
      <c r="IE10" s="152">
        <v>1.139061</v>
      </c>
      <c r="IG10" s="265"/>
      <c r="IH10" s="170">
        <v>45803</v>
      </c>
      <c r="II10" s="152">
        <v>8.1676</v>
      </c>
      <c r="IJ10" s="152">
        <v>1.137026</v>
      </c>
      <c r="IL10" s="265"/>
      <c r="IM10" s="147">
        <v>45832</v>
      </c>
      <c r="IN10" s="152">
        <v>8.3106</v>
      </c>
      <c r="IO10" s="152">
        <v>1.159791</v>
      </c>
      <c r="IQ10" s="265"/>
      <c r="IR10" s="147">
        <v>45863</v>
      </c>
      <c r="IS10">
        <v>8.4001</v>
      </c>
      <c r="IT10">
        <v>1.176172</v>
      </c>
      <c r="IV10" s="265"/>
      <c r="IW10" s="147">
        <v>45894</v>
      </c>
      <c r="IX10" s="152">
        <v>8.3446</v>
      </c>
      <c r="IY10" s="152">
        <v>1.172637</v>
      </c>
      <c r="JA10" s="265"/>
      <c r="JB10" s="147">
        <v>45924</v>
      </c>
      <c r="JC10" s="152">
        <v>8.3939</v>
      </c>
      <c r="JD10" s="152">
        <v>1.180959</v>
      </c>
      <c r="JF10" s="265"/>
      <c r="JG10" s="147">
        <v>45957</v>
      </c>
      <c r="JH10" s="152">
        <v>8.2546</v>
      </c>
      <c r="JI10" s="152">
        <v>1.164571606</v>
      </c>
      <c r="JK10" s="265"/>
      <c r="JL10" s="147">
        <v>45985</v>
      </c>
      <c r="JM10" s="152">
        <v>8.1638</v>
      </c>
      <c r="JN10" s="152">
        <v>1.152314142</v>
      </c>
      <c r="JP10" s="265"/>
      <c r="JQ10" s="147">
        <v>46016</v>
      </c>
      <c r="JR10" s="152">
        <v>8.2825</v>
      </c>
      <c r="JS10" s="152">
        <v>1.17662518468008</v>
      </c>
      <c r="JU10" s="265"/>
      <c r="JV10" s="147">
        <v>46048</v>
      </c>
      <c r="JW10" s="152">
        <v>8.249</v>
      </c>
      <c r="JX10" s="152">
        <v>1.18107755966954</v>
      </c>
      <c r="JZ10" s="265"/>
      <c r="KA10" s="147">
        <v>46066</v>
      </c>
      <c r="KB10" s="152">
        <v>8.2195</v>
      </c>
      <c r="KC10" s="152">
        <v>1.18440012680481</v>
      </c>
      <c r="KE10" s="265"/>
      <c r="KF10" s="147">
        <v>46106</v>
      </c>
      <c r="KG10" s="152">
        <v>8.0008</v>
      </c>
      <c r="KH10" s="152">
        <v>1.1610337972167</v>
      </c>
      <c r="KJ10" s="265"/>
      <c r="KK10" s="147">
        <v>46136</v>
      </c>
      <c r="KL10" s="152">
        <v>8.0079</v>
      </c>
      <c r="KM10" s="152">
        <v>1.16607449689839</v>
      </c>
      <c r="KO10" s="265"/>
      <c r="KP10" s="147">
        <v>46167</v>
      </c>
      <c r="KQ10" s="152">
        <v>7.9297</v>
      </c>
      <c r="KR10" s="152">
        <v>1.16070435317193</v>
      </c>
      <c r="KT10" s="265"/>
      <c r="KU10" s="147">
        <v>46197</v>
      </c>
      <c r="KV10" s="152">
        <v>7.7434</v>
      </c>
      <c r="KW10" s="152">
        <v>1.13547914069946</v>
      </c>
    </row>
    <row r="11" spans="1:309">
      <c r="A11" s="168" t="s">
        <v>1535</v>
      </c>
      <c r="B11" s="168" t="s">
        <v>1536</v>
      </c>
      <c r="C11" s="149">
        <f t="shared" si="5"/>
        <v>7.4431</v>
      </c>
      <c r="F11" s="168" t="s">
        <v>229</v>
      </c>
      <c r="G11" s="168" t="s">
        <v>1537</v>
      </c>
      <c r="H11" s="149">
        <f t="shared" si="6"/>
        <v>7.1844</v>
      </c>
      <c r="J11" s="168" t="s">
        <v>231</v>
      </c>
      <c r="K11" s="168" t="s">
        <v>1538</v>
      </c>
      <c r="L11" s="149">
        <f t="shared" si="7"/>
        <v>7.2128</v>
      </c>
      <c r="O11" s="168" t="s">
        <v>233</v>
      </c>
      <c r="P11" s="168" t="s">
        <v>1539</v>
      </c>
      <c r="Q11" s="149">
        <f t="shared" si="8"/>
        <v>7.2932</v>
      </c>
      <c r="R11" s="181" t="s">
        <v>234</v>
      </c>
      <c r="S11" s="149">
        <f t="shared" si="8"/>
        <v>6.3677</v>
      </c>
      <c r="T11" s="309">
        <f t="shared" si="9"/>
        <v>1.14534290246086</v>
      </c>
      <c r="V11" s="168" t="s">
        <v>235</v>
      </c>
      <c r="W11" s="168" t="s">
        <v>1540</v>
      </c>
      <c r="X11" s="149">
        <f t="shared" si="10"/>
        <v>7.1745</v>
      </c>
      <c r="Y11" s="181" t="s">
        <v>236</v>
      </c>
      <c r="Z11" s="149">
        <f t="shared" si="11"/>
        <v>6.3401</v>
      </c>
      <c r="AA11" s="309">
        <f t="shared" si="12"/>
        <v>1.13160675699121</v>
      </c>
      <c r="AC11" s="168" t="s">
        <v>237</v>
      </c>
      <c r="AD11" s="168" t="s">
        <v>1541</v>
      </c>
      <c r="AE11" s="149">
        <f t="shared" si="13"/>
        <v>7.0038</v>
      </c>
      <c r="AF11" s="181" t="s">
        <v>145</v>
      </c>
      <c r="AG11" s="149">
        <f t="shared" si="14"/>
        <v>6.364</v>
      </c>
      <c r="AH11" s="309">
        <f t="shared" si="15"/>
        <v>1.10053425518542</v>
      </c>
      <c r="AJ11" s="265" t="s">
        <v>238</v>
      </c>
      <c r="AK11" s="168" t="s">
        <v>1542</v>
      </c>
      <c r="AL11" s="340">
        <f t="shared" si="16"/>
        <v>7.0054</v>
      </c>
      <c r="AM11" s="181" t="s">
        <v>239</v>
      </c>
      <c r="AN11" s="149">
        <f t="shared" si="17"/>
        <v>6.4596</v>
      </c>
      <c r="AO11" s="309">
        <f t="shared" si="18"/>
        <v>1.08449439593783</v>
      </c>
      <c r="AQ11" s="265" t="s">
        <v>240</v>
      </c>
      <c r="AR11" s="168" t="s">
        <v>401</v>
      </c>
      <c r="AS11" s="340">
        <f t="shared" si="19"/>
        <v>7.1095</v>
      </c>
      <c r="AT11" s="181" t="s">
        <v>241</v>
      </c>
      <c r="AU11" s="149">
        <f t="shared" si="20"/>
        <v>6.6566</v>
      </c>
      <c r="AV11" s="309">
        <f t="shared" si="21"/>
        <v>1.06803773698284</v>
      </c>
      <c r="AX11" s="265" t="s">
        <v>242</v>
      </c>
      <c r="AY11" s="168" t="s">
        <v>1543</v>
      </c>
      <c r="AZ11" s="340">
        <f t="shared" si="22"/>
        <v>7.0875</v>
      </c>
      <c r="BA11" s="181" t="s">
        <v>243</v>
      </c>
      <c r="BB11" s="149">
        <f t="shared" si="23"/>
        <v>6.7079</v>
      </c>
      <c r="BC11" s="309">
        <f t="shared" si="24"/>
        <v>1.05658999090625</v>
      </c>
      <c r="BE11" s="265" t="s">
        <v>244</v>
      </c>
      <c r="BF11" s="168" t="s">
        <v>1544</v>
      </c>
      <c r="BG11" s="340">
        <f t="shared" si="25"/>
        <v>6.8996</v>
      </c>
      <c r="BH11" s="181" t="s">
        <v>245</v>
      </c>
      <c r="BI11" s="149">
        <f t="shared" si="26"/>
        <v>6.7522</v>
      </c>
      <c r="BJ11" s="309">
        <f t="shared" si="27"/>
        <v>1.02182992209946</v>
      </c>
      <c r="BL11" s="265" t="s">
        <v>246</v>
      </c>
      <c r="BM11" s="168" t="s">
        <v>1545</v>
      </c>
      <c r="BN11" s="340">
        <f t="shared" si="28"/>
        <v>6.8168</v>
      </c>
      <c r="BO11" s="181" t="s">
        <v>247</v>
      </c>
      <c r="BP11" s="149">
        <f t="shared" si="29"/>
        <v>6.8388</v>
      </c>
      <c r="BQ11" s="309">
        <f t="shared" si="30"/>
        <v>0.996783061355793</v>
      </c>
      <c r="BS11" s="265" t="s">
        <v>248</v>
      </c>
      <c r="BT11" s="168" t="s">
        <v>1546</v>
      </c>
      <c r="BU11" s="340">
        <f t="shared" si="31"/>
        <v>6.9112</v>
      </c>
      <c r="BV11" s="181" t="s">
        <v>249</v>
      </c>
      <c r="BW11" s="149">
        <f t="shared" si="32"/>
        <v>6.992</v>
      </c>
      <c r="BX11" s="309">
        <f t="shared" si="33"/>
        <v>0.988443935926773</v>
      </c>
      <c r="BZ11" s="265" t="s">
        <v>250</v>
      </c>
      <c r="CA11" s="168" t="s">
        <v>432</v>
      </c>
      <c r="CB11" s="340">
        <f t="shared" si="34"/>
        <v>7.0421</v>
      </c>
      <c r="CC11" s="181" t="s">
        <v>251</v>
      </c>
      <c r="CD11" s="149">
        <f t="shared" si="35"/>
        <v>7.123</v>
      </c>
      <c r="CE11" s="309">
        <f t="shared" si="36"/>
        <v>0.988642425944125</v>
      </c>
      <c r="CG11" s="265" t="s">
        <v>252</v>
      </c>
      <c r="CH11" s="168" t="s">
        <v>1547</v>
      </c>
      <c r="CI11" s="340">
        <f t="shared" si="37"/>
        <v>7.3481</v>
      </c>
      <c r="CJ11" s="181" t="s">
        <v>253</v>
      </c>
      <c r="CK11" s="149">
        <f t="shared" si="38"/>
        <v>7.1281</v>
      </c>
      <c r="CL11" s="309">
        <f t="shared" si="39"/>
        <v>1.03086376453753</v>
      </c>
      <c r="CN11" s="265" t="s">
        <v>254</v>
      </c>
      <c r="CO11" s="168" t="s">
        <v>1548</v>
      </c>
      <c r="CP11" s="340">
        <f t="shared" si="0"/>
        <v>7.3984</v>
      </c>
      <c r="CQ11" s="181" t="s">
        <v>255</v>
      </c>
      <c r="CR11" s="149">
        <f t="shared" si="1"/>
        <v>6.981</v>
      </c>
      <c r="CS11" s="309">
        <f t="shared" si="2"/>
        <v>1.05979086090818</v>
      </c>
      <c r="CU11" s="265" t="s">
        <v>256</v>
      </c>
      <c r="CV11" s="168" t="s">
        <v>1549</v>
      </c>
      <c r="CW11" s="340">
        <f t="shared" si="3"/>
        <v>7.2792</v>
      </c>
      <c r="CX11" s="181" t="s">
        <v>257</v>
      </c>
      <c r="CY11" s="149">
        <f t="shared" si="4"/>
        <v>6.7222</v>
      </c>
      <c r="CZ11" s="309">
        <f t="shared" si="40"/>
        <v>1.08285977804885</v>
      </c>
      <c r="DB11" s="265"/>
      <c r="DC11" s="172">
        <v>44978</v>
      </c>
      <c r="DD11" s="340">
        <v>7.3265</v>
      </c>
      <c r="DE11" s="309">
        <v>1.068672783</v>
      </c>
      <c r="DG11" s="265"/>
      <c r="DH11" s="172">
        <v>45009</v>
      </c>
      <c r="DI11" s="340">
        <v>7.4069</v>
      </c>
      <c r="DJ11" s="309">
        <v>1.083291895</v>
      </c>
      <c r="DL11" s="265"/>
      <c r="DM11" s="172">
        <v>45037</v>
      </c>
      <c r="DN11" s="340">
        <v>7.54</v>
      </c>
      <c r="DO11" s="309">
        <v>1.096695369</v>
      </c>
      <c r="DQ11" s="265"/>
      <c r="DR11" s="172">
        <v>45070</v>
      </c>
      <c r="DS11" s="340">
        <v>7.6002</v>
      </c>
      <c r="DT11" s="309">
        <v>1.07712585</v>
      </c>
      <c r="DV11" s="265"/>
      <c r="DW11" s="172">
        <v>45098</v>
      </c>
      <c r="DX11" s="340">
        <v>7.8396</v>
      </c>
      <c r="DY11" s="309">
        <v>1.09194233581726</v>
      </c>
      <c r="EA11" s="265"/>
      <c r="EB11" s="172">
        <v>45131</v>
      </c>
      <c r="EC11" s="340">
        <v>7.988</v>
      </c>
      <c r="ED11" s="309">
        <v>1.117968958</v>
      </c>
      <c r="EF11" s="265"/>
      <c r="EG11" s="172">
        <v>45162</v>
      </c>
      <c r="EH11" s="340">
        <v>7.8864</v>
      </c>
      <c r="EI11" s="309">
        <v>1.09707036140556</v>
      </c>
      <c r="EK11" s="265"/>
      <c r="EL11" s="173">
        <v>45190</v>
      </c>
      <c r="EM11" s="340">
        <v>7.6863</v>
      </c>
      <c r="EN11" s="309">
        <v>1.071560017</v>
      </c>
      <c r="EP11" s="265"/>
      <c r="EQ11" s="173">
        <v>45223</v>
      </c>
      <c r="ER11" s="340">
        <v>7.6899</v>
      </c>
      <c r="ES11" s="309">
        <v>1.071225587</v>
      </c>
      <c r="EU11" s="265"/>
      <c r="EV11" s="173">
        <v>45253</v>
      </c>
      <c r="EW11" s="340">
        <v>7.7738</v>
      </c>
      <c r="EX11" s="309">
        <v>1.091641858</v>
      </c>
      <c r="EZ11" s="265"/>
      <c r="FA11" s="173">
        <v>45282</v>
      </c>
      <c r="FB11" s="340">
        <v>7.816</v>
      </c>
      <c r="FC11" s="309">
        <v>1.101574282</v>
      </c>
      <c r="FE11" s="265"/>
      <c r="FF11" s="173">
        <v>45314</v>
      </c>
      <c r="FG11" s="340">
        <v>7.7635</v>
      </c>
      <c r="FH11" s="309">
        <v>1.091651785</v>
      </c>
      <c r="FJ11" s="265"/>
      <c r="FK11" s="173">
        <v>45344</v>
      </c>
      <c r="FL11" s="340">
        <v>7.7088</v>
      </c>
      <c r="FM11" s="309">
        <v>1.085471289</v>
      </c>
      <c r="FO11" s="265"/>
      <c r="FP11" s="173">
        <v>45373</v>
      </c>
      <c r="FQ11" s="340">
        <v>7.7465</v>
      </c>
      <c r="FR11" s="309">
        <v>1.0909949</v>
      </c>
      <c r="FT11" s="265"/>
      <c r="FU11" s="173">
        <v>45405</v>
      </c>
      <c r="FV11" s="340">
        <v>7.6053</v>
      </c>
      <c r="FW11" s="309">
        <v>1.070279627</v>
      </c>
      <c r="FY11" s="265"/>
      <c r="FZ11" s="173">
        <v>45436</v>
      </c>
      <c r="GA11" s="340">
        <v>7.7254</v>
      </c>
      <c r="GB11" s="309">
        <v>1.086523586</v>
      </c>
      <c r="GD11" s="265"/>
      <c r="GE11" s="173">
        <v>45464</v>
      </c>
      <c r="GF11" s="340">
        <v>7.6623</v>
      </c>
      <c r="GG11" s="309">
        <v>1.076226192</v>
      </c>
      <c r="GI11" s="265"/>
      <c r="GJ11" s="173">
        <v>45497</v>
      </c>
      <c r="GK11" s="340">
        <v>7.7764</v>
      </c>
      <c r="GL11" s="309">
        <v>1.089772695</v>
      </c>
      <c r="GN11" s="265"/>
      <c r="GO11" s="173">
        <v>45527</v>
      </c>
      <c r="GP11" s="340">
        <v>7.9316</v>
      </c>
      <c r="GQ11" s="309">
        <v>1.111522184</v>
      </c>
      <c r="GS11" s="265"/>
      <c r="GT11" s="147">
        <v>45558</v>
      </c>
      <c r="GU11" s="152">
        <v>7.8714</v>
      </c>
      <c r="GV11" s="152">
        <v>1.11602</v>
      </c>
      <c r="GX11" s="265"/>
      <c r="GY11" s="147">
        <v>45589</v>
      </c>
      <c r="GZ11" s="152">
        <v>7.6868</v>
      </c>
      <c r="HA11" s="152">
        <v>1.078304295</v>
      </c>
      <c r="HC11" s="265"/>
      <c r="HD11" s="147">
        <v>45618</v>
      </c>
      <c r="HE11" s="152">
        <v>7.5641</v>
      </c>
      <c r="HF11" s="152">
        <v>1.051416</v>
      </c>
      <c r="HH11" s="265"/>
      <c r="HI11" s="147">
        <v>45650</v>
      </c>
      <c r="HJ11" s="152">
        <v>7.5235</v>
      </c>
      <c r="HK11" s="152">
        <v>1.046733</v>
      </c>
      <c r="HM11" s="265"/>
      <c r="HN11" s="147">
        <v>45667</v>
      </c>
      <c r="HO11" s="152">
        <v>7.4527</v>
      </c>
      <c r="HP11" s="152">
        <v>1.036667</v>
      </c>
      <c r="HR11" s="265"/>
      <c r="HS11" s="147">
        <v>45709</v>
      </c>
      <c r="HT11" s="152">
        <v>7.5388</v>
      </c>
      <c r="HU11" s="152">
        <v>1.051495</v>
      </c>
      <c r="HW11" s="265"/>
      <c r="HX11" s="170">
        <v>45740</v>
      </c>
      <c r="HY11">
        <v>7.8004</v>
      </c>
      <c r="HZ11">
        <v>1.086709</v>
      </c>
      <c r="IB11" s="265"/>
      <c r="IC11" s="170">
        <v>45770</v>
      </c>
      <c r="ID11" s="152">
        <v>8.2496</v>
      </c>
      <c r="IE11" s="152">
        <v>1.143935</v>
      </c>
      <c r="IG11" s="265"/>
      <c r="IH11" s="170">
        <v>45800</v>
      </c>
      <c r="II11" s="152">
        <v>8.1269</v>
      </c>
      <c r="IJ11" s="152">
        <v>1.130007</v>
      </c>
      <c r="IL11" s="265"/>
      <c r="IM11" s="147">
        <v>45831</v>
      </c>
      <c r="IN11" s="152">
        <v>8.2509</v>
      </c>
      <c r="IO11" s="152">
        <v>1.150593</v>
      </c>
      <c r="IQ11" s="265"/>
      <c r="IR11" s="147">
        <v>45862</v>
      </c>
      <c r="IS11">
        <v>8.4077</v>
      </c>
      <c r="IT11">
        <v>1.177796</v>
      </c>
      <c r="IV11" s="265"/>
      <c r="IW11" s="147">
        <v>45891</v>
      </c>
      <c r="IX11" s="152">
        <v>8.298</v>
      </c>
      <c r="IY11" s="152">
        <v>1.163472</v>
      </c>
      <c r="JA11" s="265"/>
      <c r="JB11" s="147">
        <v>45923</v>
      </c>
      <c r="JC11" s="152">
        <v>8.3877</v>
      </c>
      <c r="JD11" s="152">
        <v>1.180419</v>
      </c>
      <c r="JF11" s="265"/>
      <c r="JG11" s="147">
        <v>45954</v>
      </c>
      <c r="JH11" s="152">
        <v>8.2486</v>
      </c>
      <c r="JI11" s="152">
        <v>1.162953982</v>
      </c>
      <c r="JK11" s="265"/>
      <c r="JL11" s="147">
        <v>45982</v>
      </c>
      <c r="JM11" s="152">
        <v>8.1826</v>
      </c>
      <c r="JN11" s="152">
        <v>1.154511464</v>
      </c>
      <c r="JP11" s="265"/>
      <c r="JQ11" s="147">
        <v>46015</v>
      </c>
      <c r="JR11" s="152">
        <v>8.2969</v>
      </c>
      <c r="JS11" s="152">
        <v>1.17734954804104</v>
      </c>
      <c r="JU11" s="265"/>
      <c r="JV11" s="147">
        <v>46045</v>
      </c>
      <c r="JW11" s="152">
        <v>8.19</v>
      </c>
      <c r="JX11" s="152">
        <v>1.17118791917516</v>
      </c>
      <c r="JZ11" s="265"/>
      <c r="KA11" s="147">
        <v>46065</v>
      </c>
      <c r="KB11" s="152">
        <v>8.2253</v>
      </c>
      <c r="KC11" s="152">
        <v>1.18422909138028</v>
      </c>
      <c r="KE11" s="265"/>
      <c r="KF11" s="147">
        <v>46105</v>
      </c>
      <c r="KG11" s="152">
        <v>7.9941</v>
      </c>
      <c r="KH11" s="152">
        <v>1.15952308428702</v>
      </c>
      <c r="KJ11" s="265"/>
      <c r="KK11" s="147">
        <v>46135</v>
      </c>
      <c r="KL11" s="152">
        <v>8.0178</v>
      </c>
      <c r="KM11" s="152">
        <v>1.16792425345958</v>
      </c>
      <c r="KO11" s="265"/>
      <c r="KP11" s="147">
        <v>46164</v>
      </c>
      <c r="KQ11" s="152">
        <v>7.9193</v>
      </c>
      <c r="KR11" s="152">
        <v>1.15824960145087</v>
      </c>
      <c r="KT11" s="265"/>
      <c r="KU11" s="147">
        <v>46196</v>
      </c>
      <c r="KV11" s="152">
        <v>7.7654</v>
      </c>
      <c r="KW11" s="152">
        <v>1.13910607149668</v>
      </c>
    </row>
    <row r="12" spans="1:309">
      <c r="A12" s="168" t="s">
        <v>1550</v>
      </c>
      <c r="B12" s="168" t="s">
        <v>1551</v>
      </c>
      <c r="C12" s="149">
        <f t="shared" si="5"/>
        <v>7.4442</v>
      </c>
      <c r="F12" s="168" t="s">
        <v>258</v>
      </c>
      <c r="G12" s="168" t="s">
        <v>1552</v>
      </c>
      <c r="H12" s="149">
        <f t="shared" si="6"/>
        <v>7.2086</v>
      </c>
      <c r="J12" s="168" t="s">
        <v>260</v>
      </c>
      <c r="K12" s="168" t="s">
        <v>1553</v>
      </c>
      <c r="L12" s="149">
        <f t="shared" si="7"/>
        <v>7.2046</v>
      </c>
      <c r="O12" s="168" t="s">
        <v>262</v>
      </c>
      <c r="P12" s="168" t="s">
        <v>1554</v>
      </c>
      <c r="Q12" s="149">
        <f t="shared" si="8"/>
        <v>7.2624</v>
      </c>
      <c r="R12" s="181" t="s">
        <v>263</v>
      </c>
      <c r="S12" s="149">
        <f t="shared" si="8"/>
        <v>6.3542</v>
      </c>
      <c r="T12" s="309">
        <f t="shared" si="9"/>
        <v>1.14292908627365</v>
      </c>
      <c r="V12" s="168" t="s">
        <v>264</v>
      </c>
      <c r="W12" s="168" t="s">
        <v>130</v>
      </c>
      <c r="X12" s="149">
        <f t="shared" si="10"/>
        <v>7.1989</v>
      </c>
      <c r="Y12" s="181" t="s">
        <v>265</v>
      </c>
      <c r="Z12" s="149">
        <f t="shared" si="11"/>
        <v>6.3343</v>
      </c>
      <c r="AA12" s="309">
        <f t="shared" si="12"/>
        <v>1.13649495603303</v>
      </c>
      <c r="AC12" s="168" t="s">
        <v>266</v>
      </c>
      <c r="AD12" s="168" t="s">
        <v>1555</v>
      </c>
      <c r="AE12" s="149">
        <f t="shared" si="13"/>
        <v>7.0072</v>
      </c>
      <c r="AF12" s="181" t="s">
        <v>267</v>
      </c>
      <c r="AG12" s="149">
        <f t="shared" si="14"/>
        <v>6.3558</v>
      </c>
      <c r="AH12" s="309">
        <f t="shared" si="15"/>
        <v>1.10248906510589</v>
      </c>
      <c r="AJ12" s="265" t="s">
        <v>268</v>
      </c>
      <c r="AK12" s="168" t="s">
        <v>1556</v>
      </c>
      <c r="AL12" s="340">
        <f t="shared" si="16"/>
        <v>6.9522</v>
      </c>
      <c r="AM12" s="181" t="s">
        <v>269</v>
      </c>
      <c r="AN12" s="149">
        <f t="shared" si="17"/>
        <v>6.4098</v>
      </c>
      <c r="AO12" s="309">
        <f t="shared" si="18"/>
        <v>1.08462042497426</v>
      </c>
      <c r="AQ12" s="265" t="s">
        <v>270</v>
      </c>
      <c r="AR12" s="168" t="s">
        <v>1557</v>
      </c>
      <c r="AS12" s="340">
        <f t="shared" si="19"/>
        <v>7.0634</v>
      </c>
      <c r="AT12" s="181" t="s">
        <v>271</v>
      </c>
      <c r="AU12" s="149">
        <f t="shared" si="20"/>
        <v>6.6756</v>
      </c>
      <c r="AV12" s="309">
        <f t="shared" si="21"/>
        <v>1.05809215651028</v>
      </c>
      <c r="AX12" s="265" t="s">
        <v>272</v>
      </c>
      <c r="AY12" s="168" t="s">
        <v>1558</v>
      </c>
      <c r="AZ12" s="340">
        <f t="shared" si="22"/>
        <v>7.0622</v>
      </c>
      <c r="BA12" s="181" t="s">
        <v>273</v>
      </c>
      <c r="BB12" s="149">
        <f t="shared" si="23"/>
        <v>6.7109</v>
      </c>
      <c r="BC12" s="309">
        <f t="shared" si="24"/>
        <v>1.05234767318839</v>
      </c>
      <c r="BE12" s="265" t="s">
        <v>274</v>
      </c>
      <c r="BF12" s="168" t="s">
        <v>1559</v>
      </c>
      <c r="BG12" s="340">
        <f t="shared" si="25"/>
        <v>6.883</v>
      </c>
      <c r="BH12" s="181" t="s">
        <v>275</v>
      </c>
      <c r="BI12" s="149">
        <f t="shared" si="26"/>
        <v>6.762</v>
      </c>
      <c r="BJ12" s="309">
        <f t="shared" si="27"/>
        <v>1.01789411416741</v>
      </c>
      <c r="BL12" s="265" t="s">
        <v>276</v>
      </c>
      <c r="BM12" s="168" t="s">
        <v>1560</v>
      </c>
      <c r="BN12" s="340">
        <f t="shared" si="28"/>
        <v>6.807</v>
      </c>
      <c r="BO12" s="181" t="s">
        <v>277</v>
      </c>
      <c r="BP12" s="149">
        <f t="shared" si="29"/>
        <v>6.8523</v>
      </c>
      <c r="BQ12" s="309">
        <f t="shared" si="30"/>
        <v>0.993389081038483</v>
      </c>
      <c r="BS12" s="265" t="s">
        <v>278</v>
      </c>
      <c r="BT12" s="168" t="s">
        <v>1561</v>
      </c>
      <c r="BU12" s="340">
        <f t="shared" si="31"/>
        <v>6.8976</v>
      </c>
      <c r="BV12" s="181" t="s">
        <v>279</v>
      </c>
      <c r="BW12" s="149">
        <f t="shared" si="32"/>
        <v>6.9798</v>
      </c>
      <c r="BX12" s="309">
        <f t="shared" si="33"/>
        <v>0.988223158256683</v>
      </c>
      <c r="BZ12" s="265" t="s">
        <v>280</v>
      </c>
      <c r="CA12" s="168" t="s">
        <v>1562</v>
      </c>
      <c r="CB12" s="340">
        <f t="shared" si="34"/>
        <v>6.9902</v>
      </c>
      <c r="CC12" s="181" t="s">
        <v>281</v>
      </c>
      <c r="CD12" s="149">
        <f t="shared" si="35"/>
        <v>7.1186</v>
      </c>
      <c r="CE12" s="309">
        <f t="shared" si="36"/>
        <v>0.981962745483662</v>
      </c>
      <c r="CG12" s="265" t="s">
        <v>282</v>
      </c>
      <c r="CH12" s="168" t="s">
        <v>1563</v>
      </c>
      <c r="CI12" s="340">
        <f t="shared" si="37"/>
        <v>7.3378</v>
      </c>
      <c r="CJ12" s="181" t="s">
        <v>283</v>
      </c>
      <c r="CK12" s="149">
        <f t="shared" si="38"/>
        <v>7.1667</v>
      </c>
      <c r="CL12" s="309">
        <f t="shared" si="39"/>
        <v>1.02387430756136</v>
      </c>
      <c r="CN12" s="265" t="s">
        <v>284</v>
      </c>
      <c r="CO12" s="168" t="s">
        <v>1564</v>
      </c>
      <c r="CP12" s="340">
        <f t="shared" si="0"/>
        <v>7.3964</v>
      </c>
      <c r="CQ12" s="181" t="s">
        <v>285</v>
      </c>
      <c r="CR12" s="149">
        <f t="shared" si="1"/>
        <v>6.9713</v>
      </c>
      <c r="CS12" s="309">
        <f t="shared" si="2"/>
        <v>1.06097858362142</v>
      </c>
      <c r="CU12" s="265" t="s">
        <v>286</v>
      </c>
      <c r="CV12" s="168" t="s">
        <v>1565</v>
      </c>
      <c r="CW12" s="340">
        <f t="shared" si="3"/>
        <v>7.2709</v>
      </c>
      <c r="CX12" s="181" t="s">
        <v>287</v>
      </c>
      <c r="CY12" s="149">
        <f t="shared" si="4"/>
        <v>6.7135</v>
      </c>
      <c r="CZ12" s="309">
        <f t="shared" si="40"/>
        <v>1.08302673717137</v>
      </c>
      <c r="DB12" s="265"/>
      <c r="DC12" s="172">
        <v>44977</v>
      </c>
      <c r="DD12" s="340">
        <v>7.333</v>
      </c>
      <c r="DE12" s="309">
        <v>1.068280815</v>
      </c>
      <c r="DG12" s="265"/>
      <c r="DH12" s="172">
        <v>45008</v>
      </c>
      <c r="DI12" s="340">
        <v>7.4675</v>
      </c>
      <c r="DJ12" s="309">
        <v>1.086829964</v>
      </c>
      <c r="DL12" s="265"/>
      <c r="DM12" s="172">
        <v>45036</v>
      </c>
      <c r="DN12" s="340">
        <v>7.5537</v>
      </c>
      <c r="DO12" s="309">
        <v>1.094945425</v>
      </c>
      <c r="DQ12" s="265"/>
      <c r="DR12" s="172">
        <v>45069</v>
      </c>
      <c r="DS12" s="340">
        <v>7.6031</v>
      </c>
      <c r="DT12" s="309">
        <v>1.081122202</v>
      </c>
      <c r="DV12" s="265"/>
      <c r="DW12" s="172">
        <v>45097</v>
      </c>
      <c r="DX12" s="340">
        <v>7.8226</v>
      </c>
      <c r="DY12" s="309">
        <v>1.09260293871166</v>
      </c>
      <c r="EA12" s="265"/>
      <c r="EB12" s="172">
        <v>45128</v>
      </c>
      <c r="EC12" s="340">
        <v>8.0041</v>
      </c>
      <c r="ED12" s="309">
        <v>1.120143865</v>
      </c>
      <c r="EF12" s="265"/>
      <c r="EG12" s="172">
        <v>45161</v>
      </c>
      <c r="EH12" s="340">
        <v>7.8965</v>
      </c>
      <c r="EI12" s="309">
        <v>1.09691893093293</v>
      </c>
      <c r="EK12" s="265"/>
      <c r="EL12" s="173">
        <v>45189</v>
      </c>
      <c r="EM12" s="340">
        <v>7.7107</v>
      </c>
      <c r="EN12" s="309">
        <v>1.07493169</v>
      </c>
      <c r="EP12" s="265"/>
      <c r="EQ12" s="173">
        <v>45222</v>
      </c>
      <c r="ER12" s="340">
        <v>7.6378</v>
      </c>
      <c r="ES12" s="309">
        <v>1.063878984</v>
      </c>
      <c r="EU12" s="265"/>
      <c r="EV12" s="173">
        <v>45252</v>
      </c>
      <c r="EW12" s="340">
        <v>7.7946</v>
      </c>
      <c r="EX12" s="309">
        <v>1.093917534</v>
      </c>
      <c r="EZ12" s="265"/>
      <c r="FA12" s="173">
        <v>45281</v>
      </c>
      <c r="FB12" s="340">
        <v>7.7775</v>
      </c>
      <c r="FC12" s="309">
        <v>1.095237425</v>
      </c>
      <c r="FE12" s="265"/>
      <c r="FF12" s="173">
        <v>45313</v>
      </c>
      <c r="FG12" s="340">
        <v>7.7679</v>
      </c>
      <c r="FH12" s="309">
        <v>1.09245482</v>
      </c>
      <c r="FJ12" s="265"/>
      <c r="FK12" s="173">
        <v>45343</v>
      </c>
      <c r="FL12" s="340">
        <v>7.6994</v>
      </c>
      <c r="FM12" s="309">
        <v>1.083964522</v>
      </c>
      <c r="FO12" s="265"/>
      <c r="FP12" s="173">
        <v>45372</v>
      </c>
      <c r="FQ12" s="340">
        <v>7.7769</v>
      </c>
      <c r="FR12" s="309">
        <v>1.0962335</v>
      </c>
      <c r="FT12" s="265"/>
      <c r="FU12" s="173">
        <v>45404</v>
      </c>
      <c r="FV12" s="340">
        <v>7.5955</v>
      </c>
      <c r="FW12" s="309">
        <v>1.069141224</v>
      </c>
      <c r="FY12" s="265"/>
      <c r="FZ12" s="173">
        <v>45435</v>
      </c>
      <c r="GA12" s="340">
        <v>7.733</v>
      </c>
      <c r="GB12" s="309">
        <v>1.087653661</v>
      </c>
      <c r="GD12" s="265"/>
      <c r="GE12" s="173">
        <v>45463</v>
      </c>
      <c r="GF12" s="340">
        <v>7.6801</v>
      </c>
      <c r="GG12" s="309">
        <v>1.078786942</v>
      </c>
      <c r="GI12" s="265"/>
      <c r="GJ12" s="173">
        <v>45496</v>
      </c>
      <c r="GK12" s="340">
        <v>7.8047</v>
      </c>
      <c r="GL12" s="309">
        <v>1.094106597</v>
      </c>
      <c r="GN12" s="265"/>
      <c r="GO12" s="173">
        <v>45526</v>
      </c>
      <c r="GP12" s="340">
        <v>7.9463</v>
      </c>
      <c r="GQ12" s="309">
        <v>1.115614646</v>
      </c>
      <c r="GS12" s="265"/>
      <c r="GT12" s="147">
        <v>45555</v>
      </c>
      <c r="GU12" s="152">
        <v>7.8834</v>
      </c>
      <c r="GV12" s="152">
        <v>1.115933</v>
      </c>
      <c r="GX12" s="265"/>
      <c r="GY12" s="147">
        <v>45588</v>
      </c>
      <c r="GZ12" s="152">
        <v>7.6912</v>
      </c>
      <c r="HA12" s="152">
        <v>1.079542424</v>
      </c>
      <c r="HC12" s="265"/>
      <c r="HD12" s="147">
        <v>45617</v>
      </c>
      <c r="HE12" s="152">
        <v>7.6178</v>
      </c>
      <c r="HF12" s="152">
        <v>1.058999</v>
      </c>
      <c r="HH12" s="265"/>
      <c r="HI12" s="147">
        <v>45649</v>
      </c>
      <c r="HJ12" s="152">
        <v>7.5315</v>
      </c>
      <c r="HK12" s="152">
        <v>1.047934</v>
      </c>
      <c r="HM12" s="265"/>
      <c r="HN12" s="147">
        <v>45666</v>
      </c>
      <c r="HO12" s="152">
        <v>7.4694</v>
      </c>
      <c r="HP12" s="152">
        <v>1.039062</v>
      </c>
      <c r="HR12" s="265"/>
      <c r="HS12" s="147">
        <v>45708</v>
      </c>
      <c r="HT12" s="152">
        <v>7.5024</v>
      </c>
      <c r="HU12" s="152">
        <v>1.046185</v>
      </c>
      <c r="HW12" s="265"/>
      <c r="HX12" s="170">
        <v>45737</v>
      </c>
      <c r="HY12">
        <v>7.8209</v>
      </c>
      <c r="HZ12">
        <v>1.089869</v>
      </c>
      <c r="IB12" s="265"/>
      <c r="IC12" s="170">
        <v>45769</v>
      </c>
      <c r="ID12" s="152">
        <v>8.324</v>
      </c>
      <c r="IE12" s="152">
        <v>1.154924</v>
      </c>
      <c r="IG12" s="265"/>
      <c r="IH12" s="170">
        <v>45799</v>
      </c>
      <c r="II12" s="152">
        <v>8.1462</v>
      </c>
      <c r="IJ12" s="152">
        <v>1.132943</v>
      </c>
      <c r="IL12" s="265"/>
      <c r="IM12" s="147">
        <v>45828</v>
      </c>
      <c r="IN12" s="152">
        <v>8.2603</v>
      </c>
      <c r="IO12" s="152">
        <v>1.152145</v>
      </c>
      <c r="IQ12" s="265"/>
      <c r="IR12" s="147">
        <v>45861</v>
      </c>
      <c r="IS12">
        <v>8.392</v>
      </c>
      <c r="IT12">
        <v>1.17512</v>
      </c>
      <c r="IV12" s="265"/>
      <c r="IW12" s="147">
        <v>45890</v>
      </c>
      <c r="IX12" s="152">
        <v>8.3287</v>
      </c>
      <c r="IY12" s="152">
        <v>1.168334</v>
      </c>
      <c r="JA12" s="265"/>
      <c r="JB12" s="147">
        <v>45922</v>
      </c>
      <c r="JC12" s="152">
        <v>8.3516</v>
      </c>
      <c r="JD12" s="152">
        <v>1.174528</v>
      </c>
      <c r="JF12" s="265"/>
      <c r="JG12" s="147">
        <v>45953</v>
      </c>
      <c r="JH12" s="152">
        <v>8.2434</v>
      </c>
      <c r="JI12" s="152">
        <v>1.162384726</v>
      </c>
      <c r="JK12" s="265"/>
      <c r="JL12" s="147">
        <v>45981</v>
      </c>
      <c r="JM12" s="152">
        <v>8.1918</v>
      </c>
      <c r="JN12" s="152">
        <v>1.155320499</v>
      </c>
      <c r="JP12" s="265"/>
      <c r="JQ12" s="147">
        <v>46014</v>
      </c>
      <c r="JR12" s="152">
        <v>8.2828</v>
      </c>
      <c r="JS12" s="152">
        <v>1.17448208385917</v>
      </c>
      <c r="JU12" s="265"/>
      <c r="JV12" s="147">
        <v>46044</v>
      </c>
      <c r="JW12" s="152">
        <v>8.1537</v>
      </c>
      <c r="JX12" s="152">
        <v>1.16449820762936</v>
      </c>
      <c r="JZ12" s="265"/>
      <c r="KA12" s="147">
        <v>46064</v>
      </c>
      <c r="KB12" s="152">
        <v>8.2392</v>
      </c>
      <c r="KC12" s="152">
        <v>1.18655491229586</v>
      </c>
      <c r="KE12" s="265"/>
      <c r="KF12" s="147">
        <v>46104</v>
      </c>
      <c r="KG12" s="152">
        <v>7.9676</v>
      </c>
      <c r="KH12" s="152">
        <v>1.15403890441911</v>
      </c>
      <c r="KJ12" s="265"/>
      <c r="KK12" s="147">
        <v>46134</v>
      </c>
      <c r="KL12" s="152">
        <v>8.0362</v>
      </c>
      <c r="KM12" s="152">
        <v>1.17086034821884</v>
      </c>
      <c r="KO12" s="265"/>
      <c r="KP12" s="147">
        <v>46163</v>
      </c>
      <c r="KQ12" s="152">
        <v>7.9236</v>
      </c>
      <c r="KR12" s="152">
        <v>1.15928543212044</v>
      </c>
      <c r="KT12" s="265"/>
      <c r="KU12" s="147">
        <v>46195</v>
      </c>
      <c r="KV12" s="152">
        <v>7.7886</v>
      </c>
      <c r="KW12" s="152">
        <v>1.1428613352898</v>
      </c>
    </row>
    <row r="13" spans="1:309">
      <c r="A13" s="168" t="s">
        <v>1566</v>
      </c>
      <c r="B13" s="168" t="s">
        <v>1567</v>
      </c>
      <c r="C13" s="149">
        <f t="shared" si="5"/>
        <v>7.4496</v>
      </c>
      <c r="F13" s="168" t="s">
        <v>289</v>
      </c>
      <c r="G13" s="168" t="s">
        <v>1522</v>
      </c>
      <c r="H13" s="149">
        <f t="shared" si="6"/>
        <v>7.2554</v>
      </c>
      <c r="J13" s="168" t="s">
        <v>291</v>
      </c>
      <c r="K13" s="168" t="s">
        <v>1568</v>
      </c>
      <c r="L13" s="149">
        <f t="shared" si="7"/>
        <v>7.1879</v>
      </c>
      <c r="O13" s="168" t="s">
        <v>293</v>
      </c>
      <c r="P13" s="168" t="s">
        <v>1569</v>
      </c>
      <c r="Q13" s="149">
        <f t="shared" si="8"/>
        <v>7.2376</v>
      </c>
      <c r="R13" s="181" t="s">
        <v>294</v>
      </c>
      <c r="S13" s="149">
        <f t="shared" si="8"/>
        <v>6.3658</v>
      </c>
      <c r="T13" s="309">
        <f t="shared" si="9"/>
        <v>1.13695057966006</v>
      </c>
      <c r="V13" s="168" t="s">
        <v>295</v>
      </c>
      <c r="W13" s="168" t="s">
        <v>1570</v>
      </c>
      <c r="X13" s="149">
        <f t="shared" si="10"/>
        <v>7.2073</v>
      </c>
      <c r="Y13" s="181" t="s">
        <v>296</v>
      </c>
      <c r="Z13" s="149">
        <f t="shared" si="11"/>
        <v>6.3321</v>
      </c>
      <c r="AA13" s="309">
        <f t="shared" si="12"/>
        <v>1.13821638950743</v>
      </c>
      <c r="AC13" s="168" t="s">
        <v>297</v>
      </c>
      <c r="AD13" s="168" t="s">
        <v>1571</v>
      </c>
      <c r="AE13" s="149">
        <f t="shared" si="13"/>
        <v>7.0111</v>
      </c>
      <c r="AF13" s="181" t="s">
        <v>298</v>
      </c>
      <c r="AG13" s="149">
        <f t="shared" si="14"/>
        <v>6.3664</v>
      </c>
      <c r="AH13" s="309">
        <f t="shared" si="15"/>
        <v>1.10126602161347</v>
      </c>
      <c r="AJ13" s="265" t="s">
        <v>299</v>
      </c>
      <c r="AK13" s="168" t="s">
        <v>486</v>
      </c>
      <c r="AL13" s="340">
        <f t="shared" si="16"/>
        <v>6.8928</v>
      </c>
      <c r="AM13" s="181" t="s">
        <v>300</v>
      </c>
      <c r="AN13" s="149">
        <f t="shared" si="17"/>
        <v>6.3996</v>
      </c>
      <c r="AO13" s="309">
        <f t="shared" si="18"/>
        <v>1.07706731670729</v>
      </c>
      <c r="AQ13" s="265" t="s">
        <v>301</v>
      </c>
      <c r="AR13" s="168" t="s">
        <v>1572</v>
      </c>
      <c r="AS13" s="340">
        <f t="shared" si="19"/>
        <v>7.1379</v>
      </c>
      <c r="AT13" s="181" t="s">
        <v>302</v>
      </c>
      <c r="AU13" s="149">
        <f t="shared" si="20"/>
        <v>6.7487</v>
      </c>
      <c r="AV13" s="309">
        <f t="shared" si="21"/>
        <v>1.05767036614459</v>
      </c>
      <c r="AX13" s="265" t="s">
        <v>303</v>
      </c>
      <c r="AY13" s="168" t="s">
        <v>1573</v>
      </c>
      <c r="AZ13" s="340">
        <f t="shared" si="22"/>
        <v>7.0327</v>
      </c>
      <c r="BA13" s="181" t="s">
        <v>304</v>
      </c>
      <c r="BB13" s="149">
        <f t="shared" si="23"/>
        <v>6.6851</v>
      </c>
      <c r="BC13" s="309">
        <f t="shared" si="24"/>
        <v>1.05199623042288</v>
      </c>
      <c r="BE13" s="265" t="s">
        <v>305</v>
      </c>
      <c r="BF13" s="168" t="s">
        <v>1574</v>
      </c>
      <c r="BG13" s="340">
        <f t="shared" si="25"/>
        <v>6.9032</v>
      </c>
      <c r="BH13" s="181" t="s">
        <v>306</v>
      </c>
      <c r="BI13" s="149">
        <f t="shared" si="26"/>
        <v>6.7465</v>
      </c>
      <c r="BJ13" s="309">
        <f t="shared" si="27"/>
        <v>1.02322685837101</v>
      </c>
      <c r="BL13" s="265" t="s">
        <v>307</v>
      </c>
      <c r="BM13" s="168" t="s">
        <v>1575</v>
      </c>
      <c r="BN13" s="340">
        <f t="shared" si="28"/>
        <v>6.8421</v>
      </c>
      <c r="BO13" s="181" t="s">
        <v>308</v>
      </c>
      <c r="BP13" s="149">
        <f t="shared" si="29"/>
        <v>6.8198</v>
      </c>
      <c r="BQ13" s="309">
        <f t="shared" si="30"/>
        <v>1.00326989061263</v>
      </c>
      <c r="BS13" s="265" t="s">
        <v>309</v>
      </c>
      <c r="BT13" s="168" t="s">
        <v>1576</v>
      </c>
      <c r="BU13" s="340">
        <f t="shared" si="31"/>
        <v>6.9641</v>
      </c>
      <c r="BV13" s="181" t="s">
        <v>310</v>
      </c>
      <c r="BW13" s="149">
        <f t="shared" si="32"/>
        <v>6.9536</v>
      </c>
      <c r="BX13" s="309">
        <f t="shared" si="33"/>
        <v>1.00151000920387</v>
      </c>
      <c r="BZ13" s="265" t="s">
        <v>311</v>
      </c>
      <c r="CA13" s="168" t="s">
        <v>1577</v>
      </c>
      <c r="CB13" s="340">
        <f t="shared" si="34"/>
        <v>6.9949</v>
      </c>
      <c r="CC13" s="181" t="s">
        <v>312</v>
      </c>
      <c r="CD13" s="149">
        <f t="shared" si="35"/>
        <v>7.1188</v>
      </c>
      <c r="CE13" s="309">
        <f t="shared" si="36"/>
        <v>0.98259538124403</v>
      </c>
      <c r="CG13" s="265" t="s">
        <v>313</v>
      </c>
      <c r="CH13" s="168" t="s">
        <v>1578</v>
      </c>
      <c r="CI13" s="340">
        <f t="shared" si="37"/>
        <v>7.3551</v>
      </c>
      <c r="CJ13" s="181" t="s">
        <v>314</v>
      </c>
      <c r="CK13" s="149">
        <f t="shared" si="38"/>
        <v>7.1256</v>
      </c>
      <c r="CL13" s="309">
        <f t="shared" si="39"/>
        <v>1.03220781407881</v>
      </c>
      <c r="CN13" s="265" t="s">
        <v>315</v>
      </c>
      <c r="CO13" s="168" t="s">
        <v>1579</v>
      </c>
      <c r="CP13" s="340">
        <f t="shared" si="0"/>
        <v>7.4014</v>
      </c>
      <c r="CQ13" s="181" t="s">
        <v>316</v>
      </c>
      <c r="CR13" s="149">
        <f t="shared" si="1"/>
        <v>6.965</v>
      </c>
      <c r="CS13" s="309">
        <f t="shared" si="2"/>
        <v>1.06265613783202</v>
      </c>
      <c r="CU13" s="265" t="s">
        <v>317</v>
      </c>
      <c r="CV13" s="168" t="s">
        <v>1580</v>
      </c>
      <c r="CW13" s="340">
        <f t="shared" si="3"/>
        <v>7.3067</v>
      </c>
      <c r="CX13" s="181" t="s">
        <v>318</v>
      </c>
      <c r="CY13" s="149">
        <f t="shared" si="4"/>
        <v>6.7292</v>
      </c>
      <c r="CZ13" s="309">
        <f t="shared" si="40"/>
        <v>1.08582000832194</v>
      </c>
      <c r="DB13" s="265"/>
      <c r="DC13" s="172">
        <v>44974</v>
      </c>
      <c r="DD13" s="340">
        <v>7.3193</v>
      </c>
      <c r="DE13" s="309">
        <v>1.066036499</v>
      </c>
      <c r="DG13" s="265"/>
      <c r="DH13" s="172">
        <v>45007</v>
      </c>
      <c r="DI13" s="340">
        <v>7.4012</v>
      </c>
      <c r="DJ13" s="309">
        <v>1.077086517</v>
      </c>
      <c r="DL13" s="265"/>
      <c r="DM13" s="172">
        <v>45035</v>
      </c>
      <c r="DN13" s="340">
        <v>7.5436</v>
      </c>
      <c r="DO13" s="309">
        <v>1.097554233</v>
      </c>
      <c r="DQ13" s="265"/>
      <c r="DR13" s="172">
        <v>45068</v>
      </c>
      <c r="DS13" s="340">
        <v>7.5911</v>
      </c>
      <c r="DT13" s="309">
        <v>1.08201605</v>
      </c>
      <c r="DV13" s="265"/>
      <c r="DW13" s="172">
        <v>45096</v>
      </c>
      <c r="DX13" s="340">
        <v>7.7895</v>
      </c>
      <c r="DY13" s="309">
        <v>1.0940155334897</v>
      </c>
      <c r="EA13" s="265"/>
      <c r="EB13" s="172">
        <v>45127</v>
      </c>
      <c r="EC13" s="340">
        <v>8.0879</v>
      </c>
      <c r="ED13" s="309">
        <v>1.131712982</v>
      </c>
      <c r="EF13" s="265"/>
      <c r="EG13" s="172">
        <v>45160</v>
      </c>
      <c r="EH13" s="340">
        <v>7.935</v>
      </c>
      <c r="EI13" s="309">
        <v>1.10220580064452</v>
      </c>
      <c r="EK13" s="265"/>
      <c r="EL13" s="173">
        <v>45188</v>
      </c>
      <c r="EM13" s="340">
        <v>7.7179</v>
      </c>
      <c r="EN13" s="309">
        <v>1.075920427</v>
      </c>
      <c r="EP13" s="265"/>
      <c r="EQ13" s="173">
        <v>45219</v>
      </c>
      <c r="ER13" s="340">
        <v>7.6275</v>
      </c>
      <c r="ES13" s="309">
        <v>1.062429485</v>
      </c>
      <c r="EU13" s="265"/>
      <c r="EV13" s="173">
        <v>45251</v>
      </c>
      <c r="EW13" s="340">
        <v>7.8349</v>
      </c>
      <c r="EX13" s="309">
        <v>1.097232726</v>
      </c>
      <c r="EZ13" s="265"/>
      <c r="FA13" s="173">
        <v>45280</v>
      </c>
      <c r="FB13" s="340">
        <v>7.7975</v>
      </c>
      <c r="FC13" s="309">
        <v>1.098765606</v>
      </c>
      <c r="FE13" s="265"/>
      <c r="FF13" s="173">
        <v>45310</v>
      </c>
      <c r="FG13" s="340">
        <v>7.7551</v>
      </c>
      <c r="FH13" s="309">
        <v>1.089704498</v>
      </c>
      <c r="FJ13" s="265"/>
      <c r="FK13" s="173">
        <v>45342</v>
      </c>
      <c r="FL13" s="340">
        <v>7.6799</v>
      </c>
      <c r="FM13" s="309">
        <v>1.080641076</v>
      </c>
      <c r="FO13" s="265"/>
      <c r="FP13" s="173">
        <v>45371</v>
      </c>
      <c r="FQ13" s="340">
        <v>7.7441</v>
      </c>
      <c r="FR13" s="309">
        <v>1.0912101</v>
      </c>
      <c r="FT13" s="265"/>
      <c r="FU13" s="173">
        <v>45401</v>
      </c>
      <c r="FV13" s="340">
        <v>7.5873</v>
      </c>
      <c r="FW13" s="309">
        <v>1.067941897</v>
      </c>
      <c r="FY13" s="265"/>
      <c r="FZ13" s="173">
        <v>45434</v>
      </c>
      <c r="GA13" s="340">
        <v>7.7508</v>
      </c>
      <c r="GB13" s="309">
        <v>1.090479339</v>
      </c>
      <c r="GD13" s="265"/>
      <c r="GE13" s="173">
        <v>45462</v>
      </c>
      <c r="GF13" s="340">
        <v>7.6687</v>
      </c>
      <c r="GG13" s="309">
        <v>1.077685184</v>
      </c>
      <c r="GI13" s="265"/>
      <c r="GJ13" s="173">
        <v>45495</v>
      </c>
      <c r="GK13" s="340">
        <v>7.8087</v>
      </c>
      <c r="GL13" s="309">
        <v>1.094651994</v>
      </c>
      <c r="GN13" s="265"/>
      <c r="GO13" s="173">
        <v>45525</v>
      </c>
      <c r="GP13" s="340">
        <v>7.9325</v>
      </c>
      <c r="GQ13" s="309">
        <v>1.112443379</v>
      </c>
      <c r="GS13" s="265"/>
      <c r="GT13" s="147">
        <v>45554</v>
      </c>
      <c r="GU13" s="152">
        <v>7.8859</v>
      </c>
      <c r="GV13" s="152">
        <v>1.110956</v>
      </c>
      <c r="GX13" s="265"/>
      <c r="GY13" s="147">
        <v>45587</v>
      </c>
      <c r="GZ13" s="152">
        <v>7.7016</v>
      </c>
      <c r="HA13" s="152">
        <v>1.081336085</v>
      </c>
      <c r="HC13" s="265"/>
      <c r="HD13" s="147">
        <v>45616</v>
      </c>
      <c r="HE13" s="152">
        <v>7.6517</v>
      </c>
      <c r="HF13" s="152">
        <v>1.063696</v>
      </c>
      <c r="HH13" s="265"/>
      <c r="HI13" s="147">
        <v>45646</v>
      </c>
      <c r="HJ13" s="152">
        <v>7.4984</v>
      </c>
      <c r="HK13" s="152">
        <v>1.042878</v>
      </c>
      <c r="HM13" s="265"/>
      <c r="HN13" s="147">
        <v>45665</v>
      </c>
      <c r="HO13" s="152">
        <v>7.4905</v>
      </c>
      <c r="HP13" s="152">
        <v>1.041983</v>
      </c>
      <c r="HR13" s="265"/>
      <c r="HS13" s="147">
        <v>45707</v>
      </c>
      <c r="HT13" s="152">
        <v>7.5178</v>
      </c>
      <c r="HU13" s="152">
        <v>1.048435</v>
      </c>
      <c r="HW13" s="265"/>
      <c r="HX13" s="170">
        <v>45736</v>
      </c>
      <c r="HY13">
        <v>7.8457</v>
      </c>
      <c r="HZ13">
        <v>1.093416</v>
      </c>
      <c r="IB13" s="265"/>
      <c r="IC13" s="170">
        <v>45768</v>
      </c>
      <c r="ID13" s="152">
        <v>8.2806</v>
      </c>
      <c r="IE13" s="152">
        <v>1.149205</v>
      </c>
      <c r="IG13" s="265"/>
      <c r="IH13" s="170">
        <v>45798</v>
      </c>
      <c r="II13" s="152">
        <v>8.1265</v>
      </c>
      <c r="IJ13" s="152">
        <v>1.129669</v>
      </c>
      <c r="IL13" s="265"/>
      <c r="IM13" s="147">
        <v>45827</v>
      </c>
      <c r="IN13" s="152">
        <v>8.2395</v>
      </c>
      <c r="IO13" s="152">
        <v>1.148699</v>
      </c>
      <c r="IQ13" s="265"/>
      <c r="IR13" s="147">
        <v>45860</v>
      </c>
      <c r="IS13">
        <v>8.3601</v>
      </c>
      <c r="IT13">
        <v>1.169899</v>
      </c>
      <c r="IV13" s="265"/>
      <c r="IW13" s="147">
        <v>45889</v>
      </c>
      <c r="IX13" s="152">
        <v>8.3243</v>
      </c>
      <c r="IY13" s="152">
        <v>1.16613</v>
      </c>
      <c r="JA13" s="265"/>
      <c r="JB13" s="147">
        <v>45919</v>
      </c>
      <c r="JC13" s="152">
        <v>8.3834</v>
      </c>
      <c r="JD13" s="152">
        <v>1.178636</v>
      </c>
      <c r="JF13" s="265"/>
      <c r="JG13" s="147">
        <v>45952</v>
      </c>
      <c r="JH13" s="152">
        <v>8.245</v>
      </c>
      <c r="JI13" s="152">
        <v>1.162020464</v>
      </c>
      <c r="JK13" s="265"/>
      <c r="JL13" s="147">
        <v>45980</v>
      </c>
      <c r="JM13" s="152">
        <v>8.2164</v>
      </c>
      <c r="JN13" s="152">
        <v>1.159329495</v>
      </c>
      <c r="JP13" s="265"/>
      <c r="JQ13" s="147">
        <v>46013</v>
      </c>
      <c r="JR13" s="152">
        <v>8.2531</v>
      </c>
      <c r="JS13" s="152">
        <v>1.16945814203934</v>
      </c>
      <c r="JU13" s="265"/>
      <c r="JV13" s="147">
        <v>46043</v>
      </c>
      <c r="JW13" s="152">
        <v>8.1745</v>
      </c>
      <c r="JX13" s="152">
        <v>1.16755220384495</v>
      </c>
      <c r="JZ13" s="265"/>
      <c r="KA13" s="147">
        <v>46063</v>
      </c>
      <c r="KB13" s="152">
        <v>8.2513</v>
      </c>
      <c r="KC13" s="152">
        <v>1.18795531112327</v>
      </c>
      <c r="KE13" s="265"/>
      <c r="KF13" s="147">
        <v>46101</v>
      </c>
      <c r="KG13" s="152">
        <v>7.9675</v>
      </c>
      <c r="KH13" s="152">
        <v>1.15641963482249</v>
      </c>
      <c r="KJ13" s="265"/>
      <c r="KK13" s="147">
        <v>46133</v>
      </c>
      <c r="KL13" s="152">
        <v>8.0565</v>
      </c>
      <c r="KM13" s="152">
        <v>1.17451963728606</v>
      </c>
      <c r="KO13" s="265"/>
      <c r="KP13" s="147">
        <v>46162</v>
      </c>
      <c r="KQ13" s="152">
        <v>7.9207</v>
      </c>
      <c r="KR13" s="152">
        <v>1.15804786759653</v>
      </c>
      <c r="KT13" s="265"/>
      <c r="KU13" s="147">
        <v>46191</v>
      </c>
      <c r="KV13" s="152">
        <v>7.8174</v>
      </c>
      <c r="KW13" s="152">
        <v>1.14742404227213</v>
      </c>
    </row>
    <row r="14" spans="1:309">
      <c r="A14" s="168" t="s">
        <v>1581</v>
      </c>
      <c r="B14" s="168" t="s">
        <v>1582</v>
      </c>
      <c r="C14" s="149">
        <f t="shared" si="5"/>
        <v>7.4685</v>
      </c>
      <c r="F14" s="168" t="s">
        <v>320</v>
      </c>
      <c r="G14" s="168" t="s">
        <v>1583</v>
      </c>
      <c r="H14" s="149">
        <f t="shared" si="6"/>
        <v>7.2209</v>
      </c>
      <c r="J14" s="168" t="s">
        <v>322</v>
      </c>
      <c r="K14" s="168" t="s">
        <v>1584</v>
      </c>
      <c r="L14" s="149">
        <f t="shared" si="7"/>
        <v>7.1824</v>
      </c>
      <c r="O14" s="168" t="s">
        <v>324</v>
      </c>
      <c r="P14" s="168" t="s">
        <v>1585</v>
      </c>
      <c r="Q14" s="149">
        <f t="shared" si="8"/>
        <v>7.2171</v>
      </c>
      <c r="R14" s="181" t="s">
        <v>325</v>
      </c>
      <c r="S14" s="149">
        <f t="shared" si="8"/>
        <v>6.3684</v>
      </c>
      <c r="T14" s="309">
        <f t="shared" si="9"/>
        <v>1.13326738270209</v>
      </c>
      <c r="V14" s="168" t="s">
        <v>326</v>
      </c>
      <c r="W14" s="168" t="s">
        <v>1586</v>
      </c>
      <c r="X14" s="149">
        <f t="shared" si="10"/>
        <v>7.2074</v>
      </c>
      <c r="Y14" s="181" t="s">
        <v>327</v>
      </c>
      <c r="Z14" s="149">
        <f t="shared" si="11"/>
        <v>6.3463</v>
      </c>
      <c r="AA14" s="309">
        <f t="shared" si="12"/>
        <v>1.13568535997353</v>
      </c>
      <c r="AC14" s="168" t="s">
        <v>328</v>
      </c>
      <c r="AD14" s="168" t="s">
        <v>1587</v>
      </c>
      <c r="AE14" s="149">
        <f t="shared" si="13"/>
        <v>7.0304</v>
      </c>
      <c r="AF14" s="181" t="s">
        <v>234</v>
      </c>
      <c r="AG14" s="149">
        <f t="shared" si="14"/>
        <v>6.3677</v>
      </c>
      <c r="AH14" s="309">
        <f t="shared" si="15"/>
        <v>1.10407211395009</v>
      </c>
      <c r="AJ14" s="265" t="s">
        <v>329</v>
      </c>
      <c r="AK14" s="168" t="s">
        <v>1588</v>
      </c>
      <c r="AL14" s="340">
        <f t="shared" si="16"/>
        <v>6.8697</v>
      </c>
      <c r="AM14" s="181" t="s">
        <v>330</v>
      </c>
      <c r="AN14" s="149">
        <f t="shared" si="17"/>
        <v>6.372</v>
      </c>
      <c r="AO14" s="309">
        <f t="shared" si="18"/>
        <v>1.07810734463277</v>
      </c>
      <c r="AQ14" s="265" t="s">
        <v>331</v>
      </c>
      <c r="AR14" s="168" t="s">
        <v>1589</v>
      </c>
      <c r="AS14" s="340">
        <f t="shared" si="19"/>
        <v>7.0738</v>
      </c>
      <c r="AT14" s="181" t="s">
        <v>332</v>
      </c>
      <c r="AU14" s="149">
        <f t="shared" si="20"/>
        <v>6.7524</v>
      </c>
      <c r="AV14" s="309">
        <f t="shared" si="21"/>
        <v>1.04759789112019</v>
      </c>
      <c r="AX14" s="265" t="s">
        <v>333</v>
      </c>
      <c r="AY14" s="168" t="s">
        <v>1590</v>
      </c>
      <c r="AZ14" s="340">
        <f t="shared" si="22"/>
        <v>7.0403</v>
      </c>
      <c r="BA14" s="181" t="s">
        <v>334</v>
      </c>
      <c r="BB14" s="149">
        <f t="shared" si="23"/>
        <v>6.712</v>
      </c>
      <c r="BC14" s="309">
        <f t="shared" si="24"/>
        <v>1.04891239570918</v>
      </c>
      <c r="BE14" s="265" t="s">
        <v>335</v>
      </c>
      <c r="BF14" s="168" t="s">
        <v>1591</v>
      </c>
      <c r="BG14" s="340">
        <f t="shared" si="25"/>
        <v>6.8389</v>
      </c>
      <c r="BH14" s="181" t="s">
        <v>336</v>
      </c>
      <c r="BI14" s="149">
        <f t="shared" si="26"/>
        <v>6.7451</v>
      </c>
      <c r="BJ14" s="309">
        <f t="shared" si="27"/>
        <v>1.01390639130628</v>
      </c>
      <c r="BL14" s="265" t="s">
        <v>337</v>
      </c>
      <c r="BM14" s="168" t="s">
        <v>1592</v>
      </c>
      <c r="BN14" s="340">
        <f t="shared" si="28"/>
        <v>6.8663</v>
      </c>
      <c r="BO14" s="181" t="s">
        <v>338</v>
      </c>
      <c r="BP14" s="149">
        <f t="shared" si="29"/>
        <v>6.8065</v>
      </c>
      <c r="BQ14" s="309">
        <f t="shared" si="30"/>
        <v>1.0087857195328</v>
      </c>
      <c r="BS14" s="265" t="s">
        <v>339</v>
      </c>
      <c r="BT14" s="168" t="s">
        <v>1593</v>
      </c>
      <c r="BU14" s="340">
        <f t="shared" si="31"/>
        <v>6.9941</v>
      </c>
      <c r="BV14" s="181" t="s">
        <v>340</v>
      </c>
      <c r="BW14" s="149">
        <f t="shared" si="32"/>
        <v>6.9468</v>
      </c>
      <c r="BX14" s="309">
        <f t="shared" si="33"/>
        <v>1.00680889042437</v>
      </c>
      <c r="BZ14" s="265" t="s">
        <v>341</v>
      </c>
      <c r="CA14" s="168" t="s">
        <v>1594</v>
      </c>
      <c r="CB14" s="340">
        <f t="shared" si="34"/>
        <v>7.0308</v>
      </c>
      <c r="CC14" s="181" t="s">
        <v>342</v>
      </c>
      <c r="CD14" s="149">
        <f t="shared" si="35"/>
        <v>7.1105</v>
      </c>
      <c r="CE14" s="309">
        <f t="shared" si="36"/>
        <v>0.988791224245834</v>
      </c>
      <c r="CG14" s="265" t="s">
        <v>343</v>
      </c>
      <c r="CH14" s="168" t="s">
        <v>1595</v>
      </c>
      <c r="CI14" s="340">
        <f t="shared" si="37"/>
        <v>7.3626</v>
      </c>
      <c r="CJ14" s="181" t="s">
        <v>344</v>
      </c>
      <c r="CK14" s="149">
        <f t="shared" si="38"/>
        <v>7.1091</v>
      </c>
      <c r="CL14" s="309">
        <f t="shared" si="39"/>
        <v>1.0356585221758</v>
      </c>
      <c r="CN14" s="265" t="s">
        <v>345</v>
      </c>
      <c r="CO14" s="168" t="s">
        <v>1596</v>
      </c>
      <c r="CP14" s="340">
        <f t="shared" si="0"/>
        <v>7.4112</v>
      </c>
      <c r="CQ14" s="181" t="s">
        <v>346</v>
      </c>
      <c r="CR14" s="149">
        <f t="shared" si="1"/>
        <v>6.9861</v>
      </c>
      <c r="CS14" s="309">
        <f t="shared" si="2"/>
        <v>1.06084940095332</v>
      </c>
      <c r="CU14" s="265" t="s">
        <v>347</v>
      </c>
      <c r="CV14" s="168" t="s">
        <v>1597</v>
      </c>
      <c r="CW14" s="340">
        <f t="shared" si="3"/>
        <v>7.2877</v>
      </c>
      <c r="CX14" s="181" t="s">
        <v>348</v>
      </c>
      <c r="CY14" s="149">
        <f t="shared" si="4"/>
        <v>6.768</v>
      </c>
      <c r="CZ14" s="309">
        <f t="shared" si="40"/>
        <v>1.0767878250591</v>
      </c>
      <c r="DB14" s="265"/>
      <c r="DC14" s="172">
        <v>44973</v>
      </c>
      <c r="DD14" s="340">
        <v>7.3228</v>
      </c>
      <c r="DE14" s="309">
        <v>1.068725463</v>
      </c>
      <c r="DG14" s="265"/>
      <c r="DH14" s="172">
        <v>45006</v>
      </c>
      <c r="DI14" s="340">
        <v>7.3703</v>
      </c>
      <c r="DJ14" s="309">
        <v>1.071840961</v>
      </c>
      <c r="DL14" s="265"/>
      <c r="DM14" s="172">
        <v>45034</v>
      </c>
      <c r="DN14" s="340">
        <v>7.5178</v>
      </c>
      <c r="DO14" s="309">
        <v>1.092481181</v>
      </c>
      <c r="DQ14" s="265"/>
      <c r="DR14" s="172">
        <v>45065</v>
      </c>
      <c r="DS14" s="340">
        <v>7.5829</v>
      </c>
      <c r="DT14" s="309">
        <v>1.077790096</v>
      </c>
      <c r="DV14" s="265"/>
      <c r="DW14" s="172">
        <v>45093</v>
      </c>
      <c r="DX14" s="340">
        <v>7.8042</v>
      </c>
      <c r="DY14" s="309">
        <v>1.09472709674704</v>
      </c>
      <c r="EA14" s="265"/>
      <c r="EB14" s="172">
        <v>45126</v>
      </c>
      <c r="EC14" s="340">
        <v>8.0558</v>
      </c>
      <c r="ED14" s="309">
        <v>1.126905968</v>
      </c>
      <c r="EF14" s="265"/>
      <c r="EG14" s="172">
        <v>45159</v>
      </c>
      <c r="EH14" s="340">
        <v>7.9051</v>
      </c>
      <c r="EI14" s="309">
        <v>1.09812882881631</v>
      </c>
      <c r="EK14" s="265"/>
      <c r="EL14" s="173">
        <v>45187</v>
      </c>
      <c r="EM14" s="340">
        <v>7.6994</v>
      </c>
      <c r="EN14" s="309">
        <v>1.073296532</v>
      </c>
      <c r="EP14" s="265"/>
      <c r="EQ14" s="173">
        <v>45218</v>
      </c>
      <c r="ER14" s="340">
        <v>7.6082</v>
      </c>
      <c r="ES14" s="309">
        <v>1.059711679</v>
      </c>
      <c r="EU14" s="265"/>
      <c r="EV14" s="173">
        <v>45250</v>
      </c>
      <c r="EW14" s="340">
        <v>7.834</v>
      </c>
      <c r="EX14" s="309">
        <v>1.093950735</v>
      </c>
      <c r="EZ14" s="265"/>
      <c r="FA14" s="173">
        <v>45279</v>
      </c>
      <c r="FB14" s="340">
        <v>7.7584</v>
      </c>
      <c r="FC14" s="309">
        <v>1.093009495</v>
      </c>
      <c r="FE14" s="265"/>
      <c r="FF14" s="173">
        <v>45309</v>
      </c>
      <c r="FG14" s="340">
        <v>7.7737</v>
      </c>
      <c r="FH14" s="309">
        <v>1.092210639</v>
      </c>
      <c r="FJ14" s="265"/>
      <c r="FK14" s="173">
        <v>45341</v>
      </c>
      <c r="FL14" s="340">
        <v>7.6796</v>
      </c>
      <c r="FM14" s="309">
        <v>1.081146526</v>
      </c>
      <c r="FO14" s="265"/>
      <c r="FP14" s="173">
        <v>45370</v>
      </c>
      <c r="FQ14" s="340">
        <v>7.7439</v>
      </c>
      <c r="FR14" s="309">
        <v>1.0909206</v>
      </c>
      <c r="FT14" s="265"/>
      <c r="FU14" s="173">
        <v>45400</v>
      </c>
      <c r="FV14" s="340">
        <v>7.598</v>
      </c>
      <c r="FW14" s="309">
        <v>1.069839482</v>
      </c>
      <c r="FY14" s="265"/>
      <c r="FZ14" s="173">
        <v>45433</v>
      </c>
      <c r="GA14" s="340">
        <v>7.7503</v>
      </c>
      <c r="GB14" s="309">
        <v>1.090531737</v>
      </c>
      <c r="GD14" s="265"/>
      <c r="GE14" s="173">
        <v>45461</v>
      </c>
      <c r="GF14" s="340">
        <v>7.6749</v>
      </c>
      <c r="GG14" s="309">
        <v>1.078723225</v>
      </c>
      <c r="GI14" s="265"/>
      <c r="GJ14" s="173">
        <v>45492</v>
      </c>
      <c r="GK14" s="340">
        <v>7.809</v>
      </c>
      <c r="GL14" s="309">
        <v>1.095001052</v>
      </c>
      <c r="GN14" s="265"/>
      <c r="GO14" s="173">
        <v>45524</v>
      </c>
      <c r="GP14" s="340">
        <v>7.9026</v>
      </c>
      <c r="GQ14" s="309">
        <v>1.107970557</v>
      </c>
      <c r="GS14" s="265"/>
      <c r="GT14" s="147">
        <v>45553</v>
      </c>
      <c r="GU14" s="152">
        <v>7.8835</v>
      </c>
      <c r="GV14" s="152">
        <v>1.112389</v>
      </c>
      <c r="GX14" s="265"/>
      <c r="GY14" s="147">
        <v>45586</v>
      </c>
      <c r="GZ14" s="152">
        <v>7.7126</v>
      </c>
      <c r="HA14" s="152">
        <v>1.086557155</v>
      </c>
      <c r="HC14" s="265"/>
      <c r="HD14" s="147">
        <v>45615</v>
      </c>
      <c r="HE14" s="152">
        <v>7.6386</v>
      </c>
      <c r="HF14" s="152">
        <v>1.06223</v>
      </c>
      <c r="HH14" s="265"/>
      <c r="HI14" s="147">
        <v>45645</v>
      </c>
      <c r="HJ14" s="152">
        <v>7.4998</v>
      </c>
      <c r="HK14" s="152">
        <v>1.042928</v>
      </c>
      <c r="HM14" s="265"/>
      <c r="HN14" s="147">
        <v>45664</v>
      </c>
      <c r="HO14" s="152">
        <v>7.5035</v>
      </c>
      <c r="HP14" s="152">
        <v>1.043907</v>
      </c>
      <c r="HR14" s="265"/>
      <c r="HS14" s="147">
        <v>45706</v>
      </c>
      <c r="HT14" s="152">
        <v>7.5331</v>
      </c>
      <c r="HU14" s="152">
        <v>1.050686</v>
      </c>
      <c r="HW14" s="265"/>
      <c r="HX14" s="170">
        <v>45735</v>
      </c>
      <c r="HY14">
        <v>7.8633</v>
      </c>
      <c r="HZ14">
        <v>1.09674</v>
      </c>
      <c r="IB14" s="265"/>
      <c r="IC14" s="170">
        <v>45765</v>
      </c>
      <c r="ID14" s="152">
        <v>8.2318</v>
      </c>
      <c r="IE14" s="152">
        <v>1.142211</v>
      </c>
      <c r="IG14" s="265"/>
      <c r="IH14" s="170">
        <v>45797</v>
      </c>
      <c r="II14" s="152">
        <v>8.081</v>
      </c>
      <c r="IJ14" s="152">
        <v>1.123438</v>
      </c>
      <c r="IL14" s="265"/>
      <c r="IM14" s="147">
        <v>45826</v>
      </c>
      <c r="IN14" s="152">
        <v>8.2558</v>
      </c>
      <c r="IO14" s="152">
        <v>1.150458</v>
      </c>
      <c r="IQ14" s="265"/>
      <c r="IR14" s="147">
        <v>45859</v>
      </c>
      <c r="IS14">
        <v>8.3228</v>
      </c>
      <c r="IT14">
        <v>1.16367</v>
      </c>
      <c r="IV14" s="265"/>
      <c r="IW14" s="147">
        <v>45888</v>
      </c>
      <c r="IX14" s="152">
        <v>8.3427</v>
      </c>
      <c r="IY14" s="152">
        <v>1.169117</v>
      </c>
      <c r="JA14" s="265"/>
      <c r="JB14" s="147">
        <v>45918</v>
      </c>
      <c r="JC14" s="152">
        <v>8.4025</v>
      </c>
      <c r="JD14" s="152">
        <v>1.182036</v>
      </c>
      <c r="JF14" s="265"/>
      <c r="JG14" s="147">
        <v>45951</v>
      </c>
      <c r="JH14" s="152">
        <v>8.2734</v>
      </c>
      <c r="JI14" s="152">
        <v>1.166417595</v>
      </c>
      <c r="JK14" s="265"/>
      <c r="JL14" s="147">
        <v>45979</v>
      </c>
      <c r="JM14" s="152">
        <v>8.2223</v>
      </c>
      <c r="JN14" s="152">
        <v>1.160423958</v>
      </c>
      <c r="JP14" s="265"/>
      <c r="JQ14" s="147">
        <v>46010</v>
      </c>
      <c r="JR14" s="152">
        <v>8.2616</v>
      </c>
      <c r="JS14" s="152">
        <v>1.17102763997165</v>
      </c>
      <c r="JU14" s="265"/>
      <c r="JV14" s="147">
        <v>46042</v>
      </c>
      <c r="JW14" s="152">
        <v>8.1186</v>
      </c>
      <c r="JX14" s="152">
        <v>1.15970059709168</v>
      </c>
      <c r="JZ14" s="265"/>
      <c r="KA14" s="147">
        <v>46062</v>
      </c>
      <c r="KB14" s="152">
        <v>8.2046</v>
      </c>
      <c r="KC14" s="152">
        <v>1.18012743984005</v>
      </c>
      <c r="KE14" s="265"/>
      <c r="KF14" s="147">
        <v>46100</v>
      </c>
      <c r="KG14" s="152">
        <v>7.9083</v>
      </c>
      <c r="KH14" s="152">
        <v>1.14654584994563</v>
      </c>
      <c r="KJ14" s="265"/>
      <c r="KK14" s="147">
        <v>46132</v>
      </c>
      <c r="KL14" s="152">
        <v>8.0402</v>
      </c>
      <c r="KM14" s="152">
        <v>1.17122130287845</v>
      </c>
      <c r="KO14" s="265"/>
      <c r="KP14" s="147">
        <v>46161</v>
      </c>
      <c r="KQ14" s="152">
        <v>7.9437</v>
      </c>
      <c r="KR14" s="152">
        <v>1.16178427787934</v>
      </c>
      <c r="KT14" s="265"/>
      <c r="KU14" s="147">
        <v>46190</v>
      </c>
      <c r="KV14" s="152">
        <v>7.8776</v>
      </c>
      <c r="KW14" s="152">
        <v>1.15683740601504</v>
      </c>
    </row>
    <row r="15" spans="1:309">
      <c r="A15" s="168" t="s">
        <v>1598</v>
      </c>
      <c r="B15" s="168" t="s">
        <v>1599</v>
      </c>
      <c r="C15" s="149">
        <f t="shared" si="5"/>
        <v>7.4584</v>
      </c>
      <c r="F15" s="168" t="s">
        <v>350</v>
      </c>
      <c r="G15" s="168" t="s">
        <v>1600</v>
      </c>
      <c r="H15" s="149">
        <f t="shared" si="6"/>
        <v>7.2371</v>
      </c>
      <c r="J15" s="168" t="s">
        <v>352</v>
      </c>
      <c r="K15" s="168" t="s">
        <v>1601</v>
      </c>
      <c r="L15" s="149">
        <f t="shared" si="7"/>
        <v>7.1837</v>
      </c>
      <c r="O15" s="168" t="s">
        <v>354</v>
      </c>
      <c r="P15" s="168" t="s">
        <v>1602</v>
      </c>
      <c r="Q15" s="149">
        <f t="shared" si="8"/>
        <v>7.2251</v>
      </c>
      <c r="R15" s="181" t="s">
        <v>355</v>
      </c>
      <c r="S15" s="149">
        <f t="shared" si="8"/>
        <v>6.3653</v>
      </c>
      <c r="T15" s="309">
        <f t="shared" si="9"/>
        <v>1.13507611581544</v>
      </c>
      <c r="V15" s="168" t="s">
        <v>356</v>
      </c>
      <c r="W15" s="168" t="s">
        <v>1603</v>
      </c>
      <c r="X15" s="149">
        <f t="shared" si="10"/>
        <v>7.1917</v>
      </c>
      <c r="Y15" s="181" t="s">
        <v>357</v>
      </c>
      <c r="Z15" s="149">
        <f t="shared" si="11"/>
        <v>6.3605</v>
      </c>
      <c r="AA15" s="309">
        <f t="shared" si="12"/>
        <v>1.1306815501926</v>
      </c>
      <c r="AC15" s="168" t="s">
        <v>358</v>
      </c>
      <c r="AD15" s="168" t="s">
        <v>1604</v>
      </c>
      <c r="AE15" s="149">
        <f t="shared" si="13"/>
        <v>7.0337</v>
      </c>
      <c r="AF15" s="181" t="s">
        <v>359</v>
      </c>
      <c r="AG15" s="149">
        <f t="shared" si="14"/>
        <v>6.3425</v>
      </c>
      <c r="AH15" s="309">
        <f t="shared" si="15"/>
        <v>1.10897910918408</v>
      </c>
      <c r="AJ15" s="265" t="s">
        <v>360</v>
      </c>
      <c r="AK15" s="168" t="s">
        <v>1605</v>
      </c>
      <c r="AL15" s="340">
        <f t="shared" si="16"/>
        <v>6.8958</v>
      </c>
      <c r="AM15" s="181" t="s">
        <v>361</v>
      </c>
      <c r="AN15" s="149">
        <f t="shared" si="17"/>
        <v>6.3763</v>
      </c>
      <c r="AO15" s="309">
        <f t="shared" si="18"/>
        <v>1.08147358185782</v>
      </c>
      <c r="AQ15" s="265" t="s">
        <v>362</v>
      </c>
      <c r="AR15" s="168" t="s">
        <v>1606</v>
      </c>
      <c r="AS15" s="340">
        <f t="shared" si="19"/>
        <v>7.1104</v>
      </c>
      <c r="AT15" s="181" t="s">
        <v>363</v>
      </c>
      <c r="AU15" s="149">
        <f t="shared" si="20"/>
        <v>6.7421</v>
      </c>
      <c r="AV15" s="309">
        <f t="shared" si="21"/>
        <v>1.05462689666424</v>
      </c>
      <c r="AX15" s="265" t="s">
        <v>364</v>
      </c>
      <c r="AY15" s="168" t="s">
        <v>1607</v>
      </c>
      <c r="AZ15" s="340">
        <f t="shared" si="22"/>
        <v>7.0582</v>
      </c>
      <c r="BA15" s="181" t="s">
        <v>365</v>
      </c>
      <c r="BB15" s="149">
        <f t="shared" si="23"/>
        <v>6.6923</v>
      </c>
      <c r="BC15" s="309">
        <f t="shared" si="24"/>
        <v>1.05467477548825</v>
      </c>
      <c r="BE15" s="265" t="s">
        <v>366</v>
      </c>
      <c r="BF15" s="168" t="s">
        <v>1608</v>
      </c>
      <c r="BG15" s="340">
        <f t="shared" si="25"/>
        <v>6.8048</v>
      </c>
      <c r="BH15" s="181" t="s">
        <v>367</v>
      </c>
      <c r="BI15" s="149">
        <f t="shared" si="26"/>
        <v>6.7447</v>
      </c>
      <c r="BJ15" s="309">
        <f t="shared" si="27"/>
        <v>1.00891070025353</v>
      </c>
      <c r="BL15" s="265" t="s">
        <v>368</v>
      </c>
      <c r="BM15" s="168" t="s">
        <v>1609</v>
      </c>
      <c r="BN15" s="340">
        <f t="shared" si="28"/>
        <v>6.9013</v>
      </c>
      <c r="BO15" s="181" t="s">
        <v>369</v>
      </c>
      <c r="BP15" s="149">
        <f t="shared" si="29"/>
        <v>6.7802</v>
      </c>
      <c r="BQ15" s="309">
        <f t="shared" si="30"/>
        <v>1.01786083006401</v>
      </c>
      <c r="BS15" s="265" t="s">
        <v>370</v>
      </c>
      <c r="BT15" s="168" t="s">
        <v>1610</v>
      </c>
      <c r="BU15" s="340">
        <f t="shared" si="31"/>
        <v>6.9745</v>
      </c>
      <c r="BV15" s="181" t="s">
        <v>371</v>
      </c>
      <c r="BW15" s="149">
        <f t="shared" si="32"/>
        <v>6.9396</v>
      </c>
      <c r="BX15" s="309">
        <f t="shared" si="33"/>
        <v>1.00502910830595</v>
      </c>
      <c r="BZ15" s="265" t="s">
        <v>372</v>
      </c>
      <c r="CA15" s="168" t="s">
        <v>1611</v>
      </c>
      <c r="CB15" s="340">
        <f t="shared" si="34"/>
        <v>7.0066</v>
      </c>
      <c r="CC15" s="181" t="s">
        <v>373</v>
      </c>
      <c r="CD15" s="149">
        <f t="shared" si="35"/>
        <v>7.1086</v>
      </c>
      <c r="CE15" s="309">
        <f t="shared" si="36"/>
        <v>0.985651183074023</v>
      </c>
      <c r="CG15" s="265" t="s">
        <v>374</v>
      </c>
      <c r="CH15" s="168" t="s">
        <v>1612</v>
      </c>
      <c r="CI15" s="340">
        <f t="shared" si="37"/>
        <v>7.3442</v>
      </c>
      <c r="CJ15" s="181" t="s">
        <v>375</v>
      </c>
      <c r="CK15" s="149">
        <f t="shared" si="38"/>
        <v>7.0655</v>
      </c>
      <c r="CL15" s="309">
        <f t="shared" si="39"/>
        <v>1.03944519142311</v>
      </c>
      <c r="CN15" s="265" t="s">
        <v>376</v>
      </c>
      <c r="CO15" s="168" t="s">
        <v>1613</v>
      </c>
      <c r="CP15" s="340">
        <f t="shared" si="0"/>
        <v>7.3861</v>
      </c>
      <c r="CQ15" s="181" t="s">
        <v>377</v>
      </c>
      <c r="CR15" s="149">
        <f t="shared" si="1"/>
        <v>6.9746</v>
      </c>
      <c r="CS15" s="309">
        <f t="shared" si="2"/>
        <v>1.05899979927164</v>
      </c>
      <c r="CU15" s="265" t="s">
        <v>378</v>
      </c>
      <c r="CV15" s="168" t="s">
        <v>1614</v>
      </c>
      <c r="CW15" s="340">
        <f t="shared" si="3"/>
        <v>7.2746</v>
      </c>
      <c r="CX15" s="181" t="s">
        <v>379</v>
      </c>
      <c r="CY15" s="149">
        <f t="shared" si="4"/>
        <v>6.7756</v>
      </c>
      <c r="CZ15" s="309">
        <f t="shared" si="40"/>
        <v>1.07364661432198</v>
      </c>
      <c r="DB15" s="265"/>
      <c r="DC15" s="172">
        <v>44972</v>
      </c>
      <c r="DD15" s="340">
        <v>7.3204</v>
      </c>
      <c r="DE15" s="309">
        <v>1.073640057</v>
      </c>
      <c r="DG15" s="265"/>
      <c r="DH15" s="172">
        <v>45005</v>
      </c>
      <c r="DI15" s="340">
        <v>7.338</v>
      </c>
      <c r="DJ15" s="309">
        <v>1.068215565</v>
      </c>
      <c r="DL15" s="265"/>
      <c r="DM15" s="172">
        <v>45033</v>
      </c>
      <c r="DN15" s="340">
        <v>7.5451</v>
      </c>
      <c r="DO15" s="309">
        <v>1.098603649</v>
      </c>
      <c r="DQ15" s="265"/>
      <c r="DR15" s="172">
        <v>45064</v>
      </c>
      <c r="DS15" s="340">
        <v>7.5858</v>
      </c>
      <c r="DT15" s="309">
        <v>1.084196836</v>
      </c>
      <c r="DV15" s="265"/>
      <c r="DW15" s="172">
        <v>45092</v>
      </c>
      <c r="DX15" s="340">
        <v>7.7486</v>
      </c>
      <c r="DY15" s="309">
        <v>1.08388703157129</v>
      </c>
      <c r="EA15" s="265"/>
      <c r="EB15" s="172">
        <v>45125</v>
      </c>
      <c r="EC15" s="340">
        <v>8.055</v>
      </c>
      <c r="ED15" s="309">
        <v>1.127314458</v>
      </c>
      <c r="EF15" s="265"/>
      <c r="EG15" s="172">
        <v>45156</v>
      </c>
      <c r="EH15" s="340">
        <v>7.9087</v>
      </c>
      <c r="EI15" s="309">
        <v>1.09833902730328</v>
      </c>
      <c r="EK15" s="265"/>
      <c r="EL15" s="173">
        <v>45184</v>
      </c>
      <c r="EM15" s="340">
        <v>7.6865</v>
      </c>
      <c r="EN15" s="309">
        <v>1.070751957</v>
      </c>
      <c r="EP15" s="265"/>
      <c r="EQ15" s="173">
        <v>45217</v>
      </c>
      <c r="ER15" s="340">
        <v>7.6259</v>
      </c>
      <c r="ES15" s="309">
        <v>1.062177032</v>
      </c>
      <c r="EU15" s="265"/>
      <c r="EV15" s="173">
        <v>45247</v>
      </c>
      <c r="EW15" s="340">
        <v>7.8057</v>
      </c>
      <c r="EX15" s="309">
        <v>1.088236114</v>
      </c>
      <c r="EZ15" s="265"/>
      <c r="FA15" s="173">
        <v>45278</v>
      </c>
      <c r="FB15" s="340">
        <v>7.7414</v>
      </c>
      <c r="FC15" s="309">
        <v>1.091367911</v>
      </c>
      <c r="FE15" s="265"/>
      <c r="FF15" s="173">
        <v>45308</v>
      </c>
      <c r="FG15" s="340">
        <v>7.7729</v>
      </c>
      <c r="FH15" s="309">
        <v>1.09219031</v>
      </c>
      <c r="FJ15" s="265"/>
      <c r="FK15" s="173">
        <v>45331</v>
      </c>
      <c r="FL15" s="340">
        <v>7.6858</v>
      </c>
      <c r="FM15" s="309">
        <v>1.081958444</v>
      </c>
      <c r="FO15" s="265"/>
      <c r="FP15" s="173">
        <v>45369</v>
      </c>
      <c r="FQ15" s="340">
        <v>7.7559</v>
      </c>
      <c r="FR15" s="309">
        <v>1.093258</v>
      </c>
      <c r="FT15" s="265"/>
      <c r="FU15" s="173">
        <v>45399</v>
      </c>
      <c r="FV15" s="340">
        <v>7.5973</v>
      </c>
      <c r="FW15" s="309">
        <v>1.069665611</v>
      </c>
      <c r="FY15" s="265"/>
      <c r="FZ15" s="173">
        <v>45432</v>
      </c>
      <c r="GA15" s="340">
        <v>7.7528</v>
      </c>
      <c r="GB15" s="309">
        <v>1.091298105</v>
      </c>
      <c r="GD15" s="265"/>
      <c r="GE15" s="173">
        <v>45460</v>
      </c>
      <c r="GF15" s="340">
        <v>7.6555</v>
      </c>
      <c r="GG15" s="309">
        <v>1.075981391</v>
      </c>
      <c r="GI15" s="265"/>
      <c r="GJ15" s="173">
        <v>45491</v>
      </c>
      <c r="GK15" s="340">
        <v>7.8253</v>
      </c>
      <c r="GL15" s="309">
        <v>1.097748474</v>
      </c>
      <c r="GN15" s="265"/>
      <c r="GO15" s="173">
        <v>45523</v>
      </c>
      <c r="GP15" s="340">
        <v>7.8748</v>
      </c>
      <c r="GQ15" s="309">
        <v>1.102681509</v>
      </c>
      <c r="GS15" s="265"/>
      <c r="GT15" s="147">
        <v>45548</v>
      </c>
      <c r="GU15" s="152">
        <v>7.868</v>
      </c>
      <c r="GV15" s="152">
        <v>1.107701</v>
      </c>
      <c r="GX15" s="265"/>
      <c r="GY15" s="147">
        <v>45583</v>
      </c>
      <c r="GZ15" s="152">
        <v>7.7173</v>
      </c>
      <c r="HA15" s="152">
        <v>1.082765104</v>
      </c>
      <c r="HC15" s="265"/>
      <c r="HD15" s="147">
        <v>45614</v>
      </c>
      <c r="HE15" s="152">
        <v>7.6029</v>
      </c>
      <c r="HF15" s="152">
        <v>1.057324</v>
      </c>
      <c r="HH15" s="265"/>
      <c r="HI15" s="147">
        <v>45644</v>
      </c>
      <c r="HJ15" s="152">
        <v>7.583</v>
      </c>
      <c r="HK15" s="152">
        <v>1.054953</v>
      </c>
      <c r="HM15" s="265"/>
      <c r="HN15" s="147">
        <v>45663</v>
      </c>
      <c r="HO15" s="152">
        <v>7.4443</v>
      </c>
      <c r="HP15" s="152">
        <v>1.035714</v>
      </c>
      <c r="HR15" s="265"/>
      <c r="HS15" s="147">
        <v>45705</v>
      </c>
      <c r="HT15" s="152">
        <v>7.5394</v>
      </c>
      <c r="HU15" s="152">
        <v>1.051491</v>
      </c>
      <c r="HW15" s="265"/>
      <c r="HX15" s="170">
        <v>45734</v>
      </c>
      <c r="HY15">
        <v>7.8439</v>
      </c>
      <c r="HZ15">
        <v>1.093486</v>
      </c>
      <c r="IB15" s="265"/>
      <c r="IC15" s="170">
        <v>45764</v>
      </c>
      <c r="ID15" s="152">
        <v>8.247</v>
      </c>
      <c r="IE15" s="152">
        <v>1.144066</v>
      </c>
      <c r="IG15" s="265"/>
      <c r="IH15" s="170">
        <v>45796</v>
      </c>
      <c r="II15" s="152">
        <v>8.055</v>
      </c>
      <c r="IJ15" s="152">
        <v>1.120057</v>
      </c>
      <c r="IL15" s="265"/>
      <c r="IM15" s="147">
        <v>45825</v>
      </c>
      <c r="IN15" s="152">
        <v>8.2932</v>
      </c>
      <c r="IO15" s="152">
        <v>1.155911</v>
      </c>
      <c r="IQ15" s="265"/>
      <c r="IR15" s="147">
        <v>45856</v>
      </c>
      <c r="IS15">
        <v>8.3151</v>
      </c>
      <c r="IT15">
        <v>1.162984</v>
      </c>
      <c r="IV15" s="265"/>
      <c r="IW15" s="147">
        <v>45887</v>
      </c>
      <c r="IX15" s="152">
        <v>8.3686</v>
      </c>
      <c r="IY15" s="152">
        <v>1.173355</v>
      </c>
      <c r="JA15" s="265"/>
      <c r="JB15" s="147">
        <v>45917</v>
      </c>
      <c r="JC15" s="152">
        <v>8.4249</v>
      </c>
      <c r="JD15" s="152">
        <v>1.186388</v>
      </c>
      <c r="JF15" s="265"/>
      <c r="JG15" s="147">
        <v>45950</v>
      </c>
      <c r="JH15" s="152">
        <v>8.2896</v>
      </c>
      <c r="JI15" s="152">
        <v>1.167993462</v>
      </c>
      <c r="JK15" s="265"/>
      <c r="JL15" s="147">
        <v>45978</v>
      </c>
      <c r="JM15" s="152">
        <v>8.2296</v>
      </c>
      <c r="JN15" s="152">
        <v>1.162110258</v>
      </c>
      <c r="JP15" s="265"/>
      <c r="JQ15" s="147">
        <v>46009</v>
      </c>
      <c r="JR15" s="152">
        <v>8.2759</v>
      </c>
      <c r="JS15" s="152">
        <v>1.17250612753779</v>
      </c>
      <c r="JU15" s="265"/>
      <c r="JV15" s="147">
        <v>46041</v>
      </c>
      <c r="JW15" s="152">
        <v>8.1097</v>
      </c>
      <c r="JX15" s="152">
        <v>1.15768511513041</v>
      </c>
      <c r="JZ15" s="265"/>
      <c r="KA15" s="147">
        <v>46059</v>
      </c>
      <c r="KB15" s="152">
        <v>8.1923</v>
      </c>
      <c r="KC15" s="152">
        <v>1.17722373904297</v>
      </c>
      <c r="KE15" s="265"/>
      <c r="KF15" s="147">
        <v>46099</v>
      </c>
      <c r="KG15" s="152">
        <v>7.9425</v>
      </c>
      <c r="KH15" s="152">
        <v>1.15260706148689</v>
      </c>
      <c r="KJ15" s="265"/>
      <c r="KK15" s="147">
        <v>46129</v>
      </c>
      <c r="KL15" s="152">
        <v>8.0618</v>
      </c>
      <c r="KM15" s="152">
        <v>1.17481274226924</v>
      </c>
      <c r="KO15" s="265"/>
      <c r="KP15" s="147">
        <v>46160</v>
      </c>
      <c r="KQ15" s="152">
        <v>7.9295</v>
      </c>
      <c r="KR15" s="152">
        <v>1.15869072842844</v>
      </c>
      <c r="KT15" s="265"/>
      <c r="KU15" s="147">
        <v>46189</v>
      </c>
      <c r="KV15" s="152">
        <v>7.8636</v>
      </c>
      <c r="KW15" s="152">
        <v>1.15457802313972</v>
      </c>
    </row>
    <row r="16" spans="1:309">
      <c r="A16" s="168" t="s">
        <v>1615</v>
      </c>
      <c r="B16" s="168" t="s">
        <v>1616</v>
      </c>
      <c r="C16" s="149">
        <f t="shared" si="5"/>
        <v>7.4652</v>
      </c>
      <c r="F16" s="168" t="s">
        <v>381</v>
      </c>
      <c r="G16" s="168" t="s">
        <v>1617</v>
      </c>
      <c r="H16" s="149">
        <f t="shared" si="6"/>
        <v>7.2702</v>
      </c>
      <c r="J16" s="168" t="s">
        <v>382</v>
      </c>
      <c r="K16" s="168" t="s">
        <v>1618</v>
      </c>
      <c r="L16" s="149">
        <f t="shared" si="7"/>
        <v>7.2096</v>
      </c>
      <c r="O16" s="168" t="s">
        <v>383</v>
      </c>
      <c r="P16" s="168" t="s">
        <v>1619</v>
      </c>
      <c r="Q16" s="149">
        <f t="shared" si="8"/>
        <v>7.2002</v>
      </c>
      <c r="R16" s="181" t="s">
        <v>384</v>
      </c>
      <c r="S16" s="149">
        <f t="shared" si="8"/>
        <v>6.3742</v>
      </c>
      <c r="T16" s="309">
        <f t="shared" si="9"/>
        <v>1.12958488908412</v>
      </c>
      <c r="V16" s="168" t="s">
        <v>385</v>
      </c>
      <c r="W16" s="168" t="s">
        <v>1620</v>
      </c>
      <c r="X16" s="149">
        <f t="shared" si="10"/>
        <v>7.2339</v>
      </c>
      <c r="Y16" s="181" t="s">
        <v>298</v>
      </c>
      <c r="Z16" s="149">
        <f t="shared" si="11"/>
        <v>6.3664</v>
      </c>
      <c r="AA16" s="309">
        <f t="shared" si="12"/>
        <v>1.13626225182207</v>
      </c>
      <c r="AC16" s="168" t="s">
        <v>386</v>
      </c>
      <c r="AD16" s="168" t="s">
        <v>1621</v>
      </c>
      <c r="AE16" s="149">
        <f t="shared" si="13"/>
        <v>6.9829</v>
      </c>
      <c r="AF16" s="181" t="s">
        <v>387</v>
      </c>
      <c r="AG16" s="149">
        <f t="shared" si="14"/>
        <v>6.3406</v>
      </c>
      <c r="AH16" s="309">
        <f t="shared" si="15"/>
        <v>1.10129956155569</v>
      </c>
      <c r="AJ16" s="265" t="s">
        <v>388</v>
      </c>
      <c r="AK16" s="168" t="s">
        <v>1622</v>
      </c>
      <c r="AL16" s="340">
        <f t="shared" si="16"/>
        <v>6.9068</v>
      </c>
      <c r="AM16" s="181" t="s">
        <v>389</v>
      </c>
      <c r="AN16" s="149">
        <f t="shared" si="17"/>
        <v>6.3896</v>
      </c>
      <c r="AO16" s="309">
        <f t="shared" si="18"/>
        <v>1.08094403405534</v>
      </c>
      <c r="AQ16" s="265" t="s">
        <v>390</v>
      </c>
      <c r="AR16" s="168" t="s">
        <v>1623</v>
      </c>
      <c r="AS16" s="340">
        <f t="shared" si="19"/>
        <v>7.0845</v>
      </c>
      <c r="AT16" s="181" t="s">
        <v>391</v>
      </c>
      <c r="AU16" s="149">
        <f t="shared" si="20"/>
        <v>6.7854</v>
      </c>
      <c r="AV16" s="309">
        <f t="shared" si="21"/>
        <v>1.04407993633389</v>
      </c>
      <c r="AX16" s="265" t="s">
        <v>392</v>
      </c>
      <c r="AY16" s="168" t="s">
        <v>1624</v>
      </c>
      <c r="AZ16" s="340">
        <f t="shared" si="22"/>
        <v>7.0142</v>
      </c>
      <c r="BA16" s="181" t="s">
        <v>393</v>
      </c>
      <c r="BB16" s="149">
        <f t="shared" si="23"/>
        <v>6.7099</v>
      </c>
      <c r="BC16" s="309">
        <f t="shared" si="24"/>
        <v>1.04535089941728</v>
      </c>
      <c r="BE16" s="265" t="s">
        <v>394</v>
      </c>
      <c r="BF16" s="168" t="s">
        <v>1625</v>
      </c>
      <c r="BG16" s="340">
        <f t="shared" si="25"/>
        <v>6.7623</v>
      </c>
      <c r="BH16" s="181" t="s">
        <v>395</v>
      </c>
      <c r="BI16" s="149">
        <f t="shared" si="26"/>
        <v>6.7503</v>
      </c>
      <c r="BJ16" s="309">
        <f t="shared" si="27"/>
        <v>1.00177769876894</v>
      </c>
      <c r="BL16" s="265" t="s">
        <v>396</v>
      </c>
      <c r="BM16" s="168" t="s">
        <v>1626</v>
      </c>
      <c r="BN16" s="340">
        <f t="shared" si="28"/>
        <v>6.9025</v>
      </c>
      <c r="BO16" s="181" t="s">
        <v>397</v>
      </c>
      <c r="BP16" s="149">
        <f t="shared" si="29"/>
        <v>6.7863</v>
      </c>
      <c r="BQ16" s="309">
        <f t="shared" si="30"/>
        <v>1.01712273256414</v>
      </c>
      <c r="BS16" s="265" t="s">
        <v>398</v>
      </c>
      <c r="BT16" s="168" t="s">
        <v>1627</v>
      </c>
      <c r="BU16" s="340">
        <f t="shared" si="31"/>
        <v>6.9421</v>
      </c>
      <c r="BV16" s="181" t="s">
        <v>399</v>
      </c>
      <c r="BW16" s="149">
        <f t="shared" si="32"/>
        <v>6.9305</v>
      </c>
      <c r="BX16" s="309">
        <f t="shared" si="33"/>
        <v>1.00167376091191</v>
      </c>
      <c r="BZ16" s="265" t="s">
        <v>400</v>
      </c>
      <c r="CA16" s="168" t="s">
        <v>1628</v>
      </c>
      <c r="CB16" s="340">
        <f t="shared" si="34"/>
        <v>6.9512</v>
      </c>
      <c r="CC16" s="181" t="s">
        <v>401</v>
      </c>
      <c r="CD16" s="149">
        <f t="shared" si="35"/>
        <v>7.1095</v>
      </c>
      <c r="CE16" s="309">
        <f t="shared" si="36"/>
        <v>0.977734017863422</v>
      </c>
      <c r="CG16" s="265" t="s">
        <v>402</v>
      </c>
      <c r="CH16" s="168" t="s">
        <v>1629</v>
      </c>
      <c r="CI16" s="340">
        <f t="shared" si="37"/>
        <v>7.2793</v>
      </c>
      <c r="CJ16" s="181" t="s">
        <v>403</v>
      </c>
      <c r="CK16" s="149">
        <f t="shared" si="38"/>
        <v>7.0363</v>
      </c>
      <c r="CL16" s="309">
        <f t="shared" si="39"/>
        <v>1.03453519605474</v>
      </c>
      <c r="CN16" s="265" t="s">
        <v>404</v>
      </c>
      <c r="CO16" s="168" t="s">
        <v>1630</v>
      </c>
      <c r="CP16" s="340">
        <f t="shared" si="0"/>
        <v>7.4202</v>
      </c>
      <c r="CQ16" s="181" t="s">
        <v>405</v>
      </c>
      <c r="CR16" s="149">
        <f t="shared" si="1"/>
        <v>6.9791</v>
      </c>
      <c r="CS16" s="309">
        <f t="shared" si="2"/>
        <v>1.06320299178977</v>
      </c>
      <c r="CU16" s="265" t="s">
        <v>406</v>
      </c>
      <c r="CV16" s="168" t="s">
        <v>1631</v>
      </c>
      <c r="CW16" s="340">
        <f t="shared" si="3"/>
        <v>7.2549</v>
      </c>
      <c r="CX16" s="181" t="s">
        <v>407</v>
      </c>
      <c r="CY16" s="149">
        <f t="shared" si="4"/>
        <v>6.7611</v>
      </c>
      <c r="CZ16" s="309">
        <f t="shared" si="40"/>
        <v>1.07303545281093</v>
      </c>
      <c r="DB16" s="265"/>
      <c r="DC16" s="172">
        <v>44971</v>
      </c>
      <c r="DD16" s="340">
        <v>7.3087</v>
      </c>
      <c r="DE16" s="309">
        <v>1.072663497</v>
      </c>
      <c r="DG16" s="265"/>
      <c r="DH16" s="172">
        <v>45002</v>
      </c>
      <c r="DI16" s="340">
        <v>7.3301</v>
      </c>
      <c r="DJ16" s="309">
        <v>1.061533337</v>
      </c>
      <c r="DL16" s="265"/>
      <c r="DM16" s="172">
        <v>45030</v>
      </c>
      <c r="DN16" s="340">
        <v>7.5819</v>
      </c>
      <c r="DO16" s="309">
        <v>1.105136577</v>
      </c>
      <c r="DQ16" s="265"/>
      <c r="DR16" s="172">
        <v>45063</v>
      </c>
      <c r="DS16" s="340">
        <v>7.5778</v>
      </c>
      <c r="DT16" s="309">
        <v>1.086454092</v>
      </c>
      <c r="DV16" s="265"/>
      <c r="DW16" s="172">
        <v>45091</v>
      </c>
      <c r="DX16" s="340">
        <v>7.7214</v>
      </c>
      <c r="DY16" s="309">
        <v>1.07892015761675</v>
      </c>
      <c r="EA16" s="265"/>
      <c r="EB16" s="172">
        <v>45124</v>
      </c>
      <c r="EC16" s="340">
        <v>8.015</v>
      </c>
      <c r="ED16" s="309">
        <v>1.123713653</v>
      </c>
      <c r="EF16" s="265"/>
      <c r="EG16" s="172">
        <v>45155</v>
      </c>
      <c r="EH16" s="340">
        <v>7.9151</v>
      </c>
      <c r="EI16" s="309">
        <v>1.098160275265</v>
      </c>
      <c r="EK16" s="265"/>
      <c r="EL16" s="173">
        <v>45183</v>
      </c>
      <c r="EM16" s="340">
        <v>7.7611</v>
      </c>
      <c r="EN16" s="309">
        <v>1.079820241</v>
      </c>
      <c r="EP16" s="265"/>
      <c r="EQ16" s="173">
        <v>45216</v>
      </c>
      <c r="ER16" s="340">
        <v>7.5944</v>
      </c>
      <c r="ES16" s="309">
        <v>1.057774806</v>
      </c>
      <c r="EU16" s="265"/>
      <c r="EV16" s="173">
        <v>45246</v>
      </c>
      <c r="EW16" s="340">
        <v>7.8027</v>
      </c>
      <c r="EX16" s="309">
        <v>1.087878534</v>
      </c>
      <c r="EZ16" s="265"/>
      <c r="FA16" s="173">
        <v>45275</v>
      </c>
      <c r="FB16" s="340">
        <v>7.7988</v>
      </c>
      <c r="FC16" s="309">
        <v>1.09908818</v>
      </c>
      <c r="FE16" s="265"/>
      <c r="FF16" s="173">
        <v>45307</v>
      </c>
      <c r="FG16" s="340">
        <v>7.803</v>
      </c>
      <c r="FH16" s="309">
        <v>1.096943796</v>
      </c>
      <c r="FJ16" s="265"/>
      <c r="FK16" s="173">
        <v>45330</v>
      </c>
      <c r="FL16" s="340">
        <v>7.6781</v>
      </c>
      <c r="FM16" s="309">
        <v>1.080463814</v>
      </c>
      <c r="FO16" s="265"/>
      <c r="FP16" s="173">
        <v>45366</v>
      </c>
      <c r="FQ16" s="340">
        <v>7.7569</v>
      </c>
      <c r="FR16" s="309">
        <v>1.092906</v>
      </c>
      <c r="FT16" s="265"/>
      <c r="FU16" s="173">
        <v>45398</v>
      </c>
      <c r="FV16" s="340">
        <v>7.5969</v>
      </c>
      <c r="FW16" s="309">
        <v>1.069564116</v>
      </c>
      <c r="FY16" s="265"/>
      <c r="FZ16" s="173">
        <v>45429</v>
      </c>
      <c r="GA16" s="340">
        <v>7.7446</v>
      </c>
      <c r="GB16" s="309">
        <v>1.090097825</v>
      </c>
      <c r="GD16" s="265"/>
      <c r="GE16" s="173">
        <v>45457</v>
      </c>
      <c r="GF16" s="340">
        <v>7.6795</v>
      </c>
      <c r="GG16" s="309">
        <v>1.079324254</v>
      </c>
      <c r="GI16" s="265"/>
      <c r="GJ16" s="173">
        <v>45490</v>
      </c>
      <c r="GK16" s="340">
        <v>7.8089</v>
      </c>
      <c r="GL16" s="309">
        <v>1.094940969</v>
      </c>
      <c r="GN16" s="265"/>
      <c r="GO16" s="173">
        <v>45520</v>
      </c>
      <c r="GP16" s="340">
        <v>7.8488</v>
      </c>
      <c r="GQ16" s="309">
        <v>1.09828725</v>
      </c>
      <c r="GS16" s="265"/>
      <c r="GT16" s="147">
        <v>45547</v>
      </c>
      <c r="GU16" s="152">
        <v>7.84</v>
      </c>
      <c r="GV16" s="152">
        <v>1.100907</v>
      </c>
      <c r="GX16" s="265"/>
      <c r="GY16" s="147">
        <v>45582</v>
      </c>
      <c r="GZ16" s="152">
        <v>7.7337</v>
      </c>
      <c r="HA16" s="152">
        <v>1.085888795</v>
      </c>
      <c r="HC16" s="265"/>
      <c r="HD16" s="147">
        <v>45611</v>
      </c>
      <c r="HE16" s="152">
        <v>7.6131</v>
      </c>
      <c r="HF16" s="152">
        <v>1.057492</v>
      </c>
      <c r="HH16" s="265"/>
      <c r="HI16" s="147">
        <v>45643</v>
      </c>
      <c r="HJ16" s="152">
        <v>7.597</v>
      </c>
      <c r="HK16" s="152">
        <v>1.056739</v>
      </c>
      <c r="HM16" s="265"/>
      <c r="HN16" s="147">
        <v>45660</v>
      </c>
      <c r="HO16" s="152">
        <v>7.4269</v>
      </c>
      <c r="HP16" s="152">
        <v>1.033265</v>
      </c>
      <c r="HR16" s="265"/>
      <c r="HS16" s="147">
        <v>45702</v>
      </c>
      <c r="HT16" s="152">
        <v>7.5318</v>
      </c>
      <c r="HU16" s="152">
        <v>1.050372</v>
      </c>
      <c r="HW16" s="265"/>
      <c r="HX16" s="170">
        <v>45733</v>
      </c>
      <c r="HY16">
        <v>7.8196</v>
      </c>
      <c r="HZ16">
        <v>1.090782</v>
      </c>
      <c r="IB16" s="265"/>
      <c r="IC16" s="170">
        <v>45763</v>
      </c>
      <c r="ID16" s="152">
        <v>8.1789</v>
      </c>
      <c r="IE16" s="152">
        <v>1.133864</v>
      </c>
      <c r="IG16" s="265"/>
      <c r="IH16" s="170">
        <v>45793</v>
      </c>
      <c r="II16" s="152">
        <v>8.0573</v>
      </c>
      <c r="IJ16" s="152">
        <v>1.120034</v>
      </c>
      <c r="IL16" s="265"/>
      <c r="IM16" s="147">
        <v>45824</v>
      </c>
      <c r="IN16" s="152">
        <v>8.287</v>
      </c>
      <c r="IO16" s="152">
        <v>1.154355</v>
      </c>
      <c r="IQ16" s="265"/>
      <c r="IR16" s="147">
        <v>45855</v>
      </c>
      <c r="IS16">
        <v>8.3207</v>
      </c>
      <c r="IT16">
        <v>1.164369</v>
      </c>
      <c r="IV16" s="265"/>
      <c r="IW16" s="147">
        <v>45884</v>
      </c>
      <c r="IX16" s="152">
        <v>8.3297</v>
      </c>
      <c r="IY16" s="152">
        <v>1.167099</v>
      </c>
      <c r="JA16" s="265"/>
      <c r="JB16" s="147">
        <v>45916</v>
      </c>
      <c r="JC16" s="152">
        <v>8.3571</v>
      </c>
      <c r="JD16" s="152">
        <v>1.176609</v>
      </c>
      <c r="JF16" s="265"/>
      <c r="JG16" s="147">
        <v>45947</v>
      </c>
      <c r="JH16" s="152">
        <v>8.3074</v>
      </c>
      <c r="JI16" s="152">
        <v>1.170897405</v>
      </c>
      <c r="JK16" s="265"/>
      <c r="JL16" s="147">
        <v>45975</v>
      </c>
      <c r="JM16" s="152">
        <v>8.2403</v>
      </c>
      <c r="JN16" s="152">
        <v>1.16347335</v>
      </c>
      <c r="JP16" s="265"/>
      <c r="JQ16" s="147">
        <v>46008</v>
      </c>
      <c r="JR16" s="152">
        <v>8.2803</v>
      </c>
      <c r="JS16" s="152">
        <v>1.17329573632976</v>
      </c>
      <c r="JU16" s="265"/>
      <c r="JV16" s="147">
        <v>46038</v>
      </c>
      <c r="JW16" s="152">
        <v>8.1067</v>
      </c>
      <c r="JX16" s="152">
        <v>1.15681098204857</v>
      </c>
      <c r="JZ16" s="265"/>
      <c r="KA16" s="147">
        <v>46058</v>
      </c>
      <c r="KB16" s="152">
        <v>8.2036</v>
      </c>
      <c r="KC16" s="152">
        <v>1.17918643093287</v>
      </c>
      <c r="KE16" s="265"/>
      <c r="KF16" s="147">
        <v>46098</v>
      </c>
      <c r="KG16" s="152">
        <v>7.9238</v>
      </c>
      <c r="KH16" s="152">
        <v>1.14902626122011</v>
      </c>
      <c r="KJ16" s="265"/>
      <c r="KK16" s="147">
        <v>46128</v>
      </c>
      <c r="KL16" s="152">
        <v>8.0724</v>
      </c>
      <c r="KM16" s="152">
        <v>1.17646030080448</v>
      </c>
      <c r="KO16" s="265"/>
      <c r="KP16" s="147">
        <v>46157</v>
      </c>
      <c r="KQ16" s="152">
        <v>7.9534</v>
      </c>
      <c r="KR16" s="152">
        <v>1.1625228385588</v>
      </c>
      <c r="KT16" s="265"/>
      <c r="KU16" s="147">
        <v>46188</v>
      </c>
      <c r="KV16" s="152">
        <v>7.8686</v>
      </c>
      <c r="KW16" s="152">
        <v>1.15565150981083</v>
      </c>
    </row>
    <row r="17" spans="1:309">
      <c r="A17" s="168" t="s">
        <v>1632</v>
      </c>
      <c r="B17" s="168" t="s">
        <v>1633</v>
      </c>
      <c r="C17" s="149">
        <f t="shared" si="5"/>
        <v>7.4655</v>
      </c>
      <c r="F17" s="168" t="s">
        <v>409</v>
      </c>
      <c r="G17" s="168" t="s">
        <v>1634</v>
      </c>
      <c r="H17" s="149">
        <f t="shared" si="6"/>
        <v>7.3126</v>
      </c>
      <c r="J17" s="168" t="s">
        <v>410</v>
      </c>
      <c r="K17" s="168" t="s">
        <v>1635</v>
      </c>
      <c r="L17" s="149">
        <f t="shared" si="7"/>
        <v>7.1835</v>
      </c>
      <c r="O17" s="168" t="s">
        <v>412</v>
      </c>
      <c r="P17" s="168" t="s">
        <v>1636</v>
      </c>
      <c r="Q17" s="149">
        <f t="shared" si="8"/>
        <v>7.2087</v>
      </c>
      <c r="R17" s="181" t="s">
        <v>170</v>
      </c>
      <c r="S17" s="149">
        <f t="shared" si="8"/>
        <v>6.3728</v>
      </c>
      <c r="T17" s="309">
        <f t="shared" si="9"/>
        <v>1.13116683404469</v>
      </c>
      <c r="V17" s="168" t="s">
        <v>413</v>
      </c>
      <c r="W17" s="168" t="s">
        <v>1637</v>
      </c>
      <c r="X17" s="149">
        <f t="shared" si="10"/>
        <v>7.2614</v>
      </c>
      <c r="Y17" s="181" t="s">
        <v>414</v>
      </c>
      <c r="Z17" s="149">
        <f t="shared" si="11"/>
        <v>6.3681</v>
      </c>
      <c r="AA17" s="309">
        <f t="shared" si="12"/>
        <v>1.14027731976571</v>
      </c>
      <c r="AC17" s="168" t="s">
        <v>415</v>
      </c>
      <c r="AD17" s="168" t="s">
        <v>1638</v>
      </c>
      <c r="AE17" s="149">
        <f t="shared" si="13"/>
        <v>6.9921</v>
      </c>
      <c r="AF17" s="181" t="s">
        <v>416</v>
      </c>
      <c r="AG17" s="149">
        <f t="shared" si="14"/>
        <v>6.38</v>
      </c>
      <c r="AH17" s="309">
        <f t="shared" si="15"/>
        <v>1.09594043887147</v>
      </c>
      <c r="AJ17" s="265" t="s">
        <v>417</v>
      </c>
      <c r="AK17" s="168" t="s">
        <v>1639</v>
      </c>
      <c r="AL17" s="340">
        <f t="shared" si="16"/>
        <v>6.9209</v>
      </c>
      <c r="AM17" s="181" t="s">
        <v>418</v>
      </c>
      <c r="AN17" s="149">
        <f t="shared" si="17"/>
        <v>6.354</v>
      </c>
      <c r="AO17" s="309">
        <f t="shared" si="18"/>
        <v>1.08921938936103</v>
      </c>
      <c r="AQ17" s="265" t="s">
        <v>419</v>
      </c>
      <c r="AR17" s="168" t="s">
        <v>1640</v>
      </c>
      <c r="AS17" s="340">
        <f t="shared" si="19"/>
        <v>7.0603</v>
      </c>
      <c r="AT17" s="181" t="s">
        <v>420</v>
      </c>
      <c r="AU17" s="149">
        <f t="shared" si="20"/>
        <v>6.7871</v>
      </c>
      <c r="AV17" s="309">
        <f t="shared" si="21"/>
        <v>1.04025283257945</v>
      </c>
      <c r="AX17" s="265" t="s">
        <v>421</v>
      </c>
      <c r="AY17" s="168" t="s">
        <v>1641</v>
      </c>
      <c r="AZ17" s="340">
        <f t="shared" si="22"/>
        <v>7.043</v>
      </c>
      <c r="BA17" s="181" t="s">
        <v>422</v>
      </c>
      <c r="BB17" s="149">
        <f t="shared" si="23"/>
        <v>6.7518</v>
      </c>
      <c r="BC17" s="309">
        <f t="shared" si="24"/>
        <v>1.04312923961018</v>
      </c>
      <c r="BE17" s="265" t="s">
        <v>423</v>
      </c>
      <c r="BF17" s="168" t="s">
        <v>1642</v>
      </c>
      <c r="BG17" s="340">
        <f t="shared" si="25"/>
        <v>6.7509</v>
      </c>
      <c r="BH17" s="181" t="s">
        <v>424</v>
      </c>
      <c r="BI17" s="149">
        <f t="shared" si="26"/>
        <v>6.7265</v>
      </c>
      <c r="BJ17" s="309">
        <f t="shared" si="27"/>
        <v>1.00362744369286</v>
      </c>
      <c r="BL17" s="265" t="s">
        <v>425</v>
      </c>
      <c r="BM17" s="168" t="s">
        <v>1643</v>
      </c>
      <c r="BN17" s="340">
        <f t="shared" si="28"/>
        <v>6.8816</v>
      </c>
      <c r="BO17" s="181" t="s">
        <v>426</v>
      </c>
      <c r="BP17" s="149">
        <f t="shared" si="29"/>
        <v>6.773</v>
      </c>
      <c r="BQ17" s="309">
        <f t="shared" si="30"/>
        <v>1.01603425365422</v>
      </c>
      <c r="BS17" s="265" t="s">
        <v>427</v>
      </c>
      <c r="BT17" s="168" t="s">
        <v>1644</v>
      </c>
      <c r="BU17" s="340">
        <f t="shared" si="31"/>
        <v>6.9203</v>
      </c>
      <c r="BV17" s="181" t="s">
        <v>428</v>
      </c>
      <c r="BW17" s="149">
        <f t="shared" si="32"/>
        <v>6.9101</v>
      </c>
      <c r="BX17" s="309">
        <f t="shared" si="33"/>
        <v>1.00147610020115</v>
      </c>
      <c r="BZ17" s="265" t="s">
        <v>429</v>
      </c>
      <c r="CA17" s="168" t="s">
        <v>1645</v>
      </c>
      <c r="CB17" s="340">
        <f t="shared" si="34"/>
        <v>6.9596</v>
      </c>
      <c r="CC17" s="181" t="s">
        <v>430</v>
      </c>
      <c r="CD17" s="149">
        <f t="shared" si="35"/>
        <v>7.1088</v>
      </c>
      <c r="CE17" s="309">
        <f t="shared" si="36"/>
        <v>0.979011928876885</v>
      </c>
      <c r="CG17" s="265" t="s">
        <v>431</v>
      </c>
      <c r="CH17" s="168" t="s">
        <v>1565</v>
      </c>
      <c r="CI17" s="340">
        <f t="shared" si="37"/>
        <v>7.2709</v>
      </c>
      <c r="CJ17" s="181" t="s">
        <v>432</v>
      </c>
      <c r="CK17" s="149">
        <f t="shared" si="38"/>
        <v>7.0421</v>
      </c>
      <c r="CL17" s="309">
        <f t="shared" si="39"/>
        <v>1.03249030828872</v>
      </c>
      <c r="CN17" s="265" t="s">
        <v>433</v>
      </c>
      <c r="CO17" s="168" t="s">
        <v>1646</v>
      </c>
      <c r="CP17" s="340">
        <f t="shared" si="0"/>
        <v>7.4062</v>
      </c>
      <c r="CQ17" s="181" t="s">
        <v>434</v>
      </c>
      <c r="CR17" s="149">
        <f t="shared" si="1"/>
        <v>6.9343</v>
      </c>
      <c r="CS17" s="309">
        <f t="shared" si="2"/>
        <v>1.0680530118397</v>
      </c>
      <c r="CU17" s="265" t="s">
        <v>435</v>
      </c>
      <c r="CV17" s="168" t="s">
        <v>1647</v>
      </c>
      <c r="CW17" s="340">
        <f t="shared" si="3"/>
        <v>7.2718</v>
      </c>
      <c r="CX17" s="181" t="s">
        <v>436</v>
      </c>
      <c r="CY17" s="149">
        <f t="shared" si="4"/>
        <v>6.8265</v>
      </c>
      <c r="CZ17" s="309">
        <f t="shared" si="40"/>
        <v>1.06523108474328</v>
      </c>
      <c r="DB17" s="265"/>
      <c r="DC17" s="172">
        <v>44970</v>
      </c>
      <c r="DD17" s="340">
        <v>7.2737</v>
      </c>
      <c r="DE17" s="309">
        <v>1.067291749</v>
      </c>
      <c r="DG17" s="265"/>
      <c r="DH17" s="172">
        <v>45001</v>
      </c>
      <c r="DI17" s="340">
        <v>7.3194</v>
      </c>
      <c r="DJ17" s="309">
        <v>1.058496869</v>
      </c>
      <c r="DL17" s="265"/>
      <c r="DM17" s="172">
        <v>45029</v>
      </c>
      <c r="DN17" s="340">
        <v>7.5504</v>
      </c>
      <c r="DO17" s="309">
        <v>1.099711614</v>
      </c>
      <c r="DQ17" s="265"/>
      <c r="DR17" s="172">
        <v>45062</v>
      </c>
      <c r="DS17" s="340">
        <v>7.5593</v>
      </c>
      <c r="DT17" s="309">
        <v>1.087575173</v>
      </c>
      <c r="DV17" s="265"/>
      <c r="DW17" s="172">
        <v>45090</v>
      </c>
      <c r="DX17" s="340">
        <v>7.6953</v>
      </c>
      <c r="DY17" s="309">
        <v>1.07629584044309</v>
      </c>
      <c r="EA17" s="265"/>
      <c r="EB17" s="172">
        <v>45121</v>
      </c>
      <c r="EC17" s="340">
        <v>8.0169</v>
      </c>
      <c r="ED17" s="309">
        <v>1.124106116</v>
      </c>
      <c r="EF17" s="265"/>
      <c r="EG17" s="172">
        <v>45154</v>
      </c>
      <c r="EH17" s="340">
        <v>7.9205</v>
      </c>
      <c r="EI17" s="309">
        <v>1.10028338843664</v>
      </c>
      <c r="EK17" s="265"/>
      <c r="EL17" s="173">
        <v>45182</v>
      </c>
      <c r="EM17" s="340">
        <v>7.7919</v>
      </c>
      <c r="EN17" s="309">
        <v>1.083803934</v>
      </c>
      <c r="EP17" s="265"/>
      <c r="EQ17" s="173">
        <v>45215</v>
      </c>
      <c r="ER17" s="340">
        <v>7.592</v>
      </c>
      <c r="ES17" s="309">
        <v>1.05741107</v>
      </c>
      <c r="EU17" s="265"/>
      <c r="EV17" s="173">
        <v>45245</v>
      </c>
      <c r="EW17" s="340">
        <v>7.8152</v>
      </c>
      <c r="EX17" s="309">
        <v>1.08919612</v>
      </c>
      <c r="EZ17" s="265"/>
      <c r="FA17" s="173">
        <v>45274</v>
      </c>
      <c r="FB17" s="340">
        <v>7.7356</v>
      </c>
      <c r="FC17" s="309">
        <v>1.088141792</v>
      </c>
      <c r="FE17" s="265"/>
      <c r="FF17" s="173">
        <v>45306</v>
      </c>
      <c r="FG17" s="340">
        <v>7.7975</v>
      </c>
      <c r="FH17" s="309">
        <v>1.096941647</v>
      </c>
      <c r="FJ17" s="265"/>
      <c r="FK17" s="173">
        <v>45329</v>
      </c>
      <c r="FL17" s="340">
        <v>7.6609</v>
      </c>
      <c r="FM17" s="309">
        <v>1.078255852</v>
      </c>
      <c r="FO17" s="265"/>
      <c r="FP17" s="173">
        <v>45365</v>
      </c>
      <c r="FQ17" s="340">
        <v>7.7912</v>
      </c>
      <c r="FR17" s="309">
        <v>1.0977541</v>
      </c>
      <c r="FT17" s="265"/>
      <c r="FU17" s="173">
        <v>45397</v>
      </c>
      <c r="FV17" s="340">
        <v>7.6179</v>
      </c>
      <c r="FW17" s="309">
        <v>1.073261105</v>
      </c>
      <c r="FY17" s="265"/>
      <c r="FZ17" s="173">
        <v>45428</v>
      </c>
      <c r="GA17" s="340">
        <v>7.7498</v>
      </c>
      <c r="GB17" s="309">
        <v>1.091213743</v>
      </c>
      <c r="GD17" s="265"/>
      <c r="GE17" s="173">
        <v>45456</v>
      </c>
      <c r="GF17" s="340">
        <v>7.7197</v>
      </c>
      <c r="GG17" s="309">
        <v>1.085416608</v>
      </c>
      <c r="GI17" s="265"/>
      <c r="GJ17" s="173">
        <v>45489</v>
      </c>
      <c r="GK17" s="340">
        <v>7.8047</v>
      </c>
      <c r="GL17" s="309">
        <v>1.094198632</v>
      </c>
      <c r="GN17" s="265"/>
      <c r="GO17" s="173">
        <v>45519</v>
      </c>
      <c r="GP17" s="340">
        <v>7.8618</v>
      </c>
      <c r="GQ17" s="309">
        <v>1.101107859</v>
      </c>
      <c r="GS17" s="265"/>
      <c r="GT17" s="147">
        <v>45546</v>
      </c>
      <c r="GU17" s="152">
        <v>7.8443</v>
      </c>
      <c r="GV17" s="152">
        <v>1.102006</v>
      </c>
      <c r="GX17" s="265"/>
      <c r="GY17" s="147">
        <v>45581</v>
      </c>
      <c r="GZ17" s="152">
        <v>7.7508</v>
      </c>
      <c r="HA17" s="152">
        <v>1.088733126</v>
      </c>
      <c r="HC17" s="265"/>
      <c r="HD17" s="147">
        <v>45610</v>
      </c>
      <c r="HE17" s="152">
        <v>7.6317</v>
      </c>
      <c r="HF17" s="152">
        <v>1.060459</v>
      </c>
      <c r="HH17" s="265"/>
      <c r="HI17" s="147">
        <v>45642</v>
      </c>
      <c r="HJ17" s="152">
        <v>7.5874</v>
      </c>
      <c r="HK17" s="152">
        <v>1.055535</v>
      </c>
      <c r="HM17" s="265"/>
      <c r="HN17" s="147">
        <v>45659</v>
      </c>
      <c r="HO17" s="152">
        <v>7.491</v>
      </c>
      <c r="HP17" s="152">
        <v>1.042168</v>
      </c>
      <c r="HR17" s="265"/>
      <c r="HS17" s="147">
        <v>45701</v>
      </c>
      <c r="HT17" s="152">
        <v>7.5061</v>
      </c>
      <c r="HU17" s="152">
        <v>1.046599</v>
      </c>
      <c r="HW17" s="265"/>
      <c r="HX17" s="170">
        <v>45730</v>
      </c>
      <c r="HY17">
        <v>7.8113</v>
      </c>
      <c r="HZ17">
        <v>1.088865</v>
      </c>
      <c r="IB17" s="265"/>
      <c r="IC17" s="170">
        <v>45762</v>
      </c>
      <c r="ID17" s="152">
        <v>8.2092</v>
      </c>
      <c r="IE17" s="152">
        <v>1.138648</v>
      </c>
      <c r="IG17" s="265"/>
      <c r="IH17" s="170">
        <v>45792</v>
      </c>
      <c r="II17" s="152">
        <v>8.0564</v>
      </c>
      <c r="IJ17" s="152">
        <v>1.11952</v>
      </c>
      <c r="IL17" s="265"/>
      <c r="IM17" s="147">
        <v>45821</v>
      </c>
      <c r="IN17" s="152">
        <v>8.3083</v>
      </c>
      <c r="IO17" s="152">
        <v>1.157596</v>
      </c>
      <c r="IQ17" s="265"/>
      <c r="IR17" s="147">
        <v>45854</v>
      </c>
      <c r="IS17">
        <v>8.3157</v>
      </c>
      <c r="IT17">
        <v>1.162612</v>
      </c>
      <c r="IV17" s="265"/>
      <c r="IW17" s="147">
        <v>45883</v>
      </c>
      <c r="IX17" s="152">
        <v>8.3647</v>
      </c>
      <c r="IY17" s="152">
        <v>1.172561</v>
      </c>
      <c r="JA17" s="265"/>
      <c r="JB17" s="147">
        <v>45915</v>
      </c>
      <c r="JC17" s="152">
        <v>8.3327</v>
      </c>
      <c r="JD17" s="152">
        <v>1.172695</v>
      </c>
      <c r="JF17" s="265"/>
      <c r="JG17" s="147">
        <v>45946</v>
      </c>
      <c r="JH17" s="152">
        <v>8.2755</v>
      </c>
      <c r="JI17" s="152">
        <v>1.166088941</v>
      </c>
      <c r="JK17" s="265"/>
      <c r="JL17" s="147">
        <v>45974</v>
      </c>
      <c r="JM17" s="152">
        <v>8.2223</v>
      </c>
      <c r="JN17" s="152">
        <v>1.160276582</v>
      </c>
      <c r="JP17" s="265"/>
      <c r="JQ17" s="147">
        <v>46007</v>
      </c>
      <c r="JR17" s="152">
        <v>8.2899</v>
      </c>
      <c r="JS17" s="152">
        <v>1.17417353616045</v>
      </c>
      <c r="JU17" s="265"/>
      <c r="JV17" s="147">
        <v>46037</v>
      </c>
      <c r="JW17" s="152">
        <v>8.1312</v>
      </c>
      <c r="JX17" s="152">
        <v>1.1605389358301</v>
      </c>
      <c r="JZ17" s="265"/>
      <c r="KA17" s="147">
        <v>46057</v>
      </c>
      <c r="KB17" s="152">
        <v>8.2111</v>
      </c>
      <c r="KC17" s="152">
        <v>1.18089252585103</v>
      </c>
      <c r="KE17" s="265"/>
      <c r="KF17" s="147">
        <v>46097</v>
      </c>
      <c r="KG17" s="152">
        <v>7.896</v>
      </c>
      <c r="KH17" s="152">
        <v>1.14340327555498</v>
      </c>
      <c r="KJ17" s="265"/>
      <c r="KK17" s="147">
        <v>46127</v>
      </c>
      <c r="KL17" s="152">
        <v>8.0598</v>
      </c>
      <c r="KM17" s="152">
        <v>1.17520632235864</v>
      </c>
      <c r="KO17" s="265"/>
      <c r="KP17" s="147">
        <v>46156</v>
      </c>
      <c r="KQ17" s="152">
        <v>7.986</v>
      </c>
      <c r="KR17" s="152">
        <v>1.167526790544</v>
      </c>
      <c r="KT17" s="265"/>
      <c r="KU17" s="147">
        <v>46185</v>
      </c>
      <c r="KV17" s="152">
        <v>7.8576</v>
      </c>
      <c r="KW17" s="152">
        <v>1.15368013037924</v>
      </c>
    </row>
    <row r="18" spans="1:309">
      <c r="A18" s="168" t="s">
        <v>1648</v>
      </c>
      <c r="B18" s="168" t="s">
        <v>1649</v>
      </c>
      <c r="C18" s="149">
        <f t="shared" si="5"/>
        <v>7.4506</v>
      </c>
      <c r="F18" s="168" t="s">
        <v>438</v>
      </c>
      <c r="G18" s="168" t="s">
        <v>1650</v>
      </c>
      <c r="H18" s="149">
        <f t="shared" si="6"/>
        <v>7.3338</v>
      </c>
      <c r="J18" s="168" t="s">
        <v>440</v>
      </c>
      <c r="K18" s="168" t="s">
        <v>1651</v>
      </c>
      <c r="L18" s="149">
        <f t="shared" si="7"/>
        <v>7.1721</v>
      </c>
      <c r="O18" s="168" t="s">
        <v>442</v>
      </c>
      <c r="P18" s="168" t="s">
        <v>1652</v>
      </c>
      <c r="Q18" s="149">
        <f t="shared" si="8"/>
        <v>7.1962</v>
      </c>
      <c r="R18" s="181" t="s">
        <v>443</v>
      </c>
      <c r="S18" s="149">
        <f t="shared" si="8"/>
        <v>6.3779</v>
      </c>
      <c r="T18" s="309">
        <f t="shared" si="9"/>
        <v>1.12830241929162</v>
      </c>
      <c r="V18" s="168" t="s">
        <v>444</v>
      </c>
      <c r="W18" s="168" t="s">
        <v>1653</v>
      </c>
      <c r="X18" s="149">
        <f t="shared" si="10"/>
        <v>7.2642</v>
      </c>
      <c r="Y18" s="181" t="s">
        <v>203</v>
      </c>
      <c r="Z18" s="149">
        <f t="shared" si="11"/>
        <v>6.3599</v>
      </c>
      <c r="AA18" s="309">
        <f t="shared" si="12"/>
        <v>1.14218777024796</v>
      </c>
      <c r="AC18" s="168" t="s">
        <v>445</v>
      </c>
      <c r="AD18" s="168" t="s">
        <v>1654</v>
      </c>
      <c r="AE18" s="149">
        <f t="shared" si="13"/>
        <v>6.9604</v>
      </c>
      <c r="AF18" s="181" t="s">
        <v>446</v>
      </c>
      <c r="AG18" s="149">
        <f t="shared" si="14"/>
        <v>6.376</v>
      </c>
      <c r="AH18" s="309">
        <f t="shared" si="15"/>
        <v>1.09165621079046</v>
      </c>
      <c r="AJ18" s="265" t="s">
        <v>447</v>
      </c>
      <c r="AK18" s="168" t="s">
        <v>609</v>
      </c>
      <c r="AL18" s="340">
        <f t="shared" si="16"/>
        <v>6.8998</v>
      </c>
      <c r="AM18" s="181" t="s">
        <v>448</v>
      </c>
      <c r="AN18" s="149">
        <f t="shared" si="17"/>
        <v>6.3752</v>
      </c>
      <c r="AO18" s="309">
        <f t="shared" si="18"/>
        <v>1.08228761450621</v>
      </c>
      <c r="AQ18" s="265" t="s">
        <v>449</v>
      </c>
      <c r="AR18" s="168" t="s">
        <v>1655</v>
      </c>
      <c r="AS18" s="340">
        <f t="shared" si="19"/>
        <v>7.0555</v>
      </c>
      <c r="AT18" s="181" t="s">
        <v>450</v>
      </c>
      <c r="AU18" s="149">
        <f t="shared" si="20"/>
        <v>6.7898</v>
      </c>
      <c r="AV18" s="309">
        <f t="shared" si="21"/>
        <v>1.03913222775339</v>
      </c>
      <c r="AX18" s="265" t="s">
        <v>451</v>
      </c>
      <c r="AY18" s="168" t="s">
        <v>1656</v>
      </c>
      <c r="AZ18" s="340">
        <f t="shared" si="22"/>
        <v>7.0269</v>
      </c>
      <c r="BA18" s="181" t="s">
        <v>452</v>
      </c>
      <c r="BB18" s="149">
        <f t="shared" si="23"/>
        <v>6.7482</v>
      </c>
      <c r="BC18" s="309">
        <f t="shared" si="24"/>
        <v>1.04129990219614</v>
      </c>
      <c r="BE18" s="265" t="s">
        <v>453</v>
      </c>
      <c r="BF18" s="168" t="s">
        <v>1657</v>
      </c>
      <c r="BG18" s="340">
        <f t="shared" si="25"/>
        <v>6.7506</v>
      </c>
      <c r="BH18" s="181" t="s">
        <v>454</v>
      </c>
      <c r="BI18" s="149">
        <f t="shared" si="26"/>
        <v>6.7282</v>
      </c>
      <c r="BJ18" s="309">
        <f t="shared" si="27"/>
        <v>1.00332927083024</v>
      </c>
      <c r="BL18" s="265" t="s">
        <v>455</v>
      </c>
      <c r="BM18" s="168" t="s">
        <v>1658</v>
      </c>
      <c r="BN18" s="340">
        <f t="shared" si="28"/>
        <v>6.9156</v>
      </c>
      <c r="BO18" s="181" t="s">
        <v>456</v>
      </c>
      <c r="BP18" s="149">
        <f t="shared" si="29"/>
        <v>6.741</v>
      </c>
      <c r="BQ18" s="309">
        <f t="shared" si="30"/>
        <v>1.02590120160214</v>
      </c>
      <c r="BS18" s="265" t="s">
        <v>457</v>
      </c>
      <c r="BT18" s="168" t="s">
        <v>1659</v>
      </c>
      <c r="BU18" s="340">
        <f t="shared" si="31"/>
        <v>6.9157</v>
      </c>
      <c r="BV18" s="181" t="s">
        <v>458</v>
      </c>
      <c r="BW18" s="149">
        <f t="shared" si="32"/>
        <v>6.9116</v>
      </c>
      <c r="BX18" s="309">
        <f t="shared" si="33"/>
        <v>1.00059320562533</v>
      </c>
      <c r="BZ18" s="265" t="s">
        <v>459</v>
      </c>
      <c r="CA18" s="168" t="s">
        <v>1660</v>
      </c>
      <c r="CB18" s="340">
        <f t="shared" si="34"/>
        <v>6.9199</v>
      </c>
      <c r="CC18" s="181" t="s">
        <v>460</v>
      </c>
      <c r="CD18" s="149">
        <f t="shared" si="35"/>
        <v>7.1101</v>
      </c>
      <c r="CE18" s="309">
        <f t="shared" si="36"/>
        <v>0.973249321387885</v>
      </c>
      <c r="CG18" s="265" t="s">
        <v>461</v>
      </c>
      <c r="CH18" s="168" t="s">
        <v>1661</v>
      </c>
      <c r="CI18" s="340">
        <f t="shared" si="37"/>
        <v>7.3264</v>
      </c>
      <c r="CJ18" s="181" t="s">
        <v>462</v>
      </c>
      <c r="CK18" s="149">
        <f t="shared" si="38"/>
        <v>7.0899</v>
      </c>
      <c r="CL18" s="309">
        <f t="shared" si="39"/>
        <v>1.03335731110453</v>
      </c>
      <c r="CN18" s="265" t="s">
        <v>463</v>
      </c>
      <c r="CO18" s="168" t="s">
        <v>1662</v>
      </c>
      <c r="CP18" s="340">
        <f t="shared" si="0"/>
        <v>7.386</v>
      </c>
      <c r="CQ18" s="181" t="s">
        <v>464</v>
      </c>
      <c r="CR18" s="149">
        <f t="shared" si="1"/>
        <v>6.9535</v>
      </c>
      <c r="CS18" s="309">
        <f t="shared" si="2"/>
        <v>1.06219889264399</v>
      </c>
      <c r="CU18" s="265" t="s">
        <v>465</v>
      </c>
      <c r="CV18" s="168" t="s">
        <v>1663</v>
      </c>
      <c r="CW18" s="340">
        <f t="shared" si="3"/>
        <v>7.2535</v>
      </c>
      <c r="CX18" s="181" t="s">
        <v>466</v>
      </c>
      <c r="CY18" s="149">
        <f t="shared" si="4"/>
        <v>6.8912</v>
      </c>
      <c r="CZ18" s="309">
        <f t="shared" si="40"/>
        <v>1.05257429765498</v>
      </c>
      <c r="DB18" s="265"/>
      <c r="DC18" s="172">
        <v>44967</v>
      </c>
      <c r="DD18" s="340">
        <v>7.2886</v>
      </c>
      <c r="DE18" s="309">
        <v>1.073684521</v>
      </c>
      <c r="DG18" s="265"/>
      <c r="DH18" s="172">
        <v>45000</v>
      </c>
      <c r="DI18" s="340">
        <v>7.3703</v>
      </c>
      <c r="DJ18" s="309">
        <v>1.073136284</v>
      </c>
      <c r="DL18" s="265"/>
      <c r="DM18" s="172">
        <v>45028</v>
      </c>
      <c r="DN18" s="340">
        <v>7.5158</v>
      </c>
      <c r="DO18" s="309">
        <v>1.091556046</v>
      </c>
      <c r="DQ18" s="265"/>
      <c r="DR18" s="172">
        <v>45061</v>
      </c>
      <c r="DS18" s="340">
        <v>7.5583</v>
      </c>
      <c r="DT18" s="309">
        <v>1.08512074</v>
      </c>
      <c r="DV18" s="265"/>
      <c r="DW18" s="172">
        <v>45089</v>
      </c>
      <c r="DX18" s="340">
        <v>7.654</v>
      </c>
      <c r="DY18" s="309">
        <v>1.07481885075549</v>
      </c>
      <c r="EA18" s="265"/>
      <c r="EB18" s="172">
        <v>45120</v>
      </c>
      <c r="EC18" s="340">
        <v>7.9739</v>
      </c>
      <c r="ED18" s="309">
        <v>1.114809792</v>
      </c>
      <c r="EF18" s="265"/>
      <c r="EG18" s="172">
        <v>45153</v>
      </c>
      <c r="EH18" s="340">
        <v>7.9013</v>
      </c>
      <c r="EI18" s="309">
        <v>1.10095028424925</v>
      </c>
      <c r="EK18" s="265"/>
      <c r="EL18" s="173">
        <v>45181</v>
      </c>
      <c r="EM18" s="340">
        <v>7.7952</v>
      </c>
      <c r="EN18" s="309">
        <v>1.082877226</v>
      </c>
      <c r="EP18" s="265"/>
      <c r="EQ18" s="173">
        <v>45212</v>
      </c>
      <c r="ER18" s="340">
        <v>7.6045</v>
      </c>
      <c r="ES18" s="309">
        <v>1.059491466</v>
      </c>
      <c r="EU18" s="265"/>
      <c r="EV18" s="173">
        <v>45244</v>
      </c>
      <c r="EW18" s="340">
        <v>7.7102</v>
      </c>
      <c r="EX18" s="309">
        <v>1.074322818</v>
      </c>
      <c r="EZ18" s="265"/>
      <c r="FA18" s="173">
        <v>45273</v>
      </c>
      <c r="FB18" s="340">
        <v>7.6933</v>
      </c>
      <c r="FC18" s="309">
        <v>1.081643843</v>
      </c>
      <c r="FE18" s="265"/>
      <c r="FF18" s="173">
        <v>45303</v>
      </c>
      <c r="FG18" s="340">
        <v>7.8142</v>
      </c>
      <c r="FH18" s="309">
        <v>1.09981703</v>
      </c>
      <c r="FJ18" s="265"/>
      <c r="FK18" s="173">
        <v>45328</v>
      </c>
      <c r="FL18" s="340">
        <v>7.6669</v>
      </c>
      <c r="FM18" s="309">
        <v>1.078599364</v>
      </c>
      <c r="FO18" s="265"/>
      <c r="FP18" s="173">
        <v>45364</v>
      </c>
      <c r="FQ18" s="340">
        <v>7.7796</v>
      </c>
      <c r="FR18" s="309">
        <v>1.0967997</v>
      </c>
      <c r="FT18" s="265"/>
      <c r="FU18" s="173">
        <v>45394</v>
      </c>
      <c r="FV18" s="340">
        <v>7.6529</v>
      </c>
      <c r="FW18" s="309">
        <v>1.078374456</v>
      </c>
      <c r="FY18" s="265"/>
      <c r="FZ18" s="173">
        <v>45427</v>
      </c>
      <c r="GA18" s="340">
        <v>7.7129</v>
      </c>
      <c r="GB18" s="309">
        <v>1.085574744</v>
      </c>
      <c r="GD18" s="265"/>
      <c r="GE18" s="173">
        <v>45455</v>
      </c>
      <c r="GF18" s="340">
        <v>7.6788</v>
      </c>
      <c r="GG18" s="309">
        <v>1.079498967</v>
      </c>
      <c r="GI18" s="265"/>
      <c r="GJ18" s="173">
        <v>45488</v>
      </c>
      <c r="GK18" s="340">
        <v>7.7929</v>
      </c>
      <c r="GL18" s="309">
        <v>1.092774109</v>
      </c>
      <c r="GN18" s="265"/>
      <c r="GO18" s="173">
        <v>45518</v>
      </c>
      <c r="GP18" s="340">
        <v>7.8517</v>
      </c>
      <c r="GQ18" s="309">
        <v>1.099446895</v>
      </c>
      <c r="GS18" s="265"/>
      <c r="GT18" s="147">
        <v>45545</v>
      </c>
      <c r="GU18" s="152">
        <v>7.8498</v>
      </c>
      <c r="GV18" s="152">
        <v>1.103492</v>
      </c>
      <c r="GX18" s="265"/>
      <c r="GY18" s="147">
        <v>45580</v>
      </c>
      <c r="GZ18" s="152">
        <v>7.7255</v>
      </c>
      <c r="HA18" s="152">
        <v>1.090710151</v>
      </c>
      <c r="HC18" s="265"/>
      <c r="HD18" s="147">
        <v>45609</v>
      </c>
      <c r="HE18" s="152">
        <v>7.6875</v>
      </c>
      <c r="HF18" s="152">
        <v>1.067842</v>
      </c>
      <c r="HH18" s="265"/>
      <c r="HI18" s="147">
        <v>45639</v>
      </c>
      <c r="HJ18" s="152">
        <v>7.5675</v>
      </c>
      <c r="HK18" s="152">
        <v>1.052855</v>
      </c>
      <c r="HM18" s="265"/>
      <c r="HN18" s="147"/>
      <c r="HO18" s="152"/>
      <c r="HP18" s="152"/>
      <c r="HR18" s="265"/>
      <c r="HS18" s="147">
        <v>45700</v>
      </c>
      <c r="HT18" s="152">
        <v>7.4735</v>
      </c>
      <c r="HU18" s="152">
        <v>1.042184</v>
      </c>
      <c r="HW18" s="265"/>
      <c r="HX18" s="170">
        <v>45729</v>
      </c>
      <c r="HY18">
        <v>7.834</v>
      </c>
      <c r="HZ18">
        <v>1.092182</v>
      </c>
      <c r="IB18" s="265"/>
      <c r="IC18" s="170">
        <v>45761</v>
      </c>
      <c r="ID18" s="152">
        <v>8.222</v>
      </c>
      <c r="IE18" s="152">
        <v>1.140202</v>
      </c>
      <c r="IG18" s="265"/>
      <c r="IH18" s="170">
        <v>45791</v>
      </c>
      <c r="II18" s="152">
        <v>8.0358</v>
      </c>
      <c r="IJ18" s="152">
        <v>1.116766</v>
      </c>
      <c r="IL18" s="265"/>
      <c r="IM18" s="147">
        <v>45820</v>
      </c>
      <c r="IN18" s="152">
        <v>8.2578</v>
      </c>
      <c r="IO18" s="152">
        <v>1.150063</v>
      </c>
      <c r="IQ18" s="265"/>
      <c r="IR18" s="147">
        <v>45853</v>
      </c>
      <c r="IS18">
        <v>8.3534</v>
      </c>
      <c r="IT18">
        <v>1.16834</v>
      </c>
      <c r="IV18" s="265"/>
      <c r="IW18" s="147">
        <v>45882</v>
      </c>
      <c r="IX18" s="152">
        <v>8.3464</v>
      </c>
      <c r="IY18" s="152">
        <v>1.169783</v>
      </c>
      <c r="JA18" s="265"/>
      <c r="JB18" s="147">
        <v>45912</v>
      </c>
      <c r="JC18" s="152">
        <v>8.3326</v>
      </c>
      <c r="JD18" s="152">
        <v>1.173292</v>
      </c>
      <c r="JF18" s="265"/>
      <c r="JG18" s="147">
        <v>45945</v>
      </c>
      <c r="JH18" s="152">
        <v>8.2498</v>
      </c>
      <c r="JI18" s="152">
        <v>1.162025495</v>
      </c>
      <c r="JK18" s="265"/>
      <c r="JL18" s="147">
        <v>45973</v>
      </c>
      <c r="JM18" s="152">
        <v>8.2152</v>
      </c>
      <c r="JN18" s="152">
        <v>1.159798399</v>
      </c>
      <c r="JP18" s="265"/>
      <c r="JQ18" s="147">
        <v>46006</v>
      </c>
      <c r="JR18" s="152">
        <v>8.2855</v>
      </c>
      <c r="JS18" s="152">
        <v>1.17265341938406</v>
      </c>
      <c r="JU18" s="265"/>
      <c r="JV18" s="147">
        <v>46036</v>
      </c>
      <c r="JW18" s="152">
        <v>8.1423</v>
      </c>
      <c r="JX18" s="152">
        <v>1.16119509412436</v>
      </c>
      <c r="JZ18" s="265"/>
      <c r="KA18" s="147">
        <v>46056</v>
      </c>
      <c r="KB18" s="152">
        <v>8.2174</v>
      </c>
      <c r="KC18" s="152">
        <v>1.1805252269854</v>
      </c>
      <c r="KE18" s="265"/>
      <c r="KF18" s="147">
        <v>46094</v>
      </c>
      <c r="KG18" s="152">
        <v>7.9402</v>
      </c>
      <c r="KH18" s="152">
        <v>1.15063689190952</v>
      </c>
      <c r="KJ18" s="265"/>
      <c r="KK18" s="147">
        <v>46126</v>
      </c>
      <c r="KL18" s="152">
        <v>8.0456</v>
      </c>
      <c r="KM18" s="152">
        <v>1.17294767687665</v>
      </c>
      <c r="KO18" s="265"/>
      <c r="KP18" s="147">
        <v>46155</v>
      </c>
      <c r="KQ18" s="152">
        <v>8.0039</v>
      </c>
      <c r="KR18" s="152">
        <v>1.16963072291798</v>
      </c>
      <c r="KT18" s="265"/>
      <c r="KU18" s="147">
        <v>46184</v>
      </c>
      <c r="KV18" s="152">
        <v>7.8425</v>
      </c>
      <c r="KW18" s="152">
        <v>1.1507703595011</v>
      </c>
    </row>
    <row r="19" spans="1:309">
      <c r="A19" s="168" t="s">
        <v>1664</v>
      </c>
      <c r="B19" s="168" t="s">
        <v>1665</v>
      </c>
      <c r="C19" s="149">
        <f t="shared" si="5"/>
        <v>7.4433</v>
      </c>
      <c r="F19" s="168" t="s">
        <v>468</v>
      </c>
      <c r="G19" s="168" t="s">
        <v>1666</v>
      </c>
      <c r="H19" s="149">
        <f t="shared" si="6"/>
        <v>7.3666</v>
      </c>
      <c r="J19" s="168" t="s">
        <v>470</v>
      </c>
      <c r="K19" s="168" t="s">
        <v>1667</v>
      </c>
      <c r="L19" s="149">
        <f t="shared" si="7"/>
        <v>7.1823</v>
      </c>
      <c r="O19" s="168" t="s">
        <v>472</v>
      </c>
      <c r="P19" s="168" t="s">
        <v>1668</v>
      </c>
      <c r="Q19" s="149">
        <f t="shared" si="8"/>
        <v>7.2099</v>
      </c>
      <c r="R19" s="181" t="s">
        <v>75</v>
      </c>
      <c r="S19" s="149">
        <f t="shared" si="8"/>
        <v>6.3794</v>
      </c>
      <c r="T19" s="309">
        <f t="shared" si="9"/>
        <v>1.13018465686428</v>
      </c>
      <c r="V19" s="168" t="s">
        <v>473</v>
      </c>
      <c r="W19" s="168" t="s">
        <v>1669</v>
      </c>
      <c r="X19" s="149">
        <f t="shared" si="10"/>
        <v>7.2674</v>
      </c>
      <c r="Y19" s="181" t="s">
        <v>355</v>
      </c>
      <c r="Z19" s="149">
        <f t="shared" si="11"/>
        <v>6.3653</v>
      </c>
      <c r="AA19" s="309">
        <f t="shared" si="12"/>
        <v>1.1417215213737</v>
      </c>
      <c r="AC19" s="168" t="s">
        <v>474</v>
      </c>
      <c r="AD19" s="168" t="s">
        <v>1670</v>
      </c>
      <c r="AE19" s="149">
        <f t="shared" si="13"/>
        <v>6.925</v>
      </c>
      <c r="AF19" s="181" t="s">
        <v>475</v>
      </c>
      <c r="AG19" s="149">
        <f t="shared" si="14"/>
        <v>6.3506</v>
      </c>
      <c r="AH19" s="309">
        <f t="shared" si="15"/>
        <v>1.09044814663181</v>
      </c>
      <c r="AJ19" s="265" t="s">
        <v>476</v>
      </c>
      <c r="AK19" s="168" t="s">
        <v>1671</v>
      </c>
      <c r="AL19" s="340">
        <f t="shared" si="16"/>
        <v>6.94</v>
      </c>
      <c r="AM19" s="181" t="s">
        <v>477</v>
      </c>
      <c r="AN19" s="149">
        <f t="shared" si="17"/>
        <v>6.3795</v>
      </c>
      <c r="AO19" s="309">
        <f t="shared" si="18"/>
        <v>1.08785955012148</v>
      </c>
      <c r="AQ19" s="265" t="s">
        <v>478</v>
      </c>
      <c r="AR19" s="168" t="s">
        <v>1672</v>
      </c>
      <c r="AS19" s="340">
        <f t="shared" si="19"/>
        <v>7.0788</v>
      </c>
      <c r="AT19" s="181" t="s">
        <v>318</v>
      </c>
      <c r="AU19" s="149">
        <f t="shared" si="20"/>
        <v>6.7292</v>
      </c>
      <c r="AV19" s="309">
        <f t="shared" si="21"/>
        <v>1.05195268382571</v>
      </c>
      <c r="AX19" s="265" t="s">
        <v>479</v>
      </c>
      <c r="AY19" s="168" t="s">
        <v>1673</v>
      </c>
      <c r="AZ19" s="340">
        <f t="shared" si="22"/>
        <v>7.0536</v>
      </c>
      <c r="BA19" s="181" t="s">
        <v>480</v>
      </c>
      <c r="BB19" s="149">
        <f t="shared" si="23"/>
        <v>6.7182</v>
      </c>
      <c r="BC19" s="309">
        <f t="shared" si="24"/>
        <v>1.04992408680897</v>
      </c>
      <c r="BE19" s="265" t="s">
        <v>481</v>
      </c>
      <c r="BF19" s="168" t="s">
        <v>1674</v>
      </c>
      <c r="BG19" s="340">
        <f t="shared" si="25"/>
        <v>6.7571</v>
      </c>
      <c r="BH19" s="181" t="s">
        <v>482</v>
      </c>
      <c r="BI19" s="149">
        <f t="shared" si="26"/>
        <v>6.7287</v>
      </c>
      <c r="BJ19" s="309">
        <f t="shared" si="27"/>
        <v>1.00422072614324</v>
      </c>
      <c r="BL19" s="265" t="s">
        <v>483</v>
      </c>
      <c r="BM19" s="168" t="s">
        <v>1675</v>
      </c>
      <c r="BN19" s="340">
        <f t="shared" si="28"/>
        <v>6.955</v>
      </c>
      <c r="BO19" s="181" t="s">
        <v>484</v>
      </c>
      <c r="BP19" s="149">
        <f t="shared" si="29"/>
        <v>6.7413</v>
      </c>
      <c r="BQ19" s="309">
        <f t="shared" si="30"/>
        <v>1.03170011718808</v>
      </c>
      <c r="BS19" s="265" t="s">
        <v>485</v>
      </c>
      <c r="BT19" s="168" t="s">
        <v>1676</v>
      </c>
      <c r="BU19" s="340">
        <f t="shared" si="31"/>
        <v>6.9965</v>
      </c>
      <c r="BV19" s="181" t="s">
        <v>486</v>
      </c>
      <c r="BW19" s="149">
        <f t="shared" si="32"/>
        <v>6.8928</v>
      </c>
      <c r="BX19" s="309">
        <f t="shared" si="33"/>
        <v>1.01504468430826</v>
      </c>
      <c r="BZ19" s="265" t="s">
        <v>487</v>
      </c>
      <c r="CA19" s="168" t="s">
        <v>1677</v>
      </c>
      <c r="CB19" s="340">
        <f t="shared" si="34"/>
        <v>6.9243</v>
      </c>
      <c r="CC19" s="181" t="s">
        <v>488</v>
      </c>
      <c r="CD19" s="149">
        <f t="shared" si="35"/>
        <v>7.1103</v>
      </c>
      <c r="CE19" s="309">
        <f t="shared" si="36"/>
        <v>0.973840766212396</v>
      </c>
      <c r="CG19" s="265" t="s">
        <v>489</v>
      </c>
      <c r="CH19" s="168" t="s">
        <v>1678</v>
      </c>
      <c r="CI19" s="340">
        <f t="shared" si="37"/>
        <v>7.328</v>
      </c>
      <c r="CJ19" s="181" t="s">
        <v>490</v>
      </c>
      <c r="CK19" s="149">
        <f t="shared" si="38"/>
        <v>7.1907</v>
      </c>
      <c r="CL19" s="309">
        <f t="shared" si="39"/>
        <v>1.01909410766685</v>
      </c>
      <c r="CN19" s="265" t="s">
        <v>491</v>
      </c>
      <c r="CO19" s="168" t="s">
        <v>1679</v>
      </c>
      <c r="CP19" s="340">
        <f t="shared" si="0"/>
        <v>7.3495</v>
      </c>
      <c r="CQ19" s="181" t="s">
        <v>377</v>
      </c>
      <c r="CR19" s="149">
        <f t="shared" si="1"/>
        <v>6.9746</v>
      </c>
      <c r="CS19" s="309">
        <f t="shared" si="2"/>
        <v>1.05375218650532</v>
      </c>
      <c r="CU19" s="265" t="s">
        <v>492</v>
      </c>
      <c r="CV19" s="168" t="s">
        <v>1680</v>
      </c>
      <c r="CW19" s="340">
        <f t="shared" si="3"/>
        <v>7.316</v>
      </c>
      <c r="CX19" s="181" t="s">
        <v>493</v>
      </c>
      <c r="CY19" s="149">
        <f t="shared" si="4"/>
        <v>6.8926</v>
      </c>
      <c r="CZ19" s="309">
        <f t="shared" si="40"/>
        <v>1.06142819835766</v>
      </c>
      <c r="DB19" s="265"/>
      <c r="DC19" s="172">
        <v>44966</v>
      </c>
      <c r="DD19" s="340">
        <v>7.2753</v>
      </c>
      <c r="DE19" s="309">
        <v>1.071393859</v>
      </c>
      <c r="DG19" s="265"/>
      <c r="DH19" s="172">
        <v>44999</v>
      </c>
      <c r="DI19" s="340">
        <v>7.3952</v>
      </c>
      <c r="DJ19" s="309">
        <v>1.072560878</v>
      </c>
      <c r="DL19" s="265"/>
      <c r="DM19" s="172">
        <v>45027</v>
      </c>
      <c r="DN19" s="340">
        <v>7.4859</v>
      </c>
      <c r="DO19" s="309">
        <v>1.08677158</v>
      </c>
      <c r="DQ19" s="265"/>
      <c r="DR19" s="172">
        <v>45058</v>
      </c>
      <c r="DS19" s="340">
        <v>7.585</v>
      </c>
      <c r="DT19" s="309">
        <v>1.091665347</v>
      </c>
      <c r="DV19" s="265"/>
      <c r="DW19" s="172">
        <v>45086</v>
      </c>
      <c r="DX19" s="340">
        <v>7.6692</v>
      </c>
      <c r="DY19" s="309">
        <v>1.0784222737819</v>
      </c>
      <c r="EA19" s="265"/>
      <c r="EB19" s="172">
        <v>45119</v>
      </c>
      <c r="EC19" s="340">
        <v>7.9198</v>
      </c>
      <c r="ED19" s="309">
        <v>1.103574166</v>
      </c>
      <c r="EF19" s="265"/>
      <c r="EG19" s="172">
        <v>45152</v>
      </c>
      <c r="EH19" s="340">
        <v>7.8988</v>
      </c>
      <c r="EI19" s="309">
        <v>1.1018608933404</v>
      </c>
      <c r="EK19" s="265"/>
      <c r="EL19" s="173">
        <v>45180</v>
      </c>
      <c r="EM19" s="340">
        <v>7.814</v>
      </c>
      <c r="EN19" s="309">
        <v>1.083051505</v>
      </c>
      <c r="EP19" s="265"/>
      <c r="EQ19" s="173">
        <v>45211</v>
      </c>
      <c r="ER19" s="340">
        <v>7.6561</v>
      </c>
      <c r="ES19" s="309">
        <v>1.066665738</v>
      </c>
      <c r="EU19" s="265"/>
      <c r="EV19" s="173">
        <v>45243</v>
      </c>
      <c r="EW19" s="340">
        <v>7.7042</v>
      </c>
      <c r="EX19" s="309">
        <v>1.073471833</v>
      </c>
      <c r="EZ19" s="265"/>
      <c r="FA19" s="173">
        <v>45272</v>
      </c>
      <c r="FB19" s="340">
        <v>7.6812</v>
      </c>
      <c r="FC19" s="309">
        <v>1.07921432</v>
      </c>
      <c r="FE19" s="265"/>
      <c r="FF19" s="173">
        <v>45302</v>
      </c>
      <c r="FG19" s="340">
        <v>7.8139</v>
      </c>
      <c r="FH19" s="309">
        <v>1.099202386</v>
      </c>
      <c r="FJ19" s="265"/>
      <c r="FK19" s="173">
        <v>45327</v>
      </c>
      <c r="FL19" s="340">
        <v>7.6755</v>
      </c>
      <c r="FM19" s="309">
        <v>1.079991558</v>
      </c>
      <c r="FO19" s="265"/>
      <c r="FP19" s="173">
        <v>45363</v>
      </c>
      <c r="FQ19" s="340">
        <v>7.7782</v>
      </c>
      <c r="FR19" s="309">
        <v>1.0960923</v>
      </c>
      <c r="FT19" s="265"/>
      <c r="FU19" s="173">
        <v>45393</v>
      </c>
      <c r="FV19" s="340">
        <v>7.669</v>
      </c>
      <c r="FW19" s="309">
        <v>1.080627889</v>
      </c>
      <c r="FY19" s="265"/>
      <c r="FZ19" s="173">
        <v>45426</v>
      </c>
      <c r="GA19" s="340">
        <v>7.6951</v>
      </c>
      <c r="GB19" s="309">
        <v>1.083008458</v>
      </c>
      <c r="GD19" s="265"/>
      <c r="GE19" s="173">
        <v>45454</v>
      </c>
      <c r="GF19" s="340">
        <v>7.697</v>
      </c>
      <c r="GG19" s="309">
        <v>1.082027132</v>
      </c>
      <c r="GI19" s="265"/>
      <c r="GJ19" s="173">
        <v>45485</v>
      </c>
      <c r="GK19" s="340">
        <v>7.7726</v>
      </c>
      <c r="GL19" s="309">
        <v>1.089896936</v>
      </c>
      <c r="GN19" s="265"/>
      <c r="GO19" s="173">
        <v>45517</v>
      </c>
      <c r="GP19" s="340">
        <v>7.8217</v>
      </c>
      <c r="GQ19" s="309">
        <v>1.094265449</v>
      </c>
      <c r="GS19" s="265"/>
      <c r="GT19" s="147">
        <v>45544</v>
      </c>
      <c r="GU19" s="152">
        <v>7.8708</v>
      </c>
      <c r="GV19" s="152">
        <v>1.108735</v>
      </c>
      <c r="GX19" s="265"/>
      <c r="GY19" s="147">
        <v>45579</v>
      </c>
      <c r="GZ19" s="152">
        <v>7.7255</v>
      </c>
      <c r="HA19" s="152">
        <v>1.092360335</v>
      </c>
      <c r="HC19" s="265"/>
      <c r="HD19" s="147">
        <v>45608</v>
      </c>
      <c r="HE19" s="152">
        <v>7.6641</v>
      </c>
      <c r="HF19" s="152">
        <v>1.065539</v>
      </c>
      <c r="HH19" s="265"/>
      <c r="HI19" s="147">
        <v>45638</v>
      </c>
      <c r="HJ19" s="152">
        <v>7.5789</v>
      </c>
      <c r="HK19" s="152">
        <v>1.054764</v>
      </c>
      <c r="HM19" s="265"/>
      <c r="HN19" s="147"/>
      <c r="HO19" s="152"/>
      <c r="HP19" s="152"/>
      <c r="HR19" s="265"/>
      <c r="HS19" s="147">
        <v>45699</v>
      </c>
      <c r="HT19" s="152">
        <v>7.4369</v>
      </c>
      <c r="HU19" s="152">
        <v>1.036993</v>
      </c>
      <c r="HW19" s="265"/>
      <c r="HX19" s="170">
        <v>45728</v>
      </c>
      <c r="HY19">
        <v>7.844</v>
      </c>
      <c r="HZ19">
        <v>1.094064</v>
      </c>
      <c r="IB19" s="265"/>
      <c r="IC19" s="170">
        <v>45758</v>
      </c>
      <c r="ID19" s="152">
        <v>8.1339</v>
      </c>
      <c r="IE19" s="152">
        <v>1.128345</v>
      </c>
      <c r="IG19" s="265"/>
      <c r="IH19" s="170">
        <v>45790</v>
      </c>
      <c r="II19" s="152">
        <v>8.0017</v>
      </c>
      <c r="IJ19" s="152">
        <v>1.111486</v>
      </c>
      <c r="IL19" s="265"/>
      <c r="IM19" s="147">
        <v>45819</v>
      </c>
      <c r="IN19" s="152">
        <v>8.2082</v>
      </c>
      <c r="IO19" s="152">
        <v>1.142965</v>
      </c>
      <c r="IQ19" s="265"/>
      <c r="IR19" s="147">
        <v>45852</v>
      </c>
      <c r="IS19">
        <v>8.361</v>
      </c>
      <c r="IT19">
        <v>1.169518</v>
      </c>
      <c r="IV19" s="265"/>
      <c r="IW19" s="147">
        <v>45881</v>
      </c>
      <c r="IX19" s="152">
        <v>8.3142</v>
      </c>
      <c r="IY19" s="152">
        <v>1.16416</v>
      </c>
      <c r="JA19" s="265"/>
      <c r="JB19" s="147">
        <v>45911</v>
      </c>
      <c r="JC19" s="152">
        <v>8.3158</v>
      </c>
      <c r="JD19" s="152">
        <v>1.170679</v>
      </c>
      <c r="JF19" s="265"/>
      <c r="JG19" s="147">
        <v>45944</v>
      </c>
      <c r="JH19" s="152">
        <v>8.2257</v>
      </c>
      <c r="JI19" s="152">
        <v>1.158206728</v>
      </c>
      <c r="JK19" s="265"/>
      <c r="JL19" s="147">
        <v>45972</v>
      </c>
      <c r="JM19" s="152">
        <v>8.1986</v>
      </c>
      <c r="JN19" s="152">
        <v>1.156915869</v>
      </c>
      <c r="JP19" s="265"/>
      <c r="JQ19" s="147">
        <v>46003</v>
      </c>
      <c r="JR19" s="152">
        <v>8.2842</v>
      </c>
      <c r="JS19" s="152">
        <v>1.17276819842011</v>
      </c>
      <c r="JU19" s="265"/>
      <c r="JV19" s="147">
        <v>46035</v>
      </c>
      <c r="JW19" s="152">
        <v>8.1463</v>
      </c>
      <c r="JX19" s="152">
        <v>1.16204727329786</v>
      </c>
      <c r="JZ19" s="265"/>
      <c r="KA19" s="147">
        <v>46055</v>
      </c>
      <c r="KB19" s="152">
        <v>8.2651</v>
      </c>
      <c r="KC19" s="152">
        <v>1.18589568835641</v>
      </c>
      <c r="KE19" s="265"/>
      <c r="KF19" s="147">
        <v>46093</v>
      </c>
      <c r="KG19" s="152">
        <v>7.9568</v>
      </c>
      <c r="KH19" s="152">
        <v>1.15384503835612</v>
      </c>
      <c r="KJ19" s="265"/>
      <c r="KK19" s="147">
        <v>46125</v>
      </c>
      <c r="KL19" s="152">
        <v>8.0014</v>
      </c>
      <c r="KM19" s="152">
        <v>1.16541649067102</v>
      </c>
      <c r="KO19" s="265"/>
      <c r="KP19" s="147">
        <v>46154</v>
      </c>
      <c r="KQ19" s="152">
        <v>8.0329</v>
      </c>
      <c r="KR19" s="152">
        <v>1.17395434483968</v>
      </c>
      <c r="KT19" s="265"/>
      <c r="KU19" s="147">
        <v>46183</v>
      </c>
      <c r="KV19" s="152">
        <v>7.8392</v>
      </c>
      <c r="KW19" s="152">
        <v>1.15062380742698</v>
      </c>
    </row>
    <row r="20" spans="1:309">
      <c r="A20" s="168" t="s">
        <v>1681</v>
      </c>
      <c r="B20" s="168" t="s">
        <v>1682</v>
      </c>
      <c r="C20" s="149">
        <f t="shared" si="5"/>
        <v>7.4591</v>
      </c>
      <c r="F20" s="168" t="s">
        <v>495</v>
      </c>
      <c r="G20" s="168" t="s">
        <v>1683</v>
      </c>
      <c r="H20" s="149">
        <f t="shared" si="6"/>
        <v>7.4128</v>
      </c>
      <c r="J20" s="168" t="s">
        <v>497</v>
      </c>
      <c r="K20" s="168" t="s">
        <v>1684</v>
      </c>
      <c r="L20" s="149">
        <f t="shared" si="7"/>
        <v>7.2007</v>
      </c>
      <c r="O20" s="168"/>
      <c r="P20" s="168"/>
      <c r="Q20" s="149"/>
      <c r="R20" s="181"/>
      <c r="S20" s="149"/>
      <c r="T20" s="151"/>
      <c r="V20" s="168" t="s">
        <v>499</v>
      </c>
      <c r="W20" s="168" t="s">
        <v>1685</v>
      </c>
      <c r="X20" s="149">
        <f t="shared" si="10"/>
        <v>7.2693</v>
      </c>
      <c r="Y20" s="181" t="s">
        <v>500</v>
      </c>
      <c r="Z20" s="149">
        <f t="shared" ref="Z20:Z21" si="41">Y20/100</f>
        <v>6.3569</v>
      </c>
      <c r="AA20" s="309">
        <f t="shared" ref="AA20:AA21" si="42">X20/Z20</f>
        <v>1.14352907863896</v>
      </c>
      <c r="AC20" s="168" t="s">
        <v>501</v>
      </c>
      <c r="AD20" s="168" t="s">
        <v>1686</v>
      </c>
      <c r="AE20" s="149">
        <f t="shared" si="13"/>
        <v>6.9611</v>
      </c>
      <c r="AF20" s="181" t="s">
        <v>502</v>
      </c>
      <c r="AG20" s="149">
        <f t="shared" si="14"/>
        <v>6.3306</v>
      </c>
      <c r="AH20" s="309">
        <f t="shared" si="15"/>
        <v>1.09959561494961</v>
      </c>
      <c r="AJ20" s="265" t="s">
        <v>503</v>
      </c>
      <c r="AK20" s="168" t="s">
        <v>1687</v>
      </c>
      <c r="AL20" s="340">
        <f t="shared" si="16"/>
        <v>6.9306</v>
      </c>
      <c r="AM20" s="181" t="s">
        <v>504</v>
      </c>
      <c r="AN20" s="149">
        <f t="shared" si="17"/>
        <v>6.3645</v>
      </c>
      <c r="AO20" s="309">
        <f t="shared" si="18"/>
        <v>1.08894650011784</v>
      </c>
      <c r="AQ20" s="265" t="s">
        <v>505</v>
      </c>
      <c r="AR20" s="168" t="s">
        <v>1688</v>
      </c>
      <c r="AS20" s="340">
        <f t="shared" si="19"/>
        <v>7.0887</v>
      </c>
      <c r="AT20" s="181" t="s">
        <v>506</v>
      </c>
      <c r="AU20" s="149">
        <f t="shared" si="20"/>
        <v>6.729</v>
      </c>
      <c r="AV20" s="309">
        <f t="shared" si="21"/>
        <v>1.05345519393669</v>
      </c>
      <c r="AX20" s="265" t="s">
        <v>507</v>
      </c>
      <c r="AY20" s="168" t="s">
        <v>1689</v>
      </c>
      <c r="AZ20" s="340">
        <f t="shared" si="22"/>
        <v>7.1146</v>
      </c>
      <c r="BA20" s="181" t="s">
        <v>508</v>
      </c>
      <c r="BB20" s="149">
        <f t="shared" si="23"/>
        <v>6.6994</v>
      </c>
      <c r="BC20" s="309">
        <f t="shared" si="24"/>
        <v>1.06197569931636</v>
      </c>
      <c r="BE20" s="265" t="s">
        <v>509</v>
      </c>
      <c r="BF20" s="168" t="s">
        <v>1690</v>
      </c>
      <c r="BG20" s="340">
        <f t="shared" si="25"/>
        <v>6.8112</v>
      </c>
      <c r="BH20" s="181" t="s">
        <v>510</v>
      </c>
      <c r="BI20" s="149">
        <f t="shared" si="26"/>
        <v>6.696</v>
      </c>
      <c r="BJ20" s="309">
        <f t="shared" si="27"/>
        <v>1.01720430107527</v>
      </c>
      <c r="BL20" s="265" t="s">
        <v>511</v>
      </c>
      <c r="BM20" s="168" t="s">
        <v>1691</v>
      </c>
      <c r="BN20" s="340">
        <f t="shared" si="28"/>
        <v>6.9316</v>
      </c>
      <c r="BO20" s="181" t="s">
        <v>512</v>
      </c>
      <c r="BP20" s="149">
        <f t="shared" si="29"/>
        <v>6.7324</v>
      </c>
      <c r="BQ20" s="309">
        <f t="shared" si="30"/>
        <v>1.02958825975878</v>
      </c>
      <c r="BS20" s="265" t="s">
        <v>513</v>
      </c>
      <c r="BT20" s="168" t="s">
        <v>1692</v>
      </c>
      <c r="BU20" s="340">
        <f t="shared" si="31"/>
        <v>6.9459</v>
      </c>
      <c r="BV20" s="181" t="s">
        <v>514</v>
      </c>
      <c r="BW20" s="149">
        <f t="shared" si="32"/>
        <v>6.9098</v>
      </c>
      <c r="BX20" s="309">
        <f t="shared" si="33"/>
        <v>1.00522446380503</v>
      </c>
      <c r="BZ20" s="265" t="s">
        <v>515</v>
      </c>
      <c r="CA20" s="168" t="s">
        <v>1693</v>
      </c>
      <c r="CB20" s="340">
        <f t="shared" si="34"/>
        <v>6.9107</v>
      </c>
      <c r="CC20" s="181" t="s">
        <v>516</v>
      </c>
      <c r="CD20" s="149">
        <f t="shared" si="35"/>
        <v>7.1075</v>
      </c>
      <c r="CE20" s="309">
        <f t="shared" si="36"/>
        <v>0.972310939148787</v>
      </c>
      <c r="CG20" s="265" t="s">
        <v>517</v>
      </c>
      <c r="CH20" s="168" t="s">
        <v>1694</v>
      </c>
      <c r="CI20" s="340">
        <f t="shared" si="37"/>
        <v>7.2523</v>
      </c>
      <c r="CJ20" s="181" t="s">
        <v>518</v>
      </c>
      <c r="CK20" s="149">
        <f t="shared" si="38"/>
        <v>7.2422</v>
      </c>
      <c r="CL20" s="309">
        <f t="shared" si="39"/>
        <v>1.00139460384966</v>
      </c>
      <c r="CN20" s="265" t="s">
        <v>519</v>
      </c>
      <c r="CO20" s="168" t="s">
        <v>1695</v>
      </c>
      <c r="CP20" s="340">
        <f t="shared" si="0"/>
        <v>7.3191</v>
      </c>
      <c r="CQ20" s="181" t="s">
        <v>520</v>
      </c>
      <c r="CR20" s="149">
        <f t="shared" si="1"/>
        <v>6.9565</v>
      </c>
      <c r="CS20" s="309">
        <f t="shared" si="2"/>
        <v>1.05212391288723</v>
      </c>
      <c r="CU20" s="265" t="s">
        <v>521</v>
      </c>
      <c r="CV20" s="168" t="s">
        <v>1696</v>
      </c>
      <c r="CW20" s="340">
        <f t="shared" si="3"/>
        <v>7.2921</v>
      </c>
      <c r="CX20" s="181" t="s">
        <v>522</v>
      </c>
      <c r="CY20" s="149">
        <f t="shared" si="4"/>
        <v>6.9131</v>
      </c>
      <c r="CZ20" s="309">
        <f t="shared" si="40"/>
        <v>1.05482345112902</v>
      </c>
      <c r="DB20" s="265"/>
      <c r="DC20" s="172">
        <v>44965</v>
      </c>
      <c r="DD20" s="340">
        <v>7.2682</v>
      </c>
      <c r="DE20" s="309">
        <v>1.07276538</v>
      </c>
      <c r="DG20" s="265"/>
      <c r="DH20" s="172">
        <v>44998</v>
      </c>
      <c r="DI20" s="340">
        <v>7.4156</v>
      </c>
      <c r="DJ20" s="309">
        <v>1.068915315</v>
      </c>
      <c r="DL20" s="265"/>
      <c r="DM20" s="172">
        <v>45026</v>
      </c>
      <c r="DN20" s="340">
        <v>7.5008</v>
      </c>
      <c r="DO20" s="309">
        <v>1.090803327</v>
      </c>
      <c r="DQ20" s="265"/>
      <c r="DR20" s="172">
        <v>45057</v>
      </c>
      <c r="DS20" s="340">
        <v>7.5911</v>
      </c>
      <c r="DT20" s="309">
        <v>1.098551396</v>
      </c>
      <c r="DV20" s="265"/>
      <c r="DW20" s="172">
        <v>45085</v>
      </c>
      <c r="DX20" s="340">
        <v>7.6269</v>
      </c>
      <c r="DY20" s="309">
        <v>1.06999158249158</v>
      </c>
      <c r="EA20" s="265"/>
      <c r="EB20" s="172">
        <v>45118</v>
      </c>
      <c r="EC20" s="340">
        <v>7.9381</v>
      </c>
      <c r="ED20" s="309">
        <v>1.104262304</v>
      </c>
      <c r="EF20" s="265"/>
      <c r="EG20" s="172">
        <v>45149</v>
      </c>
      <c r="EH20" s="340">
        <v>7.9171</v>
      </c>
      <c r="EI20" s="309">
        <v>1.1059410228114</v>
      </c>
      <c r="EK20" s="265"/>
      <c r="EL20" s="173">
        <v>45177</v>
      </c>
      <c r="EM20" s="340">
        <v>7.8069</v>
      </c>
      <c r="EN20" s="309">
        <v>1.082037422</v>
      </c>
      <c r="EP20" s="265"/>
      <c r="EQ20" s="173">
        <v>45210</v>
      </c>
      <c r="ER20" s="340">
        <v>7.6443</v>
      </c>
      <c r="ES20" s="309">
        <v>1.064977222</v>
      </c>
      <c r="EU20" s="265"/>
      <c r="EV20" s="173">
        <v>45240</v>
      </c>
      <c r="EW20" s="340">
        <v>7.6917</v>
      </c>
      <c r="EX20" s="309">
        <v>1.071700269</v>
      </c>
      <c r="EZ20" s="265"/>
      <c r="FA20" s="173">
        <v>45271</v>
      </c>
      <c r="FB20" s="340">
        <v>7.6737</v>
      </c>
      <c r="FC20" s="309">
        <v>1.078327221</v>
      </c>
      <c r="FE20" s="265"/>
      <c r="FF20" s="173">
        <v>45301</v>
      </c>
      <c r="FG20" s="340">
        <v>7.7809</v>
      </c>
      <c r="FH20" s="309">
        <v>1.095053128</v>
      </c>
      <c r="FJ20" s="265"/>
      <c r="FK20" s="173">
        <v>45324</v>
      </c>
      <c r="FL20" s="340">
        <v>7.732</v>
      </c>
      <c r="FM20" s="309">
        <v>1.088922063</v>
      </c>
      <c r="FO20" s="265"/>
      <c r="FP20" s="173">
        <v>45362</v>
      </c>
      <c r="FQ20" s="340">
        <v>7.7878</v>
      </c>
      <c r="FR20" s="309">
        <v>1.0973524</v>
      </c>
      <c r="FT20" s="265"/>
      <c r="FU20" s="173">
        <v>45392</v>
      </c>
      <c r="FV20" s="340">
        <v>7.7402</v>
      </c>
      <c r="FW20" s="309">
        <v>1.090798912</v>
      </c>
      <c r="FY20" s="265"/>
      <c r="FZ20" s="173">
        <v>45425</v>
      </c>
      <c r="GA20" s="340">
        <v>7.6829</v>
      </c>
      <c r="GB20" s="309">
        <v>1.08164156</v>
      </c>
      <c r="GD20" s="265"/>
      <c r="GE20" s="173">
        <v>45450</v>
      </c>
      <c r="GF20" s="340">
        <v>7.776</v>
      </c>
      <c r="GG20" s="309">
        <v>1.093578601</v>
      </c>
      <c r="GI20" s="265"/>
      <c r="GJ20" s="173">
        <v>45484</v>
      </c>
      <c r="GK20" s="340">
        <v>7.7628</v>
      </c>
      <c r="GL20" s="309">
        <v>1.088156548</v>
      </c>
      <c r="GN20" s="265"/>
      <c r="GO20" s="173">
        <v>45516</v>
      </c>
      <c r="GP20" s="340">
        <v>7.8038</v>
      </c>
      <c r="GQ20" s="309">
        <v>1.092082062</v>
      </c>
      <c r="GS20" s="265"/>
      <c r="GT20" s="147">
        <v>45541</v>
      </c>
      <c r="GU20" s="152">
        <v>7.8783</v>
      </c>
      <c r="GV20" s="152">
        <v>1.110793</v>
      </c>
      <c r="GX20" s="265"/>
      <c r="GY20" s="147">
        <v>45576</v>
      </c>
      <c r="GZ20" s="152">
        <v>7.7334</v>
      </c>
      <c r="HA20" s="152">
        <v>1.093353692</v>
      </c>
      <c r="HC20" s="265"/>
      <c r="HD20" s="147">
        <v>45607</v>
      </c>
      <c r="HE20" s="152">
        <v>7.6916</v>
      </c>
      <c r="HF20" s="152">
        <v>1.071462</v>
      </c>
      <c r="HH20" s="265"/>
      <c r="HI20" s="147">
        <v>45637</v>
      </c>
      <c r="HJ20" s="152">
        <v>7.6004</v>
      </c>
      <c r="HK20" s="152">
        <v>1.057918</v>
      </c>
      <c r="HM20" s="265"/>
      <c r="HN20" s="147"/>
      <c r="HO20" s="152"/>
      <c r="HP20" s="152"/>
      <c r="HR20" s="265"/>
      <c r="HS20" s="147">
        <v>45698</v>
      </c>
      <c r="HT20" s="152">
        <v>7.4325</v>
      </c>
      <c r="HU20" s="152">
        <v>1.03651</v>
      </c>
      <c r="HW20" s="265"/>
      <c r="HX20" s="170">
        <v>45727</v>
      </c>
      <c r="HY20">
        <v>7.8118</v>
      </c>
      <c r="HZ20">
        <v>1.088889</v>
      </c>
      <c r="IB20" s="265"/>
      <c r="IC20" s="170">
        <v>45757</v>
      </c>
      <c r="ID20" s="152">
        <v>7.9462</v>
      </c>
      <c r="IE20" s="152">
        <v>1.10223</v>
      </c>
      <c r="IG20" s="265"/>
      <c r="IH20" s="170">
        <v>45789</v>
      </c>
      <c r="II20" s="152">
        <v>8.1074</v>
      </c>
      <c r="IJ20" s="152">
        <v>1.124997</v>
      </c>
      <c r="IL20" s="265"/>
      <c r="IM20" s="147">
        <v>45818</v>
      </c>
      <c r="IN20" s="152">
        <v>8.208</v>
      </c>
      <c r="IO20" s="152">
        <v>1.142539</v>
      </c>
      <c r="IQ20" s="265"/>
      <c r="IR20" s="147">
        <v>45849</v>
      </c>
      <c r="IS20">
        <v>8.3697</v>
      </c>
      <c r="IT20">
        <v>1.170997</v>
      </c>
      <c r="IV20" s="265"/>
      <c r="IW20" s="147">
        <v>45880</v>
      </c>
      <c r="IX20" s="152">
        <v>8.3349</v>
      </c>
      <c r="IY20" s="152">
        <v>1.167271</v>
      </c>
      <c r="JA20" s="265"/>
      <c r="JB20" s="147">
        <v>45910</v>
      </c>
      <c r="JC20" s="152">
        <v>8.321</v>
      </c>
      <c r="JD20" s="152">
        <v>1.170949</v>
      </c>
      <c r="JF20" s="265"/>
      <c r="JG20" s="147">
        <v>45943</v>
      </c>
      <c r="JH20" s="152">
        <v>8.2524</v>
      </c>
      <c r="JI20" s="152">
        <v>1.162195277</v>
      </c>
      <c r="JK20" s="265"/>
      <c r="JL20" s="147">
        <v>45971</v>
      </c>
      <c r="JM20" s="152">
        <v>8.1942</v>
      </c>
      <c r="JN20" s="152">
        <v>1.156458169</v>
      </c>
      <c r="JP20" s="265"/>
      <c r="JQ20" s="147">
        <v>46002</v>
      </c>
      <c r="JR20" s="152">
        <v>8.2593</v>
      </c>
      <c r="JS20" s="152">
        <v>1.16844919786096</v>
      </c>
      <c r="JU20" s="265"/>
      <c r="JV20" s="147">
        <v>46034</v>
      </c>
      <c r="JW20" s="152">
        <v>8.14</v>
      </c>
      <c r="JX20" s="152">
        <v>1.16106578421863</v>
      </c>
      <c r="JZ20" s="265"/>
      <c r="KA20" s="165"/>
      <c r="KB20" s="314"/>
      <c r="KC20" s="314"/>
      <c r="KE20" s="265"/>
      <c r="KF20" s="165">
        <v>46092</v>
      </c>
      <c r="KG20" s="314">
        <v>7.9986</v>
      </c>
      <c r="KH20" s="314">
        <v>1.16061349159133</v>
      </c>
      <c r="KJ20" s="265"/>
      <c r="KK20" s="165">
        <v>46122</v>
      </c>
      <c r="KL20" s="314">
        <v>8.003</v>
      </c>
      <c r="KM20" s="314">
        <v>1.16570046901856</v>
      </c>
      <c r="KO20" s="265"/>
      <c r="KP20" s="165">
        <v>46153</v>
      </c>
      <c r="KQ20" s="314">
        <v>8.0256</v>
      </c>
      <c r="KR20" s="314">
        <v>1.17218514028656</v>
      </c>
      <c r="KT20" s="265"/>
      <c r="KU20" s="165">
        <v>46182</v>
      </c>
      <c r="KV20" s="314">
        <v>7.84</v>
      </c>
      <c r="KW20" s="314">
        <v>1.15045416526039</v>
      </c>
    </row>
    <row r="21" spans="1:309">
      <c r="A21" s="168" t="s">
        <v>1697</v>
      </c>
      <c r="B21" s="168" t="s">
        <v>1698</v>
      </c>
      <c r="C21" s="149">
        <f t="shared" si="5"/>
        <v>7.463</v>
      </c>
      <c r="F21" s="168" t="s">
        <v>524</v>
      </c>
      <c r="G21" s="168" t="s">
        <v>1699</v>
      </c>
      <c r="H21" s="149">
        <f t="shared" si="6"/>
        <v>7.4023</v>
      </c>
      <c r="J21" s="168" t="s">
        <v>525</v>
      </c>
      <c r="K21" s="168" t="s">
        <v>1700</v>
      </c>
      <c r="L21" s="149">
        <f t="shared" si="7"/>
        <v>7.1731</v>
      </c>
      <c r="O21" s="168"/>
      <c r="P21" s="168"/>
      <c r="Q21" s="149"/>
      <c r="R21" s="181"/>
      <c r="S21" s="149"/>
      <c r="T21" s="151"/>
      <c r="V21" s="168" t="s">
        <v>527</v>
      </c>
      <c r="W21" s="168" t="s">
        <v>1701</v>
      </c>
      <c r="X21" s="149">
        <f t="shared" si="10"/>
        <v>7.2471</v>
      </c>
      <c r="Y21" s="181" t="s">
        <v>528</v>
      </c>
      <c r="Z21" s="149">
        <f t="shared" si="41"/>
        <v>6.358</v>
      </c>
      <c r="AA21" s="309">
        <f t="shared" si="42"/>
        <v>1.13983957219251</v>
      </c>
      <c r="AC21" s="168" t="s">
        <v>529</v>
      </c>
      <c r="AD21" s="168" t="s">
        <v>1702</v>
      </c>
      <c r="AE21" s="149">
        <f t="shared" si="13"/>
        <v>6.9773</v>
      </c>
      <c r="AF21" s="181" t="s">
        <v>530</v>
      </c>
      <c r="AG21" s="149">
        <f t="shared" si="14"/>
        <v>6.3105</v>
      </c>
      <c r="AH21" s="309">
        <f t="shared" si="15"/>
        <v>1.1056651612392</v>
      </c>
      <c r="AJ21" s="265" t="s">
        <v>531</v>
      </c>
      <c r="AK21" s="168" t="s">
        <v>1703</v>
      </c>
      <c r="AL21" s="340">
        <f t="shared" si="16"/>
        <v>6.9188</v>
      </c>
      <c r="AM21" s="181" t="s">
        <v>355</v>
      </c>
      <c r="AN21" s="149">
        <f t="shared" si="17"/>
        <v>6.3653</v>
      </c>
      <c r="AO21" s="309">
        <f t="shared" si="18"/>
        <v>1.08695583868789</v>
      </c>
      <c r="AQ21" s="265" t="s">
        <v>532</v>
      </c>
      <c r="AR21" s="168" t="s">
        <v>1704</v>
      </c>
      <c r="AS21" s="340">
        <f t="shared" si="19"/>
        <v>7.0892</v>
      </c>
      <c r="AT21" s="181" t="s">
        <v>533</v>
      </c>
      <c r="AU21" s="149">
        <f t="shared" si="20"/>
        <v>6.7134</v>
      </c>
      <c r="AV21" s="309">
        <f t="shared" si="21"/>
        <v>1.05597759704472</v>
      </c>
      <c r="AX21" s="265" t="s">
        <v>534</v>
      </c>
      <c r="AY21" s="168" t="s">
        <v>1705</v>
      </c>
      <c r="AZ21" s="340">
        <f t="shared" si="22"/>
        <v>7.1608</v>
      </c>
      <c r="BA21" s="181" t="s">
        <v>535</v>
      </c>
      <c r="BB21" s="149">
        <f t="shared" si="23"/>
        <v>6.6811</v>
      </c>
      <c r="BC21" s="309">
        <f t="shared" si="24"/>
        <v>1.07179955396566</v>
      </c>
      <c r="BE21" s="265" t="s">
        <v>536</v>
      </c>
      <c r="BF21" s="168" t="s">
        <v>1706</v>
      </c>
      <c r="BG21" s="340">
        <f t="shared" si="25"/>
        <v>6.822</v>
      </c>
      <c r="BH21" s="181" t="s">
        <v>537</v>
      </c>
      <c r="BI21" s="149">
        <f t="shared" si="26"/>
        <v>6.7098</v>
      </c>
      <c r="BJ21" s="309">
        <f t="shared" si="27"/>
        <v>1.01672180989001</v>
      </c>
      <c r="BL21" s="265" t="s">
        <v>538</v>
      </c>
      <c r="BM21" s="168" t="s">
        <v>1707</v>
      </c>
      <c r="BN21" s="340">
        <f t="shared" si="28"/>
        <v>6.9015</v>
      </c>
      <c r="BO21" s="181" t="s">
        <v>539</v>
      </c>
      <c r="BP21" s="149">
        <f t="shared" si="29"/>
        <v>6.7612</v>
      </c>
      <c r="BQ21" s="309">
        <f t="shared" si="30"/>
        <v>1.02075075430397</v>
      </c>
      <c r="BS21" s="265" t="s">
        <v>540</v>
      </c>
      <c r="BT21" s="168" t="s">
        <v>1708</v>
      </c>
      <c r="BU21" s="340">
        <f t="shared" si="31"/>
        <v>6.9368</v>
      </c>
      <c r="BV21" s="181" t="s">
        <v>541</v>
      </c>
      <c r="BW21" s="149">
        <f t="shared" si="32"/>
        <v>6.9148</v>
      </c>
      <c r="BX21" s="309">
        <f t="shared" si="33"/>
        <v>1.00318158153526</v>
      </c>
      <c r="BZ21" s="265" t="s">
        <v>542</v>
      </c>
      <c r="CA21" s="168" t="s">
        <v>1709</v>
      </c>
      <c r="CB21" s="340">
        <f t="shared" si="34"/>
        <v>6.9247</v>
      </c>
      <c r="CC21" s="181" t="s">
        <v>543</v>
      </c>
      <c r="CD21" s="149">
        <f t="shared" si="35"/>
        <v>7.0992</v>
      </c>
      <c r="CE21" s="309">
        <f t="shared" si="36"/>
        <v>0.975419765607393</v>
      </c>
      <c r="CG21" s="265" t="s">
        <v>544</v>
      </c>
      <c r="CH21" s="168" t="s">
        <v>1710</v>
      </c>
      <c r="CI21" s="340">
        <f t="shared" si="37"/>
        <v>7.2628</v>
      </c>
      <c r="CJ21" s="181" t="s">
        <v>545</v>
      </c>
      <c r="CK21" s="149">
        <f t="shared" si="38"/>
        <v>7.2189</v>
      </c>
      <c r="CL21" s="309">
        <f t="shared" si="39"/>
        <v>1.00608125891756</v>
      </c>
      <c r="CN21" s="265" t="s">
        <v>546</v>
      </c>
      <c r="CO21" s="168" t="s">
        <v>1711</v>
      </c>
      <c r="CP21" s="340">
        <f t="shared" si="0"/>
        <v>7.346</v>
      </c>
      <c r="CQ21" s="181" t="s">
        <v>547</v>
      </c>
      <c r="CR21" s="149">
        <f t="shared" si="1"/>
        <v>6.9588</v>
      </c>
      <c r="CS21" s="309">
        <f t="shared" si="2"/>
        <v>1.05564177731793</v>
      </c>
      <c r="CU21" s="265" t="s">
        <v>548</v>
      </c>
      <c r="CV21" s="168" t="s">
        <v>1712</v>
      </c>
      <c r="CW21" s="340">
        <f t="shared" si="3"/>
        <v>7.4133</v>
      </c>
      <c r="CX21" s="181" t="s">
        <v>549</v>
      </c>
      <c r="CY21" s="149">
        <f t="shared" si="4"/>
        <v>6.9475</v>
      </c>
      <c r="CZ21" s="309">
        <f t="shared" si="40"/>
        <v>1.06704569989205</v>
      </c>
      <c r="DB21" s="265"/>
      <c r="DC21" s="172">
        <v>44964</v>
      </c>
      <c r="DD21" s="340">
        <v>7.2901</v>
      </c>
      <c r="DE21" s="309">
        <v>1.072594053</v>
      </c>
      <c r="DG21" s="265"/>
      <c r="DH21" s="172">
        <v>44995</v>
      </c>
      <c r="DI21" s="340">
        <v>7.3738</v>
      </c>
      <c r="DJ21" s="309">
        <v>1.058617472</v>
      </c>
      <c r="DL21" s="265"/>
      <c r="DM21" s="172">
        <v>45023</v>
      </c>
      <c r="DN21" s="340">
        <v>7.5149</v>
      </c>
      <c r="DO21" s="309">
        <v>1.091679014</v>
      </c>
      <c r="DQ21" s="265"/>
      <c r="DR21" s="172">
        <v>45056</v>
      </c>
      <c r="DS21" s="340">
        <v>7.6004</v>
      </c>
      <c r="DT21" s="309">
        <v>1.096754643</v>
      </c>
      <c r="DV21" s="265"/>
      <c r="DW21" s="172">
        <v>45084</v>
      </c>
      <c r="DX21" s="340">
        <v>7.6144</v>
      </c>
      <c r="DY21" s="309">
        <v>1.06949828642059</v>
      </c>
      <c r="EA21" s="265"/>
      <c r="EB21" s="172">
        <v>45117</v>
      </c>
      <c r="EC21" s="340">
        <v>7.9034</v>
      </c>
      <c r="ED21" s="309">
        <v>1.098823791</v>
      </c>
      <c r="EF21" s="265"/>
      <c r="EG21" s="172">
        <v>45148</v>
      </c>
      <c r="EH21" s="340">
        <v>7.8963</v>
      </c>
      <c r="EI21" s="309">
        <v>1.10320498491114</v>
      </c>
      <c r="EK21" s="265"/>
      <c r="EL21" s="173">
        <v>45176</v>
      </c>
      <c r="EM21" s="340">
        <v>7.812</v>
      </c>
      <c r="EN21" s="309">
        <v>1.085211013</v>
      </c>
      <c r="EP21" s="265"/>
      <c r="EQ21" s="173">
        <v>45209</v>
      </c>
      <c r="ER21" s="340">
        <v>7.6171</v>
      </c>
      <c r="ES21" s="309">
        <v>1.061158245</v>
      </c>
      <c r="EU21" s="265"/>
      <c r="EV21" s="173">
        <v>45239</v>
      </c>
      <c r="EW21" s="340">
        <v>7.7143</v>
      </c>
      <c r="EX21" s="309">
        <v>1.074834197</v>
      </c>
      <c r="EZ21" s="265"/>
      <c r="FA21" s="173">
        <v>45268</v>
      </c>
      <c r="FB21" s="340">
        <v>7.6792</v>
      </c>
      <c r="FC21" s="309">
        <v>1.079706986</v>
      </c>
      <c r="FE21" s="265"/>
      <c r="FF21" s="173">
        <v>45300</v>
      </c>
      <c r="FG21" s="340">
        <v>7.7876</v>
      </c>
      <c r="FH21" s="309">
        <v>1.096690607</v>
      </c>
      <c r="FJ21" s="265"/>
      <c r="FK21" s="173">
        <v>45323</v>
      </c>
      <c r="FL21" s="340">
        <v>7.6953</v>
      </c>
      <c r="FM21" s="309">
        <v>1.083097581</v>
      </c>
      <c r="FO21" s="265"/>
      <c r="FP21" s="173">
        <v>45359</v>
      </c>
      <c r="FQ21" s="340">
        <v>7.7915</v>
      </c>
      <c r="FR21" s="309">
        <v>1.0977345</v>
      </c>
      <c r="FT21" s="265"/>
      <c r="FU21" s="173">
        <v>45391</v>
      </c>
      <c r="FV21" s="340">
        <v>7.7382</v>
      </c>
      <c r="FW21" s="309">
        <v>1.090563166</v>
      </c>
      <c r="FY21" s="265"/>
      <c r="FZ21" s="173">
        <v>45422</v>
      </c>
      <c r="GA21" s="340">
        <v>7.6817</v>
      </c>
      <c r="GB21" s="309">
        <v>1.081761981</v>
      </c>
      <c r="GD21" s="265"/>
      <c r="GE21" s="173">
        <v>45449</v>
      </c>
      <c r="GF21" s="340">
        <v>7.7664</v>
      </c>
      <c r="GG21" s="309">
        <v>1.092197784</v>
      </c>
      <c r="GI21" s="265"/>
      <c r="GJ21" s="173">
        <v>45483</v>
      </c>
      <c r="GK21" s="340">
        <v>7.7495</v>
      </c>
      <c r="GL21" s="309">
        <v>1.086246531</v>
      </c>
      <c r="GN21" s="265"/>
      <c r="GO21" s="173">
        <v>45513</v>
      </c>
      <c r="GP21" s="340">
        <v>7.8064</v>
      </c>
      <c r="GQ21" s="309">
        <v>1.092583521</v>
      </c>
      <c r="GS21" s="265"/>
      <c r="GT21" s="147">
        <v>45540</v>
      </c>
      <c r="GU21" s="152">
        <v>7.866</v>
      </c>
      <c r="GV21" s="152">
        <v>1.108059</v>
      </c>
      <c r="GX21" s="265"/>
      <c r="GY21" s="147">
        <v>45575</v>
      </c>
      <c r="GZ21" s="152">
        <v>7.7392</v>
      </c>
      <c r="HA21" s="152">
        <v>1.094003562</v>
      </c>
      <c r="HC21" s="265"/>
      <c r="HD21" s="147">
        <v>45604</v>
      </c>
      <c r="HE21" s="152">
        <v>7.7099</v>
      </c>
      <c r="HF21" s="152">
        <v>1.079319</v>
      </c>
      <c r="HH21" s="265"/>
      <c r="HI21" s="147">
        <v>45636</v>
      </c>
      <c r="HJ21" s="152">
        <v>7.6216</v>
      </c>
      <c r="HK21" s="152">
        <v>1.060087</v>
      </c>
      <c r="HM21" s="265"/>
      <c r="HN21" s="147"/>
      <c r="HO21" s="152"/>
      <c r="HP21" s="152"/>
      <c r="HR21" s="265"/>
      <c r="HS21" s="147">
        <v>45695</v>
      </c>
      <c r="HT21" s="152">
        <v>7.4815</v>
      </c>
      <c r="HU21" s="152">
        <v>1.043459</v>
      </c>
      <c r="HW21" s="265"/>
      <c r="HX21" s="170">
        <v>45726</v>
      </c>
      <c r="HY21">
        <v>7.8093</v>
      </c>
      <c r="HZ21">
        <v>1.088662</v>
      </c>
      <c r="IB21" s="265"/>
      <c r="IC21" s="170">
        <v>45756</v>
      </c>
      <c r="ID21" s="152">
        <v>7.962</v>
      </c>
      <c r="IE21" s="152">
        <v>1.104821</v>
      </c>
      <c r="IG21" s="265"/>
      <c r="IH21" s="170">
        <v>45786</v>
      </c>
      <c r="II21" s="152">
        <v>8.1118</v>
      </c>
      <c r="IJ21" s="152">
        <v>1.125154</v>
      </c>
      <c r="IL21" s="265"/>
      <c r="IM21" s="147">
        <v>45817</v>
      </c>
      <c r="IN21" s="152">
        <v>8.1975</v>
      </c>
      <c r="IO21" s="152">
        <v>1.140839</v>
      </c>
      <c r="IQ21" s="265"/>
      <c r="IR21" s="147">
        <v>45848</v>
      </c>
      <c r="IS21">
        <v>8.401</v>
      </c>
      <c r="IT21">
        <v>1.174801</v>
      </c>
      <c r="IV21" s="265"/>
      <c r="IW21" s="147">
        <v>45877</v>
      </c>
      <c r="IX21" s="152">
        <v>8.3381</v>
      </c>
      <c r="IY21" s="152">
        <v>1.168096</v>
      </c>
      <c r="JA21" s="265"/>
      <c r="JB21" s="147">
        <v>45909</v>
      </c>
      <c r="JC21" s="152">
        <v>8.3611</v>
      </c>
      <c r="JD21" s="152">
        <v>1.177487</v>
      </c>
      <c r="JF21" s="265"/>
      <c r="JG21" s="147">
        <v>45940</v>
      </c>
      <c r="JH21" s="152">
        <v>8.2338</v>
      </c>
      <c r="JI21" s="152">
        <v>1.158906655</v>
      </c>
      <c r="JK21" s="265"/>
      <c r="JL21" s="147">
        <v>45968</v>
      </c>
      <c r="JM21" s="152">
        <v>8.1892</v>
      </c>
      <c r="JN21" s="152">
        <v>1.15607883</v>
      </c>
      <c r="JP21" s="265"/>
      <c r="JQ21" s="147">
        <v>46001</v>
      </c>
      <c r="JR21" s="152">
        <v>8.2258</v>
      </c>
      <c r="JS21" s="152">
        <v>1.16260794595282</v>
      </c>
      <c r="JU21" s="265"/>
      <c r="JV21" s="147">
        <v>46031</v>
      </c>
      <c r="JW21" s="152">
        <v>8.1556</v>
      </c>
      <c r="JX21" s="152">
        <v>1.16295916039243</v>
      </c>
      <c r="JZ21" s="265"/>
      <c r="KA21" s="147"/>
      <c r="KB21" s="152"/>
      <c r="KC21" s="152"/>
      <c r="KE21" s="265"/>
      <c r="KF21" s="147">
        <v>46091</v>
      </c>
      <c r="KG21" s="152">
        <v>8.0198</v>
      </c>
      <c r="KH21" s="152">
        <v>1.16259314023948</v>
      </c>
      <c r="KJ21" s="265"/>
      <c r="KK21" s="147">
        <v>46121</v>
      </c>
      <c r="KL21" s="152">
        <v>7.9754</v>
      </c>
      <c r="KM21" s="152">
        <v>1.1617649201008</v>
      </c>
      <c r="KO21" s="265"/>
      <c r="KP21" s="147">
        <v>46150</v>
      </c>
      <c r="KQ21" s="152">
        <v>8.0139</v>
      </c>
      <c r="KR21" s="152">
        <v>1.16987825172988</v>
      </c>
      <c r="KT21" s="265"/>
      <c r="KU21" s="147">
        <v>46181</v>
      </c>
      <c r="KV21" s="152">
        <v>7.8476</v>
      </c>
      <c r="KW21" s="152">
        <v>1.15070823191296</v>
      </c>
    </row>
    <row r="22" spans="1:309">
      <c r="A22" s="168"/>
      <c r="B22" s="168"/>
      <c r="C22" s="149"/>
      <c r="F22" s="168" t="s">
        <v>550</v>
      </c>
      <c r="G22" s="168" t="s">
        <v>1713</v>
      </c>
      <c r="H22" s="149">
        <f t="shared" si="6"/>
        <v>7.3945</v>
      </c>
      <c r="J22" s="168" t="s">
        <v>552</v>
      </c>
      <c r="K22" s="168" t="s">
        <v>1714</v>
      </c>
      <c r="L22" s="149">
        <f t="shared" si="7"/>
        <v>7.1981</v>
      </c>
      <c r="O22" s="168"/>
      <c r="P22" s="168"/>
      <c r="Q22" s="149"/>
      <c r="R22" s="181"/>
      <c r="S22" s="149"/>
      <c r="T22" s="151"/>
      <c r="V22" s="168"/>
      <c r="W22" s="168"/>
      <c r="X22" s="149"/>
      <c r="Y22" s="181"/>
      <c r="Z22" s="149"/>
      <c r="AA22" s="151"/>
      <c r="AC22" s="168" t="s">
        <v>554</v>
      </c>
      <c r="AD22" s="168" t="s">
        <v>1715</v>
      </c>
      <c r="AE22" s="149">
        <f t="shared" si="13"/>
        <v>6.8806</v>
      </c>
      <c r="AF22" s="181" t="s">
        <v>555</v>
      </c>
      <c r="AG22" s="149">
        <f t="shared" ref="AG22:AG28" si="43">AF22/100</f>
        <v>6.3178</v>
      </c>
      <c r="AH22" s="309">
        <f t="shared" ref="AH22:AH28" si="44">AE22/AG22</f>
        <v>1.08908164234385</v>
      </c>
      <c r="AJ22" s="265" t="s">
        <v>556</v>
      </c>
      <c r="AK22" s="168" t="s">
        <v>1716</v>
      </c>
      <c r="AL22" s="340">
        <f t="shared" si="16"/>
        <v>6.9381</v>
      </c>
      <c r="AM22" s="181" t="s">
        <v>557</v>
      </c>
      <c r="AN22" s="149">
        <f t="shared" si="17"/>
        <v>6.3659</v>
      </c>
      <c r="AO22" s="309">
        <f t="shared" si="18"/>
        <v>1.08988516941831</v>
      </c>
      <c r="AQ22" s="265" t="s">
        <v>558</v>
      </c>
      <c r="AR22" s="168" t="s">
        <v>1717</v>
      </c>
      <c r="AS22" s="340">
        <f t="shared" si="19"/>
        <v>7.0502</v>
      </c>
      <c r="AT22" s="181" t="s">
        <v>559</v>
      </c>
      <c r="AU22" s="149">
        <f t="shared" si="20"/>
        <v>6.6899</v>
      </c>
      <c r="AV22" s="309">
        <f t="shared" si="21"/>
        <v>1.05385730728411</v>
      </c>
      <c r="AX22" s="265" t="s">
        <v>560</v>
      </c>
      <c r="AY22" s="168" t="s">
        <v>1718</v>
      </c>
      <c r="AZ22" s="340">
        <f t="shared" si="22"/>
        <v>7.1289</v>
      </c>
      <c r="BA22" s="181" t="s">
        <v>561</v>
      </c>
      <c r="BB22" s="149">
        <f t="shared" si="23"/>
        <v>6.6634</v>
      </c>
      <c r="BC22" s="309">
        <f t="shared" si="24"/>
        <v>1.0698592310232</v>
      </c>
      <c r="BE22" s="265" t="s">
        <v>562</v>
      </c>
      <c r="BF22" s="168" t="s">
        <v>1719</v>
      </c>
      <c r="BG22" s="340">
        <f t="shared" si="25"/>
        <v>6.8384</v>
      </c>
      <c r="BH22" s="181" t="s">
        <v>563</v>
      </c>
      <c r="BI22" s="149">
        <f t="shared" si="26"/>
        <v>6.7143</v>
      </c>
      <c r="BJ22" s="309">
        <f t="shared" si="27"/>
        <v>1.018482939398</v>
      </c>
      <c r="BL22" s="265" t="s">
        <v>564</v>
      </c>
      <c r="BM22" s="168" t="s">
        <v>1720</v>
      </c>
      <c r="BN22" s="340">
        <f t="shared" si="28"/>
        <v>6.8902</v>
      </c>
      <c r="BO22" s="181" t="s">
        <v>565</v>
      </c>
      <c r="BP22" s="149">
        <f t="shared" si="29"/>
        <v>6.7584</v>
      </c>
      <c r="BQ22" s="309">
        <f t="shared" si="30"/>
        <v>1.01950165719697</v>
      </c>
      <c r="BS22" s="265" t="s">
        <v>566</v>
      </c>
      <c r="BT22" s="168" t="s">
        <v>642</v>
      </c>
      <c r="BU22" s="340">
        <f t="shared" si="31"/>
        <v>6.8821</v>
      </c>
      <c r="BV22" s="181" t="s">
        <v>567</v>
      </c>
      <c r="BW22" s="149">
        <f t="shared" si="32"/>
        <v>6.916</v>
      </c>
      <c r="BX22" s="309">
        <f t="shared" si="33"/>
        <v>0.995098322729902</v>
      </c>
      <c r="BZ22" s="265"/>
      <c r="CA22" s="168"/>
      <c r="CB22" s="340"/>
      <c r="CC22" s="181"/>
      <c r="CD22" s="149"/>
      <c r="CE22" s="309"/>
      <c r="CG22" s="265" t="s">
        <v>568</v>
      </c>
      <c r="CH22" s="168" t="s">
        <v>1721</v>
      </c>
      <c r="CI22" s="340">
        <f t="shared" si="37"/>
        <v>7.2317</v>
      </c>
      <c r="CJ22" s="181" t="s">
        <v>569</v>
      </c>
      <c r="CK22" s="149">
        <f t="shared" si="38"/>
        <v>7.215</v>
      </c>
      <c r="CL22" s="309">
        <f t="shared" si="39"/>
        <v>1.00231462231462</v>
      </c>
      <c r="CN22" s="265" t="s">
        <v>570</v>
      </c>
      <c r="CO22" s="168" t="s">
        <v>1722</v>
      </c>
      <c r="CP22" s="340">
        <f t="shared" si="0"/>
        <v>7.3166</v>
      </c>
      <c r="CQ22" s="181" t="s">
        <v>571</v>
      </c>
      <c r="CR22" s="149">
        <f t="shared" si="1"/>
        <v>6.9606</v>
      </c>
      <c r="CS22" s="309">
        <f t="shared" si="2"/>
        <v>1.05114501623423</v>
      </c>
      <c r="CU22" s="265"/>
      <c r="CV22" s="168"/>
      <c r="CW22" s="340"/>
      <c r="CX22" s="181"/>
      <c r="CY22" s="149"/>
      <c r="CZ22" s="309"/>
      <c r="DB22" s="265"/>
      <c r="DC22" s="172">
        <v>44963</v>
      </c>
      <c r="DD22" s="340">
        <v>7.3101</v>
      </c>
      <c r="DE22" s="309">
        <v>1.079188627</v>
      </c>
      <c r="DG22" s="265"/>
      <c r="DH22" s="172">
        <v>44994</v>
      </c>
      <c r="DI22" s="340">
        <v>7.3483</v>
      </c>
      <c r="DJ22" s="309">
        <v>1.054789998</v>
      </c>
      <c r="DL22" s="265"/>
      <c r="DM22" s="172">
        <v>45022</v>
      </c>
      <c r="DN22" s="340">
        <v>7.4986</v>
      </c>
      <c r="DO22" s="309">
        <v>1.090753051</v>
      </c>
      <c r="DQ22" s="265"/>
      <c r="DR22" s="172">
        <v>45055</v>
      </c>
      <c r="DS22" s="340">
        <v>7.6135</v>
      </c>
      <c r="DT22" s="309">
        <v>1.099343008</v>
      </c>
      <c r="DV22" s="265"/>
      <c r="DW22" s="172">
        <v>45083</v>
      </c>
      <c r="DX22" s="340">
        <v>7.6115</v>
      </c>
      <c r="DY22" s="309">
        <v>1.07091100949701</v>
      </c>
      <c r="EA22" s="265"/>
      <c r="EB22" s="172">
        <v>45114</v>
      </c>
      <c r="EC22" s="340">
        <v>7.8869</v>
      </c>
      <c r="ED22" s="309">
        <v>1.094581841</v>
      </c>
      <c r="EF22" s="265"/>
      <c r="EG22" s="172">
        <v>45147</v>
      </c>
      <c r="EH22" s="340">
        <v>7.8984</v>
      </c>
      <c r="EI22" s="309">
        <v>1.1033134044812</v>
      </c>
      <c r="EK22" s="265"/>
      <c r="EL22" s="173">
        <v>45175</v>
      </c>
      <c r="EM22" s="340">
        <v>7.812</v>
      </c>
      <c r="EN22" s="309">
        <v>1.085467354</v>
      </c>
      <c r="EP22" s="265"/>
      <c r="EQ22" s="173">
        <v>45208</v>
      </c>
      <c r="ER22" s="340">
        <v>7.6229</v>
      </c>
      <c r="ES22" s="309">
        <v>1.061847915</v>
      </c>
      <c r="EU22" s="265"/>
      <c r="EV22" s="173">
        <v>45238</v>
      </c>
      <c r="EW22" s="340">
        <v>7.7133</v>
      </c>
      <c r="EX22" s="309">
        <v>1.074679894</v>
      </c>
      <c r="EZ22" s="265"/>
      <c r="FA22" s="173">
        <v>45267</v>
      </c>
      <c r="FB22" s="340">
        <v>7.6746</v>
      </c>
      <c r="FC22" s="309">
        <v>1.078256716</v>
      </c>
      <c r="FE22" s="265"/>
      <c r="FF22" s="173">
        <v>45299</v>
      </c>
      <c r="FG22" s="340">
        <v>7.7828</v>
      </c>
      <c r="FH22" s="309">
        <v>1.096076388</v>
      </c>
      <c r="FJ22" s="265"/>
      <c r="FK22" s="173"/>
      <c r="FL22" s="340"/>
      <c r="FM22" s="309"/>
      <c r="FO22" s="265"/>
      <c r="FP22" s="173">
        <v>45358</v>
      </c>
      <c r="FQ22" s="340">
        <v>7.7594</v>
      </c>
      <c r="FR22" s="309">
        <v>1.0928425</v>
      </c>
      <c r="FT22" s="265"/>
      <c r="FU22" s="173">
        <v>45390</v>
      </c>
      <c r="FV22" s="340">
        <v>7.7137</v>
      </c>
      <c r="FW22" s="309">
        <v>1.087248228</v>
      </c>
      <c r="FY22" s="265"/>
      <c r="FZ22" s="173">
        <v>45421</v>
      </c>
      <c r="GA22" s="340">
        <v>7.6639</v>
      </c>
      <c r="GB22" s="309">
        <v>1.078997015</v>
      </c>
      <c r="GD22" s="265"/>
      <c r="GE22" s="173">
        <v>45448</v>
      </c>
      <c r="GF22" s="340">
        <v>7.7698</v>
      </c>
      <c r="GG22" s="309">
        <v>1.092844986</v>
      </c>
      <c r="GI22" s="265"/>
      <c r="GJ22" s="173">
        <v>45482</v>
      </c>
      <c r="GK22" s="340">
        <v>7.7535</v>
      </c>
      <c r="GL22" s="309">
        <v>1.08729491</v>
      </c>
      <c r="GN22" s="265"/>
      <c r="GO22" s="173">
        <v>45512</v>
      </c>
      <c r="GP22" s="340">
        <v>7.8151</v>
      </c>
      <c r="GQ22" s="309">
        <v>1.093632802</v>
      </c>
      <c r="GS22" s="265"/>
      <c r="GT22" s="147">
        <v>45539</v>
      </c>
      <c r="GU22" s="152">
        <v>7.8582</v>
      </c>
      <c r="GV22" s="152">
        <v>1.104486</v>
      </c>
      <c r="GX22" s="265"/>
      <c r="GY22" s="147">
        <v>45574</v>
      </c>
      <c r="GZ22" s="152">
        <v>7.7461</v>
      </c>
      <c r="HA22" s="152">
        <v>1.097678835</v>
      </c>
      <c r="HC22" s="265"/>
      <c r="HD22" s="147">
        <v>45603</v>
      </c>
      <c r="HE22" s="152">
        <v>7.6862</v>
      </c>
      <c r="HF22" s="152">
        <v>1.072608</v>
      </c>
      <c r="HH22" s="265"/>
      <c r="HI22" s="147">
        <v>45635</v>
      </c>
      <c r="HJ22" s="152">
        <v>7.6198</v>
      </c>
      <c r="HK22" s="152">
        <v>1.06022</v>
      </c>
      <c r="HM22" s="265"/>
      <c r="HN22" s="147"/>
      <c r="HO22" s="152"/>
      <c r="HP22" s="152"/>
      <c r="HR22" s="265"/>
      <c r="HS22" s="147">
        <v>45694</v>
      </c>
      <c r="HT22" s="152">
        <v>7.4843</v>
      </c>
      <c r="HU22" s="152">
        <v>1.043966</v>
      </c>
      <c r="HW22" s="265"/>
      <c r="HX22" s="170">
        <v>45723</v>
      </c>
      <c r="HY22">
        <v>7.7607</v>
      </c>
      <c r="HZ22">
        <v>1.082309</v>
      </c>
      <c r="IB22" s="265"/>
      <c r="IC22" s="170">
        <v>45755</v>
      </c>
      <c r="ID22" s="152">
        <v>7.9155</v>
      </c>
      <c r="IE22" s="152">
        <v>1.098795</v>
      </c>
      <c r="IG22" s="265"/>
      <c r="IH22" s="170">
        <v>45785</v>
      </c>
      <c r="II22" s="152">
        <v>8.1596</v>
      </c>
      <c r="IJ22" s="152">
        <v>1.13213</v>
      </c>
      <c r="IL22" s="265"/>
      <c r="IM22" s="147">
        <v>45814</v>
      </c>
      <c r="IN22" s="152">
        <v>8.2174</v>
      </c>
      <c r="IO22" s="152">
        <v>1.143768</v>
      </c>
      <c r="IQ22" s="265"/>
      <c r="IR22" s="147">
        <v>45847</v>
      </c>
      <c r="IS22">
        <v>8.3966</v>
      </c>
      <c r="IT22">
        <v>1.173677</v>
      </c>
      <c r="IV22" s="265"/>
      <c r="IW22" s="147">
        <v>45876</v>
      </c>
      <c r="IX22" s="152">
        <v>8.3291</v>
      </c>
      <c r="IY22" s="152">
        <v>1.16744</v>
      </c>
      <c r="JA22" s="265"/>
      <c r="JB22" s="147">
        <v>45908</v>
      </c>
      <c r="JC22" s="152">
        <v>8.3265</v>
      </c>
      <c r="JD22" s="152">
        <v>1.172268</v>
      </c>
      <c r="JF22" s="265"/>
      <c r="JG22" s="147">
        <v>45939</v>
      </c>
      <c r="JH22" s="152">
        <v>8.2825</v>
      </c>
      <c r="JI22" s="152">
        <v>1.164875812</v>
      </c>
      <c r="JK22" s="265"/>
      <c r="JL22" s="147">
        <v>45967</v>
      </c>
      <c r="JM22" s="152">
        <v>8.1621</v>
      </c>
      <c r="JN22" s="152">
        <v>1.151781556</v>
      </c>
      <c r="JP22" s="265"/>
      <c r="JQ22" s="147">
        <v>46000</v>
      </c>
      <c r="JR22" s="152">
        <v>8.2372</v>
      </c>
      <c r="JS22" s="152">
        <v>1.16389018410976</v>
      </c>
      <c r="JU22" s="265"/>
      <c r="JV22" s="147">
        <v>46030</v>
      </c>
      <c r="JW22" s="152">
        <v>8.1769</v>
      </c>
      <c r="JX22" s="152">
        <v>1.16485034973005</v>
      </c>
      <c r="JZ22" s="265"/>
      <c r="KA22" s="147"/>
      <c r="KB22" s="152"/>
      <c r="KC22" s="152"/>
      <c r="KE22" s="265"/>
      <c r="KF22" s="147">
        <v>46090</v>
      </c>
      <c r="KG22" s="152">
        <v>7.9679</v>
      </c>
      <c r="KH22" s="152">
        <v>1.15212990543393</v>
      </c>
      <c r="KJ22" s="265"/>
      <c r="KK22" s="147">
        <v>46120</v>
      </c>
      <c r="KL22" s="152">
        <v>7.999</v>
      </c>
      <c r="KM22" s="152">
        <v>1.16467676179383</v>
      </c>
      <c r="KO22" s="265"/>
      <c r="KP22" s="147">
        <v>46149</v>
      </c>
      <c r="KQ22" s="152">
        <v>8.0251</v>
      </c>
      <c r="KR22" s="152">
        <v>1.17176982493028</v>
      </c>
      <c r="KT22" s="265"/>
      <c r="KU22" s="147">
        <v>46178</v>
      </c>
      <c r="KV22" s="152">
        <v>7.8919</v>
      </c>
      <c r="KW22" s="152">
        <v>1.15790014231847</v>
      </c>
    </row>
    <row r="23" spans="1:309">
      <c r="A23" s="168"/>
      <c r="B23" s="168"/>
      <c r="C23" s="149"/>
      <c r="F23" s="168" t="s">
        <v>572</v>
      </c>
      <c r="G23" s="168" t="s">
        <v>1723</v>
      </c>
      <c r="H23" s="149">
        <f t="shared" si="6"/>
        <v>7.3903</v>
      </c>
      <c r="J23" s="168" t="s">
        <v>573</v>
      </c>
      <c r="K23" s="168" t="s">
        <v>1724</v>
      </c>
      <c r="L23" s="149">
        <f t="shared" si="7"/>
        <v>7.1785</v>
      </c>
      <c r="O23" s="168"/>
      <c r="P23" s="168"/>
      <c r="Q23" s="149"/>
      <c r="R23" s="181"/>
      <c r="S23" s="149"/>
      <c r="T23" s="151"/>
      <c r="V23" s="168"/>
      <c r="W23" s="168"/>
      <c r="X23" s="149"/>
      <c r="Y23" s="181"/>
      <c r="Z23" s="149"/>
      <c r="AA23" s="151"/>
      <c r="AC23" s="168" t="s">
        <v>574</v>
      </c>
      <c r="AD23" s="168" t="s">
        <v>1725</v>
      </c>
      <c r="AE23" s="149">
        <f t="shared" si="13"/>
        <v>6.8634</v>
      </c>
      <c r="AF23" s="181" t="s">
        <v>575</v>
      </c>
      <c r="AG23" s="149">
        <f t="shared" si="43"/>
        <v>6.3185</v>
      </c>
      <c r="AH23" s="309">
        <f t="shared" si="44"/>
        <v>1.08623882250534</v>
      </c>
      <c r="AJ23" s="265" t="s">
        <v>576</v>
      </c>
      <c r="AK23" s="168" t="s">
        <v>1726</v>
      </c>
      <c r="AL23" s="340">
        <f t="shared" si="16"/>
        <v>6.9564</v>
      </c>
      <c r="AM23" s="181" t="s">
        <v>577</v>
      </c>
      <c r="AN23" s="149">
        <f t="shared" si="17"/>
        <v>6.3799</v>
      </c>
      <c r="AO23" s="309">
        <f t="shared" si="18"/>
        <v>1.0903619178984</v>
      </c>
      <c r="AQ23" s="265" t="s">
        <v>578</v>
      </c>
      <c r="AR23" s="168" t="s">
        <v>1727</v>
      </c>
      <c r="AS23" s="340">
        <f t="shared" si="19"/>
        <v>6.9978</v>
      </c>
      <c r="AT23" s="181" t="s">
        <v>579</v>
      </c>
      <c r="AU23" s="149">
        <f t="shared" si="20"/>
        <v>6.6332</v>
      </c>
      <c r="AV23" s="309">
        <f t="shared" si="21"/>
        <v>1.0549659289634</v>
      </c>
      <c r="AX23" s="265" t="s">
        <v>580</v>
      </c>
      <c r="AY23" s="168" t="s">
        <v>1728</v>
      </c>
      <c r="AZ23" s="340">
        <f t="shared" si="22"/>
        <v>7.1228</v>
      </c>
      <c r="BA23" s="181" t="s">
        <v>581</v>
      </c>
      <c r="BB23" s="149">
        <f t="shared" si="23"/>
        <v>6.6649</v>
      </c>
      <c r="BC23" s="309">
        <f t="shared" si="24"/>
        <v>1.06870320634968</v>
      </c>
      <c r="BE23" s="265" t="s">
        <v>582</v>
      </c>
      <c r="BF23" s="168" t="s">
        <v>1729</v>
      </c>
      <c r="BG23" s="340">
        <f t="shared" si="25"/>
        <v>6.9042</v>
      </c>
      <c r="BH23" s="181" t="s">
        <v>583</v>
      </c>
      <c r="BI23" s="149">
        <f t="shared" si="26"/>
        <v>6.7246</v>
      </c>
      <c r="BJ23" s="309">
        <f t="shared" si="27"/>
        <v>1.02670790827707</v>
      </c>
      <c r="BL23" s="265" t="s">
        <v>584</v>
      </c>
      <c r="BM23" s="168" t="s">
        <v>1730</v>
      </c>
      <c r="BN23" s="340">
        <f t="shared" si="28"/>
        <v>6.8843</v>
      </c>
      <c r="BO23" s="181" t="s">
        <v>585</v>
      </c>
      <c r="BP23" s="149">
        <f t="shared" si="29"/>
        <v>6.7695</v>
      </c>
      <c r="BQ23" s="309">
        <f t="shared" si="30"/>
        <v>1.01695841642662</v>
      </c>
      <c r="BS23" s="265" t="s">
        <v>586</v>
      </c>
      <c r="BT23" s="168" t="s">
        <v>1528</v>
      </c>
      <c r="BU23" s="340">
        <f t="shared" si="31"/>
        <v>6.8886</v>
      </c>
      <c r="BV23" s="181" t="s">
        <v>587</v>
      </c>
      <c r="BW23" s="149">
        <f t="shared" si="32"/>
        <v>6.9096</v>
      </c>
      <c r="BX23" s="309">
        <f t="shared" si="33"/>
        <v>0.996960750260507</v>
      </c>
      <c r="BZ23" s="265"/>
      <c r="CA23" s="168"/>
      <c r="CB23" s="340"/>
      <c r="CC23" s="181"/>
      <c r="CD23" s="149"/>
      <c r="CE23" s="309"/>
      <c r="CG23" s="265" t="s">
        <v>588</v>
      </c>
      <c r="CH23" s="168" t="s">
        <v>1731</v>
      </c>
      <c r="CI23" s="340">
        <f t="shared" si="37"/>
        <v>7.1766</v>
      </c>
      <c r="CJ23" s="181" t="s">
        <v>589</v>
      </c>
      <c r="CK23" s="149">
        <f t="shared" si="38"/>
        <v>7.2292</v>
      </c>
      <c r="CL23" s="309">
        <f t="shared" ref="CL23:CL27" si="45">CI23/CK23</f>
        <v>0.992723952857854</v>
      </c>
      <c r="CN23" s="265" t="s">
        <v>590</v>
      </c>
      <c r="CO23" s="168" t="s">
        <v>1732</v>
      </c>
      <c r="CP23" s="340">
        <f t="shared" si="0"/>
        <v>7.3246</v>
      </c>
      <c r="CQ23" s="181" t="s">
        <v>591</v>
      </c>
      <c r="CR23" s="149">
        <f t="shared" si="1"/>
        <v>6.9975</v>
      </c>
      <c r="CS23" s="309">
        <f t="shared" si="2"/>
        <v>1.04674526616649</v>
      </c>
      <c r="CU23" s="265"/>
      <c r="CV23" s="168"/>
      <c r="CW23" s="340"/>
      <c r="CX23" s="181"/>
      <c r="CY23" s="149"/>
      <c r="CZ23" s="309"/>
      <c r="DB23" s="265"/>
      <c r="DC23" s="172">
        <v>44960</v>
      </c>
      <c r="DD23" s="340">
        <v>7.3497</v>
      </c>
      <c r="DE23" s="309">
        <v>1.090751239</v>
      </c>
      <c r="DG23" s="265"/>
      <c r="DH23" s="172">
        <v>44993</v>
      </c>
      <c r="DI23" s="340">
        <v>7.3363</v>
      </c>
      <c r="DJ23" s="309">
        <v>1.055203164</v>
      </c>
      <c r="DL23" s="265"/>
      <c r="DM23" s="172">
        <v>45020</v>
      </c>
      <c r="DN23" s="340">
        <v>7.493</v>
      </c>
      <c r="DO23" s="309">
        <v>1.09070001</v>
      </c>
      <c r="DQ23" s="265"/>
      <c r="DR23" s="172">
        <v>45054</v>
      </c>
      <c r="DS23" s="340">
        <v>7.6217</v>
      </c>
      <c r="DT23" s="309">
        <v>1.102070621</v>
      </c>
      <c r="DV23" s="265"/>
      <c r="DW23" s="172">
        <v>45082</v>
      </c>
      <c r="DX23" s="340">
        <v>7.5854</v>
      </c>
      <c r="DY23" s="309">
        <v>1.06981270450186</v>
      </c>
      <c r="EA23" s="265"/>
      <c r="EB23" s="172">
        <v>45113</v>
      </c>
      <c r="EC23" s="340">
        <v>7.8641</v>
      </c>
      <c r="ED23" s="309">
        <v>1.090751477</v>
      </c>
      <c r="EF23" s="265"/>
      <c r="EG23" s="172">
        <v>45146</v>
      </c>
      <c r="EH23" s="340">
        <v>7.8933</v>
      </c>
      <c r="EI23" s="309">
        <v>1.10295535527143</v>
      </c>
      <c r="EK23" s="265"/>
      <c r="EL23" s="173">
        <v>45174</v>
      </c>
      <c r="EM23" s="340">
        <v>7.8127</v>
      </c>
      <c r="EN23" s="309">
        <v>1.088377471</v>
      </c>
      <c r="EP23" s="265"/>
      <c r="EQ23" s="173"/>
      <c r="ER23" s="340"/>
      <c r="ES23" s="309"/>
      <c r="EU23" s="265"/>
      <c r="EV23" s="173">
        <v>45237</v>
      </c>
      <c r="EW23" s="340">
        <v>7.723</v>
      </c>
      <c r="EX23" s="309">
        <v>1.075986402</v>
      </c>
      <c r="EZ23" s="265"/>
      <c r="FA23" s="173">
        <v>45266</v>
      </c>
      <c r="FB23" s="340">
        <v>7.6937</v>
      </c>
      <c r="FC23" s="309">
        <v>1.081487208</v>
      </c>
      <c r="FE23" s="265"/>
      <c r="FF23" s="173">
        <v>45296</v>
      </c>
      <c r="FG23" s="340">
        <v>7.7907</v>
      </c>
      <c r="FH23" s="309">
        <v>1.096833688</v>
      </c>
      <c r="FJ23" s="265"/>
      <c r="FK23" s="173"/>
      <c r="FL23" s="340"/>
      <c r="FM23" s="309"/>
      <c r="FO23" s="265"/>
      <c r="FP23" s="173">
        <v>45357</v>
      </c>
      <c r="FQ23" s="340">
        <v>7.7335</v>
      </c>
      <c r="FR23" s="309">
        <v>1.0889799</v>
      </c>
      <c r="FT23" s="265"/>
      <c r="FU23" s="173">
        <v>45385</v>
      </c>
      <c r="FV23" s="340">
        <v>7.6773</v>
      </c>
      <c r="FW23" s="309">
        <v>1.082087133</v>
      </c>
      <c r="FY23" s="265"/>
      <c r="FZ23" s="173">
        <v>45420</v>
      </c>
      <c r="GA23" s="340">
        <v>7.6659</v>
      </c>
      <c r="GB23" s="309">
        <v>1.079460967</v>
      </c>
      <c r="GD23" s="265"/>
      <c r="GE23" s="173">
        <v>45447</v>
      </c>
      <c r="GF23" s="340">
        <v>7.7787</v>
      </c>
      <c r="GG23" s="309">
        <v>1.094312283</v>
      </c>
      <c r="GI23" s="265"/>
      <c r="GJ23" s="173">
        <v>45481</v>
      </c>
      <c r="GK23" s="340">
        <v>7.747</v>
      </c>
      <c r="GL23" s="309">
        <v>1.086749151</v>
      </c>
      <c r="GN23" s="265"/>
      <c r="GO23" s="173">
        <v>45511</v>
      </c>
      <c r="GP23" s="340">
        <v>7.7995</v>
      </c>
      <c r="GQ23" s="309">
        <v>1.092581178</v>
      </c>
      <c r="GS23" s="265"/>
      <c r="GT23" s="147">
        <v>45538</v>
      </c>
      <c r="GU23" s="152">
        <v>7.8654</v>
      </c>
      <c r="GV23" s="152">
        <v>1.106058</v>
      </c>
      <c r="GX23" s="265"/>
      <c r="GY23" s="147">
        <v>45573</v>
      </c>
      <c r="GZ23" s="152">
        <v>7.7643</v>
      </c>
      <c r="HA23" s="152">
        <v>1.098063896</v>
      </c>
      <c r="HC23" s="265"/>
      <c r="HD23" s="147">
        <v>45602</v>
      </c>
      <c r="HE23" s="152">
        <v>7.7411</v>
      </c>
      <c r="HF23" s="152">
        <v>1.090403</v>
      </c>
      <c r="HH23" s="265"/>
      <c r="HI23" s="147">
        <v>45632</v>
      </c>
      <c r="HJ23" s="152">
        <v>7.6243</v>
      </c>
      <c r="HK23" s="152">
        <v>1.061171</v>
      </c>
      <c r="HM23" s="265"/>
      <c r="HN23" s="147"/>
      <c r="HO23" s="152"/>
      <c r="HP23" s="152"/>
      <c r="HR23" s="265"/>
      <c r="HS23" s="147">
        <v>45693</v>
      </c>
      <c r="HT23" s="152">
        <v>7.4794</v>
      </c>
      <c r="HU23" s="152">
        <v>1.043254</v>
      </c>
      <c r="HW23" s="265"/>
      <c r="HX23" s="170">
        <v>45722</v>
      </c>
      <c r="HY23">
        <v>7.7573</v>
      </c>
      <c r="HZ23">
        <v>1.082031</v>
      </c>
      <c r="IB23" s="265"/>
      <c r="IC23" s="170">
        <v>45754</v>
      </c>
      <c r="ID23" s="152">
        <v>7.9356</v>
      </c>
      <c r="IE23" s="152">
        <v>1.102473</v>
      </c>
      <c r="IG23" s="265"/>
      <c r="IH23" s="170">
        <v>45784</v>
      </c>
      <c r="II23" s="152">
        <v>8.165</v>
      </c>
      <c r="IJ23" s="152">
        <v>1.133949</v>
      </c>
      <c r="IL23" s="265"/>
      <c r="IM23" s="147">
        <v>45813</v>
      </c>
      <c r="IN23" s="152">
        <v>8.2045</v>
      </c>
      <c r="IO23" s="152">
        <v>1.141654</v>
      </c>
      <c r="IQ23" s="265"/>
      <c r="IR23" s="147">
        <v>45846</v>
      </c>
      <c r="IS23">
        <v>8.411</v>
      </c>
      <c r="IT23">
        <v>1.175805</v>
      </c>
      <c r="IV23" s="265"/>
      <c r="IW23" s="147">
        <v>45875</v>
      </c>
      <c r="IX23" s="152">
        <v>8.2768</v>
      </c>
      <c r="IY23" s="152">
        <v>1.15907</v>
      </c>
      <c r="JA23" s="265"/>
      <c r="JB23" s="147">
        <v>45905</v>
      </c>
      <c r="JC23" s="152">
        <v>8.2953</v>
      </c>
      <c r="JD23" s="152">
        <v>1.1673</v>
      </c>
      <c r="JF23" s="265"/>
      <c r="JG23" s="147"/>
      <c r="JH23" s="152"/>
      <c r="JI23" s="152"/>
      <c r="JK23" s="265"/>
      <c r="JL23" s="147">
        <v>45966</v>
      </c>
      <c r="JM23" s="152">
        <v>8.1586</v>
      </c>
      <c r="JN23" s="152">
        <v>1.150703093</v>
      </c>
      <c r="JP23" s="265"/>
      <c r="JQ23" s="147">
        <v>45999</v>
      </c>
      <c r="JR23" s="152">
        <v>8.2374</v>
      </c>
      <c r="JS23" s="152">
        <v>1.16406647447855</v>
      </c>
      <c r="JU23" s="265"/>
      <c r="JV23" s="147">
        <v>46029</v>
      </c>
      <c r="JW23" s="152">
        <v>8.1822</v>
      </c>
      <c r="JX23" s="152">
        <v>1.1657714391554</v>
      </c>
      <c r="JZ23" s="265"/>
      <c r="KA23" s="147"/>
      <c r="KB23" s="152"/>
      <c r="KC23" s="152"/>
      <c r="KE23" s="265"/>
      <c r="KF23" s="147">
        <v>46087</v>
      </c>
      <c r="KG23" s="152">
        <v>8.0132</v>
      </c>
      <c r="KH23" s="152">
        <v>1.16091271278522</v>
      </c>
      <c r="KJ23" s="265"/>
      <c r="KK23" s="147">
        <v>46119</v>
      </c>
      <c r="KL23" s="152">
        <v>7.9398</v>
      </c>
      <c r="KM23" s="152">
        <v>1.15313562029802</v>
      </c>
      <c r="KO23" s="265"/>
      <c r="KP23" s="147">
        <v>46148</v>
      </c>
      <c r="KQ23" s="152">
        <v>8.0094</v>
      </c>
      <c r="KR23" s="152">
        <v>1.1681981272425</v>
      </c>
      <c r="KT23" s="265"/>
      <c r="KU23" s="147">
        <v>46177</v>
      </c>
      <c r="KV23" s="152">
        <v>7.892</v>
      </c>
      <c r="KW23" s="152">
        <v>1.15713385041714</v>
      </c>
    </row>
    <row r="24" spans="1:309">
      <c r="A24" s="168"/>
      <c r="B24" s="168"/>
      <c r="C24" s="149"/>
      <c r="F24" s="168" t="s">
        <v>592</v>
      </c>
      <c r="G24" s="168" t="s">
        <v>1733</v>
      </c>
      <c r="H24" s="149">
        <f t="shared" si="6"/>
        <v>7.4233</v>
      </c>
      <c r="J24" s="168" t="s">
        <v>594</v>
      </c>
      <c r="K24" s="168" t="s">
        <v>1734</v>
      </c>
      <c r="L24" s="149">
        <f t="shared" si="7"/>
        <v>7.1913</v>
      </c>
      <c r="O24" s="168"/>
      <c r="P24" s="168"/>
      <c r="Q24" s="149"/>
      <c r="R24" s="181"/>
      <c r="S24" s="149"/>
      <c r="T24" s="151"/>
      <c r="V24" s="168"/>
      <c r="W24" s="168"/>
      <c r="X24" s="149"/>
      <c r="Y24" s="181"/>
      <c r="Z24" s="149"/>
      <c r="AA24" s="151"/>
      <c r="AC24" s="168" t="s">
        <v>596</v>
      </c>
      <c r="AD24" s="168" t="s">
        <v>1735</v>
      </c>
      <c r="AE24" s="149">
        <f t="shared" si="13"/>
        <v>6.902</v>
      </c>
      <c r="AF24" s="181" t="s">
        <v>597</v>
      </c>
      <c r="AG24" s="149">
        <f t="shared" si="43"/>
        <v>6.3478</v>
      </c>
      <c r="AH24" s="309">
        <f t="shared" si="44"/>
        <v>1.08730583824317</v>
      </c>
      <c r="AJ24" s="265" t="s">
        <v>598</v>
      </c>
      <c r="AK24" s="168" t="s">
        <v>1736</v>
      </c>
      <c r="AL24" s="340">
        <f t="shared" si="16"/>
        <v>7.0289</v>
      </c>
      <c r="AM24" s="181" t="s">
        <v>599</v>
      </c>
      <c r="AN24" s="149">
        <f t="shared" si="17"/>
        <v>6.3509</v>
      </c>
      <c r="AO24" s="309">
        <f t="shared" si="18"/>
        <v>1.10675652269757</v>
      </c>
      <c r="AQ24" s="265" t="s">
        <v>600</v>
      </c>
      <c r="AR24" s="168" t="s">
        <v>1737</v>
      </c>
      <c r="AS24" s="340">
        <f t="shared" si="19"/>
        <v>6.9706</v>
      </c>
      <c r="AT24" s="181" t="s">
        <v>601</v>
      </c>
      <c r="AU24" s="149">
        <f t="shared" si="20"/>
        <v>6.5672</v>
      </c>
      <c r="AV24" s="309">
        <f t="shared" si="21"/>
        <v>1.06142648312827</v>
      </c>
      <c r="AX24" s="265" t="s">
        <v>602</v>
      </c>
      <c r="AY24" s="168" t="s">
        <v>1738</v>
      </c>
      <c r="AZ24" s="340">
        <f t="shared" si="22"/>
        <v>7.1561</v>
      </c>
      <c r="BA24" s="181" t="s">
        <v>603</v>
      </c>
      <c r="BB24" s="149">
        <f t="shared" si="23"/>
        <v>6.6691</v>
      </c>
      <c r="BC24" s="309">
        <f t="shared" si="24"/>
        <v>1.07302334647854</v>
      </c>
      <c r="BE24" s="265" t="s">
        <v>604</v>
      </c>
      <c r="BF24" s="168" t="s">
        <v>1739</v>
      </c>
      <c r="BG24" s="340">
        <f t="shared" si="25"/>
        <v>6.9888</v>
      </c>
      <c r="BH24" s="181" t="s">
        <v>605</v>
      </c>
      <c r="BI24" s="149">
        <f t="shared" si="26"/>
        <v>6.6986</v>
      </c>
      <c r="BJ24" s="309">
        <f t="shared" si="27"/>
        <v>1.04332248529544</v>
      </c>
      <c r="BL24" s="265" t="s">
        <v>606</v>
      </c>
      <c r="BM24" s="168" t="s">
        <v>1740</v>
      </c>
      <c r="BN24" s="340">
        <f t="shared" si="28"/>
        <v>6.9064</v>
      </c>
      <c r="BO24" s="181" t="s">
        <v>607</v>
      </c>
      <c r="BP24" s="149">
        <f t="shared" si="29"/>
        <v>6.7405</v>
      </c>
      <c r="BQ24" s="309">
        <f t="shared" si="30"/>
        <v>1.02461241747645</v>
      </c>
      <c r="BS24" s="265" t="s">
        <v>608</v>
      </c>
      <c r="BT24" s="168" t="s">
        <v>1741</v>
      </c>
      <c r="BU24" s="340">
        <f t="shared" si="31"/>
        <v>6.8511</v>
      </c>
      <c r="BV24" s="181" t="s">
        <v>609</v>
      </c>
      <c r="BW24" s="149">
        <f t="shared" si="32"/>
        <v>6.8998</v>
      </c>
      <c r="BX24" s="309">
        <f t="shared" si="33"/>
        <v>0.992941824400707</v>
      </c>
      <c r="BZ24" s="265"/>
      <c r="CA24" s="168"/>
      <c r="CB24" s="340"/>
      <c r="CC24" s="181"/>
      <c r="CD24" s="149"/>
      <c r="CE24" s="309"/>
      <c r="CG24" s="265" t="s">
        <v>610</v>
      </c>
      <c r="CH24" s="168" t="s">
        <v>1742</v>
      </c>
      <c r="CI24" s="340">
        <f t="shared" si="37"/>
        <v>7.0955</v>
      </c>
      <c r="CJ24" s="181" t="s">
        <v>611</v>
      </c>
      <c r="CK24" s="149">
        <f t="shared" si="38"/>
        <v>7.2555</v>
      </c>
      <c r="CL24" s="309">
        <f t="shared" si="45"/>
        <v>0.977947763765419</v>
      </c>
      <c r="CN24" s="265" t="s">
        <v>612</v>
      </c>
      <c r="CO24" s="168" t="s">
        <v>1743</v>
      </c>
      <c r="CP24" s="340">
        <f t="shared" si="0"/>
        <v>7.3251</v>
      </c>
      <c r="CQ24" s="181" t="s">
        <v>377</v>
      </c>
      <c r="CR24" s="149">
        <f t="shared" si="1"/>
        <v>6.9746</v>
      </c>
      <c r="CS24" s="309">
        <f t="shared" si="2"/>
        <v>1.05025377799444</v>
      </c>
      <c r="CU24" s="265"/>
      <c r="CV24" s="168"/>
      <c r="CW24" s="340"/>
      <c r="CX24" s="181"/>
      <c r="CY24" s="149"/>
      <c r="CZ24" s="309"/>
      <c r="DB24" s="265"/>
      <c r="DC24" s="172">
        <v>44959</v>
      </c>
      <c r="DD24" s="340">
        <v>7.3935</v>
      </c>
      <c r="DE24" s="309">
        <v>1.101370475</v>
      </c>
      <c r="DG24" s="265"/>
      <c r="DH24" s="172">
        <v>44992</v>
      </c>
      <c r="DI24" s="340">
        <v>7.3854</v>
      </c>
      <c r="DJ24" s="309">
        <v>1.067933368</v>
      </c>
      <c r="DL24" s="265"/>
      <c r="DM24" s="172">
        <v>45019</v>
      </c>
      <c r="DN24" s="340">
        <v>7.4381</v>
      </c>
      <c r="DO24" s="309">
        <v>1.081040622</v>
      </c>
      <c r="DQ24" s="265"/>
      <c r="DR24" s="172">
        <v>45051</v>
      </c>
      <c r="DS24" s="340">
        <v>7.6189</v>
      </c>
      <c r="DT24" s="309">
        <v>1.102367104</v>
      </c>
      <c r="DV24" s="265"/>
      <c r="DW24" s="172">
        <v>45079</v>
      </c>
      <c r="DX24" s="340">
        <v>7.6321</v>
      </c>
      <c r="DY24" s="309">
        <v>1.07586799926698</v>
      </c>
      <c r="EA24" s="265"/>
      <c r="EB24" s="172">
        <v>45112</v>
      </c>
      <c r="EC24" s="340">
        <v>7.8501</v>
      </c>
      <c r="ED24" s="309">
        <v>1.090776456</v>
      </c>
      <c r="EF24" s="265"/>
      <c r="EG24" s="172">
        <v>45145</v>
      </c>
      <c r="EH24" s="340">
        <v>7.8784</v>
      </c>
      <c r="EI24" s="309">
        <v>1.10372653404315</v>
      </c>
      <c r="EK24" s="265"/>
      <c r="EL24" s="173">
        <v>45173</v>
      </c>
      <c r="EM24" s="340">
        <v>7.8144</v>
      </c>
      <c r="EN24" s="309">
        <v>1.088568802</v>
      </c>
      <c r="EP24" s="265"/>
      <c r="EQ24" s="173"/>
      <c r="ER24" s="340"/>
      <c r="ES24" s="309"/>
      <c r="EU24" s="265"/>
      <c r="EV24" s="173">
        <v>45236</v>
      </c>
      <c r="EW24" s="340">
        <v>7.7262</v>
      </c>
      <c r="EX24" s="309">
        <v>1.076372249</v>
      </c>
      <c r="EZ24" s="265"/>
      <c r="FA24" s="173">
        <v>45265</v>
      </c>
      <c r="FB24" s="340">
        <v>7.7167</v>
      </c>
      <c r="FC24" s="309">
        <v>1.084918526</v>
      </c>
      <c r="FE24" s="265"/>
      <c r="FF24" s="173">
        <v>45295</v>
      </c>
      <c r="FG24" s="340">
        <v>7.7762</v>
      </c>
      <c r="FH24" s="309">
        <v>1.095285716</v>
      </c>
      <c r="FJ24" s="265"/>
      <c r="FK24" s="173"/>
      <c r="FL24" s="340"/>
      <c r="FM24" s="309"/>
      <c r="FO24" s="265"/>
      <c r="FP24" s="173">
        <v>45356</v>
      </c>
      <c r="FQ24" s="340">
        <v>7.7347</v>
      </c>
      <c r="FR24" s="309">
        <v>1.0889802</v>
      </c>
      <c r="FT24" s="265"/>
      <c r="FU24" s="173">
        <v>45384</v>
      </c>
      <c r="FV24" s="340">
        <v>7.665</v>
      </c>
      <c r="FW24" s="309">
        <v>1.08023169</v>
      </c>
      <c r="FY24" s="265"/>
      <c r="FZ24" s="173">
        <v>45419</v>
      </c>
      <c r="GA24" s="340">
        <v>7.6742</v>
      </c>
      <c r="GB24" s="309">
        <v>1.080842793</v>
      </c>
      <c r="GD24" s="265"/>
      <c r="GE24" s="173">
        <v>45446</v>
      </c>
      <c r="GF24" s="340">
        <v>7.7457</v>
      </c>
      <c r="GG24" s="309">
        <v>1.089623836</v>
      </c>
      <c r="GI24" s="265"/>
      <c r="GJ24" s="173">
        <v>45478</v>
      </c>
      <c r="GK24" s="340">
        <v>7.7409</v>
      </c>
      <c r="GL24" s="309">
        <v>1.085847746</v>
      </c>
      <c r="GN24" s="265"/>
      <c r="GO24" s="173">
        <v>45510</v>
      </c>
      <c r="GP24" s="340">
        <v>7.8143</v>
      </c>
      <c r="GQ24" s="309">
        <v>1.095698141</v>
      </c>
      <c r="GS24" s="265"/>
      <c r="GT24" s="147">
        <v>45537</v>
      </c>
      <c r="GU24" s="152">
        <v>7.8444</v>
      </c>
      <c r="GV24" s="152">
        <v>1.104425</v>
      </c>
      <c r="GX24" s="265"/>
      <c r="GY24" s="147"/>
      <c r="GZ24" s="152"/>
      <c r="HA24" s="152"/>
      <c r="HC24" s="265"/>
      <c r="HD24" s="147">
        <v>45601</v>
      </c>
      <c r="HE24" s="152">
        <v>7.724</v>
      </c>
      <c r="HF24" s="152">
        <v>1.087642</v>
      </c>
      <c r="HH24" s="265"/>
      <c r="HI24" s="147">
        <v>45631</v>
      </c>
      <c r="HJ24" s="152">
        <v>7.5889</v>
      </c>
      <c r="HK24" s="152">
        <v>1.055788</v>
      </c>
      <c r="HM24" s="265"/>
      <c r="HN24" s="147"/>
      <c r="HO24" s="152"/>
      <c r="HP24" s="152"/>
      <c r="HR24" s="265"/>
      <c r="HS24" s="147"/>
      <c r="HT24" s="152"/>
      <c r="HU24" s="152"/>
      <c r="HW24" s="265"/>
      <c r="HX24" s="170">
        <v>45721</v>
      </c>
      <c r="HY24">
        <v>7.6452</v>
      </c>
      <c r="HZ24">
        <v>1.066068</v>
      </c>
      <c r="IB24" s="265"/>
      <c r="IC24" s="170">
        <v>45750</v>
      </c>
      <c r="ID24" s="152">
        <v>7.8414</v>
      </c>
      <c r="IE24" s="152">
        <v>1.090765</v>
      </c>
      <c r="IG24" s="265"/>
      <c r="IH24" s="170">
        <v>45783</v>
      </c>
      <c r="II24" s="152">
        <v>8.1535</v>
      </c>
      <c r="IJ24" s="152">
        <v>1.132305</v>
      </c>
      <c r="IL24" s="265"/>
      <c r="IM24" s="147">
        <v>45812</v>
      </c>
      <c r="IN24" s="152">
        <v>8.1853</v>
      </c>
      <c r="IO24" s="152">
        <v>1.13865</v>
      </c>
      <c r="IQ24" s="265"/>
      <c r="IR24" s="147">
        <v>45845</v>
      </c>
      <c r="IS24">
        <v>8.4292</v>
      </c>
      <c r="IT24">
        <v>1.17881</v>
      </c>
      <c r="IV24" s="265"/>
      <c r="IW24" s="147">
        <v>45874</v>
      </c>
      <c r="IX24" s="152">
        <v>8.275</v>
      </c>
      <c r="IY24" s="152">
        <v>1.159516</v>
      </c>
      <c r="JA24" s="265"/>
      <c r="JB24" s="147">
        <v>45904</v>
      </c>
      <c r="JC24" s="152">
        <v>8.297</v>
      </c>
      <c r="JD24" s="152">
        <v>1.167736</v>
      </c>
      <c r="JF24" s="265"/>
      <c r="JG24" s="147"/>
      <c r="JH24" s="152"/>
      <c r="JI24" s="152"/>
      <c r="JK24" s="265"/>
      <c r="JL24" s="147">
        <v>45965</v>
      </c>
      <c r="JM24" s="152">
        <v>8.1759</v>
      </c>
      <c r="JN24" s="152">
        <v>1.1534034</v>
      </c>
      <c r="JP24" s="265"/>
      <c r="JQ24" s="147">
        <v>45996</v>
      </c>
      <c r="JR24" s="152">
        <v>8.2376</v>
      </c>
      <c r="JS24" s="152">
        <v>1.16434154546354</v>
      </c>
      <c r="JU24" s="265"/>
      <c r="JV24" s="147">
        <v>46028</v>
      </c>
      <c r="JW24" s="152">
        <v>8.1919</v>
      </c>
      <c r="JX24" s="152">
        <v>1.1673863166745</v>
      </c>
      <c r="JZ24" s="265"/>
      <c r="KA24" s="147"/>
      <c r="KB24" s="152"/>
      <c r="KC24" s="152"/>
      <c r="KE24" s="265"/>
      <c r="KF24" s="147">
        <v>46086</v>
      </c>
      <c r="KG24" s="152">
        <v>8.0362</v>
      </c>
      <c r="KH24" s="152">
        <v>1.16454852406278</v>
      </c>
      <c r="KJ24" s="265"/>
      <c r="KK24" s="147">
        <v>46115</v>
      </c>
      <c r="KL24" s="152">
        <v>7.9518</v>
      </c>
      <c r="KM24" s="152">
        <v>1.15362184276574</v>
      </c>
      <c r="KO24" s="265"/>
      <c r="KP24" s="147"/>
      <c r="KQ24" s="152"/>
      <c r="KR24" s="152"/>
      <c r="KT24" s="265"/>
      <c r="KU24" s="147">
        <v>46176</v>
      </c>
      <c r="KV24" s="152">
        <v>7.899</v>
      </c>
      <c r="KW24" s="152">
        <v>1.15848292854629</v>
      </c>
    </row>
    <row r="25" spans="1:309">
      <c r="A25" s="168"/>
      <c r="B25" s="168"/>
      <c r="C25" s="149"/>
      <c r="F25" s="168" t="s">
        <v>613</v>
      </c>
      <c r="G25" s="168" t="s">
        <v>1744</v>
      </c>
      <c r="H25" s="149">
        <f t="shared" si="6"/>
        <v>7.4177</v>
      </c>
      <c r="J25" s="168" t="s">
        <v>615</v>
      </c>
      <c r="K25" s="168" t="s">
        <v>1745</v>
      </c>
      <c r="L25" s="149">
        <f t="shared" si="7"/>
        <v>7.2</v>
      </c>
      <c r="O25" s="168"/>
      <c r="P25" s="168"/>
      <c r="Q25" s="149"/>
      <c r="R25" s="181"/>
      <c r="S25" s="149"/>
      <c r="T25" s="151"/>
      <c r="V25" s="168"/>
      <c r="W25" s="168"/>
      <c r="X25" s="149"/>
      <c r="Y25" s="181"/>
      <c r="Z25" s="149"/>
      <c r="AA25" s="151"/>
      <c r="AC25" s="168" t="s">
        <v>616</v>
      </c>
      <c r="AD25" s="168" t="s">
        <v>1746</v>
      </c>
      <c r="AE25" s="149">
        <f t="shared" si="13"/>
        <v>6.9884</v>
      </c>
      <c r="AF25" s="181" t="s">
        <v>617</v>
      </c>
      <c r="AG25" s="149">
        <f t="shared" si="43"/>
        <v>6.3288</v>
      </c>
      <c r="AH25" s="309">
        <f t="shared" si="44"/>
        <v>1.10422196940968</v>
      </c>
      <c r="AJ25" s="168"/>
      <c r="AK25" s="168"/>
      <c r="AL25" s="340"/>
      <c r="AM25" s="181"/>
      <c r="AN25" s="149"/>
      <c r="AO25" s="309"/>
      <c r="AQ25" s="168"/>
      <c r="AR25" s="168"/>
      <c r="AS25" s="340"/>
      <c r="AT25" s="181"/>
      <c r="AU25" s="149"/>
      <c r="AV25" s="309"/>
      <c r="AX25" s="168" t="s">
        <v>618</v>
      </c>
      <c r="AY25" s="168" t="s">
        <v>1747</v>
      </c>
      <c r="AZ25" s="340">
        <f t="shared" si="22"/>
        <v>7.1483</v>
      </c>
      <c r="BA25" s="181" t="s">
        <v>619</v>
      </c>
      <c r="BB25" s="149">
        <f t="shared" ref="BB25:BB26" si="46">BA25/100</f>
        <v>6.7095</v>
      </c>
      <c r="BC25" s="309">
        <f t="shared" ref="BC25:BC26" si="47">AZ25/BB25</f>
        <v>1.06539980624488</v>
      </c>
      <c r="BE25" s="168" t="s">
        <v>620</v>
      </c>
      <c r="BF25" s="168" t="s">
        <v>1748</v>
      </c>
      <c r="BG25" s="340">
        <f t="shared" si="25"/>
        <v>6.9976</v>
      </c>
      <c r="BH25" s="181" t="s">
        <v>621</v>
      </c>
      <c r="BI25" s="149">
        <f t="shared" si="26"/>
        <v>6.7071</v>
      </c>
      <c r="BJ25" s="309">
        <f t="shared" si="27"/>
        <v>1.04331231083479</v>
      </c>
      <c r="BL25" s="168" t="s">
        <v>622</v>
      </c>
      <c r="BM25" s="168" t="s">
        <v>1749</v>
      </c>
      <c r="BN25" s="340">
        <f t="shared" si="28"/>
        <v>6.8715</v>
      </c>
      <c r="BO25" s="181" t="s">
        <v>623</v>
      </c>
      <c r="BP25" s="149">
        <f t="shared" si="29"/>
        <v>6.7636</v>
      </c>
      <c r="BQ25" s="309">
        <f t="shared" si="30"/>
        <v>1.01595304275829</v>
      </c>
      <c r="BS25" s="168" t="s">
        <v>624</v>
      </c>
      <c r="BT25" s="168" t="s">
        <v>1750</v>
      </c>
      <c r="BU25" s="340">
        <f t="shared" si="31"/>
        <v>6.879</v>
      </c>
      <c r="BV25" s="181" t="s">
        <v>625</v>
      </c>
      <c r="BW25" s="149">
        <f t="shared" si="32"/>
        <v>6.8917</v>
      </c>
      <c r="BX25" s="309">
        <f t="shared" si="33"/>
        <v>0.998157203592728</v>
      </c>
      <c r="BZ25" s="168"/>
      <c r="CA25" s="168"/>
      <c r="CB25" s="340"/>
      <c r="CC25" s="181"/>
      <c r="CD25" s="149"/>
      <c r="CE25" s="309"/>
      <c r="CG25" s="168" t="s">
        <v>626</v>
      </c>
      <c r="CH25" s="168" t="s">
        <v>1751</v>
      </c>
      <c r="CI25" s="340">
        <f t="shared" si="37"/>
        <v>7.1153</v>
      </c>
      <c r="CJ25" s="181" t="s">
        <v>627</v>
      </c>
      <c r="CK25" s="149">
        <f t="shared" si="38"/>
        <v>7.2472</v>
      </c>
      <c r="CL25" s="309">
        <f t="shared" si="45"/>
        <v>0.981799867535048</v>
      </c>
      <c r="CN25" s="168" t="s">
        <v>628</v>
      </c>
      <c r="CO25" s="168" t="s">
        <v>1752</v>
      </c>
      <c r="CP25" s="340">
        <f t="shared" si="0"/>
        <v>7.4191</v>
      </c>
      <c r="CQ25" s="181" t="s">
        <v>629</v>
      </c>
      <c r="CR25" s="149">
        <f t="shared" si="1"/>
        <v>7.0384</v>
      </c>
      <c r="CS25" s="309">
        <f t="shared" si="2"/>
        <v>1.05408899749943</v>
      </c>
      <c r="CU25" s="168"/>
      <c r="CV25" s="168"/>
      <c r="CW25" s="340"/>
      <c r="CX25" s="181"/>
      <c r="CY25" s="149"/>
      <c r="CZ25" s="309"/>
      <c r="DB25" s="168"/>
      <c r="DC25" s="172">
        <v>44958</v>
      </c>
      <c r="DD25" s="340">
        <v>7.3318</v>
      </c>
      <c r="DE25" s="309">
        <v>1.086321342</v>
      </c>
      <c r="DG25" s="168"/>
      <c r="DH25" s="172">
        <v>44991</v>
      </c>
      <c r="DI25" s="340">
        <v>7.328</v>
      </c>
      <c r="DJ25" s="309">
        <v>1.062783716</v>
      </c>
      <c r="DL25" s="168"/>
      <c r="DM25" s="172"/>
      <c r="DN25" s="340"/>
      <c r="DO25" s="309"/>
      <c r="DQ25" s="168"/>
      <c r="DR25" s="172">
        <v>45050</v>
      </c>
      <c r="DS25" s="340">
        <v>7.6458</v>
      </c>
      <c r="DT25" s="309">
        <v>1.107220436</v>
      </c>
      <c r="DV25" s="168"/>
      <c r="DW25" s="172">
        <v>45078</v>
      </c>
      <c r="DX25" s="340">
        <v>7.5887</v>
      </c>
      <c r="DY25" s="309">
        <v>1.06935813429155</v>
      </c>
      <c r="EA25" s="168"/>
      <c r="EB25" s="172">
        <v>45111</v>
      </c>
      <c r="EC25" s="340">
        <v>7.8934</v>
      </c>
      <c r="ED25" s="309">
        <v>1.095605585</v>
      </c>
      <c r="EF25" s="168"/>
      <c r="EG25" s="172">
        <v>45142</v>
      </c>
      <c r="EH25" s="340">
        <v>7.8563</v>
      </c>
      <c r="EI25" s="309">
        <v>1.10004480663138</v>
      </c>
      <c r="EK25" s="168"/>
      <c r="EL25" s="173">
        <v>45170</v>
      </c>
      <c r="EM25" s="340">
        <v>7.8815</v>
      </c>
      <c r="EN25" s="309">
        <v>1.09788544</v>
      </c>
      <c r="EP25" s="168"/>
      <c r="EQ25" s="173"/>
      <c r="ER25" s="340"/>
      <c r="ES25" s="309"/>
      <c r="EU25" s="168"/>
      <c r="EV25" s="173">
        <v>45233</v>
      </c>
      <c r="EW25" s="340">
        <v>7.6612</v>
      </c>
      <c r="EX25" s="309">
        <v>1.067078946</v>
      </c>
      <c r="EZ25" s="168"/>
      <c r="FA25" s="173">
        <v>45264</v>
      </c>
      <c r="FB25" s="340">
        <v>7.7382</v>
      </c>
      <c r="FC25" s="309">
        <v>1.089718494</v>
      </c>
      <c r="FE25" s="168"/>
      <c r="FF25" s="173">
        <v>45294</v>
      </c>
      <c r="FG25" s="340">
        <v>7.7802</v>
      </c>
      <c r="FH25" s="309">
        <v>1.09577195</v>
      </c>
      <c r="FJ25" s="168"/>
      <c r="FK25" s="173"/>
      <c r="FL25" s="340"/>
      <c r="FM25" s="309"/>
      <c r="FO25" s="168"/>
      <c r="FP25" s="173">
        <v>45355</v>
      </c>
      <c r="FQ25" s="340">
        <v>7.7224</v>
      </c>
      <c r="FR25" s="309">
        <v>1.0873557</v>
      </c>
      <c r="FT25" s="168"/>
      <c r="FU25" s="173">
        <v>45383</v>
      </c>
      <c r="FV25" s="340">
        <v>7.6889</v>
      </c>
      <c r="FW25" s="309">
        <v>1.083890158</v>
      </c>
      <c r="FY25" s="168"/>
      <c r="FZ25" s="173">
        <v>45418</v>
      </c>
      <c r="GA25" s="340">
        <v>7.6632</v>
      </c>
      <c r="GB25" s="309">
        <v>1.079415162</v>
      </c>
      <c r="GD25" s="168"/>
      <c r="GE25" s="173"/>
      <c r="GF25" s="340"/>
      <c r="GG25" s="309"/>
      <c r="GI25" s="168"/>
      <c r="GJ25" s="173">
        <v>45477</v>
      </c>
      <c r="GK25" s="340">
        <v>7.7232</v>
      </c>
      <c r="GL25" s="309">
        <v>1.083121801</v>
      </c>
      <c r="GN25" s="168"/>
      <c r="GO25" s="173">
        <v>45509</v>
      </c>
      <c r="GP25" s="340">
        <v>7.7889</v>
      </c>
      <c r="GQ25" s="309">
        <v>1.091723316</v>
      </c>
      <c r="GS25" s="168"/>
      <c r="GT25" s="173"/>
      <c r="GU25" s="340"/>
      <c r="GV25" s="309"/>
      <c r="GX25" s="168"/>
      <c r="GY25" s="173"/>
      <c r="GZ25" s="340"/>
      <c r="HA25" s="309"/>
      <c r="HC25" s="168"/>
      <c r="HD25" s="147">
        <v>45600</v>
      </c>
      <c r="HE25" s="152">
        <v>7.7419</v>
      </c>
      <c r="HF25" s="152">
        <v>1.0873</v>
      </c>
      <c r="HH25" s="168"/>
      <c r="HI25" s="147">
        <v>45630</v>
      </c>
      <c r="HJ25" s="152">
        <v>7.5945</v>
      </c>
      <c r="HK25" s="152">
        <v>1.055759</v>
      </c>
      <c r="HM25" s="168"/>
      <c r="HN25" s="147"/>
      <c r="HO25" s="152"/>
      <c r="HP25" s="152"/>
      <c r="HR25" s="168"/>
      <c r="HS25" s="147"/>
      <c r="HT25" s="152"/>
      <c r="HU25" s="152"/>
      <c r="HW25" s="168"/>
      <c r="HX25" s="170">
        <v>45720</v>
      </c>
      <c r="HY25">
        <v>7.5557</v>
      </c>
      <c r="HZ25">
        <v>1.053221</v>
      </c>
      <c r="IB25" s="168"/>
      <c r="IC25" s="170">
        <v>45749</v>
      </c>
      <c r="ID25" s="152">
        <v>7.7826</v>
      </c>
      <c r="IE25" s="152">
        <v>1.084033</v>
      </c>
      <c r="IG25" s="168"/>
      <c r="IH25" s="170"/>
      <c r="II25" s="152"/>
      <c r="IJ25" s="152"/>
      <c r="IL25" s="168"/>
      <c r="IM25" s="147">
        <v>45811</v>
      </c>
      <c r="IN25" s="152">
        <v>8.2169</v>
      </c>
      <c r="IO25" s="152">
        <v>1.143316</v>
      </c>
      <c r="IQ25" s="168"/>
      <c r="IR25" s="147">
        <v>45842</v>
      </c>
      <c r="IS25">
        <v>8.4228</v>
      </c>
      <c r="IT25">
        <v>1.177438</v>
      </c>
      <c r="IV25" s="168"/>
      <c r="IW25" s="147">
        <v>45873</v>
      </c>
      <c r="IX25" s="152">
        <v>8.2695</v>
      </c>
      <c r="IY25" s="152">
        <v>1.158274</v>
      </c>
      <c r="JA25" s="168"/>
      <c r="JB25" s="147">
        <v>45903</v>
      </c>
      <c r="JC25" s="152">
        <v>8.2855</v>
      </c>
      <c r="JD25" s="152">
        <v>1.165199</v>
      </c>
      <c r="JF25" s="168"/>
      <c r="JG25" s="147"/>
      <c r="JH25" s="152"/>
      <c r="JI25" s="152"/>
      <c r="JK25" s="168"/>
      <c r="JL25" s="147">
        <v>45964</v>
      </c>
      <c r="JM25" s="152">
        <v>8.1845</v>
      </c>
      <c r="JN25" s="152">
        <v>1.154909902</v>
      </c>
      <c r="JP25" s="168"/>
      <c r="JQ25" s="147">
        <v>45995</v>
      </c>
      <c r="JR25" s="152">
        <v>8.2373</v>
      </c>
      <c r="JS25" s="152">
        <v>1.16456250971965</v>
      </c>
      <c r="JU25" s="168"/>
      <c r="JV25" s="147">
        <v>46027</v>
      </c>
      <c r="JW25" s="152">
        <v>8.2027</v>
      </c>
      <c r="JX25" s="152">
        <v>1.16797664815606</v>
      </c>
      <c r="JZ25" s="168"/>
      <c r="KA25" s="147"/>
      <c r="KB25" s="152"/>
      <c r="KC25" s="152"/>
      <c r="KE25" s="168"/>
      <c r="KF25" s="147">
        <v>46085</v>
      </c>
      <c r="KG25" s="152">
        <v>8.0214</v>
      </c>
      <c r="KH25" s="152">
        <v>1.16043631734275</v>
      </c>
      <c r="KJ25" s="168"/>
      <c r="KK25" s="147">
        <v>46114</v>
      </c>
      <c r="KL25" s="152">
        <v>7.98</v>
      </c>
      <c r="KM25" s="152">
        <v>1.15853658536585</v>
      </c>
      <c r="KO25" s="168"/>
      <c r="KP25" s="147"/>
      <c r="KQ25" s="152"/>
      <c r="KR25" s="152"/>
      <c r="KT25" s="168"/>
      <c r="KU25" s="147">
        <v>46175</v>
      </c>
      <c r="KV25" s="152">
        <v>7.9068</v>
      </c>
      <c r="KW25" s="152">
        <v>1.15957587223371</v>
      </c>
    </row>
    <row r="26" spans="1:309">
      <c r="A26" s="168"/>
      <c r="B26" s="168"/>
      <c r="C26" s="149"/>
      <c r="F26" s="168" t="s">
        <v>630</v>
      </c>
      <c r="G26" s="168" t="s">
        <v>1753</v>
      </c>
      <c r="H26" s="149">
        <f t="shared" si="6"/>
        <v>7.4225</v>
      </c>
      <c r="J26" s="168" t="s">
        <v>632</v>
      </c>
      <c r="K26" s="168" t="s">
        <v>1754</v>
      </c>
      <c r="L26" s="149">
        <f t="shared" si="7"/>
        <v>7.2037</v>
      </c>
      <c r="O26" s="168"/>
      <c r="P26" s="168"/>
      <c r="Q26" s="149"/>
      <c r="R26" s="181"/>
      <c r="S26" s="149"/>
      <c r="T26" s="151"/>
      <c r="V26" s="168"/>
      <c r="W26" s="168"/>
      <c r="X26" s="149"/>
      <c r="Y26" s="181"/>
      <c r="Z26" s="149"/>
      <c r="AA26" s="151"/>
      <c r="AC26" s="168" t="s">
        <v>633</v>
      </c>
      <c r="AD26" s="168" t="s">
        <v>1755</v>
      </c>
      <c r="AE26" s="149">
        <f t="shared" si="13"/>
        <v>6.9973</v>
      </c>
      <c r="AF26" s="181" t="s">
        <v>634</v>
      </c>
      <c r="AG26" s="149">
        <f t="shared" si="43"/>
        <v>6.3016</v>
      </c>
      <c r="AH26" s="309">
        <f t="shared" si="44"/>
        <v>1.11040053319792</v>
      </c>
      <c r="AJ26" s="168"/>
      <c r="AK26" s="168"/>
      <c r="AL26" s="340"/>
      <c r="AM26" s="181"/>
      <c r="AN26" s="149"/>
      <c r="AO26" s="309"/>
      <c r="AQ26" s="168"/>
      <c r="AR26" s="168"/>
      <c r="AS26" s="340"/>
      <c r="AT26" s="181"/>
      <c r="AU26" s="149"/>
      <c r="AV26" s="309"/>
      <c r="AX26" s="168" t="s">
        <v>635</v>
      </c>
      <c r="AY26" s="168" t="s">
        <v>1756</v>
      </c>
      <c r="AZ26" s="340">
        <f t="shared" si="22"/>
        <v>7.1531</v>
      </c>
      <c r="BA26" s="181" t="s">
        <v>636</v>
      </c>
      <c r="BB26" s="149">
        <f t="shared" si="46"/>
        <v>6.6651</v>
      </c>
      <c r="BC26" s="309">
        <f t="shared" si="47"/>
        <v>1.07321720604342</v>
      </c>
      <c r="BE26" s="168" t="s">
        <v>637</v>
      </c>
      <c r="BF26" s="168" t="s">
        <v>1757</v>
      </c>
      <c r="BG26" s="340">
        <f t="shared" si="25"/>
        <v>7.0067</v>
      </c>
      <c r="BH26" s="181" t="s">
        <v>638</v>
      </c>
      <c r="BI26" s="149">
        <f t="shared" si="26"/>
        <v>6.6863</v>
      </c>
      <c r="BJ26" s="309">
        <f t="shared" si="27"/>
        <v>1.04791887890163</v>
      </c>
      <c r="BL26" s="168" t="s">
        <v>639</v>
      </c>
      <c r="BM26" s="168" t="s">
        <v>1758</v>
      </c>
      <c r="BN26" s="340">
        <f t="shared" si="28"/>
        <v>6.8863</v>
      </c>
      <c r="BO26" s="181" t="s">
        <v>640</v>
      </c>
      <c r="BP26" s="149">
        <f t="shared" si="29"/>
        <v>6.7813</v>
      </c>
      <c r="BQ26" s="309">
        <f t="shared" si="30"/>
        <v>1.01548375680179</v>
      </c>
      <c r="BS26" s="168" t="s">
        <v>641</v>
      </c>
      <c r="BT26" s="168" t="s">
        <v>1759</v>
      </c>
      <c r="BU26" s="340">
        <f t="shared" si="31"/>
        <v>6.9171</v>
      </c>
      <c r="BV26" s="181" t="s">
        <v>642</v>
      </c>
      <c r="BW26" s="149">
        <f t="shared" si="32"/>
        <v>6.8821</v>
      </c>
      <c r="BX26" s="309">
        <f t="shared" si="33"/>
        <v>1.00508565699423</v>
      </c>
      <c r="BZ26" s="168"/>
      <c r="CA26" s="168"/>
      <c r="CB26" s="340"/>
      <c r="CC26" s="181"/>
      <c r="CD26" s="149"/>
      <c r="CE26" s="309"/>
      <c r="CG26" s="168" t="s">
        <v>643</v>
      </c>
      <c r="CH26" s="168" t="s">
        <v>1760</v>
      </c>
      <c r="CI26" s="340">
        <f t="shared" si="37"/>
        <v>7.141</v>
      </c>
      <c r="CJ26" s="181" t="s">
        <v>644</v>
      </c>
      <c r="CK26" s="149">
        <f t="shared" si="38"/>
        <v>7.2197</v>
      </c>
      <c r="CL26" s="309">
        <f t="shared" si="45"/>
        <v>0.989099270052772</v>
      </c>
      <c r="CN26" s="168" t="s">
        <v>645</v>
      </c>
      <c r="CO26" s="168" t="s">
        <v>1761</v>
      </c>
      <c r="CP26" s="340">
        <f t="shared" si="0"/>
        <v>7.4282</v>
      </c>
      <c r="CQ26" s="181" t="s">
        <v>646</v>
      </c>
      <c r="CR26" s="149">
        <f t="shared" si="1"/>
        <v>7.0542</v>
      </c>
      <c r="CS26" s="309">
        <f t="shared" si="2"/>
        <v>1.05301806016274</v>
      </c>
      <c r="CU26" s="168"/>
      <c r="CV26" s="168"/>
      <c r="CW26" s="340"/>
      <c r="CX26" s="181"/>
      <c r="CY26" s="149"/>
      <c r="CZ26" s="309"/>
      <c r="DB26" s="168"/>
      <c r="DC26" s="168"/>
      <c r="DD26" s="340"/>
      <c r="DE26" s="309"/>
      <c r="DG26" s="168"/>
      <c r="DH26" s="172">
        <v>44988</v>
      </c>
      <c r="DI26" s="340">
        <v>7.3267</v>
      </c>
      <c r="DJ26" s="309">
        <v>1.060043115</v>
      </c>
      <c r="DL26" s="168"/>
      <c r="DM26" s="172"/>
      <c r="DN26" s="340"/>
      <c r="DO26" s="309"/>
      <c r="DQ26" s="168"/>
      <c r="DR26" s="172"/>
      <c r="DS26" s="340"/>
      <c r="DT26" s="309"/>
      <c r="DV26" s="168"/>
      <c r="DW26" s="172"/>
      <c r="DX26" s="340"/>
      <c r="DY26" s="309"/>
      <c r="EA26" s="168"/>
      <c r="EB26" s="172">
        <v>45110</v>
      </c>
      <c r="EC26" s="340">
        <v>7.8992</v>
      </c>
      <c r="ED26" s="309">
        <v>1.094724005</v>
      </c>
      <c r="EF26" s="168"/>
      <c r="EG26" s="172">
        <v>45141</v>
      </c>
      <c r="EH26" s="340">
        <v>7.8614</v>
      </c>
      <c r="EI26" s="309">
        <v>1.09957339674103</v>
      </c>
      <c r="EK26" s="168"/>
      <c r="EL26" s="172"/>
      <c r="EM26" s="340"/>
      <c r="EN26" s="309"/>
      <c r="EP26" s="168"/>
      <c r="EQ26" s="172"/>
      <c r="ER26" s="340"/>
      <c r="ES26" s="309"/>
      <c r="EU26" s="168"/>
      <c r="EV26" s="172">
        <v>45232</v>
      </c>
      <c r="EW26" s="340">
        <v>7.6332</v>
      </c>
      <c r="EX26" s="309">
        <v>1.063164199</v>
      </c>
      <c r="EZ26" s="168"/>
      <c r="FA26" s="172">
        <v>45261</v>
      </c>
      <c r="FB26" s="340">
        <v>7.7586</v>
      </c>
      <c r="FC26" s="309">
        <v>1.091162241</v>
      </c>
      <c r="FE26" s="168"/>
      <c r="FF26" s="172">
        <v>45293</v>
      </c>
      <c r="FG26" s="340">
        <v>7.8218</v>
      </c>
      <c r="FH26" s="309">
        <v>1.105242334</v>
      </c>
      <c r="FJ26" s="168"/>
      <c r="FK26" s="172"/>
      <c r="FL26" s="340"/>
      <c r="FM26" s="309"/>
      <c r="FO26" s="168"/>
      <c r="FP26" s="172">
        <v>45352</v>
      </c>
      <c r="FQ26" s="340">
        <v>7.7017</v>
      </c>
      <c r="FR26" s="309">
        <v>1.0838458</v>
      </c>
      <c r="FT26" s="168"/>
      <c r="FU26" s="172"/>
      <c r="FV26" s="340"/>
      <c r="FW26" s="309"/>
      <c r="FY26" s="168"/>
      <c r="FZ26" s="172"/>
      <c r="GA26" s="340"/>
      <c r="GB26" s="309"/>
      <c r="GD26" s="168"/>
      <c r="GE26" s="172"/>
      <c r="GF26" s="340"/>
      <c r="GG26" s="309"/>
      <c r="GI26" s="168"/>
      <c r="GJ26" s="172">
        <v>45476</v>
      </c>
      <c r="GK26" s="340">
        <v>7.6939</v>
      </c>
      <c r="GL26" s="309">
        <v>1.078906776</v>
      </c>
      <c r="GN26" s="168"/>
      <c r="GO26" s="172">
        <v>45506</v>
      </c>
      <c r="GP26" s="340">
        <v>7.7246</v>
      </c>
      <c r="GQ26" s="309">
        <v>1.082240529</v>
      </c>
      <c r="GS26" s="168"/>
      <c r="GT26" s="172"/>
      <c r="GU26" s="340"/>
      <c r="GV26" s="309"/>
      <c r="GX26" s="168"/>
      <c r="GY26" s="172"/>
      <c r="GZ26" s="340"/>
      <c r="HA26" s="309"/>
      <c r="HC26" s="168"/>
      <c r="HD26" s="147">
        <v>45597</v>
      </c>
      <c r="HE26" s="152">
        <v>7.7421</v>
      </c>
      <c r="HF26" s="152">
        <v>1.088367</v>
      </c>
      <c r="HH26" s="168"/>
      <c r="HI26" s="147">
        <v>45629</v>
      </c>
      <c r="HJ26" s="152">
        <v>7.5799</v>
      </c>
      <c r="HK26" s="152">
        <v>1.052822</v>
      </c>
      <c r="HM26" s="168"/>
      <c r="HN26" s="147"/>
      <c r="HO26" s="152"/>
      <c r="HP26" s="152"/>
      <c r="HR26" s="168"/>
      <c r="HS26" s="147"/>
      <c r="HT26" s="152"/>
      <c r="HU26" s="152"/>
      <c r="HW26" s="168"/>
      <c r="HX26" s="170">
        <v>45719</v>
      </c>
      <c r="HY26">
        <v>7.5139</v>
      </c>
      <c r="HZ26">
        <v>1.047306</v>
      </c>
      <c r="IB26" s="168"/>
      <c r="IC26" s="170">
        <v>45748</v>
      </c>
      <c r="ID26" s="152">
        <v>7.7913</v>
      </c>
      <c r="IE26" s="152">
        <v>1.085517</v>
      </c>
      <c r="IG26" s="168"/>
      <c r="IH26" s="170"/>
      <c r="II26" s="152"/>
      <c r="IJ26" s="152"/>
      <c r="IL26" s="168"/>
      <c r="IM26" s="170"/>
      <c r="IN26" s="152"/>
      <c r="IO26" s="152"/>
      <c r="IQ26" s="168"/>
      <c r="IR26" s="147">
        <v>45841</v>
      </c>
      <c r="IS26">
        <v>8.4463</v>
      </c>
      <c r="IT26">
        <v>1.180921</v>
      </c>
      <c r="IV26" s="168"/>
      <c r="IW26" s="147">
        <v>45870</v>
      </c>
      <c r="IX26" s="152">
        <v>8.1885</v>
      </c>
      <c r="IY26" s="152">
        <v>1.145309</v>
      </c>
      <c r="JA26" s="168"/>
      <c r="JB26" s="147">
        <v>45902</v>
      </c>
      <c r="JC26" s="152">
        <v>8.3276</v>
      </c>
      <c r="JD26" s="152">
        <v>1.171433</v>
      </c>
      <c r="JF26" s="168"/>
      <c r="JG26" s="147"/>
      <c r="JH26" s="152"/>
      <c r="JI26" s="152"/>
      <c r="JK26" s="168"/>
      <c r="JL26" s="147"/>
      <c r="JM26" s="152"/>
      <c r="JN26" s="152"/>
      <c r="JP26" s="168"/>
      <c r="JQ26" s="147">
        <v>45994</v>
      </c>
      <c r="JR26" s="152">
        <v>8.221</v>
      </c>
      <c r="JS26" s="152">
        <v>1.16191310738616</v>
      </c>
      <c r="JU26" s="168"/>
      <c r="JV26" s="147"/>
      <c r="JW26" s="152"/>
      <c r="JX26" s="152"/>
      <c r="JZ26" s="168"/>
      <c r="KA26" s="147"/>
      <c r="KB26" s="152"/>
      <c r="KC26" s="152"/>
      <c r="KE26" s="168"/>
      <c r="KF26" s="147">
        <v>46084</v>
      </c>
      <c r="KG26" s="152">
        <v>8.0732</v>
      </c>
      <c r="KH26" s="152">
        <v>1.16853867531264</v>
      </c>
      <c r="KJ26" s="168"/>
      <c r="KK26" s="147">
        <v>46113</v>
      </c>
      <c r="KL26" s="152">
        <v>7.9806</v>
      </c>
      <c r="KM26" s="152">
        <v>1.15618978630931</v>
      </c>
      <c r="KO26" s="168"/>
      <c r="KP26" s="147"/>
      <c r="KQ26" s="152"/>
      <c r="KR26" s="152"/>
      <c r="KT26" s="168"/>
      <c r="KU26" s="147">
        <v>46174</v>
      </c>
      <c r="KV26" s="152">
        <v>7.9122</v>
      </c>
      <c r="KW26" s="152">
        <v>1.1607082605953</v>
      </c>
    </row>
    <row r="27" spans="1:309">
      <c r="A27" s="168"/>
      <c r="B27" s="168"/>
      <c r="C27" s="149"/>
      <c r="F27" s="168" t="s">
        <v>647</v>
      </c>
      <c r="G27" s="168" t="s">
        <v>1762</v>
      </c>
      <c r="H27" s="149">
        <f t="shared" si="6"/>
        <v>7.4184</v>
      </c>
      <c r="J27" s="168" t="s">
        <v>649</v>
      </c>
      <c r="K27" s="168" t="s">
        <v>1763</v>
      </c>
      <c r="L27" s="149">
        <f t="shared" si="7"/>
        <v>7.2109</v>
      </c>
      <c r="O27" s="168"/>
      <c r="P27" s="168"/>
      <c r="Q27" s="149"/>
      <c r="R27" s="181"/>
      <c r="S27" s="149"/>
      <c r="T27" s="151"/>
      <c r="V27" s="168"/>
      <c r="W27" s="168"/>
      <c r="X27" s="149"/>
      <c r="Y27" s="181"/>
      <c r="Z27" s="149"/>
      <c r="AA27" s="151"/>
      <c r="AC27" s="168" t="s">
        <v>651</v>
      </c>
      <c r="AD27" s="168" t="s">
        <v>1764</v>
      </c>
      <c r="AE27" s="149">
        <f t="shared" si="13"/>
        <v>7.0491</v>
      </c>
      <c r="AF27" s="181" t="s">
        <v>652</v>
      </c>
      <c r="AG27" s="149">
        <f t="shared" si="43"/>
        <v>6.3351</v>
      </c>
      <c r="AH27" s="309">
        <f t="shared" si="44"/>
        <v>1.11270540322963</v>
      </c>
      <c r="AJ27" s="168"/>
      <c r="AK27" s="168"/>
      <c r="AL27" s="340"/>
      <c r="AM27" s="181"/>
      <c r="AN27" s="149"/>
      <c r="AO27" s="309"/>
      <c r="AQ27" s="168"/>
      <c r="AR27" s="168"/>
      <c r="AS27" s="340"/>
      <c r="AT27" s="181"/>
      <c r="AU27" s="149"/>
      <c r="AV27" s="309"/>
      <c r="AX27" s="168"/>
      <c r="AY27" s="168"/>
      <c r="AZ27" s="340"/>
      <c r="BA27" s="181"/>
      <c r="BB27" s="149"/>
      <c r="BC27" s="309"/>
      <c r="BE27" s="168"/>
      <c r="BF27" s="168"/>
      <c r="BG27" s="340"/>
      <c r="BH27" s="181"/>
      <c r="BI27" s="149"/>
      <c r="BJ27" s="309"/>
      <c r="BL27" s="168" t="s">
        <v>653</v>
      </c>
      <c r="BM27" s="168" t="s">
        <v>1765</v>
      </c>
      <c r="BN27" s="340">
        <f t="shared" si="28"/>
        <v>6.9258</v>
      </c>
      <c r="BO27" s="181" t="s">
        <v>654</v>
      </c>
      <c r="BP27" s="149">
        <f t="shared" ref="BP27:BP28" si="48">BO27/100</f>
        <v>6.7462</v>
      </c>
      <c r="BQ27" s="309">
        <f t="shared" ref="BQ27:BQ28" si="49">BN27/BP27</f>
        <v>1.02662239482968</v>
      </c>
      <c r="BS27" s="168"/>
      <c r="BT27" s="168"/>
      <c r="BU27" s="340"/>
      <c r="BV27" s="181"/>
      <c r="BW27" s="149"/>
      <c r="BX27" s="309"/>
      <c r="BZ27" s="168"/>
      <c r="CA27" s="168"/>
      <c r="CB27" s="340"/>
      <c r="CC27" s="181"/>
      <c r="CD27" s="149"/>
      <c r="CE27" s="309"/>
      <c r="CG27" s="168" t="s">
        <v>655</v>
      </c>
      <c r="CH27" s="168" t="s">
        <v>1766</v>
      </c>
      <c r="CI27" s="340">
        <f t="shared" si="37"/>
        <v>7.1334</v>
      </c>
      <c r="CJ27" s="181" t="s">
        <v>656</v>
      </c>
      <c r="CK27" s="149">
        <f t="shared" si="38"/>
        <v>7.2081</v>
      </c>
      <c r="CL27" s="309">
        <f t="shared" si="45"/>
        <v>0.989636658758896</v>
      </c>
      <c r="CN27" s="168" t="s">
        <v>657</v>
      </c>
      <c r="CO27" s="168" t="s">
        <v>1767</v>
      </c>
      <c r="CP27" s="340">
        <f t="shared" si="0"/>
        <v>7.4235</v>
      </c>
      <c r="CQ27" s="181" t="s">
        <v>658</v>
      </c>
      <c r="CR27" s="149">
        <f t="shared" si="1"/>
        <v>7.1225</v>
      </c>
      <c r="CS27" s="309">
        <f t="shared" si="2"/>
        <v>1.04226044226044</v>
      </c>
      <c r="CU27" s="168"/>
      <c r="CV27" s="168"/>
      <c r="CW27" s="340"/>
      <c r="CX27" s="181"/>
      <c r="CY27" s="149"/>
      <c r="CZ27" s="309"/>
      <c r="DB27" s="168"/>
      <c r="DC27" s="168"/>
      <c r="DD27" s="340"/>
      <c r="DE27" s="309"/>
      <c r="DG27" s="168"/>
      <c r="DH27" s="172">
        <v>44987</v>
      </c>
      <c r="DI27" s="340">
        <v>7.3417</v>
      </c>
      <c r="DJ27" s="309">
        <v>1.06698349</v>
      </c>
      <c r="DL27" s="168"/>
      <c r="DM27" s="172"/>
      <c r="DN27" s="340"/>
      <c r="DO27" s="309"/>
      <c r="DQ27" s="168"/>
      <c r="DR27" s="172"/>
      <c r="DS27" s="340"/>
      <c r="DT27" s="309"/>
      <c r="DV27" s="168"/>
      <c r="DW27" s="172"/>
      <c r="DX27" s="340"/>
      <c r="DY27" s="309"/>
      <c r="EA27" s="168"/>
      <c r="EB27" s="172"/>
      <c r="EC27" s="340"/>
      <c r="ED27" s="309"/>
      <c r="EF27" s="168"/>
      <c r="EG27" s="172">
        <v>45140</v>
      </c>
      <c r="EH27" s="340">
        <v>7.8835</v>
      </c>
      <c r="EI27" s="309">
        <v>1.1046267234615</v>
      </c>
      <c r="EK27" s="168"/>
      <c r="EL27" s="172"/>
      <c r="EM27" s="340"/>
      <c r="EN27" s="309"/>
      <c r="EP27" s="168"/>
      <c r="EQ27" s="172"/>
      <c r="ER27" s="340"/>
      <c r="ES27" s="309"/>
      <c r="EU27" s="168"/>
      <c r="EV27" s="172">
        <v>45231</v>
      </c>
      <c r="EW27" s="340">
        <v>7.6399</v>
      </c>
      <c r="EX27" s="309">
        <v>1.064379058</v>
      </c>
      <c r="EZ27" s="168"/>
      <c r="FA27" s="172"/>
      <c r="FB27" s="340"/>
      <c r="FC27" s="309"/>
      <c r="FE27" s="168"/>
      <c r="FF27" s="172"/>
      <c r="FG27" s="340"/>
      <c r="FH27" s="309"/>
      <c r="FJ27" s="168"/>
      <c r="FK27" s="172"/>
      <c r="FL27" s="340"/>
      <c r="FM27" s="309"/>
      <c r="FO27" s="168"/>
      <c r="FP27" s="172"/>
      <c r="FQ27" s="340"/>
      <c r="FR27" s="309"/>
      <c r="FT27" s="168"/>
      <c r="FU27" s="172"/>
      <c r="FV27" s="340"/>
      <c r="FW27" s="309"/>
      <c r="FY27" s="168"/>
      <c r="FZ27" s="172"/>
      <c r="GA27" s="340"/>
      <c r="GB27" s="309"/>
      <c r="GD27" s="168"/>
      <c r="GE27" s="172"/>
      <c r="GF27" s="340"/>
      <c r="GG27" s="309"/>
      <c r="GI27" s="168"/>
      <c r="GJ27" s="172">
        <v>45475</v>
      </c>
      <c r="GK27" s="340">
        <v>7.6892</v>
      </c>
      <c r="GL27" s="309">
        <v>1.078565317</v>
      </c>
      <c r="GN27" s="168"/>
      <c r="GO27" s="172">
        <v>45505</v>
      </c>
      <c r="GP27" s="340">
        <v>7.7359</v>
      </c>
      <c r="GQ27" s="309">
        <v>1.084629082</v>
      </c>
      <c r="GS27" s="168"/>
      <c r="GT27" s="172"/>
      <c r="GU27" s="340"/>
      <c r="GV27" s="309"/>
      <c r="GX27" s="168"/>
      <c r="GY27" s="172"/>
      <c r="GZ27" s="340"/>
      <c r="HA27" s="309"/>
      <c r="HC27" s="168"/>
      <c r="HD27" s="172"/>
      <c r="HE27" s="340"/>
      <c r="HF27" s="309"/>
      <c r="HH27" s="168"/>
      <c r="HI27" s="147">
        <v>45628</v>
      </c>
      <c r="HJ27" s="152">
        <v>7.5907</v>
      </c>
      <c r="HK27" s="152">
        <v>1.056244</v>
      </c>
      <c r="HM27" s="168"/>
      <c r="HN27" s="147"/>
      <c r="HO27" s="152"/>
      <c r="HP27" s="152"/>
      <c r="HR27" s="168"/>
      <c r="HS27" s="147"/>
      <c r="HT27" s="152"/>
      <c r="HU27" s="152"/>
      <c r="HW27" s="168"/>
      <c r="HX27" s="147"/>
      <c r="HY27" s="152"/>
      <c r="HZ27" s="152"/>
      <c r="IB27" s="168"/>
      <c r="IC27" s="147"/>
      <c r="ID27" s="152"/>
      <c r="IE27" s="152"/>
      <c r="IG27" s="168"/>
      <c r="IH27" s="147"/>
      <c r="II27" s="152"/>
      <c r="IJ27" s="152"/>
      <c r="IL27" s="168"/>
      <c r="IM27" s="147"/>
      <c r="IN27" s="152"/>
      <c r="IO27" s="152"/>
      <c r="IQ27" s="168"/>
      <c r="IR27" s="147">
        <v>45840</v>
      </c>
      <c r="IS27">
        <v>8.4451</v>
      </c>
      <c r="IT27">
        <v>1.180373</v>
      </c>
      <c r="IV27" s="168"/>
      <c r="IW27" s="147"/>
      <c r="JA27" s="168"/>
      <c r="JB27" s="147">
        <v>45901</v>
      </c>
      <c r="JC27" s="152">
        <v>8.3129</v>
      </c>
      <c r="JD27" s="152">
        <v>1.169645</v>
      </c>
      <c r="JF27" s="168"/>
      <c r="JG27" s="147"/>
      <c r="JH27" s="152"/>
      <c r="JI27" s="152"/>
      <c r="JK27" s="168"/>
      <c r="JL27" s="147"/>
      <c r="JM27" s="152"/>
      <c r="JN27" s="152"/>
      <c r="JP27" s="168"/>
      <c r="JQ27" s="147">
        <v>45993</v>
      </c>
      <c r="JR27" s="152">
        <v>8.2113</v>
      </c>
      <c r="JS27" s="152">
        <v>1.15988643105348</v>
      </c>
      <c r="JU27" s="168"/>
      <c r="JV27" s="147"/>
      <c r="JW27" s="152"/>
      <c r="JX27" s="152"/>
      <c r="JZ27" s="168"/>
      <c r="KA27" s="147"/>
      <c r="KB27" s="152"/>
      <c r="KC27" s="152"/>
      <c r="KE27" s="168"/>
      <c r="KF27" s="147">
        <v>46083</v>
      </c>
      <c r="KG27" s="152">
        <v>8.1135</v>
      </c>
      <c r="KH27" s="152">
        <v>1.1718614593564</v>
      </c>
      <c r="KJ27" s="168"/>
      <c r="KK27" s="147"/>
      <c r="KL27" s="152"/>
      <c r="KM27" s="152"/>
      <c r="KO27" s="168"/>
      <c r="KP27" s="147"/>
      <c r="KQ27" s="152"/>
      <c r="KR27" s="152"/>
      <c r="KT27" s="168"/>
      <c r="KU27" s="147"/>
      <c r="KV27" s="152"/>
      <c r="KW27" s="152"/>
    </row>
    <row r="28" spans="1:309">
      <c r="A28" s="168"/>
      <c r="B28" s="168"/>
      <c r="C28" s="149"/>
      <c r="F28" s="168"/>
      <c r="G28" s="168"/>
      <c r="H28" s="149"/>
      <c r="J28" s="168" t="s">
        <v>659</v>
      </c>
      <c r="K28" s="168" t="s">
        <v>1768</v>
      </c>
      <c r="L28" s="149">
        <f t="shared" si="7"/>
        <v>7.2183</v>
      </c>
      <c r="O28" s="168"/>
      <c r="P28" s="168"/>
      <c r="Q28" s="149"/>
      <c r="R28" s="181"/>
      <c r="S28" s="149"/>
      <c r="T28" s="151"/>
      <c r="V28" s="168"/>
      <c r="W28" s="168"/>
      <c r="X28" s="149"/>
      <c r="Y28" s="181"/>
      <c r="Z28" s="149"/>
      <c r="AA28" s="151"/>
      <c r="AC28" s="168" t="s">
        <v>661</v>
      </c>
      <c r="AD28" s="168" t="s">
        <v>1769</v>
      </c>
      <c r="AE28" s="149">
        <f t="shared" si="13"/>
        <v>7.0592</v>
      </c>
      <c r="AF28" s="181" t="s">
        <v>662</v>
      </c>
      <c r="AG28" s="149">
        <f t="shared" si="43"/>
        <v>6.3014</v>
      </c>
      <c r="AH28" s="309">
        <f t="shared" si="44"/>
        <v>1.1202589900657</v>
      </c>
      <c r="AJ28" s="168"/>
      <c r="AK28" s="168"/>
      <c r="AL28" s="340"/>
      <c r="AM28" s="181"/>
      <c r="AN28" s="149"/>
      <c r="AO28" s="309"/>
      <c r="AQ28" s="168"/>
      <c r="AR28" s="168"/>
      <c r="AS28" s="340"/>
      <c r="AT28" s="181"/>
      <c r="AU28" s="149"/>
      <c r="AV28" s="309"/>
      <c r="AX28" s="168"/>
      <c r="AY28" s="168"/>
      <c r="AZ28" s="340"/>
      <c r="BA28" s="181"/>
      <c r="BB28" s="149"/>
      <c r="BC28" s="309"/>
      <c r="BE28" s="168"/>
      <c r="BF28" s="168"/>
      <c r="BG28" s="340"/>
      <c r="BH28" s="181"/>
      <c r="BI28" s="149"/>
      <c r="BJ28" s="309"/>
      <c r="BL28" s="168" t="s">
        <v>663</v>
      </c>
      <c r="BM28" s="168" t="s">
        <v>1770</v>
      </c>
      <c r="BN28" s="340">
        <f t="shared" si="28"/>
        <v>6.888</v>
      </c>
      <c r="BO28" s="181" t="s">
        <v>664</v>
      </c>
      <c r="BP28" s="149">
        <f t="shared" si="48"/>
        <v>6.7467</v>
      </c>
      <c r="BQ28" s="309">
        <f t="shared" si="49"/>
        <v>1.02094357241318</v>
      </c>
      <c r="BS28" s="168"/>
      <c r="BT28" s="168"/>
      <c r="BU28" s="340"/>
      <c r="BV28" s="181"/>
      <c r="BW28" s="149"/>
      <c r="BX28" s="309"/>
      <c r="BZ28" s="168"/>
      <c r="CA28" s="168"/>
      <c r="CB28" s="340"/>
      <c r="CC28" s="181"/>
      <c r="CD28" s="149"/>
      <c r="CE28" s="309"/>
      <c r="CG28" s="168"/>
      <c r="CH28" s="168"/>
      <c r="CI28" s="340"/>
      <c r="CJ28" s="181"/>
      <c r="CK28" s="149"/>
      <c r="CL28" s="309"/>
      <c r="CN28" s="168"/>
      <c r="CO28" s="168"/>
      <c r="CP28" s="340"/>
      <c r="CQ28" s="181"/>
      <c r="CR28" s="149"/>
      <c r="CS28" s="309"/>
      <c r="CU28" s="168"/>
      <c r="CV28" s="168"/>
      <c r="CW28" s="340"/>
      <c r="CX28" s="181"/>
      <c r="CY28" s="149"/>
      <c r="CZ28" s="309"/>
      <c r="DB28" s="168"/>
      <c r="DC28" s="168"/>
      <c r="DD28" s="340"/>
      <c r="DE28" s="309"/>
      <c r="DG28" s="168"/>
      <c r="DH28" s="172">
        <v>44986</v>
      </c>
      <c r="DI28" s="340">
        <v>7.3416</v>
      </c>
      <c r="DJ28" s="309">
        <v>1.057867435</v>
      </c>
      <c r="DL28" s="168"/>
      <c r="DM28" s="172"/>
      <c r="DN28" s="340"/>
      <c r="DO28" s="309"/>
      <c r="DQ28" s="168"/>
      <c r="DR28" s="172"/>
      <c r="DS28" s="340"/>
      <c r="DT28" s="309"/>
      <c r="DV28" s="168"/>
      <c r="DW28" s="172"/>
      <c r="DX28" s="340"/>
      <c r="DY28" s="309"/>
      <c r="EA28" s="168"/>
      <c r="EB28" s="172"/>
      <c r="EC28" s="340"/>
      <c r="ED28" s="309"/>
      <c r="EF28" s="168"/>
      <c r="EG28" s="172">
        <v>45139</v>
      </c>
      <c r="EH28" s="340">
        <v>7.8579</v>
      </c>
      <c r="EI28" s="309">
        <v>1.10235259458777</v>
      </c>
      <c r="EK28" s="168"/>
      <c r="EL28" s="172"/>
      <c r="EM28" s="340"/>
      <c r="EN28" s="309"/>
      <c r="EP28" s="168"/>
      <c r="EQ28" s="172"/>
      <c r="ER28" s="340"/>
      <c r="ES28" s="309"/>
      <c r="EU28" s="168"/>
      <c r="EV28" s="172"/>
      <c r="EW28" s="340"/>
      <c r="EX28" s="309"/>
      <c r="EZ28" s="168"/>
      <c r="FA28" s="172"/>
      <c r="FB28" s="340"/>
      <c r="FC28" s="309"/>
      <c r="FE28" s="168"/>
      <c r="FF28" s="172"/>
      <c r="FG28" s="340"/>
      <c r="FH28" s="309"/>
      <c r="FJ28" s="168"/>
      <c r="FK28" s="172"/>
      <c r="FL28" s="340"/>
      <c r="FM28" s="309"/>
      <c r="FO28" s="168"/>
      <c r="FP28" s="172"/>
      <c r="FQ28" s="340"/>
      <c r="FR28" s="309"/>
      <c r="FT28" s="168"/>
      <c r="FU28" s="172"/>
      <c r="FV28" s="340"/>
      <c r="FW28" s="309"/>
      <c r="FY28" s="168"/>
      <c r="FZ28" s="172"/>
      <c r="GA28" s="340"/>
      <c r="GB28" s="309"/>
      <c r="GD28" s="168"/>
      <c r="GE28" s="172"/>
      <c r="GF28" s="340"/>
      <c r="GG28" s="309"/>
      <c r="GI28" s="168"/>
      <c r="GJ28" s="172">
        <v>45474</v>
      </c>
      <c r="GK28" s="340">
        <v>7.6787</v>
      </c>
      <c r="GL28" s="309">
        <v>1.077485442</v>
      </c>
      <c r="GN28" s="168"/>
      <c r="GO28" s="172"/>
      <c r="GP28" s="340"/>
      <c r="GQ28" s="309"/>
      <c r="GS28" s="168"/>
      <c r="GT28" s="172"/>
      <c r="GU28" s="340"/>
      <c r="GV28" s="309"/>
      <c r="GX28" s="168"/>
      <c r="GY28" s="172"/>
      <c r="GZ28" s="340"/>
      <c r="HA28" s="309"/>
      <c r="HC28" s="168"/>
      <c r="HD28" s="172"/>
      <c r="HE28" s="340"/>
      <c r="HF28" s="309"/>
      <c r="HH28" s="168"/>
      <c r="HI28" s="172"/>
      <c r="HJ28" s="340"/>
      <c r="HK28" s="309"/>
      <c r="HM28" s="168"/>
      <c r="HN28" s="172"/>
      <c r="HO28" s="340"/>
      <c r="HP28" s="309"/>
      <c r="HR28" s="168"/>
      <c r="HS28" s="172"/>
      <c r="HT28" s="340"/>
      <c r="HU28" s="309"/>
      <c r="HW28" s="168"/>
      <c r="HX28" s="172"/>
      <c r="HY28" s="340"/>
      <c r="HZ28" s="309"/>
      <c r="IB28" s="168"/>
      <c r="IC28" s="172"/>
      <c r="ID28" s="340"/>
      <c r="IE28" s="309"/>
      <c r="IG28" s="168"/>
      <c r="IH28" s="172"/>
      <c r="II28" s="340"/>
      <c r="IJ28" s="309"/>
      <c r="IL28" s="168"/>
      <c r="IM28" s="172"/>
      <c r="IN28" s="340"/>
      <c r="IO28" s="309"/>
      <c r="IQ28" s="168"/>
      <c r="IR28" s="147">
        <v>45839</v>
      </c>
      <c r="IS28">
        <v>8.4305</v>
      </c>
      <c r="IT28">
        <v>1.17853</v>
      </c>
      <c r="IV28" s="168"/>
      <c r="IW28" s="147"/>
      <c r="JA28" s="168"/>
      <c r="JB28" s="147"/>
      <c r="JF28" s="168"/>
      <c r="JG28" s="147"/>
      <c r="JK28" s="168"/>
      <c r="JL28" s="147"/>
      <c r="JP28" s="168"/>
      <c r="JQ28" s="147">
        <v>45992</v>
      </c>
      <c r="JR28" s="152">
        <v>8.2052</v>
      </c>
      <c r="JS28" s="152">
        <v>1.15959807233002</v>
      </c>
      <c r="JU28" s="168"/>
      <c r="JV28" s="147"/>
      <c r="JW28" s="152"/>
      <c r="JX28" s="152"/>
      <c r="JZ28" s="168"/>
      <c r="KA28" s="147"/>
      <c r="KB28" s="152"/>
      <c r="KC28" s="152"/>
      <c r="KE28" s="168"/>
      <c r="KF28" s="147"/>
      <c r="KG28" s="152"/>
      <c r="KH28" s="152"/>
      <c r="KJ28" s="168"/>
      <c r="KK28" s="147"/>
      <c r="KL28" s="152"/>
      <c r="KM28" s="152"/>
      <c r="KO28" s="168"/>
      <c r="KP28" s="147"/>
      <c r="KQ28" s="152"/>
      <c r="KR28" s="152"/>
      <c r="KT28" s="168"/>
      <c r="KU28" s="147"/>
      <c r="KV28" s="152"/>
      <c r="KW28" s="152"/>
    </row>
    <row r="29" spans="15:309">
      <c r="O29" s="132" t="s">
        <v>1771</v>
      </c>
      <c r="P29" s="141" t="s">
        <v>62</v>
      </c>
      <c r="Q29" s="134">
        <f>T6</f>
        <v>1.13091413091413</v>
      </c>
      <c r="V29" s="132" t="s">
        <v>1771</v>
      </c>
      <c r="W29" s="141" t="s">
        <v>62</v>
      </c>
      <c r="X29" s="134">
        <f>AA6</f>
        <v>1.11763310240106</v>
      </c>
      <c r="AC29" s="132" t="s">
        <v>1771</v>
      </c>
      <c r="AD29" s="141" t="s">
        <v>62</v>
      </c>
      <c r="AE29" s="134">
        <f>AH6</f>
        <v>1.11601713871649</v>
      </c>
      <c r="AJ29" s="132" t="s">
        <v>1771</v>
      </c>
      <c r="AK29" s="141" t="s">
        <v>62</v>
      </c>
      <c r="AL29" s="341">
        <f>AO6</f>
        <v>1.05068226120858</v>
      </c>
      <c r="AQ29" s="132" t="s">
        <v>1771</v>
      </c>
      <c r="AR29" s="141" t="s">
        <v>62</v>
      </c>
      <c r="AS29" s="341">
        <f>AV6</f>
        <v>1.07716906631435</v>
      </c>
      <c r="AX29" s="132" t="s">
        <v>1771</v>
      </c>
      <c r="AY29" s="141" t="s">
        <v>62</v>
      </c>
      <c r="AZ29" s="341">
        <f>BC6</f>
        <v>1.04425306195429</v>
      </c>
      <c r="BE29" s="132" t="s">
        <v>1771</v>
      </c>
      <c r="BF29" s="141" t="s">
        <v>62</v>
      </c>
      <c r="BG29" s="341">
        <f>BJ6</f>
        <v>1.01930690867031</v>
      </c>
      <c r="BL29" s="132" t="s">
        <v>1771</v>
      </c>
      <c r="BM29" s="141" t="s">
        <v>62</v>
      </c>
      <c r="BN29" s="341">
        <f>BQ6</f>
        <v>1.0046149827301</v>
      </c>
      <c r="BS29" s="132" t="s">
        <v>1771</v>
      </c>
      <c r="BT29" s="141" t="s">
        <v>62</v>
      </c>
      <c r="BU29" s="341">
        <f>BX6</f>
        <v>0.984422096397082</v>
      </c>
      <c r="BZ29" s="132" t="s">
        <v>1771</v>
      </c>
      <c r="CA29" s="141" t="s">
        <v>62</v>
      </c>
      <c r="CB29" s="341">
        <f>CE6</f>
        <v>0.999094303868019</v>
      </c>
      <c r="CG29" s="132" t="s">
        <v>1771</v>
      </c>
      <c r="CH29" s="141" t="s">
        <v>62</v>
      </c>
      <c r="CI29" s="341">
        <f>CL6</f>
        <v>1.03288327829564</v>
      </c>
      <c r="CN29" s="132" t="s">
        <v>1771</v>
      </c>
      <c r="CO29" s="141" t="s">
        <v>62</v>
      </c>
      <c r="CP29" s="341">
        <f>CS6</f>
        <v>1.0658042098613</v>
      </c>
      <c r="CU29" s="132" t="s">
        <v>1771</v>
      </c>
      <c r="CV29" s="141" t="s">
        <v>62</v>
      </c>
      <c r="CW29" s="341">
        <f>CZ6</f>
        <v>1.08505413880835</v>
      </c>
      <c r="DB29" s="132" t="s">
        <v>1771</v>
      </c>
      <c r="DC29" s="141" t="s">
        <v>62</v>
      </c>
      <c r="DD29" s="341">
        <f>DE6</f>
        <v>1.060817906</v>
      </c>
      <c r="DG29" s="132" t="s">
        <v>1771</v>
      </c>
      <c r="DH29" s="141" t="s">
        <v>62</v>
      </c>
      <c r="DI29" s="341">
        <f>DJ6</f>
        <v>1.090632595</v>
      </c>
      <c r="DL29" s="132" t="s">
        <v>1771</v>
      </c>
      <c r="DM29" s="141" t="s">
        <v>62</v>
      </c>
      <c r="DN29" s="341">
        <f>DO6</f>
        <v>1.102845176</v>
      </c>
      <c r="DQ29" s="132" t="s">
        <v>1771</v>
      </c>
      <c r="DR29" s="141" t="s">
        <v>62</v>
      </c>
      <c r="DS29" s="341">
        <f>DT6</f>
        <v>1.073353949</v>
      </c>
      <c r="DV29" s="132" t="s">
        <v>1771</v>
      </c>
      <c r="DW29" s="141" t="s">
        <v>62</v>
      </c>
      <c r="DX29" s="341">
        <f>DY6</f>
        <v>1.09013534833513</v>
      </c>
      <c r="EA29" s="132" t="s">
        <v>1771</v>
      </c>
      <c r="EB29" s="141" t="s">
        <v>62</v>
      </c>
      <c r="EC29" s="341">
        <f>ED6</f>
        <v>1.105616717</v>
      </c>
      <c r="EF29" s="132" t="s">
        <v>1771</v>
      </c>
      <c r="EG29" s="141" t="s">
        <v>62</v>
      </c>
      <c r="EH29" s="341">
        <f>EI6</f>
        <v>1.10388380610213</v>
      </c>
      <c r="EK29" s="132" t="s">
        <v>1771</v>
      </c>
      <c r="EL29" s="141" t="s">
        <v>62</v>
      </c>
      <c r="EM29" s="341">
        <f>EN6</f>
        <v>1.056422184</v>
      </c>
      <c r="EP29" s="132" t="s">
        <v>1771</v>
      </c>
      <c r="EQ29" s="141" t="s">
        <v>62</v>
      </c>
      <c r="ER29" s="341">
        <f>ES6</f>
        <v>1.065492693</v>
      </c>
      <c r="EU29" s="132" t="s">
        <v>1771</v>
      </c>
      <c r="EV29" s="141" t="s">
        <v>62</v>
      </c>
      <c r="EW29" s="341">
        <f>EX6</f>
        <v>1.098946746</v>
      </c>
      <c r="EZ29" s="132" t="s">
        <v>1771</v>
      </c>
      <c r="FA29" s="141" t="s">
        <v>62</v>
      </c>
      <c r="FB29" s="341">
        <f>FC6</f>
        <v>1.109633332</v>
      </c>
      <c r="FE29" s="132" t="s">
        <v>1771</v>
      </c>
      <c r="FF29" s="141" t="s">
        <v>62</v>
      </c>
      <c r="FG29" s="341">
        <f>FH6</f>
        <v>1.085778622</v>
      </c>
      <c r="FJ29" s="132" t="s">
        <v>1771</v>
      </c>
      <c r="FK29" s="141" t="s">
        <v>62</v>
      </c>
      <c r="FL29" s="341">
        <f>FM6</f>
        <v>1.087462695</v>
      </c>
      <c r="FO29" s="132" t="s">
        <v>1771</v>
      </c>
      <c r="FP29" s="141" t="s">
        <v>62</v>
      </c>
      <c r="FQ29" s="341">
        <f>FR6</f>
        <v>1.0819591</v>
      </c>
      <c r="FT29" s="132" t="s">
        <v>1771</v>
      </c>
      <c r="FU29" s="141" t="s">
        <v>62</v>
      </c>
      <c r="FV29" s="341">
        <f>FW6</f>
        <v>1.075918551</v>
      </c>
      <c r="FY29" s="132" t="s">
        <v>1771</v>
      </c>
      <c r="FZ29" s="141" t="s">
        <v>62</v>
      </c>
      <c r="GA29" s="341">
        <f>GB6</f>
        <v>1.087694126</v>
      </c>
      <c r="GD29" s="132" t="s">
        <v>1771</v>
      </c>
      <c r="GE29" s="141" t="s">
        <v>62</v>
      </c>
      <c r="GF29" s="341">
        <f>GG6</f>
        <v>1.075054723</v>
      </c>
      <c r="GI29" s="132" t="s">
        <v>1771</v>
      </c>
      <c r="GJ29" s="141" t="s">
        <v>62</v>
      </c>
      <c r="GK29" s="341">
        <f>GL6</f>
        <v>1.085400723</v>
      </c>
      <c r="GN29" s="132" t="s">
        <v>1771</v>
      </c>
      <c r="GO29" s="141" t="s">
        <v>62</v>
      </c>
      <c r="GP29" s="341">
        <f>GQ6</f>
        <v>1.108022608</v>
      </c>
      <c r="GQ29" s="135"/>
      <c r="GS29" s="132" t="s">
        <v>1771</v>
      </c>
      <c r="GT29" s="141" t="s">
        <v>62</v>
      </c>
      <c r="GU29" s="341">
        <f>GV6</f>
        <v>1.116919</v>
      </c>
      <c r="GV29" s="135"/>
      <c r="GX29" s="132" t="s">
        <v>1771</v>
      </c>
      <c r="GY29" s="141" t="s">
        <v>62</v>
      </c>
      <c r="GZ29" s="341">
        <f>HA6</f>
        <v>1.085866667</v>
      </c>
      <c r="HA29" s="135"/>
      <c r="HC29" s="132" t="s">
        <v>1771</v>
      </c>
      <c r="HD29" s="141" t="s">
        <v>62</v>
      </c>
      <c r="HE29" s="341">
        <f>HF6</f>
        <v>1.058572</v>
      </c>
      <c r="HF29" s="135"/>
      <c r="HH29" s="132" t="s">
        <v>1771</v>
      </c>
      <c r="HI29" s="141" t="s">
        <v>62</v>
      </c>
      <c r="HJ29" s="341">
        <f>HK6</f>
        <v>1.046923</v>
      </c>
      <c r="HK29" s="135"/>
      <c r="HM29" s="132" t="s">
        <v>1771</v>
      </c>
      <c r="HN29" s="141" t="s">
        <v>62</v>
      </c>
      <c r="HO29" s="341">
        <f>HP6</f>
        <v>1.037182</v>
      </c>
      <c r="HP29" s="135"/>
      <c r="HR29" s="132" t="s">
        <v>1771</v>
      </c>
      <c r="HS29" s="141" t="s">
        <v>62</v>
      </c>
      <c r="HT29" s="341">
        <f>HU6</f>
        <v>1.046098</v>
      </c>
      <c r="HU29" s="135"/>
      <c r="HW29" s="132" t="s">
        <v>1771</v>
      </c>
      <c r="HX29" s="141" t="s">
        <v>62</v>
      </c>
      <c r="HY29" s="341">
        <f>HZ6</f>
        <v>1.086094</v>
      </c>
      <c r="HZ29" s="135"/>
      <c r="IB29" s="132" t="s">
        <v>1771</v>
      </c>
      <c r="IC29" s="141" t="s">
        <v>62</v>
      </c>
      <c r="ID29" s="341">
        <f>IE6</f>
        <v>1.142139</v>
      </c>
      <c r="IE29" s="135"/>
      <c r="IG29" s="132" t="s">
        <v>1771</v>
      </c>
      <c r="IH29" s="141" t="s">
        <v>62</v>
      </c>
      <c r="II29" s="341">
        <f>IJ6</f>
        <v>1.136009</v>
      </c>
      <c r="IJ29" s="135"/>
      <c r="IL29" s="132" t="s">
        <v>1771</v>
      </c>
      <c r="IM29" s="141" t="s">
        <v>62</v>
      </c>
      <c r="IN29" s="341">
        <f>IO6</f>
        <v>1.173749</v>
      </c>
      <c r="IO29" s="135"/>
      <c r="IQ29" s="132" t="s">
        <v>1771</v>
      </c>
      <c r="IR29" s="141" t="s">
        <v>62</v>
      </c>
      <c r="IS29" s="341">
        <f>IT6</f>
        <v>1.14583</v>
      </c>
      <c r="IT29" s="135"/>
      <c r="IV29" s="132" t="s">
        <v>1771</v>
      </c>
      <c r="IW29" s="141" t="s">
        <v>62</v>
      </c>
      <c r="IX29" s="341">
        <f>IY6</f>
        <v>1.168633</v>
      </c>
      <c r="IY29" s="135"/>
      <c r="JA29" s="132" t="s">
        <v>1771</v>
      </c>
      <c r="JB29" s="141" t="s">
        <v>62</v>
      </c>
      <c r="JC29" s="341">
        <f>JD6</f>
        <v>1.173049</v>
      </c>
      <c r="JD29" s="135"/>
      <c r="JF29" s="132" t="s">
        <v>1771</v>
      </c>
      <c r="JG29" s="141" t="s">
        <v>62</v>
      </c>
      <c r="JH29" s="341">
        <f>JI6</f>
        <v>1.158831828</v>
      </c>
      <c r="JI29" s="135"/>
      <c r="JK29" s="132" t="s">
        <v>1771</v>
      </c>
      <c r="JL29" s="141" t="s">
        <v>62</v>
      </c>
      <c r="JM29" s="341">
        <f>JN6</f>
        <v>1.15947393</v>
      </c>
      <c r="JN29" s="135"/>
      <c r="JP29" s="132" t="s">
        <v>1771</v>
      </c>
      <c r="JQ29" s="141" t="s">
        <v>62</v>
      </c>
      <c r="JR29" s="341">
        <f>JS6</f>
        <v>1.17167937628045</v>
      </c>
      <c r="JS29" s="135"/>
      <c r="JU29" s="132" t="s">
        <v>1771</v>
      </c>
      <c r="JV29" s="141" t="s">
        <v>62</v>
      </c>
      <c r="JW29" s="341">
        <f>JX6</f>
        <v>1.19469559975889</v>
      </c>
      <c r="JX29" s="135"/>
      <c r="JZ29" s="132" t="s">
        <v>1771</v>
      </c>
      <c r="KA29" s="141" t="s">
        <v>62</v>
      </c>
      <c r="KB29" s="341">
        <f>KC6</f>
        <v>1.1730513664991</v>
      </c>
      <c r="KC29" s="135"/>
      <c r="KE29" s="132" t="s">
        <v>1771</v>
      </c>
      <c r="KF29" s="141" t="s">
        <v>62</v>
      </c>
      <c r="KG29" s="341">
        <f>KH6</f>
        <v>1.14608203023384</v>
      </c>
      <c r="KH29" s="135"/>
      <c r="KJ29" s="132" t="s">
        <v>1771</v>
      </c>
      <c r="KK29" s="141" t="s">
        <v>62</v>
      </c>
      <c r="KL29" s="341">
        <f>KM6</f>
        <v>1.16653552485866</v>
      </c>
      <c r="KM29" s="135"/>
      <c r="KO29" s="132" t="s">
        <v>1771</v>
      </c>
      <c r="KP29" s="141" t="s">
        <v>62</v>
      </c>
      <c r="KQ29" s="341">
        <f>KR6</f>
        <v>1.16111241492607</v>
      </c>
      <c r="KR29" s="135"/>
      <c r="KT29" s="132" t="s">
        <v>1771</v>
      </c>
      <c r="KU29" s="141" t="s">
        <v>62</v>
      </c>
      <c r="KV29" s="341">
        <f>KW6</f>
        <v>1.14039260596984</v>
      </c>
      <c r="KW29" s="135"/>
    </row>
    <row r="30" ht="15" customHeight="1" spans="15:309">
      <c r="O30" s="136"/>
      <c r="P30" s="137" t="s">
        <v>63</v>
      </c>
      <c r="Q30" s="138">
        <f>AVERAGE(T6:T28)</f>
        <v>1.13513816568369</v>
      </c>
      <c r="V30" s="136"/>
      <c r="W30" s="137" t="s">
        <v>63</v>
      </c>
      <c r="X30" s="138">
        <f>AVERAGE(AA6:AA28)</f>
        <v>1.13421975884714</v>
      </c>
      <c r="AC30" s="136"/>
      <c r="AD30" s="137" t="s">
        <v>63</v>
      </c>
      <c r="AE30" s="138">
        <f>AVERAGE(AH6:AH28)</f>
        <v>1.10153592794451</v>
      </c>
      <c r="AJ30" s="136"/>
      <c r="AK30" s="137" t="s">
        <v>63</v>
      </c>
      <c r="AL30" s="342">
        <f>AVERAGE(AO6:AO28)</f>
        <v>1.08065302710803</v>
      </c>
      <c r="AQ30" s="136"/>
      <c r="AR30" s="137" t="s">
        <v>63</v>
      </c>
      <c r="AS30" s="342">
        <f>AVERAGE(AV6:AV28)</f>
        <v>1.05828442118938</v>
      </c>
      <c r="AX30" s="136"/>
      <c r="AY30" s="137" t="s">
        <v>63</v>
      </c>
      <c r="AZ30" s="342">
        <f>AVERAGE(BC6:BC28)</f>
        <v>1.05675500490463</v>
      </c>
      <c r="BE30" s="136"/>
      <c r="BF30" s="137" t="s">
        <v>63</v>
      </c>
      <c r="BG30" s="342">
        <f>AVERAGE(BJ6:BJ28)</f>
        <v>1.01938979769841</v>
      </c>
      <c r="BL30" s="136"/>
      <c r="BM30" s="137" t="s">
        <v>63</v>
      </c>
      <c r="BN30" s="342">
        <f>AVERAGE(BQ6:BQ28)</f>
        <v>1.01306161858365</v>
      </c>
      <c r="BS30" s="136"/>
      <c r="BT30" s="137" t="s">
        <v>63</v>
      </c>
      <c r="BU30" s="342">
        <f>AVERAGE(BX6:BX28)</f>
        <v>0.993515550539367</v>
      </c>
      <c r="BZ30" s="136"/>
      <c r="CA30" s="137" t="s">
        <v>63</v>
      </c>
      <c r="CB30" s="342">
        <f>AVERAGE(CE6:CE28)</f>
        <v>0.985897926018367</v>
      </c>
      <c r="CG30" s="136"/>
      <c r="CH30" s="137" t="s">
        <v>63</v>
      </c>
      <c r="CI30" s="342">
        <f>AVERAGE(CL6:CL28)</f>
        <v>1.01857874041279</v>
      </c>
      <c r="CN30" s="136"/>
      <c r="CO30" s="137" t="s">
        <v>63</v>
      </c>
      <c r="CP30" s="342">
        <f>AVERAGE(CS6:CS28)</f>
        <v>1.05786652979845</v>
      </c>
      <c r="CU30" s="136"/>
      <c r="CV30" s="137" t="s">
        <v>63</v>
      </c>
      <c r="CW30" s="342">
        <f>AVERAGE(CZ6:CZ28)</f>
        <v>1.07437158865916</v>
      </c>
      <c r="DB30" s="136"/>
      <c r="DC30" s="137" t="s">
        <v>63</v>
      </c>
      <c r="DD30" s="342">
        <f>AVERAGE(DE6:DE28)</f>
        <v>1.07174173945</v>
      </c>
      <c r="DG30" s="136"/>
      <c r="DH30" s="137" t="s">
        <v>63</v>
      </c>
      <c r="DI30" s="342">
        <f>AVERAGE(DJ6:DJ28)</f>
        <v>1.07057331191304</v>
      </c>
      <c r="DL30" s="136"/>
      <c r="DM30" s="137" t="s">
        <v>63</v>
      </c>
      <c r="DN30" s="342">
        <f>AVERAGE(DO6:DO28)</f>
        <v>1.09567567368421</v>
      </c>
      <c r="DQ30" s="136"/>
      <c r="DR30" s="137" t="s">
        <v>63</v>
      </c>
      <c r="DS30" s="342">
        <f>AVERAGE(DT6:DT28)</f>
        <v>1.0861860339</v>
      </c>
      <c r="DV30" s="136"/>
      <c r="DW30" s="137" t="s">
        <v>63</v>
      </c>
      <c r="DX30" s="342">
        <f>AVERAGE(DY6:DY28)</f>
        <v>1.08284516066451</v>
      </c>
      <c r="EA30" s="136"/>
      <c r="EB30" s="137" t="s">
        <v>63</v>
      </c>
      <c r="EC30" s="342">
        <f>AVERAGE(ED6:ED28)</f>
        <v>1.109535691</v>
      </c>
      <c r="EF30" s="136"/>
      <c r="EG30" s="137" t="s">
        <v>63</v>
      </c>
      <c r="EH30" s="342">
        <f>AVERAGE(EI6:EI28)</f>
        <v>1.10003635495642</v>
      </c>
      <c r="EK30" s="136"/>
      <c r="EL30" s="137" t="s">
        <v>63</v>
      </c>
      <c r="EM30" s="342">
        <f>AVERAGE(EN6:EN28)</f>
        <v>1.07747141925</v>
      </c>
      <c r="EP30" s="136"/>
      <c r="EQ30" s="137" t="s">
        <v>63</v>
      </c>
      <c r="ER30" s="342">
        <f>AVERAGE(ES6:ES28)</f>
        <v>1.06261987294118</v>
      </c>
      <c r="EU30" s="136"/>
      <c r="EV30" s="137" t="s">
        <v>63</v>
      </c>
      <c r="EW30" s="342">
        <f>AVERAGE(EX6:EX28)</f>
        <v>1.08368983659091</v>
      </c>
      <c r="EZ30" s="136"/>
      <c r="FA30" s="137" t="s">
        <v>63</v>
      </c>
      <c r="FB30" s="342">
        <f>AVERAGE(FC6:FC28)</f>
        <v>1.09254816571429</v>
      </c>
      <c r="FE30" s="136"/>
      <c r="FF30" s="137" t="s">
        <v>63</v>
      </c>
      <c r="FG30" s="342">
        <f>AVERAGE(FH6:FH28)</f>
        <v>1.09383153004762</v>
      </c>
      <c r="FJ30" s="136"/>
      <c r="FK30" s="137" t="s">
        <v>63</v>
      </c>
      <c r="FL30" s="342">
        <f>AVERAGE(FM6:FM28)</f>
        <v>1.0835038231875</v>
      </c>
      <c r="FO30" s="136"/>
      <c r="FP30" s="137" t="s">
        <v>63</v>
      </c>
      <c r="FQ30" s="342">
        <f>AVERAGE(FR6:FR28)</f>
        <v>1.09114967619048</v>
      </c>
      <c r="FT30" s="136"/>
      <c r="FU30" s="137" t="s">
        <v>63</v>
      </c>
      <c r="FV30" s="342">
        <f>AVERAGE(FW6:FW28)</f>
        <v>1.0771165358</v>
      </c>
      <c r="FY30" s="136"/>
      <c r="FZ30" s="137" t="s">
        <v>63</v>
      </c>
      <c r="GA30" s="342">
        <f>AVERAGE(GB6:GB28)</f>
        <v>1.0860497003</v>
      </c>
      <c r="GD30" s="136"/>
      <c r="GE30" s="137" t="s">
        <v>63</v>
      </c>
      <c r="GF30" s="342">
        <f>AVERAGE(GG6:GG28)</f>
        <v>1.08168355184211</v>
      </c>
      <c r="GI30" s="136"/>
      <c r="GJ30" s="137" t="s">
        <v>63</v>
      </c>
      <c r="GK30" s="342">
        <f>AVERAGE(GL6:GL28)</f>
        <v>1.08841188452174</v>
      </c>
      <c r="GN30" s="136"/>
      <c r="GO30" s="137" t="s">
        <v>63</v>
      </c>
      <c r="GP30" s="342">
        <f>AVERAGE(GQ6:GQ28)</f>
        <v>1.10188119031818</v>
      </c>
      <c r="GQ30" s="135"/>
      <c r="GS30" s="136"/>
      <c r="GT30" s="137" t="s">
        <v>63</v>
      </c>
      <c r="GU30" s="342">
        <f>AVERAGE(GV6:GV28)</f>
        <v>1.10994073684211</v>
      </c>
      <c r="GV30" s="135"/>
      <c r="GX30" s="136"/>
      <c r="GY30" s="137" t="s">
        <v>63</v>
      </c>
      <c r="GZ30" s="342">
        <f>AVERAGE(HA6:HA28)</f>
        <v>1.08668997794444</v>
      </c>
      <c r="HA30" s="135"/>
      <c r="HC30" s="136"/>
      <c r="HD30" s="137" t="s">
        <v>63</v>
      </c>
      <c r="HE30" s="342">
        <f>AVERAGE(HF6:HF28)</f>
        <v>1.0664599047619</v>
      </c>
      <c r="HF30" s="135"/>
      <c r="HH30" s="136"/>
      <c r="HI30" s="137" t="s">
        <v>63</v>
      </c>
      <c r="HJ30" s="342">
        <f>AVERAGE(HK6:HK28)</f>
        <v>1.05229513636364</v>
      </c>
      <c r="HK30" s="135"/>
      <c r="HM30" s="136"/>
      <c r="HN30" s="137" t="s">
        <v>63</v>
      </c>
      <c r="HO30" s="342">
        <f>AVERAGE(HP6:HP28)</f>
        <v>1.037276</v>
      </c>
      <c r="HP30" s="135"/>
      <c r="HR30" s="136"/>
      <c r="HS30" s="137" t="s">
        <v>63</v>
      </c>
      <c r="HT30" s="342">
        <f>AVERAGE(HU6:HU28)</f>
        <v>1.047164</v>
      </c>
      <c r="HU30" s="135"/>
      <c r="HW30" s="136"/>
      <c r="HX30" s="137" t="s">
        <v>63</v>
      </c>
      <c r="HY30" s="342">
        <f>AVERAGE(HZ6:HZ28)</f>
        <v>1.083402</v>
      </c>
      <c r="HZ30" s="135"/>
      <c r="IB30" s="136"/>
      <c r="IC30" s="137" t="s">
        <v>63</v>
      </c>
      <c r="ID30" s="342">
        <f>AVERAGE(IE6:IE28)</f>
        <v>1.12618738095238</v>
      </c>
      <c r="IE30" s="135"/>
      <c r="IG30" s="136"/>
      <c r="IH30" s="137" t="s">
        <v>63</v>
      </c>
      <c r="II30" s="342">
        <f>AVERAGE(IJ6:IJ28)</f>
        <v>1.12765752631579</v>
      </c>
      <c r="IJ30" s="135"/>
      <c r="IL30" s="136"/>
      <c r="IM30" s="137" t="s">
        <v>63</v>
      </c>
      <c r="IN30" s="342">
        <f>AVERAGE(IO6:IO28)</f>
        <v>1.15225965</v>
      </c>
      <c r="IO30" s="135"/>
      <c r="IQ30" s="136"/>
      <c r="IR30" s="137" t="s">
        <v>63</v>
      </c>
      <c r="IS30" s="342">
        <f>AVERAGE(IT6:IT28)</f>
        <v>1.1705912173913</v>
      </c>
      <c r="IT30" s="135"/>
      <c r="IV30" s="136"/>
      <c r="IW30" s="137" t="s">
        <v>63</v>
      </c>
      <c r="IX30" s="342">
        <f>AVERAGE(IY6:IY28)</f>
        <v>1.16565976190476</v>
      </c>
      <c r="IY30" s="135"/>
      <c r="JA30" s="136"/>
      <c r="JB30" s="137" t="s">
        <v>63</v>
      </c>
      <c r="JC30" s="342">
        <f>AVERAGE(JD6:JD28)</f>
        <v>1.17396236363636</v>
      </c>
      <c r="JD30" s="135"/>
      <c r="JF30" s="136"/>
      <c r="JG30" s="137" t="s">
        <v>63</v>
      </c>
      <c r="JH30" s="342">
        <f>AVERAGE(JI6:JI28)</f>
        <v>1.16364640323529</v>
      </c>
      <c r="JI30" s="135"/>
      <c r="JK30" s="136"/>
      <c r="JL30" s="137" t="s">
        <v>63</v>
      </c>
      <c r="JM30" s="342">
        <f>AVERAGE(JN6:JN28)</f>
        <v>1.15684012375</v>
      </c>
      <c r="JN30" s="135"/>
      <c r="JP30" s="136"/>
      <c r="JQ30" s="137" t="s">
        <v>63</v>
      </c>
      <c r="JR30" s="342">
        <f>AVERAGE(JS6:JS28)</f>
        <v>1.1696350816547</v>
      </c>
      <c r="JS30" s="135"/>
      <c r="JU30" s="136"/>
      <c r="JV30" s="137" t="s">
        <v>63</v>
      </c>
      <c r="JW30" s="342">
        <f>AVERAGE(JX6:JX28)</f>
        <v>1.17011769686506</v>
      </c>
      <c r="JX30" s="135"/>
      <c r="JZ30" s="136"/>
      <c r="KA30" s="137" t="s">
        <v>63</v>
      </c>
      <c r="KB30" s="342">
        <f>AVERAGE(KC6:KC28)</f>
        <v>1.18055323978484</v>
      </c>
      <c r="KC30" s="135"/>
      <c r="KE30" s="136"/>
      <c r="KF30" s="137" t="s">
        <v>63</v>
      </c>
      <c r="KG30" s="342">
        <f>AVERAGE(KH6:KH28)</f>
        <v>1.1560022680471</v>
      </c>
      <c r="KH30" s="135"/>
      <c r="KJ30" s="136"/>
      <c r="KK30" s="137" t="s">
        <v>63</v>
      </c>
      <c r="KL30" s="342">
        <f>AVERAGE(KM6:KM28)</f>
        <v>1.16682810457044</v>
      </c>
      <c r="KM30" s="135"/>
      <c r="KO30" s="136"/>
      <c r="KP30" s="137" t="s">
        <v>63</v>
      </c>
      <c r="KQ30" s="342">
        <f>AVERAGE(KR6:KR28)</f>
        <v>1.16408391374067</v>
      </c>
      <c r="KR30" s="135"/>
      <c r="KT30" s="136"/>
      <c r="KU30" s="137" t="s">
        <v>63</v>
      </c>
      <c r="KV30" s="342">
        <f>AVERAGE(KW6:KW28)</f>
        <v>1.14902969897285</v>
      </c>
      <c r="KW30" s="135"/>
    </row>
    <row r="31" spans="15:309">
      <c r="O31" s="132" t="s">
        <v>1772</v>
      </c>
      <c r="P31" s="141" t="s">
        <v>62</v>
      </c>
      <c r="Q31" s="179">
        <f>1/Q29</f>
        <v>0.884240432287895</v>
      </c>
      <c r="R31" s="142"/>
      <c r="S31" s="142"/>
      <c r="T31" s="142"/>
      <c r="V31" s="132" t="s">
        <v>1772</v>
      </c>
      <c r="W31" s="141" t="s">
        <v>62</v>
      </c>
      <c r="X31" s="179">
        <f>1/X29</f>
        <v>0.894748015114847</v>
      </c>
      <c r="Y31" s="142"/>
      <c r="Z31" s="142"/>
      <c r="AA31" s="142"/>
      <c r="AC31" s="132" t="s">
        <v>1772</v>
      </c>
      <c r="AD31" s="141" t="s">
        <v>62</v>
      </c>
      <c r="AE31" s="179">
        <f>1/AE29</f>
        <v>0.896043586884413</v>
      </c>
      <c r="AF31" s="142"/>
      <c r="AG31" s="142"/>
      <c r="AH31" s="142"/>
      <c r="AJ31" s="132" t="s">
        <v>1772</v>
      </c>
      <c r="AK31" s="141" t="s">
        <v>62</v>
      </c>
      <c r="AL31" s="339">
        <f>1/AL29</f>
        <v>0.951762523191095</v>
      </c>
      <c r="AM31" s="142"/>
      <c r="AN31" s="142"/>
      <c r="AO31" s="142"/>
      <c r="AQ31" s="132" t="s">
        <v>1772</v>
      </c>
      <c r="AR31" s="141" t="s">
        <v>62</v>
      </c>
      <c r="AS31" s="339">
        <f>1/AS29</f>
        <v>0.928359373911104</v>
      </c>
      <c r="AT31" s="142"/>
      <c r="AU31" s="142"/>
      <c r="AV31" s="142"/>
      <c r="AX31" s="132" t="s">
        <v>1772</v>
      </c>
      <c r="AY31" s="141" t="s">
        <v>62</v>
      </c>
      <c r="AZ31" s="339">
        <f>1/AZ29</f>
        <v>0.957622281833229</v>
      </c>
      <c r="BA31" s="142"/>
      <c r="BB31" s="142"/>
      <c r="BC31" s="142"/>
      <c r="BE31" s="132" t="s">
        <v>1772</v>
      </c>
      <c r="BF31" s="141" t="s">
        <v>62</v>
      </c>
      <c r="BG31" s="339">
        <f>1/BG29</f>
        <v>0.981058787587832</v>
      </c>
      <c r="BH31" s="142"/>
      <c r="BI31" s="142"/>
      <c r="BJ31" s="142"/>
      <c r="BL31" s="132" t="s">
        <v>1772</v>
      </c>
      <c r="BM31" s="141" t="s">
        <v>62</v>
      </c>
      <c r="BN31" s="339">
        <f>1/BN29</f>
        <v>0.995406217496822</v>
      </c>
      <c r="BO31" s="142"/>
      <c r="BP31" s="142"/>
      <c r="BQ31" s="142"/>
      <c r="BS31" s="132" t="s">
        <v>1772</v>
      </c>
      <c r="BT31" s="141" t="s">
        <v>62</v>
      </c>
      <c r="BU31" s="339">
        <f>1/BU29</f>
        <v>1.01582441481142</v>
      </c>
      <c r="BV31" s="142"/>
      <c r="BW31" s="142"/>
      <c r="BX31" s="142"/>
      <c r="BZ31" s="132" t="s">
        <v>1772</v>
      </c>
      <c r="CA31" s="141" t="s">
        <v>62</v>
      </c>
      <c r="CB31" s="339">
        <f>1/CB29</f>
        <v>1.00090651716107</v>
      </c>
      <c r="CC31" s="142"/>
      <c r="CD31" s="142"/>
      <c r="CE31" s="142"/>
      <c r="CG31" s="132" t="s">
        <v>1772</v>
      </c>
      <c r="CH31" s="141" t="s">
        <v>62</v>
      </c>
      <c r="CI31" s="339">
        <f>1/CI29</f>
        <v>0.968163606685643</v>
      </c>
      <c r="CJ31" s="142"/>
      <c r="CK31" s="142"/>
      <c r="CL31" s="142"/>
      <c r="CN31" s="132" t="s">
        <v>1772</v>
      </c>
      <c r="CO31" s="141" t="s">
        <v>62</v>
      </c>
      <c r="CP31" s="339">
        <f>1/CP29</f>
        <v>0.938258632071024</v>
      </c>
      <c r="CQ31" s="142"/>
      <c r="CR31" s="142"/>
      <c r="CS31" s="142"/>
      <c r="CU31" s="132" t="s">
        <v>1772</v>
      </c>
      <c r="CV31" s="141" t="s">
        <v>62</v>
      </c>
      <c r="CW31" s="339">
        <f>1/CW29</f>
        <v>0.921612999972735</v>
      </c>
      <c r="CX31" s="142"/>
      <c r="CY31" s="142"/>
      <c r="CZ31" s="142"/>
      <c r="DB31" s="132" t="s">
        <v>1772</v>
      </c>
      <c r="DC31" s="141" t="s">
        <v>62</v>
      </c>
      <c r="DD31" s="339">
        <f>1/DD29</f>
        <v>0.942668854234065</v>
      </c>
      <c r="DE31" s="142"/>
      <c r="DG31" s="132" t="s">
        <v>1772</v>
      </c>
      <c r="DH31" s="141" t="s">
        <v>62</v>
      </c>
      <c r="DI31" s="339">
        <f>1/DI29</f>
        <v>0.916899058935608</v>
      </c>
      <c r="DJ31" s="142"/>
      <c r="DL31" s="132" t="s">
        <v>1772</v>
      </c>
      <c r="DM31" s="141" t="s">
        <v>62</v>
      </c>
      <c r="DN31" s="339">
        <f>1/DN29</f>
        <v>0.906745590189715</v>
      </c>
      <c r="DO31" s="142"/>
      <c r="DQ31" s="132" t="s">
        <v>1772</v>
      </c>
      <c r="DR31" s="141" t="s">
        <v>62</v>
      </c>
      <c r="DS31" s="339">
        <f>1/DS29</f>
        <v>0.931659124123649</v>
      </c>
      <c r="DT31" s="142"/>
      <c r="DV31" s="132" t="s">
        <v>1772</v>
      </c>
      <c r="DW31" s="141" t="s">
        <v>62</v>
      </c>
      <c r="DX31" s="339">
        <f>1/DX29</f>
        <v>0.917317286818755</v>
      </c>
      <c r="DY31" s="142"/>
      <c r="EA31" s="132" t="s">
        <v>1772</v>
      </c>
      <c r="EB31" s="141" t="s">
        <v>62</v>
      </c>
      <c r="EC31" s="339">
        <f>1/EC29</f>
        <v>0.904472575915294</v>
      </c>
      <c r="ED31" s="142"/>
      <c r="EF31" s="132" t="s">
        <v>1772</v>
      </c>
      <c r="EG31" s="141" t="s">
        <v>62</v>
      </c>
      <c r="EH31" s="339">
        <f>1/EH29</f>
        <v>0.905892444904189</v>
      </c>
      <c r="EI31" s="142"/>
      <c r="EK31" s="132" t="s">
        <v>1772</v>
      </c>
      <c r="EL31" s="141" t="s">
        <v>62</v>
      </c>
      <c r="EM31" s="339">
        <f>1/EM29</f>
        <v>0.946591254089</v>
      </c>
      <c r="EN31" s="142"/>
      <c r="EP31" s="132" t="s">
        <v>1772</v>
      </c>
      <c r="EQ31" s="141" t="s">
        <v>62</v>
      </c>
      <c r="ER31" s="339">
        <f>1/ER29</f>
        <v>0.938532949657685</v>
      </c>
      <c r="ES31" s="142"/>
      <c r="EU31" s="132" t="s">
        <v>1772</v>
      </c>
      <c r="EV31" s="141" t="s">
        <v>62</v>
      </c>
      <c r="EW31" s="339">
        <f>1/EW29</f>
        <v>0.909962201207519</v>
      </c>
      <c r="EX31" s="142"/>
      <c r="EZ31" s="132" t="s">
        <v>1772</v>
      </c>
      <c r="FA31" s="141" t="s">
        <v>62</v>
      </c>
      <c r="FB31" s="339">
        <f>1/FB29</f>
        <v>0.901198595213072</v>
      </c>
      <c r="FC31" s="142"/>
      <c r="FE31" s="132" t="s">
        <v>1772</v>
      </c>
      <c r="FF31" s="141" t="s">
        <v>62</v>
      </c>
      <c r="FG31" s="339">
        <f>1/FG29</f>
        <v>0.920998055900202</v>
      </c>
      <c r="FH31" s="142"/>
      <c r="FJ31" s="132" t="s">
        <v>1772</v>
      </c>
      <c r="FK31" s="141" t="s">
        <v>62</v>
      </c>
      <c r="FL31" s="339">
        <f>1/FL29</f>
        <v>0.919571774367856</v>
      </c>
      <c r="FM31" s="142"/>
      <c r="FO31" s="132" t="s">
        <v>1772</v>
      </c>
      <c r="FP31" s="141" t="s">
        <v>62</v>
      </c>
      <c r="FQ31" s="339">
        <f>1/FQ29</f>
        <v>0.924249354712207</v>
      </c>
      <c r="FR31" s="142"/>
      <c r="FT31" s="132" t="s">
        <v>1772</v>
      </c>
      <c r="FU31" s="141" t="s">
        <v>62</v>
      </c>
      <c r="FV31" s="339">
        <f>1/FV29</f>
        <v>0.929438384597572</v>
      </c>
      <c r="FW31" s="142"/>
      <c r="FY31" s="132" t="s">
        <v>1772</v>
      </c>
      <c r="FZ31" s="141" t="s">
        <v>62</v>
      </c>
      <c r="GA31" s="339">
        <f>1/GA29</f>
        <v>0.919376115119335</v>
      </c>
      <c r="GB31" s="142"/>
      <c r="GD31" s="132" t="s">
        <v>1772</v>
      </c>
      <c r="GE31" s="141" t="s">
        <v>62</v>
      </c>
      <c r="GF31" s="339">
        <f>1/GF29</f>
        <v>0.930185206953414</v>
      </c>
      <c r="GG31" s="142"/>
      <c r="GI31" s="132" t="s">
        <v>1772</v>
      </c>
      <c r="GJ31" s="141" t="s">
        <v>62</v>
      </c>
      <c r="GK31" s="339">
        <f>1/GK29</f>
        <v>0.921318715576348</v>
      </c>
      <c r="GL31" s="142"/>
      <c r="GN31" s="132" t="s">
        <v>1772</v>
      </c>
      <c r="GO31" s="141" t="s">
        <v>62</v>
      </c>
      <c r="GP31" s="339">
        <f>1/GP29</f>
        <v>0.902508660725811</v>
      </c>
      <c r="GQ31" s="142"/>
      <c r="GS31" s="132" t="s">
        <v>1772</v>
      </c>
      <c r="GT31" s="141" t="s">
        <v>62</v>
      </c>
      <c r="GU31" s="339">
        <f>1/GU29</f>
        <v>0.8953200724493</v>
      </c>
      <c r="GV31" s="142"/>
      <c r="GX31" s="132" t="s">
        <v>1772</v>
      </c>
      <c r="GY31" s="141" t="s">
        <v>62</v>
      </c>
      <c r="GZ31" s="339">
        <f>1/GZ29</f>
        <v>0.920923378892153</v>
      </c>
      <c r="HA31" s="142"/>
      <c r="HC31" s="132" t="s">
        <v>1772</v>
      </c>
      <c r="HD31" s="141" t="s">
        <v>62</v>
      </c>
      <c r="HE31" s="339">
        <f>1/HE29</f>
        <v>0.944668855779295</v>
      </c>
      <c r="HF31" s="142"/>
      <c r="HH31" s="132" t="s">
        <v>1772</v>
      </c>
      <c r="HI31" s="141" t="s">
        <v>62</v>
      </c>
      <c r="HJ31" s="339">
        <f>1/HJ29</f>
        <v>0.955180084877302</v>
      </c>
      <c r="HK31" s="142"/>
      <c r="HM31" s="132" t="s">
        <v>1772</v>
      </c>
      <c r="HN31" s="141" t="s">
        <v>62</v>
      </c>
      <c r="HO31" s="339">
        <f>1/HO29</f>
        <v>0.964150939757921</v>
      </c>
      <c r="HP31" s="142"/>
      <c r="HR31" s="132" t="s">
        <v>1772</v>
      </c>
      <c r="HS31" s="141" t="s">
        <v>62</v>
      </c>
      <c r="HT31" s="339">
        <f>1/HT29</f>
        <v>0.955933382914411</v>
      </c>
      <c r="HU31" s="142"/>
      <c r="HW31" s="132" t="s">
        <v>1772</v>
      </c>
      <c r="HX31" s="141" t="s">
        <v>62</v>
      </c>
      <c r="HY31" s="339">
        <f>1/HY29</f>
        <v>0.920730618160122</v>
      </c>
      <c r="HZ31" s="142"/>
      <c r="IB31" s="132" t="s">
        <v>1772</v>
      </c>
      <c r="IC31" s="141" t="s">
        <v>62</v>
      </c>
      <c r="ID31" s="339">
        <f>1/ID29</f>
        <v>0.875550173840487</v>
      </c>
      <c r="IE31" s="142"/>
      <c r="IG31" s="132" t="s">
        <v>1772</v>
      </c>
      <c r="IH31" s="141" t="s">
        <v>62</v>
      </c>
      <c r="II31" s="339">
        <f>1/II29</f>
        <v>0.880274716133411</v>
      </c>
      <c r="IJ31" s="142"/>
      <c r="IL31" s="132" t="s">
        <v>1772</v>
      </c>
      <c r="IM31" s="141" t="s">
        <v>62</v>
      </c>
      <c r="IN31" s="339">
        <f>1/IN29</f>
        <v>0.851970906897471</v>
      </c>
      <c r="IO31" s="142"/>
      <c r="IQ31" s="132" t="s">
        <v>1772</v>
      </c>
      <c r="IR31" s="141" t="s">
        <v>62</v>
      </c>
      <c r="IS31" s="339">
        <f>1/IS29</f>
        <v>0.872729811577634</v>
      </c>
      <c r="IT31" s="142"/>
      <c r="IV31" s="132" t="s">
        <v>1772</v>
      </c>
      <c r="IW31" s="141" t="s">
        <v>62</v>
      </c>
      <c r="IX31" s="339">
        <f>1/IX29</f>
        <v>0.855700634844301</v>
      </c>
      <c r="IY31" s="142"/>
      <c r="JA31" s="132" t="s">
        <v>1772</v>
      </c>
      <c r="JB31" s="141" t="s">
        <v>62</v>
      </c>
      <c r="JC31" s="339">
        <f>1/JC29</f>
        <v>0.852479308195992</v>
      </c>
      <c r="JD31" s="142"/>
      <c r="JF31" s="132" t="s">
        <v>1772</v>
      </c>
      <c r="JG31" s="141" t="s">
        <v>62</v>
      </c>
      <c r="JH31" s="339">
        <f>1/JH29</f>
        <v>0.862937982749297</v>
      </c>
      <c r="JI31" s="142"/>
      <c r="JK31" s="132" t="s">
        <v>1772</v>
      </c>
      <c r="JL31" s="141" t="s">
        <v>62</v>
      </c>
      <c r="JM31" s="339">
        <f>1/JM29</f>
        <v>0.86246009860696</v>
      </c>
      <c r="JN31" s="142"/>
      <c r="JP31" s="132" t="s">
        <v>1772</v>
      </c>
      <c r="JQ31" s="141" t="s">
        <v>62</v>
      </c>
      <c r="JR31" s="339">
        <f>1/JR29</f>
        <v>0.853475805961991</v>
      </c>
      <c r="JS31" s="142"/>
      <c r="JU31" s="132" t="s">
        <v>1772</v>
      </c>
      <c r="JV31" s="141" t="s">
        <v>62</v>
      </c>
      <c r="JW31" s="339">
        <f>1/JW29</f>
        <v>0.837033299697276</v>
      </c>
      <c r="JX31" s="142"/>
      <c r="JZ31" s="132" t="s">
        <v>1772</v>
      </c>
      <c r="KA31" s="141" t="s">
        <v>62</v>
      </c>
      <c r="KB31" s="339">
        <f>1/KB29</f>
        <v>0.852477588414938</v>
      </c>
      <c r="KC31" s="142"/>
      <c r="KE31" s="132" t="s">
        <v>1772</v>
      </c>
      <c r="KF31" s="141" t="s">
        <v>62</v>
      </c>
      <c r="KG31" s="339">
        <f>1/KG29</f>
        <v>0.872537893117446</v>
      </c>
      <c r="KH31" s="142"/>
      <c r="KJ31" s="132" t="s">
        <v>1772</v>
      </c>
      <c r="KK31" s="141" t="s">
        <v>62</v>
      </c>
      <c r="KL31" s="339">
        <f>1/KL29</f>
        <v>0.857239217057845</v>
      </c>
      <c r="KM31" s="142"/>
      <c r="KO31" s="132" t="s">
        <v>1772</v>
      </c>
      <c r="KP31" s="141" t="s">
        <v>62</v>
      </c>
      <c r="KQ31" s="339">
        <f>1/KQ29</f>
        <v>0.861243052046491</v>
      </c>
      <c r="KR31" s="142"/>
      <c r="KT31" s="132" t="s">
        <v>1772</v>
      </c>
      <c r="KU31" s="141" t="s">
        <v>62</v>
      </c>
      <c r="KV31" s="339">
        <f>1/KV29</f>
        <v>0.876890988914784</v>
      </c>
      <c r="KW31" s="142"/>
    </row>
    <row r="32" spans="15:309">
      <c r="O32" s="136"/>
      <c r="P32" s="137" t="s">
        <v>63</v>
      </c>
      <c r="Q32" s="138">
        <f>1/Q30</f>
        <v>0.880950029019335</v>
      </c>
      <c r="R32" s="142"/>
      <c r="S32" s="142"/>
      <c r="T32" s="142"/>
      <c r="V32" s="136"/>
      <c r="W32" s="137" t="s">
        <v>63</v>
      </c>
      <c r="X32" s="138">
        <f>1/X30</f>
        <v>0.881663356858138</v>
      </c>
      <c r="Y32" s="142"/>
      <c r="Z32" s="142"/>
      <c r="AA32" s="142"/>
      <c r="AC32" s="136"/>
      <c r="AD32" s="137" t="s">
        <v>63</v>
      </c>
      <c r="AE32" s="138">
        <f>1/AE30</f>
        <v>0.90782331708964</v>
      </c>
      <c r="AF32" s="142"/>
      <c r="AG32" s="142"/>
      <c r="AH32" s="142"/>
      <c r="AJ32" s="136"/>
      <c r="AK32" s="137" t="s">
        <v>63</v>
      </c>
      <c r="AL32" s="342">
        <f>1/AL30</f>
        <v>0.92536639875625</v>
      </c>
      <c r="AM32" s="142"/>
      <c r="AN32" s="142"/>
      <c r="AO32" s="142"/>
      <c r="AQ32" s="136"/>
      <c r="AR32" s="137" t="s">
        <v>63</v>
      </c>
      <c r="AS32" s="342">
        <f>1/AS30</f>
        <v>0.944925560631538</v>
      </c>
      <c r="AT32" s="142"/>
      <c r="AU32" s="142"/>
      <c r="AV32" s="142"/>
      <c r="AX32" s="136"/>
      <c r="AY32" s="137" t="s">
        <v>63</v>
      </c>
      <c r="AZ32" s="342">
        <f>1/AZ30</f>
        <v>0.946293128831924</v>
      </c>
      <c r="BA32" s="142"/>
      <c r="BB32" s="142"/>
      <c r="BC32" s="142"/>
      <c r="BE32" s="136"/>
      <c r="BF32" s="137" t="s">
        <v>63</v>
      </c>
      <c r="BG32" s="342">
        <f>1/BG30</f>
        <v>0.980979015346054</v>
      </c>
      <c r="BH32" s="142"/>
      <c r="BI32" s="142"/>
      <c r="BJ32" s="142"/>
      <c r="BL32" s="136"/>
      <c r="BM32" s="137" t="s">
        <v>63</v>
      </c>
      <c r="BN32" s="342">
        <f>1/BN30</f>
        <v>0.987106787638532</v>
      </c>
      <c r="BO32" s="142"/>
      <c r="BP32" s="142"/>
      <c r="BQ32" s="142"/>
      <c r="BS32" s="136"/>
      <c r="BT32" s="137" t="s">
        <v>63</v>
      </c>
      <c r="BU32" s="342">
        <f>1/BU30</f>
        <v>1.0065267719837</v>
      </c>
      <c r="BV32" s="142"/>
      <c r="BW32" s="142"/>
      <c r="BX32" s="142"/>
      <c r="BZ32" s="136"/>
      <c r="CA32" s="137" t="s">
        <v>63</v>
      </c>
      <c r="CB32" s="342">
        <f>1/CB30</f>
        <v>1.01430378704476</v>
      </c>
      <c r="CC32" s="142"/>
      <c r="CD32" s="142"/>
      <c r="CE32" s="142"/>
      <c r="CG32" s="136"/>
      <c r="CH32" s="137" t="s">
        <v>63</v>
      </c>
      <c r="CI32" s="342">
        <f>1/CI30</f>
        <v>0.981760133335144</v>
      </c>
      <c r="CJ32" s="142"/>
      <c r="CK32" s="142"/>
      <c r="CL32" s="142"/>
      <c r="CN32" s="136"/>
      <c r="CO32" s="137" t="s">
        <v>63</v>
      </c>
      <c r="CP32" s="342">
        <f>1/CP30</f>
        <v>0.945298836697783</v>
      </c>
      <c r="CQ32" s="142"/>
      <c r="CR32" s="142"/>
      <c r="CS32" s="142"/>
      <c r="CU32" s="136"/>
      <c r="CV32" s="137" t="s">
        <v>63</v>
      </c>
      <c r="CW32" s="342">
        <f>1/CW30</f>
        <v>0.93077666103217</v>
      </c>
      <c r="CX32" s="142"/>
      <c r="CY32" s="142"/>
      <c r="CZ32" s="142"/>
      <c r="DB32" s="136"/>
      <c r="DC32" s="137" t="s">
        <v>63</v>
      </c>
      <c r="DD32" s="342">
        <f>1/DD30</f>
        <v>0.933060608904887</v>
      </c>
      <c r="DE32" s="142"/>
      <c r="DG32" s="136"/>
      <c r="DH32" s="137" t="s">
        <v>63</v>
      </c>
      <c r="DI32" s="342">
        <f>1/DI30</f>
        <v>0.934078954586554</v>
      </c>
      <c r="DJ32" s="142"/>
      <c r="DL32" s="136"/>
      <c r="DM32" s="137" t="s">
        <v>63</v>
      </c>
      <c r="DN32" s="342">
        <f>1/DN30</f>
        <v>0.912678837376665</v>
      </c>
      <c r="DO32" s="142"/>
      <c r="DQ32" s="136"/>
      <c r="DR32" s="137" t="s">
        <v>63</v>
      </c>
      <c r="DS32" s="342">
        <f>1/DS30</f>
        <v>0.920652603504259</v>
      </c>
      <c r="DT32" s="142"/>
      <c r="DV32" s="136"/>
      <c r="DW32" s="137" t="s">
        <v>63</v>
      </c>
      <c r="DX32" s="342">
        <f>1/DX30</f>
        <v>0.92349306837769</v>
      </c>
      <c r="DY32" s="142"/>
      <c r="EA32" s="136"/>
      <c r="EB32" s="137" t="s">
        <v>63</v>
      </c>
      <c r="EC32" s="342">
        <f>1/EC30</f>
        <v>0.901277902199542</v>
      </c>
      <c r="ED32" s="142"/>
      <c r="EF32" s="136"/>
      <c r="EG32" s="137" t="s">
        <v>63</v>
      </c>
      <c r="EH32" s="342">
        <f>1/EH30</f>
        <v>0.90906086466535</v>
      </c>
      <c r="EI32" s="142"/>
      <c r="EK32" s="136"/>
      <c r="EL32" s="137" t="s">
        <v>63</v>
      </c>
      <c r="EM32" s="342">
        <f>1/EM30</f>
        <v>0.928098863815872</v>
      </c>
      <c r="EN32" s="142"/>
      <c r="EP32" s="136"/>
      <c r="EQ32" s="137" t="s">
        <v>63</v>
      </c>
      <c r="ER32" s="342">
        <f>1/ER30</f>
        <v>0.94107029753937</v>
      </c>
      <c r="ES32" s="142"/>
      <c r="EU32" s="136"/>
      <c r="EV32" s="137" t="s">
        <v>63</v>
      </c>
      <c r="EW32" s="342">
        <f>1/EW30</f>
        <v>0.922773256918066</v>
      </c>
      <c r="EX32" s="142"/>
      <c r="EZ32" s="136"/>
      <c r="FA32" s="137" t="s">
        <v>63</v>
      </c>
      <c r="FB32" s="342">
        <f>1/FB30</f>
        <v>0.915291454767324</v>
      </c>
      <c r="FC32" s="142"/>
      <c r="FE32" s="136"/>
      <c r="FF32" s="137" t="s">
        <v>63</v>
      </c>
      <c r="FG32" s="342">
        <f>1/FG30</f>
        <v>0.914217566901245</v>
      </c>
      <c r="FH32" s="142"/>
      <c r="FJ32" s="136"/>
      <c r="FK32" s="137" t="s">
        <v>63</v>
      </c>
      <c r="FL32" s="342">
        <f>1/FL30</f>
        <v>0.922931676473605</v>
      </c>
      <c r="FM32" s="142"/>
      <c r="FO32" s="136"/>
      <c r="FP32" s="137" t="s">
        <v>63</v>
      </c>
      <c r="FQ32" s="342">
        <f>1/FQ30</f>
        <v>0.91646455277455</v>
      </c>
      <c r="FR32" s="142"/>
      <c r="FT32" s="136"/>
      <c r="FU32" s="137" t="s">
        <v>63</v>
      </c>
      <c r="FV32" s="342">
        <f>1/FV30</f>
        <v>0.928404649602075</v>
      </c>
      <c r="FW32" s="142"/>
      <c r="FY32" s="136"/>
      <c r="FZ32" s="137" t="s">
        <v>63</v>
      </c>
      <c r="GA32" s="342">
        <f>1/GA30</f>
        <v>0.920768174535447</v>
      </c>
      <c r="GB32" s="142"/>
      <c r="GD32" s="136"/>
      <c r="GE32" s="137" t="s">
        <v>63</v>
      </c>
      <c r="GF32" s="342">
        <f>1/GF30</f>
        <v>0.92448479806964</v>
      </c>
      <c r="GG32" s="142"/>
      <c r="GI32" s="136"/>
      <c r="GJ32" s="137" t="s">
        <v>63</v>
      </c>
      <c r="GK32" s="342">
        <f>1/GK30</f>
        <v>0.918769828059542</v>
      </c>
      <c r="GL32" s="142"/>
      <c r="GN32" s="136"/>
      <c r="GO32" s="137" t="s">
        <v>63</v>
      </c>
      <c r="GP32" s="342">
        <f>1/GP30</f>
        <v>0.907538860620025</v>
      </c>
      <c r="GQ32" s="142"/>
      <c r="GS32" s="136"/>
      <c r="GT32" s="137" t="s">
        <v>63</v>
      </c>
      <c r="GU32" s="342">
        <f>1/GU30</f>
        <v>0.900949002777484</v>
      </c>
      <c r="GV32" s="142"/>
      <c r="GX32" s="136"/>
      <c r="GY32" s="137" t="s">
        <v>63</v>
      </c>
      <c r="GZ32" s="342">
        <f>1/GZ30</f>
        <v>0.920225658003744</v>
      </c>
      <c r="HA32" s="142"/>
      <c r="HC32" s="136"/>
      <c r="HD32" s="137" t="s">
        <v>63</v>
      </c>
      <c r="HE32" s="342">
        <f>1/HE30</f>
        <v>0.937681759562501</v>
      </c>
      <c r="HF32" s="142"/>
      <c r="HH32" s="136"/>
      <c r="HI32" s="137" t="s">
        <v>63</v>
      </c>
      <c r="HJ32" s="342">
        <f>1/HJ30</f>
        <v>0.95030373651222</v>
      </c>
      <c r="HK32" s="142"/>
      <c r="HM32" s="136"/>
      <c r="HN32" s="137" t="s">
        <v>63</v>
      </c>
      <c r="HO32" s="342">
        <f>1/HO30</f>
        <v>0.96406356649532</v>
      </c>
      <c r="HP32" s="142"/>
      <c r="HR32" s="136"/>
      <c r="HS32" s="137" t="s">
        <v>63</v>
      </c>
      <c r="HT32" s="342">
        <f>1/HT30</f>
        <v>0.954960254554205</v>
      </c>
      <c r="HU32" s="142"/>
      <c r="HW32" s="136"/>
      <c r="HX32" s="137" t="s">
        <v>63</v>
      </c>
      <c r="HY32" s="342">
        <f>1/HY30</f>
        <v>0.923018417909511</v>
      </c>
      <c r="HZ32" s="142"/>
      <c r="IB32" s="136"/>
      <c r="IC32" s="137" t="s">
        <v>63</v>
      </c>
      <c r="ID32" s="342">
        <f>1/ID30</f>
        <v>0.887951700501502</v>
      </c>
      <c r="IE32" s="142"/>
      <c r="IG32" s="136"/>
      <c r="IH32" s="137" t="s">
        <v>63</v>
      </c>
      <c r="II32" s="342">
        <f>1/II30</f>
        <v>0.886794063501829</v>
      </c>
      <c r="IJ32" s="142"/>
      <c r="IL32" s="136"/>
      <c r="IM32" s="137" t="s">
        <v>63</v>
      </c>
      <c r="IN32" s="342">
        <f>1/IN30</f>
        <v>0.86785994805945</v>
      </c>
      <c r="IO32" s="142"/>
      <c r="IQ32" s="136"/>
      <c r="IR32" s="137" t="s">
        <v>63</v>
      </c>
      <c r="IS32" s="342">
        <f>1/IS30</f>
        <v>0.854269180515918</v>
      </c>
      <c r="IT32" s="142"/>
      <c r="IV32" s="136"/>
      <c r="IW32" s="137" t="s">
        <v>63</v>
      </c>
      <c r="IX32" s="342">
        <f>1/IX30</f>
        <v>0.857883262922224</v>
      </c>
      <c r="IY32" s="142"/>
      <c r="JA32" s="136"/>
      <c r="JB32" s="137" t="s">
        <v>63</v>
      </c>
      <c r="JC32" s="342">
        <f>1/JC30</f>
        <v>0.851816064104889</v>
      </c>
      <c r="JD32" s="142"/>
      <c r="JF32" s="136"/>
      <c r="JG32" s="137" t="s">
        <v>63</v>
      </c>
      <c r="JH32" s="342">
        <f>1/JH30</f>
        <v>0.859367585565248</v>
      </c>
      <c r="JI32" s="142"/>
      <c r="JK32" s="136"/>
      <c r="JL32" s="137" t="s">
        <v>63</v>
      </c>
      <c r="JM32" s="342">
        <f>1/JM30</f>
        <v>0.864423682641998</v>
      </c>
      <c r="JN32" s="142"/>
      <c r="JP32" s="136"/>
      <c r="JQ32" s="137" t="s">
        <v>63</v>
      </c>
      <c r="JR32" s="342">
        <f>1/JR30</f>
        <v>0.854967515667613</v>
      </c>
      <c r="JS32" s="142"/>
      <c r="JU32" s="136"/>
      <c r="JV32" s="137" t="s">
        <v>63</v>
      </c>
      <c r="JW32" s="342">
        <f>1/JW30</f>
        <v>0.854614884194274</v>
      </c>
      <c r="JX32" s="142"/>
      <c r="JZ32" s="136"/>
      <c r="KA32" s="137" t="s">
        <v>63</v>
      </c>
      <c r="KB32" s="342">
        <f>1/KB30</f>
        <v>0.847060485118194</v>
      </c>
      <c r="KC32" s="142"/>
      <c r="KE32" s="136"/>
      <c r="KF32" s="137" t="s">
        <v>63</v>
      </c>
      <c r="KG32" s="342">
        <f>1/KG30</f>
        <v>0.865050205904317</v>
      </c>
      <c r="KH32" s="142"/>
      <c r="KJ32" s="136"/>
      <c r="KK32" s="137" t="s">
        <v>63</v>
      </c>
      <c r="KL32" s="342">
        <f>1/KL30</f>
        <v>0.857024266113427</v>
      </c>
      <c r="KM32" s="142"/>
      <c r="KO32" s="136"/>
      <c r="KP32" s="137" t="s">
        <v>63</v>
      </c>
      <c r="KQ32" s="342">
        <f>1/KQ30</f>
        <v>0.859044599960662</v>
      </c>
      <c r="KR32" s="142"/>
      <c r="KT32" s="136"/>
      <c r="KU32" s="137" t="s">
        <v>63</v>
      </c>
      <c r="KV32" s="342">
        <f>1/KV30</f>
        <v>0.870299523932175</v>
      </c>
      <c r="KW32" s="142"/>
    </row>
    <row r="33" spans="29:309">
      <c r="AC33" s="164"/>
      <c r="AJ33" s="164"/>
      <c r="AQ33" s="164"/>
      <c r="AX33" s="164"/>
      <c r="BE33" s="164"/>
      <c r="BL33" s="164"/>
      <c r="BS33" s="164"/>
      <c r="BZ33" s="164"/>
      <c r="CG33" s="164" t="str">
        <f>CG6</f>
        <v>2022-11-30</v>
      </c>
      <c r="CN33" s="164" t="str">
        <f>CN6</f>
        <v>2022-12-30</v>
      </c>
      <c r="CU33" s="164" t="str">
        <f>CU6</f>
        <v>2023-01-31</v>
      </c>
      <c r="DB33" s="164"/>
      <c r="DC33" s="164">
        <f>DC7</f>
        <v>44984</v>
      </c>
      <c r="DG33" s="164"/>
      <c r="DH33" s="164">
        <f>DH7</f>
        <v>45015</v>
      </c>
      <c r="DL33" s="164"/>
      <c r="DM33" s="164">
        <f>DM7</f>
        <v>45043</v>
      </c>
      <c r="DQ33" s="164"/>
      <c r="DR33" s="164">
        <f>DR7</f>
        <v>45076</v>
      </c>
      <c r="DV33" s="164"/>
      <c r="DW33" s="164">
        <f>DW7</f>
        <v>45106</v>
      </c>
      <c r="EA33" s="164"/>
      <c r="EB33" s="164">
        <f>EB7</f>
        <v>45135</v>
      </c>
      <c r="EF33" s="164"/>
      <c r="EG33" s="164">
        <f>EG7</f>
        <v>45168</v>
      </c>
      <c r="EK33" s="164"/>
      <c r="EL33" s="164">
        <f>EL7</f>
        <v>45196</v>
      </c>
      <c r="EP33" s="164"/>
      <c r="EQ33" s="164">
        <f>EQ7</f>
        <v>45229</v>
      </c>
      <c r="EU33" s="164"/>
      <c r="EV33" s="164">
        <f>EV7</f>
        <v>45259</v>
      </c>
      <c r="EZ33" s="164"/>
      <c r="FA33" s="164">
        <f>FA7</f>
        <v>45288</v>
      </c>
      <c r="FE33" s="164"/>
      <c r="FF33" s="164">
        <f>FF7</f>
        <v>45320</v>
      </c>
      <c r="FJ33" s="164"/>
      <c r="FK33" s="164">
        <f>FK7</f>
        <v>45350</v>
      </c>
      <c r="FO33" s="164"/>
      <c r="FP33" s="164">
        <f>FP7</f>
        <v>45379</v>
      </c>
      <c r="FT33" s="164"/>
      <c r="FU33" s="164">
        <f>FU7</f>
        <v>45411</v>
      </c>
      <c r="FY33" s="164"/>
      <c r="FZ33" s="164">
        <f>FZ7</f>
        <v>45442</v>
      </c>
      <c r="GD33" s="164"/>
      <c r="GE33" s="164">
        <f>GE7</f>
        <v>45470</v>
      </c>
      <c r="GI33" s="164"/>
      <c r="GJ33" s="164">
        <f>GJ7</f>
        <v>45503</v>
      </c>
      <c r="GN33" s="164"/>
      <c r="GO33" s="164">
        <f>GO7</f>
        <v>45533</v>
      </c>
      <c r="GP33" s="336"/>
      <c r="GQ33" s="135"/>
      <c r="GS33" s="164"/>
      <c r="GT33" s="164">
        <f>GT7</f>
        <v>45562</v>
      </c>
      <c r="GU33" s="336"/>
      <c r="GV33" s="135"/>
      <c r="GX33" s="164"/>
      <c r="GY33" s="164">
        <f>GY7</f>
        <v>45595</v>
      </c>
      <c r="GZ33" s="336"/>
      <c r="HA33" s="135"/>
      <c r="HC33" s="164"/>
      <c r="HD33" s="164">
        <f>HD7</f>
        <v>45624</v>
      </c>
      <c r="HE33" s="336"/>
      <c r="HF33" s="135"/>
      <c r="HH33" s="164"/>
      <c r="HI33" s="164">
        <f>HI7</f>
        <v>45656</v>
      </c>
      <c r="HJ33" s="336"/>
      <c r="HK33" s="135"/>
      <c r="HM33" s="164"/>
      <c r="HN33" s="164">
        <f>HN7</f>
        <v>45673</v>
      </c>
      <c r="HO33" s="336"/>
      <c r="HP33" s="135"/>
      <c r="HR33" s="164"/>
      <c r="HS33" s="164">
        <f>HS7</f>
        <v>45715</v>
      </c>
      <c r="HT33" s="336"/>
      <c r="HU33" s="135"/>
      <c r="HW33" s="164"/>
      <c r="HX33" s="164">
        <f>HX7</f>
        <v>45744</v>
      </c>
      <c r="HY33" s="336"/>
      <c r="HZ33" s="135"/>
      <c r="IB33" s="164"/>
      <c r="IC33" s="164">
        <f>IC7</f>
        <v>45776</v>
      </c>
      <c r="ID33" s="336"/>
      <c r="IE33" s="135"/>
      <c r="IG33" s="164"/>
      <c r="IH33" s="164">
        <f>IH7</f>
        <v>45806</v>
      </c>
      <c r="II33" s="336"/>
      <c r="IJ33" s="135"/>
      <c r="IL33" s="164"/>
      <c r="IM33" s="164">
        <f>IM7</f>
        <v>45835</v>
      </c>
      <c r="IN33" s="336"/>
      <c r="IO33" s="135"/>
      <c r="IQ33" s="164"/>
      <c r="IR33" s="164">
        <f>IR7</f>
        <v>45868</v>
      </c>
      <c r="IS33" s="336"/>
      <c r="IT33" s="135"/>
      <c r="IV33" s="164"/>
      <c r="IW33" s="164">
        <f>IW7</f>
        <v>45897</v>
      </c>
      <c r="IX33" s="336"/>
      <c r="IY33" s="135"/>
      <c r="JA33" s="164"/>
      <c r="JB33" s="164">
        <f>JB7</f>
        <v>45929</v>
      </c>
      <c r="JC33" s="336"/>
      <c r="JD33" s="135"/>
      <c r="JF33" s="164"/>
      <c r="JG33" s="164">
        <f>JG7</f>
        <v>45960</v>
      </c>
      <c r="JH33" s="336"/>
      <c r="JI33" s="135"/>
      <c r="JK33" s="164"/>
      <c r="JL33" s="164">
        <f>JL7</f>
        <v>45988</v>
      </c>
      <c r="JM33" s="336"/>
      <c r="JN33" s="135"/>
      <c r="JP33" s="164"/>
      <c r="JQ33" s="164">
        <f>JQ7</f>
        <v>46021</v>
      </c>
      <c r="JR33" s="336"/>
      <c r="JS33" s="135"/>
      <c r="JU33" s="164"/>
      <c r="JV33" s="164">
        <f>JV7</f>
        <v>46051</v>
      </c>
      <c r="JW33" s="336"/>
      <c r="JX33" s="135"/>
      <c r="JZ33" s="164"/>
      <c r="KA33" s="164">
        <f>KA7</f>
        <v>46079</v>
      </c>
      <c r="KB33" s="336"/>
      <c r="KC33" s="135"/>
      <c r="KE33" s="164"/>
      <c r="KF33" s="164">
        <f>KF7</f>
        <v>46111</v>
      </c>
      <c r="KG33" s="336"/>
      <c r="KH33" s="135"/>
      <c r="KJ33" s="164"/>
      <c r="KK33" s="164">
        <f>KK7</f>
        <v>46141</v>
      </c>
      <c r="KL33" s="336"/>
      <c r="KM33" s="135"/>
      <c r="KO33" s="164"/>
      <c r="KP33" s="164">
        <f>KP7</f>
        <v>46170</v>
      </c>
      <c r="KQ33" s="336"/>
      <c r="KR33" s="135"/>
      <c r="KT33" s="164"/>
      <c r="KU33" s="164">
        <f>KU7</f>
        <v>46202</v>
      </c>
      <c r="KV33" s="336"/>
      <c r="KW33" s="135"/>
    </row>
  </sheetData>
  <sheetProtection formatCells="0" insertHyperlinks="0" autoFilter="0"/>
  <mergeCells count="29">
    <mergeCell ref="B5:C5"/>
    <mergeCell ref="G5:H5"/>
    <mergeCell ref="K5:L5"/>
    <mergeCell ref="P5:Q5"/>
    <mergeCell ref="R5:S5"/>
    <mergeCell ref="W5:X5"/>
    <mergeCell ref="Y5:Z5"/>
    <mergeCell ref="AD5:AE5"/>
    <mergeCell ref="AF5:AG5"/>
    <mergeCell ref="AK5:AL5"/>
    <mergeCell ref="AM5:AN5"/>
    <mergeCell ref="AR5:AS5"/>
    <mergeCell ref="AT5:AU5"/>
    <mergeCell ref="AY5:AZ5"/>
    <mergeCell ref="BA5:BB5"/>
    <mergeCell ref="BF5:BG5"/>
    <mergeCell ref="BH5:BI5"/>
    <mergeCell ref="BM5:BN5"/>
    <mergeCell ref="BO5:BP5"/>
    <mergeCell ref="BT5:BU5"/>
    <mergeCell ref="BV5:BW5"/>
    <mergeCell ref="CA5:CB5"/>
    <mergeCell ref="CC5:CD5"/>
    <mergeCell ref="CH5:CI5"/>
    <mergeCell ref="CJ5:CK5"/>
    <mergeCell ref="CO5:CP5"/>
    <mergeCell ref="CQ5:CR5"/>
    <mergeCell ref="CV5:CW5"/>
    <mergeCell ref="CX5:CY5"/>
  </mergeCell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LA33"/>
  <sheetViews>
    <sheetView topLeftCell="KL1" workbookViewId="0">
      <selection activeCell="IF2" sqref="IF2"/>
    </sheetView>
  </sheetViews>
  <sheetFormatPr defaultColWidth="9" defaultRowHeight="14.4"/>
  <cols>
    <col min="1" max="1" width="22.1111111111111" style="135" customWidth="1"/>
    <col min="2" max="2" width="8.44444444444444" style="135" customWidth="1"/>
    <col min="3" max="3" width="9.66666666666667" style="135" customWidth="1"/>
    <col min="4" max="4" width="19.4444444444444" customWidth="1"/>
    <col min="5" max="5" width="22.1111111111111" style="135" customWidth="1"/>
    <col min="6" max="6" width="8.44444444444444" style="135" customWidth="1"/>
    <col min="7" max="7" width="9.66666666666667" style="135" customWidth="1"/>
    <col min="8" max="8" width="19.4444444444444" customWidth="1"/>
    <col min="9" max="9" width="9.21296296296296" customWidth="1"/>
    <col min="10" max="10" width="22.1111111111111" style="135" customWidth="1"/>
    <col min="11" max="11" width="8.44444444444444" style="135" customWidth="1"/>
    <col min="12" max="12" width="9.66666666666667" style="135" customWidth="1"/>
    <col min="13" max="13" width="19.4444444444444" customWidth="1"/>
    <col min="14" max="14" width="22.1111111111111" style="135" customWidth="1"/>
    <col min="15" max="15" width="8.44444444444444" style="135" customWidth="1"/>
    <col min="16" max="16" width="9.66666666666667" style="135" customWidth="1"/>
    <col min="17" max="18" width="19.4444444444444" customWidth="1"/>
    <col min="19" max="19" width="13.8888888888889" style="135" customWidth="1"/>
    <col min="20" max="20" width="9" style="135"/>
    <col min="21" max="21" width="11.787037037037" style="135" customWidth="1"/>
    <col min="22" max="22" width="19.212962962963" style="135" customWidth="1"/>
    <col min="23" max="23" width="12.5555555555556" style="135" customWidth="1"/>
    <col min="24" max="24" width="16.212962962963" style="135" customWidth="1"/>
    <col min="26" max="26" width="13.8888888888889" style="135" customWidth="1"/>
    <col min="27" max="27" width="9" style="135"/>
    <col min="28" max="28" width="11.787037037037" style="135" customWidth="1"/>
    <col min="29" max="29" width="19.212962962963" style="135" customWidth="1"/>
    <col min="30" max="30" width="12.5555555555556" style="135" customWidth="1"/>
    <col min="31" max="31" width="16.212962962963" style="135" customWidth="1"/>
    <col min="33" max="33" width="13.8888888888889" style="135" customWidth="1"/>
    <col min="34" max="34" width="9" style="135"/>
    <col min="35" max="35" width="11.787037037037" style="135" customWidth="1"/>
    <col min="36" max="36" width="19.212962962963" style="135" customWidth="1"/>
    <col min="37" max="37" width="12.5555555555556" style="135" customWidth="1"/>
    <col min="38" max="38" width="16.212962962963" style="135" customWidth="1"/>
    <col min="40" max="40" width="13.8888888888889" style="135" customWidth="1"/>
    <col min="41" max="41" width="9" style="135"/>
    <col min="42" max="42" width="14.4444444444444" style="135" customWidth="1"/>
    <col min="43" max="43" width="19.212962962963" style="135" customWidth="1"/>
    <col min="44" max="44" width="12.5555555555556" style="135" customWidth="1"/>
    <col min="45" max="45" width="16.212962962963" style="135" customWidth="1"/>
    <col min="47" max="47" width="13.8888888888889" style="135" customWidth="1"/>
    <col min="48" max="48" width="9" style="135"/>
    <col min="49" max="49" width="14.4444444444444" style="135" customWidth="1"/>
    <col min="50" max="50" width="19.212962962963" style="135" customWidth="1"/>
    <col min="51" max="51" width="12.5555555555556" style="135" customWidth="1"/>
    <col min="52" max="52" width="16.212962962963" style="135" customWidth="1"/>
    <col min="54" max="54" width="13.8888888888889" style="135" customWidth="1"/>
    <col min="55" max="55" width="9" style="135"/>
    <col min="56" max="56" width="14.4444444444444" style="135" customWidth="1"/>
    <col min="57" max="57" width="19.212962962963" style="135" customWidth="1"/>
    <col min="58" max="58" width="12.5555555555556" style="135" customWidth="1"/>
    <col min="59" max="59" width="16.212962962963" style="135" customWidth="1"/>
    <col min="61" max="61" width="13.8888888888889" style="135" customWidth="1"/>
    <col min="62" max="62" width="9" style="135"/>
    <col min="63" max="63" width="14.4444444444444" style="135" customWidth="1"/>
    <col min="64" max="64" width="19.212962962963" style="135" customWidth="1"/>
    <col min="65" max="65" width="12.5555555555556" style="135" customWidth="1"/>
    <col min="66" max="66" width="16.212962962963" style="135" customWidth="1"/>
    <col min="68" max="68" width="13.8888888888889" style="135" customWidth="1"/>
    <col min="69" max="69" width="9" style="135"/>
    <col min="70" max="70" width="14.4444444444444" style="135" customWidth="1"/>
    <col min="71" max="71" width="19.212962962963" style="135" customWidth="1"/>
    <col min="72" max="72" width="12.5555555555556" style="135" customWidth="1"/>
    <col min="73" max="73" width="16.212962962963" style="135" customWidth="1"/>
    <col min="75" max="75" width="13.8888888888889" style="135" customWidth="1"/>
    <col min="76" max="76" width="9" style="135"/>
    <col min="77" max="77" width="14.4444444444444" style="135" customWidth="1"/>
    <col min="78" max="78" width="19.212962962963" style="135" customWidth="1"/>
    <col min="79" max="79" width="12.5555555555556" style="135" customWidth="1"/>
    <col min="80" max="80" width="16.212962962963" style="135" customWidth="1"/>
    <col min="82" max="82" width="13.8888888888889" style="135" customWidth="1"/>
    <col min="83" max="83" width="9" style="135"/>
    <col min="84" max="84" width="14.4444444444444" style="135" customWidth="1"/>
    <col min="85" max="85" width="19.212962962963" style="135" customWidth="1"/>
    <col min="86" max="86" width="12.5555555555556" style="135" customWidth="1"/>
    <col min="87" max="87" width="16.212962962963" style="135" customWidth="1"/>
    <col min="89" max="89" width="13.8888888888889" style="135" customWidth="1"/>
    <col min="90" max="90" width="9" style="135"/>
    <col min="91" max="91" width="14.4444444444444" style="135" customWidth="1"/>
    <col min="92" max="92" width="19.212962962963" style="135" customWidth="1"/>
    <col min="93" max="93" width="12.5555555555556" style="135" customWidth="1"/>
    <col min="94" max="94" width="16.212962962963" style="135" customWidth="1"/>
    <col min="96" max="96" width="13.8888888888889" style="135" customWidth="1"/>
    <col min="97" max="97" width="9" style="135"/>
    <col min="98" max="98" width="14.4444444444444" style="135" customWidth="1"/>
    <col min="99" max="99" width="19.212962962963" style="135" customWidth="1"/>
    <col min="100" max="100" width="12.5555555555556" style="135" customWidth="1"/>
    <col min="101" max="101" width="16.212962962963" style="135" customWidth="1"/>
    <col min="103" max="103" width="13.8888888888889" style="135" customWidth="1"/>
    <col min="104" max="104" width="9" style="135"/>
    <col min="105" max="105" width="14.4444444444444" style="135" customWidth="1"/>
    <col min="106" max="106" width="19.212962962963" style="135" customWidth="1"/>
    <col min="107" max="107" width="12.5555555555556" style="135" customWidth="1"/>
    <col min="108" max="108" width="16.212962962963" style="135" customWidth="1"/>
    <col min="110" max="110" width="13.8888888888889" style="135" customWidth="1"/>
    <col min="111" max="111" width="15.5555555555556" style="135" customWidth="1"/>
    <col min="112" max="112" width="14.4444444444444" style="135" customWidth="1"/>
    <col min="113" max="113" width="16.212962962963" style="135" customWidth="1"/>
    <col min="115" max="115" width="13.8888888888889" style="135" customWidth="1"/>
    <col min="116" max="116" width="15.5555555555556" style="135" customWidth="1"/>
    <col min="117" max="117" width="14.4444444444444" style="135" customWidth="1"/>
    <col min="118" max="118" width="16.212962962963" style="135" customWidth="1"/>
    <col min="120" max="120" width="13.8888888888889" style="135" customWidth="1"/>
    <col min="121" max="121" width="15.5555555555556" style="135" customWidth="1"/>
    <col min="122" max="122" width="14.4444444444444" style="135" customWidth="1"/>
    <col min="123" max="123" width="16.212962962963" style="135" customWidth="1"/>
    <col min="125" max="125" width="13.8888888888889" style="135" customWidth="1"/>
    <col min="126" max="126" width="15.5555555555556" style="135" customWidth="1"/>
    <col min="127" max="127" width="14.4444444444444" style="135" customWidth="1"/>
    <col min="128" max="128" width="16.212962962963" style="135" customWidth="1"/>
    <col min="130" max="130" width="13.8888888888889" style="135" customWidth="1"/>
    <col min="131" max="131" width="15.5555555555556" style="135" customWidth="1"/>
    <col min="132" max="132" width="14.4444444444444" style="135" customWidth="1"/>
    <col min="133" max="133" width="16.212962962963" style="135" customWidth="1"/>
    <col min="136" max="136" width="13.4444444444444" customWidth="1"/>
    <col min="137" max="137" width="13.5555555555556" customWidth="1"/>
    <col min="138" max="138" width="12.6666666666667" customWidth="1"/>
    <col min="141" max="141" width="13.4444444444444" customWidth="1"/>
    <col min="142" max="142" width="13.5555555555556" customWidth="1"/>
    <col min="143" max="143" width="12.6666666666667" customWidth="1"/>
    <col min="146" max="146" width="13.4444444444444" customWidth="1"/>
    <col min="147" max="147" width="13.5555555555556" customWidth="1"/>
    <col min="148" max="148" width="12.6666666666667" customWidth="1"/>
    <col min="151" max="151" width="13.4444444444444" customWidth="1"/>
    <col min="152" max="152" width="13.5555555555556" customWidth="1"/>
    <col min="153" max="153" width="12.6666666666667" customWidth="1"/>
    <col min="156" max="156" width="13.4444444444444" customWidth="1"/>
    <col min="157" max="157" width="13.5555555555556" customWidth="1"/>
    <col min="158" max="158" width="12.6666666666667" customWidth="1"/>
    <col min="161" max="161" width="13.4444444444444" customWidth="1"/>
    <col min="162" max="162" width="13.5555555555556" customWidth="1"/>
    <col min="163" max="163" width="12.6666666666667" customWidth="1"/>
    <col min="166" max="166" width="13.4444444444444" customWidth="1"/>
    <col min="167" max="167" width="13.5555555555556" customWidth="1"/>
    <col min="168" max="168" width="12.6666666666667" customWidth="1"/>
    <col min="171" max="171" width="13.4444444444444" customWidth="1"/>
    <col min="172" max="172" width="13.5555555555556" customWidth="1"/>
    <col min="173" max="173" width="12.6666666666667" customWidth="1"/>
    <col min="176" max="176" width="13.4444444444444" customWidth="1"/>
    <col min="177" max="177" width="13.5555555555556" customWidth="1"/>
    <col min="178" max="178" width="12.6666666666667" customWidth="1"/>
    <col min="181" max="181" width="13.4444444444444" customWidth="1"/>
    <col min="182" max="182" width="13.5555555555556" customWidth="1"/>
    <col min="183" max="183" width="12.6666666666667" customWidth="1"/>
    <col min="186" max="186" width="13.4444444444444" customWidth="1"/>
    <col min="187" max="187" width="13.5555555555556" customWidth="1"/>
    <col min="188" max="188" width="12.6666666666667" customWidth="1"/>
    <col min="191" max="191" width="13.4444444444444" customWidth="1"/>
    <col min="192" max="192" width="13.5555555555556" customWidth="1"/>
    <col min="193" max="193" width="12.6666666666667" customWidth="1"/>
    <col min="196" max="196" width="13.4444444444444" customWidth="1"/>
    <col min="197" max="197" width="13.5555555555556" customWidth="1"/>
    <col min="198" max="198" width="12.6666666666667" customWidth="1"/>
    <col min="200" max="200" width="11.4444444444444" customWidth="1"/>
    <col min="201" max="201" width="10.787037037037" customWidth="1"/>
    <col min="202" max="202" width="11.4444444444444" customWidth="1"/>
    <col min="203" max="203" width="9.21296296296296" customWidth="1"/>
    <col min="205" max="205" width="11.4444444444444" customWidth="1"/>
    <col min="206" max="206" width="10.787037037037" customWidth="1"/>
    <col min="207" max="207" width="11.4444444444444" customWidth="1"/>
    <col min="208" max="208" width="9.21296296296296" customWidth="1"/>
    <col min="210" max="210" width="11.4444444444444" customWidth="1"/>
    <col min="211" max="211" width="10.787037037037" customWidth="1"/>
    <col min="212" max="212" width="11.4444444444444" customWidth="1"/>
    <col min="213" max="213" width="9.21296296296296" customWidth="1"/>
    <col min="215" max="215" width="11.4444444444444" customWidth="1"/>
    <col min="216" max="216" width="10.787037037037" customWidth="1"/>
    <col min="217" max="217" width="11.4444444444444" customWidth="1"/>
    <col min="218" max="218" width="9.21296296296296" customWidth="1"/>
    <col min="220" max="220" width="11.4444444444444" customWidth="1"/>
    <col min="221" max="221" width="10.787037037037" customWidth="1"/>
    <col min="222" max="222" width="11.4444444444444" customWidth="1"/>
    <col min="223" max="223" width="9.21296296296296" customWidth="1"/>
    <col min="225" max="225" width="11.4444444444444" customWidth="1"/>
    <col min="226" max="226" width="10.787037037037" customWidth="1"/>
    <col min="227" max="227" width="11.4444444444444" customWidth="1"/>
    <col min="228" max="228" width="9.21296296296296" customWidth="1"/>
    <col min="230" max="230" width="11.4444444444444" customWidth="1"/>
    <col min="231" max="231" width="10.787037037037" customWidth="1"/>
    <col min="232" max="232" width="11.4444444444444" customWidth="1"/>
    <col min="233" max="233" width="9.21296296296296" customWidth="1"/>
    <col min="235" max="235" width="11.4444444444444" customWidth="1"/>
    <col min="236" max="236" width="10.787037037037" customWidth="1"/>
    <col min="237" max="237" width="11.4444444444444" customWidth="1"/>
    <col min="238" max="238" width="9.21296296296296" customWidth="1"/>
    <col min="240" max="240" width="11.4444444444444" customWidth="1"/>
    <col min="241" max="241" width="10.787037037037" customWidth="1"/>
    <col min="242" max="242" width="11.4444444444444" customWidth="1"/>
    <col min="243" max="243" width="9.21296296296296" customWidth="1"/>
    <col min="245" max="245" width="11.4444444444444" customWidth="1"/>
    <col min="246" max="246" width="10.787037037037" customWidth="1"/>
    <col min="247" max="247" width="11.4444444444444" customWidth="1"/>
    <col min="248" max="248" width="9.21296296296296" customWidth="1"/>
    <col min="250" max="250" width="11.4444444444444" customWidth="1"/>
    <col min="251" max="251" width="10.787037037037" customWidth="1"/>
    <col min="252" max="252" width="11.4444444444444" customWidth="1"/>
    <col min="253" max="253" width="9.21296296296296" customWidth="1"/>
    <col min="255" max="255" width="11.4444444444444" customWidth="1"/>
    <col min="256" max="256" width="10.787037037037" customWidth="1"/>
    <col min="257" max="257" width="11.4444444444444" customWidth="1"/>
    <col min="258" max="258" width="9.21296296296296" customWidth="1"/>
    <col min="260" max="260" width="11.4444444444444" customWidth="1"/>
    <col min="261" max="261" width="10.787037037037" customWidth="1"/>
    <col min="262" max="262" width="11.4444444444444" customWidth="1"/>
    <col min="263" max="263" width="9.21296296296296" customWidth="1"/>
    <col min="265" max="265" width="11.4444444444444" customWidth="1"/>
    <col min="266" max="266" width="10.787037037037" customWidth="1"/>
    <col min="267" max="267" width="11.4444444444444" customWidth="1"/>
    <col min="268" max="268" width="9.21296296296296" customWidth="1"/>
    <col min="270" max="270" width="11.4444444444444" customWidth="1"/>
    <col min="271" max="271" width="10.787037037037" customWidth="1"/>
    <col min="272" max="272" width="11.4444444444444" customWidth="1"/>
    <col min="273" max="273" width="9.21296296296296" customWidth="1"/>
    <col min="275" max="275" width="11.4444444444444" customWidth="1"/>
    <col min="276" max="276" width="10.787037037037" customWidth="1"/>
    <col min="277" max="277" width="11.4444444444444" customWidth="1"/>
    <col min="278" max="278" width="9.21296296296296" customWidth="1"/>
    <col min="280" max="280" width="11.4444444444444" customWidth="1"/>
    <col min="281" max="281" width="10.787037037037" customWidth="1"/>
    <col min="282" max="282" width="11.4444444444444" customWidth="1"/>
    <col min="283" max="283" width="9.21296296296296" customWidth="1"/>
    <col min="285" max="285" width="11.4444444444444" customWidth="1"/>
    <col min="286" max="286" width="10.787037037037" customWidth="1"/>
    <col min="287" max="287" width="11.4444444444444" customWidth="1"/>
    <col min="288" max="288" width="9.21296296296296" customWidth="1"/>
    <col min="290" max="290" width="11.4444444444444" customWidth="1"/>
    <col min="291" max="291" width="10.787037037037" customWidth="1"/>
    <col min="292" max="292" width="11.4444444444444" customWidth="1"/>
    <col min="293" max="293" width="9.21296296296296" customWidth="1"/>
    <col min="294" max="294" width="12.6296296296296"/>
    <col min="295" max="295" width="11.4444444444444" customWidth="1"/>
    <col min="296" max="296" width="10.787037037037" customWidth="1"/>
    <col min="297" max="297" width="11.4444444444444" customWidth="1"/>
    <col min="298" max="298" width="9.21296296296296" customWidth="1"/>
    <col min="300" max="300" width="11.4444444444444" customWidth="1"/>
    <col min="301" max="301" width="10.787037037037" customWidth="1"/>
    <col min="302" max="302" width="11.4444444444444" customWidth="1"/>
    <col min="303" max="303" width="9.21296296296296" customWidth="1"/>
    <col min="305" max="305" width="11.4444444444444" customWidth="1"/>
    <col min="306" max="306" width="10.787037037037" customWidth="1"/>
    <col min="307" max="307" width="11.4444444444444" customWidth="1"/>
    <col min="308" max="308" width="9.21296296296296" customWidth="1"/>
    <col min="310" max="310" width="11.4444444444444" customWidth="1"/>
    <col min="311" max="311" width="10.787037037037" customWidth="1"/>
    <col min="312" max="312" width="11.4444444444444" customWidth="1"/>
    <col min="313" max="313" width="9.21296296296296" customWidth="1"/>
  </cols>
  <sheetData>
    <row r="1" s="65" customFormat="1" spans="1:313">
      <c r="A1" s="300" t="s">
        <v>1773</v>
      </c>
      <c r="B1" s="328" t="s">
        <v>62</v>
      </c>
      <c r="C1" s="329">
        <f>1/C6</f>
        <v>0.114806608268372</v>
      </c>
      <c r="D1" s="316">
        <f>ROUND(C1,12)</f>
        <v>0.114806608268</v>
      </c>
      <c r="E1" s="300" t="s">
        <v>1773</v>
      </c>
      <c r="F1" s="328" t="s">
        <v>62</v>
      </c>
      <c r="G1" s="329">
        <f>1/G6</f>
        <v>0.113448142853901</v>
      </c>
      <c r="H1" s="316">
        <f>ROUND(G1,12)</f>
        <v>0.113448142854</v>
      </c>
      <c r="I1" s="316"/>
      <c r="J1" s="300" t="s">
        <v>1773</v>
      </c>
      <c r="K1" s="328" t="s">
        <v>62</v>
      </c>
      <c r="L1" s="329">
        <f>1/L6</f>
        <v>0.117728776444826</v>
      </c>
      <c r="M1" s="316">
        <f>ROUND(L1,12)</f>
        <v>0.117728776445</v>
      </c>
      <c r="N1" s="300" t="s">
        <v>1773</v>
      </c>
      <c r="O1" s="328" t="s">
        <v>62</v>
      </c>
      <c r="P1" s="329">
        <f>1/P6</f>
        <v>0.116192600855178</v>
      </c>
      <c r="Q1" s="316">
        <f>ROUND(P1,12)</f>
        <v>0.116192600855</v>
      </c>
      <c r="R1" s="316"/>
      <c r="S1" s="300" t="s">
        <v>1774</v>
      </c>
      <c r="T1" s="328" t="s">
        <v>62</v>
      </c>
      <c r="U1" s="331">
        <f>U6</f>
        <v>8.6314</v>
      </c>
      <c r="V1" s="332"/>
      <c r="W1" s="332"/>
      <c r="X1" s="333"/>
      <c r="Z1" s="300" t="s">
        <v>1774</v>
      </c>
      <c r="AA1" s="328" t="s">
        <v>62</v>
      </c>
      <c r="AB1" s="331">
        <f>AB6</f>
        <v>8.4432</v>
      </c>
      <c r="AC1" s="332"/>
      <c r="AD1" s="332"/>
      <c r="AE1" s="333"/>
      <c r="AG1" s="300" t="s">
        <v>1774</v>
      </c>
      <c r="AH1" s="328" t="s">
        <v>62</v>
      </c>
      <c r="AI1" s="331">
        <f>AI6</f>
        <v>8.3378</v>
      </c>
      <c r="AJ1" s="332"/>
      <c r="AK1" s="332"/>
      <c r="AL1" s="333"/>
      <c r="AN1" s="300" t="s">
        <v>1774</v>
      </c>
      <c r="AO1" s="328" t="s">
        <v>62</v>
      </c>
      <c r="AP1" s="331">
        <f>AP6</f>
        <v>8.2535</v>
      </c>
      <c r="AQ1" s="332"/>
      <c r="AR1" s="332"/>
      <c r="AS1" s="333"/>
      <c r="AU1" s="300" t="s">
        <v>1774</v>
      </c>
      <c r="AV1" s="328" t="s">
        <v>62</v>
      </c>
      <c r="AW1" s="331">
        <f>AW6</f>
        <v>8.4202</v>
      </c>
      <c r="AX1" s="332"/>
      <c r="AY1" s="332"/>
      <c r="AZ1" s="333"/>
      <c r="BB1" s="300" t="s">
        <v>1774</v>
      </c>
      <c r="BC1" s="328" t="s">
        <v>62</v>
      </c>
      <c r="BD1" s="331">
        <f>BD6</f>
        <v>8.1365</v>
      </c>
      <c r="BE1" s="332"/>
      <c r="BF1" s="332"/>
      <c r="BG1" s="333"/>
      <c r="BI1" s="300" t="s">
        <v>1774</v>
      </c>
      <c r="BJ1" s="328" t="s">
        <v>62</v>
      </c>
      <c r="BK1" s="331">
        <f>BK6</f>
        <v>8.2083</v>
      </c>
      <c r="BL1" s="332"/>
      <c r="BM1" s="332"/>
      <c r="BN1" s="333"/>
      <c r="BP1" s="300" t="s">
        <v>1774</v>
      </c>
      <c r="BQ1" s="328" t="s">
        <v>62</v>
      </c>
      <c r="BR1" s="331">
        <f>BR6</f>
        <v>8.0557</v>
      </c>
      <c r="BS1" s="332"/>
      <c r="BT1" s="332"/>
      <c r="BU1" s="333"/>
      <c r="BW1" s="300" t="s">
        <v>1774</v>
      </c>
      <c r="BX1" s="328" t="s">
        <v>62</v>
      </c>
      <c r="BY1" s="331">
        <f>BY6</f>
        <v>7.9481</v>
      </c>
      <c r="BZ1" s="332"/>
      <c r="CA1" s="332"/>
      <c r="CB1" s="333"/>
      <c r="CD1" s="300" t="s">
        <v>1774</v>
      </c>
      <c r="CE1" s="328" t="s">
        <v>62</v>
      </c>
      <c r="CF1" s="331">
        <f>CF6</f>
        <v>8.3571</v>
      </c>
      <c r="CG1" s="332"/>
      <c r="CH1" s="332"/>
      <c r="CI1" s="333"/>
      <c r="CK1" s="300" t="s">
        <v>1774</v>
      </c>
      <c r="CL1" s="328" t="s">
        <v>62</v>
      </c>
      <c r="CM1" s="331">
        <f>CM6</f>
        <v>8.5748</v>
      </c>
      <c r="CN1" s="332"/>
      <c r="CO1" s="332"/>
      <c r="CP1" s="333"/>
      <c r="CR1" s="300" t="s">
        <v>1774</v>
      </c>
      <c r="CS1" s="328" t="s">
        <v>62</v>
      </c>
      <c r="CT1" s="331">
        <f>CT6</f>
        <v>8.3941</v>
      </c>
      <c r="CU1" s="332"/>
      <c r="CV1" s="332"/>
      <c r="CW1" s="333"/>
      <c r="CY1" s="300" t="s">
        <v>1774</v>
      </c>
      <c r="CZ1" s="328" t="s">
        <v>62</v>
      </c>
      <c r="DA1" s="331">
        <f>DA6</f>
        <v>8.3483</v>
      </c>
      <c r="DB1" s="332"/>
      <c r="DC1" s="332"/>
      <c r="DD1" s="333"/>
      <c r="DF1" s="300" t="s">
        <v>1774</v>
      </c>
      <c r="DG1" s="328" t="s">
        <v>62</v>
      </c>
      <c r="DH1" s="331">
        <f>DH6</f>
        <v>8.3885</v>
      </c>
      <c r="DI1" s="333"/>
      <c r="DK1" s="300" t="s">
        <v>1774</v>
      </c>
      <c r="DL1" s="328" t="s">
        <v>62</v>
      </c>
      <c r="DM1" s="331">
        <f>DM6</f>
        <v>8.5127</v>
      </c>
      <c r="DN1" s="333"/>
      <c r="DP1" s="300" t="s">
        <v>1774</v>
      </c>
      <c r="DQ1" s="328" t="s">
        <v>62</v>
      </c>
      <c r="DR1" s="331">
        <f>DR6</f>
        <v>8.6504</v>
      </c>
      <c r="DS1" s="333"/>
      <c r="DU1" s="300" t="s">
        <v>1774</v>
      </c>
      <c r="DV1" s="328" t="s">
        <v>62</v>
      </c>
      <c r="DW1" s="331">
        <f>DW6</f>
        <v>8.7899</v>
      </c>
      <c r="DX1" s="333"/>
      <c r="DZ1" s="300" t="s">
        <v>1774</v>
      </c>
      <c r="EA1" s="328" t="s">
        <v>62</v>
      </c>
      <c r="EB1" s="331">
        <f>EB6</f>
        <v>9.1432</v>
      </c>
      <c r="EC1" s="333"/>
      <c r="EE1" s="300" t="s">
        <v>1774</v>
      </c>
      <c r="EF1" s="328" t="s">
        <v>62</v>
      </c>
      <c r="EG1" s="331">
        <f>EG6</f>
        <v>9.1955</v>
      </c>
      <c r="EH1" s="333"/>
      <c r="EJ1" s="300" t="s">
        <v>1774</v>
      </c>
      <c r="EK1" s="328" t="s">
        <v>62</v>
      </c>
      <c r="EL1" s="331">
        <f>EL6</f>
        <v>9.2252</v>
      </c>
      <c r="EM1" s="333"/>
      <c r="EO1" s="300" t="s">
        <v>1774</v>
      </c>
      <c r="EP1" s="328" t="s">
        <v>62</v>
      </c>
      <c r="EQ1" s="331">
        <f>EQ6</f>
        <v>8.7667</v>
      </c>
      <c r="ER1" s="333"/>
      <c r="ET1" s="300" t="s">
        <v>1774</v>
      </c>
      <c r="EU1" s="328" t="s">
        <v>62</v>
      </c>
      <c r="EV1" s="331">
        <f>EV6</f>
        <v>8.7639</v>
      </c>
      <c r="EW1" s="333"/>
      <c r="EY1" s="300" t="s">
        <v>1774</v>
      </c>
      <c r="EZ1" s="328" t="s">
        <v>62</v>
      </c>
      <c r="FA1" s="331">
        <f>FA6</f>
        <v>9.029</v>
      </c>
      <c r="FB1" s="333"/>
      <c r="FD1" s="300" t="s">
        <v>1774</v>
      </c>
      <c r="FE1" s="328" t="s">
        <v>62</v>
      </c>
      <c r="FF1" s="331">
        <f>FF6</f>
        <v>9.0411</v>
      </c>
      <c r="FG1" s="333"/>
      <c r="FI1" s="300" t="s">
        <v>1774</v>
      </c>
      <c r="FJ1" s="328" t="s">
        <v>62</v>
      </c>
      <c r="FK1" s="331">
        <f>FK6</f>
        <v>9.0574</v>
      </c>
      <c r="FL1" s="333"/>
      <c r="FN1" s="300" t="s">
        <v>1774</v>
      </c>
      <c r="FO1" s="328" t="s">
        <v>62</v>
      </c>
      <c r="FP1" s="331">
        <f>FP6</f>
        <v>9.0249</v>
      </c>
      <c r="FQ1" s="333"/>
      <c r="FS1" s="300" t="s">
        <v>1774</v>
      </c>
      <c r="FT1" s="328" t="s">
        <v>62</v>
      </c>
      <c r="FU1" s="331">
        <f>FU6</f>
        <v>9.0004</v>
      </c>
      <c r="FV1" s="333"/>
      <c r="FX1" s="300" t="s">
        <v>1774</v>
      </c>
      <c r="FY1" s="328" t="s">
        <v>62</v>
      </c>
      <c r="FZ1" s="331">
        <f>FZ6</f>
        <v>8.9594</v>
      </c>
      <c r="GA1" s="333"/>
      <c r="GC1" s="300" t="s">
        <v>1774</v>
      </c>
      <c r="GD1" s="328" t="s">
        <v>62</v>
      </c>
      <c r="GE1" s="331">
        <f>GE6</f>
        <v>9.0853</v>
      </c>
      <c r="GF1" s="333"/>
      <c r="GH1" s="300" t="s">
        <v>1774</v>
      </c>
      <c r="GI1" s="328" t="s">
        <v>62</v>
      </c>
      <c r="GJ1" s="331">
        <f>GJ6</f>
        <v>9.043</v>
      </c>
      <c r="GK1" s="333"/>
      <c r="GM1" s="300" t="s">
        <v>1774</v>
      </c>
      <c r="GN1" s="328" t="s">
        <v>62</v>
      </c>
      <c r="GO1" s="331">
        <f>GO6</f>
        <v>9.19</v>
      </c>
      <c r="GP1" s="333"/>
      <c r="GR1" s="300" t="s">
        <v>1774</v>
      </c>
      <c r="GS1" s="328" t="s">
        <v>62</v>
      </c>
      <c r="GT1" s="331">
        <f>GT6</f>
        <v>9.3638</v>
      </c>
      <c r="GU1" s="333"/>
      <c r="GW1" s="300" t="s">
        <v>1774</v>
      </c>
      <c r="GX1" s="328" t="s">
        <v>62</v>
      </c>
      <c r="GY1" s="331">
        <f>GY6</f>
        <v>9.3761</v>
      </c>
      <c r="GZ1" s="333"/>
      <c r="HB1" s="300" t="s">
        <v>1774</v>
      </c>
      <c r="HC1" s="328" t="s">
        <v>62</v>
      </c>
      <c r="HD1" s="331">
        <f>HD6</f>
        <v>9.232</v>
      </c>
      <c r="HE1" s="333"/>
      <c r="HG1" s="300" t="s">
        <v>1774</v>
      </c>
      <c r="HH1" s="328" t="s">
        <v>62</v>
      </c>
      <c r="HI1" s="331">
        <f>HI6</f>
        <v>9.145</v>
      </c>
      <c r="HJ1" s="333"/>
      <c r="HL1" s="300" t="s">
        <v>1774</v>
      </c>
      <c r="HM1" s="328" t="s">
        <v>62</v>
      </c>
      <c r="HN1" s="331">
        <f>HN6</f>
        <v>9.0765</v>
      </c>
      <c r="HO1" s="333"/>
      <c r="HQ1" s="300" t="s">
        <v>1774</v>
      </c>
      <c r="HR1" s="328" t="s">
        <v>62</v>
      </c>
      <c r="HS1" s="331">
        <f>HS6</f>
        <v>8.8557</v>
      </c>
      <c r="HT1" s="333"/>
      <c r="HV1" s="300" t="s">
        <v>1774</v>
      </c>
      <c r="HW1" s="328" t="s">
        <v>62</v>
      </c>
      <c r="HX1" s="331">
        <f>HX6</f>
        <v>9.0994</v>
      </c>
      <c r="HY1" s="333"/>
      <c r="IA1" s="300" t="s">
        <v>1774</v>
      </c>
      <c r="IB1" s="328" t="s">
        <v>62</v>
      </c>
      <c r="IC1" s="331">
        <f>IC6</f>
        <v>9.3183</v>
      </c>
      <c r="ID1" s="333"/>
      <c r="IF1" s="300" t="s">
        <v>1774</v>
      </c>
      <c r="IG1" s="328" t="s">
        <v>62</v>
      </c>
      <c r="IH1" s="331">
        <f>IH6</f>
        <v>9.6867</v>
      </c>
      <c r="II1" s="333"/>
      <c r="IK1" s="300" t="s">
        <v>1774</v>
      </c>
      <c r="IL1" s="328" t="s">
        <v>62</v>
      </c>
      <c r="IM1" s="331">
        <f>IM6</f>
        <v>9.6844</v>
      </c>
      <c r="IN1" s="333"/>
      <c r="IP1" s="300" t="s">
        <v>1774</v>
      </c>
      <c r="IQ1" s="328" t="s">
        <v>62</v>
      </c>
      <c r="IR1" s="331">
        <f>IR6</f>
        <v>9.83</v>
      </c>
      <c r="IS1" s="333"/>
      <c r="IU1" s="300" t="s">
        <v>1774</v>
      </c>
      <c r="IV1" s="328" t="s">
        <v>62</v>
      </c>
      <c r="IW1" s="331">
        <f>IW6</f>
        <v>9.5013</v>
      </c>
      <c r="IX1" s="333"/>
      <c r="IZ1" s="300" t="s">
        <v>1774</v>
      </c>
      <c r="JA1" s="328" t="s">
        <v>62</v>
      </c>
      <c r="JB1" s="331">
        <f>JB6</f>
        <v>9.6043</v>
      </c>
      <c r="JC1" s="333"/>
      <c r="JE1" s="300" t="s">
        <v>1774</v>
      </c>
      <c r="JF1" s="328" t="s">
        <v>62</v>
      </c>
      <c r="JG1" s="331">
        <f>JG6</f>
        <v>9.5514</v>
      </c>
      <c r="JH1" s="333"/>
      <c r="JJ1" s="300" t="s">
        <v>1774</v>
      </c>
      <c r="JK1" s="328" t="s">
        <v>62</v>
      </c>
      <c r="JL1" s="331">
        <f>JL6</f>
        <v>9.3414</v>
      </c>
      <c r="JM1" s="333"/>
      <c r="JO1" s="300" t="s">
        <v>1774</v>
      </c>
      <c r="JP1" s="328" t="s">
        <v>62</v>
      </c>
      <c r="JQ1" s="331">
        <f>JQ6</f>
        <v>9.3697</v>
      </c>
      <c r="JR1" s="333"/>
      <c r="JT1" s="300" t="s">
        <v>1774</v>
      </c>
      <c r="JU1" s="328" t="s">
        <v>62</v>
      </c>
      <c r="JV1" s="331">
        <f>JV6</f>
        <v>9.4346</v>
      </c>
      <c r="JW1" s="333"/>
      <c r="JY1" s="300" t="s">
        <v>1774</v>
      </c>
      <c r="JZ1" s="328" t="s">
        <v>62</v>
      </c>
      <c r="KA1" s="331">
        <f>KA6</f>
        <v>9.608</v>
      </c>
      <c r="KB1" s="333"/>
      <c r="KD1" s="300" t="s">
        <v>1774</v>
      </c>
      <c r="KE1" s="328" t="s">
        <v>62</v>
      </c>
      <c r="KF1" s="331">
        <f>KF6</f>
        <v>9.2709</v>
      </c>
      <c r="KG1" s="333"/>
      <c r="KI1" s="300" t="s">
        <v>1774</v>
      </c>
      <c r="KJ1" s="328" t="s">
        <v>62</v>
      </c>
      <c r="KK1" s="331">
        <f>KK6</f>
        <v>9.1169</v>
      </c>
      <c r="KL1" s="333"/>
      <c r="KN1" s="300" t="s">
        <v>1774</v>
      </c>
      <c r="KO1" s="328" t="s">
        <v>62</v>
      </c>
      <c r="KP1" s="331">
        <f>KP6</f>
        <v>9.2416</v>
      </c>
      <c r="KQ1" s="333"/>
      <c r="KS1" s="300" t="s">
        <v>1774</v>
      </c>
      <c r="KT1" s="328" t="s">
        <v>62</v>
      </c>
      <c r="KU1" s="331">
        <f>KU6</f>
        <v>9.1335</v>
      </c>
      <c r="KV1" s="333"/>
      <c r="KX1" s="300" t="s">
        <v>1774</v>
      </c>
      <c r="KY1" s="328" t="s">
        <v>62</v>
      </c>
      <c r="KZ1" s="331">
        <f>KZ6</f>
        <v>9.0145</v>
      </c>
      <c r="LA1" s="333"/>
    </row>
    <row r="2" s="65" customFormat="1" spans="1:313">
      <c r="A2" s="300" t="s">
        <v>1773</v>
      </c>
      <c r="B2" s="305" t="s">
        <v>63</v>
      </c>
      <c r="C2" s="330">
        <f>1/AVERAGE(C6:C28)</f>
        <v>0.112625866444869</v>
      </c>
      <c r="D2" s="316">
        <f>ROUND(C2,12)</f>
        <v>0.112625866445</v>
      </c>
      <c r="E2" s="300" t="s">
        <v>1773</v>
      </c>
      <c r="F2" s="305" t="s">
        <v>63</v>
      </c>
      <c r="G2" s="330">
        <f>1/AVERAGE(G6:G28)</f>
        <v>0.113591427254985</v>
      </c>
      <c r="H2" s="316">
        <f>ROUND(G2,12)</f>
        <v>0.113591427255</v>
      </c>
      <c r="I2" s="316"/>
      <c r="J2" s="300" t="s">
        <v>1773</v>
      </c>
      <c r="K2" s="305" t="s">
        <v>63</v>
      </c>
      <c r="L2" s="330">
        <f>1/AVERAGE(L6:L28)</f>
        <v>0.11611998783907</v>
      </c>
      <c r="M2" s="316">
        <f>ROUND(L2,12)</f>
        <v>0.116119987839</v>
      </c>
      <c r="N2" s="300" t="s">
        <v>1773</v>
      </c>
      <c r="O2" s="305" t="s">
        <v>63</v>
      </c>
      <c r="P2" s="330">
        <f>1/AVERAGE(P6:P28)</f>
        <v>0.11801262632482</v>
      </c>
      <c r="Q2" s="316">
        <f>ROUND(P2,12)</f>
        <v>0.118012626325</v>
      </c>
      <c r="R2" s="316"/>
      <c r="S2" s="304"/>
      <c r="T2" s="305" t="s">
        <v>63</v>
      </c>
      <c r="U2" s="334">
        <f>AVERAGE(U6:U28)</f>
        <v>8.65558571428571</v>
      </c>
      <c r="V2" s="332"/>
      <c r="W2" s="332"/>
      <c r="X2" s="333"/>
      <c r="Z2" s="304"/>
      <c r="AA2" s="305" t="s">
        <v>63</v>
      </c>
      <c r="AB2" s="334">
        <f>AVERAGE(AB6:AB28)</f>
        <v>8.58898125</v>
      </c>
      <c r="AC2" s="332"/>
      <c r="AD2" s="332"/>
      <c r="AE2" s="333"/>
      <c r="AG2" s="304"/>
      <c r="AH2" s="305" t="s">
        <v>63</v>
      </c>
      <c r="AI2" s="334">
        <f>AVERAGE(AI6:AI28)</f>
        <v>8.35750869565217</v>
      </c>
      <c r="AJ2" s="332"/>
      <c r="AK2" s="332"/>
      <c r="AL2" s="333"/>
      <c r="AN2" s="304"/>
      <c r="AO2" s="305" t="s">
        <v>63</v>
      </c>
      <c r="AP2" s="334">
        <f>AVERAGE(AP6:AP28)</f>
        <v>8.31815263157895</v>
      </c>
      <c r="AQ2" s="332"/>
      <c r="AR2" s="332"/>
      <c r="AS2" s="333"/>
      <c r="AU2" s="304"/>
      <c r="AV2" s="305" t="s">
        <v>63</v>
      </c>
      <c r="AW2" s="334">
        <f>AVERAGE(AW6:AW28)</f>
        <v>8.34541052631579</v>
      </c>
      <c r="AX2" s="332"/>
      <c r="AY2" s="332"/>
      <c r="AZ2" s="333"/>
      <c r="BB2" s="304"/>
      <c r="BC2" s="305" t="s">
        <v>63</v>
      </c>
      <c r="BD2" s="334">
        <f>AVERAGE(BD6:BD28)</f>
        <v>8.25565238095238</v>
      </c>
      <c r="BE2" s="332"/>
      <c r="BF2" s="332"/>
      <c r="BG2" s="333"/>
      <c r="BI2" s="304"/>
      <c r="BJ2" s="305" t="s">
        <v>63</v>
      </c>
      <c r="BK2" s="334">
        <f>AVERAGE(BK6:BK28)</f>
        <v>8.07816666666667</v>
      </c>
      <c r="BL2" s="332"/>
      <c r="BM2" s="332"/>
      <c r="BN2" s="333"/>
      <c r="BP2" s="304"/>
      <c r="BQ2" s="305" t="s">
        <v>63</v>
      </c>
      <c r="BR2" s="334">
        <f>AVERAGE(BR6:BR28)</f>
        <v>8.1517652173913</v>
      </c>
      <c r="BS2" s="332"/>
      <c r="BT2" s="332"/>
      <c r="BU2" s="333"/>
      <c r="BW2" s="304"/>
      <c r="BX2" s="305" t="s">
        <v>63</v>
      </c>
      <c r="BY2" s="334">
        <f>AVERAGE(BY6:BY28)</f>
        <v>7.9201619047619</v>
      </c>
      <c r="BZ2" s="332"/>
      <c r="CA2" s="332"/>
      <c r="CB2" s="333"/>
      <c r="CD2" s="304"/>
      <c r="CE2" s="305" t="s">
        <v>63</v>
      </c>
      <c r="CF2" s="334">
        <f>AVERAGE(CF6:CF28)</f>
        <v>8.08574375</v>
      </c>
      <c r="CG2" s="332"/>
      <c r="CH2" s="332"/>
      <c r="CI2" s="333"/>
      <c r="CK2" s="304"/>
      <c r="CL2" s="305" t="s">
        <v>63</v>
      </c>
      <c r="CM2" s="334">
        <f>AVERAGE(CM6:CM28)</f>
        <v>8.39972272727273</v>
      </c>
      <c r="CN2" s="332"/>
      <c r="CO2" s="332"/>
      <c r="CP2" s="333"/>
      <c r="CR2" s="304"/>
      <c r="CS2" s="305" t="s">
        <v>63</v>
      </c>
      <c r="CT2" s="334">
        <f>AVERAGE(CT6:CT28)</f>
        <v>8.49852272727273</v>
      </c>
      <c r="CU2" s="332"/>
      <c r="CV2" s="332"/>
      <c r="CW2" s="333"/>
      <c r="CY2" s="304"/>
      <c r="CZ2" s="305" t="s">
        <v>63</v>
      </c>
      <c r="DA2" s="334">
        <f>AVERAGE(DA6:DA28)</f>
        <v>8.2842125</v>
      </c>
      <c r="DB2" s="332"/>
      <c r="DC2" s="332"/>
      <c r="DD2" s="333"/>
      <c r="DF2" s="304"/>
      <c r="DG2" s="305" t="s">
        <v>63</v>
      </c>
      <c r="DH2" s="334">
        <f>AVERAGE(DH6:DH28)</f>
        <v>8.25898</v>
      </c>
      <c r="DI2" s="333"/>
      <c r="DK2" s="304"/>
      <c r="DL2" s="305" t="s">
        <v>63</v>
      </c>
      <c r="DM2" s="334">
        <f>AVERAGE(DM6:DM28)</f>
        <v>8.36932608695652</v>
      </c>
      <c r="DN2" s="333"/>
      <c r="DP2" s="304"/>
      <c r="DQ2" s="305" t="s">
        <v>63</v>
      </c>
      <c r="DR2" s="334">
        <f>AVERAGE(DR6:DR28)</f>
        <v>8.5619947368421</v>
      </c>
      <c r="DS2" s="333"/>
      <c r="DU2" s="304"/>
      <c r="DV2" s="305" t="s">
        <v>63</v>
      </c>
      <c r="DW2" s="334">
        <f>AVERAGE(DW6:DW28)</f>
        <v>8.725595</v>
      </c>
      <c r="DX2" s="333"/>
      <c r="DZ2" s="304"/>
      <c r="EA2" s="305" t="s">
        <v>63</v>
      </c>
      <c r="EB2" s="334">
        <f>AVERAGE(EB6:EB28)</f>
        <v>9.021365</v>
      </c>
      <c r="EC2" s="333"/>
      <c r="EE2" s="304"/>
      <c r="EF2" s="305" t="s">
        <v>63</v>
      </c>
      <c r="EG2" s="334">
        <f>AVERAGE(EG6:EG28)</f>
        <v>9.25754761904762</v>
      </c>
      <c r="EH2" s="333"/>
      <c r="EJ2" s="304"/>
      <c r="EK2" s="305" t="s">
        <v>63</v>
      </c>
      <c r="EL2" s="334">
        <f>AVERAGE(EL6:EL28)</f>
        <v>9.19320869565217</v>
      </c>
      <c r="EM2" s="333"/>
      <c r="EO2" s="304"/>
      <c r="EP2" s="305" t="s">
        <v>63</v>
      </c>
      <c r="EQ2" s="334">
        <f>AVERAGE(EQ6:EQ28)</f>
        <v>8.994745</v>
      </c>
      <c r="ER2" s="333"/>
      <c r="ET2" s="304"/>
      <c r="EU2" s="305" t="s">
        <v>63</v>
      </c>
      <c r="EV2" s="334">
        <f>AVERAGE(EV6:EV28)</f>
        <v>8.78968235294118</v>
      </c>
      <c r="EW2" s="333"/>
      <c r="EY2" s="304"/>
      <c r="EZ2" s="305" t="s">
        <v>63</v>
      </c>
      <c r="FA2" s="334">
        <f>AVERAGE(FA6:FA28)</f>
        <v>8.90433636363636</v>
      </c>
      <c r="FB2" s="333"/>
      <c r="FD2" s="304"/>
      <c r="FE2" s="305" t="s">
        <v>63</v>
      </c>
      <c r="FF2" s="334">
        <f>AVERAGE(FF6:FF28)</f>
        <v>9.00338571428571</v>
      </c>
      <c r="FG2" s="333"/>
      <c r="FI2" s="304"/>
      <c r="FJ2" s="305" t="s">
        <v>63</v>
      </c>
      <c r="FK2" s="334">
        <f>AVERAGE(FK6:FK28)</f>
        <v>9.05118571428572</v>
      </c>
      <c r="FL2" s="333"/>
      <c r="FN2" s="304"/>
      <c r="FO2" s="305" t="s">
        <v>63</v>
      </c>
      <c r="FP2" s="334">
        <f>AVERAGE(FP6:FP28)</f>
        <v>9.0088625</v>
      </c>
      <c r="FQ2" s="333"/>
      <c r="FS2" s="304"/>
      <c r="FT2" s="305" t="s">
        <v>63</v>
      </c>
      <c r="FU2" s="334">
        <f>AVERAGE(FU6:FU28)</f>
        <v>9.0560380952381</v>
      </c>
      <c r="FV2" s="333"/>
      <c r="FX2" s="304"/>
      <c r="FY2" s="305" t="s">
        <v>63</v>
      </c>
      <c r="FZ2" s="334">
        <f>AVERAGE(FZ6:FZ28)</f>
        <v>8.929745</v>
      </c>
      <c r="GA2" s="333"/>
      <c r="GC2" s="304"/>
      <c r="GD2" s="305" t="s">
        <v>63</v>
      </c>
      <c r="GE2" s="334">
        <f>AVERAGE(GE6:GE28)</f>
        <v>9.019365</v>
      </c>
      <c r="GF2" s="333"/>
      <c r="GH2" s="304"/>
      <c r="GI2" s="305" t="s">
        <v>63</v>
      </c>
      <c r="GJ2" s="334">
        <f>AVERAGE(GJ6:GJ28)</f>
        <v>9.09091052631579</v>
      </c>
      <c r="GK2" s="333"/>
      <c r="GM2" s="304"/>
      <c r="GN2" s="305" t="s">
        <v>63</v>
      </c>
      <c r="GO2" s="334">
        <f>AVERAGE(GO6:GO28)</f>
        <v>9.20177391304348</v>
      </c>
      <c r="GP2" s="333"/>
      <c r="GR2" s="304"/>
      <c r="GS2" s="305" t="s">
        <v>63</v>
      </c>
      <c r="GT2" s="334">
        <f>AVERAGE(GT6:GT28)</f>
        <v>9.22908636363636</v>
      </c>
      <c r="GU2" s="333"/>
      <c r="GW2" s="304"/>
      <c r="GX2" s="305" t="s">
        <v>63</v>
      </c>
      <c r="GY2" s="334">
        <f>AVERAGE(GY6:GY28)</f>
        <v>9.35039473684211</v>
      </c>
      <c r="GZ2" s="333"/>
      <c r="HB2" s="304"/>
      <c r="HC2" s="305" t="s">
        <v>63</v>
      </c>
      <c r="HD2" s="334">
        <f>AVERAGE(HD6:HD28)</f>
        <v>9.24880555555556</v>
      </c>
      <c r="HE2" s="333"/>
      <c r="HG2" s="304"/>
      <c r="HH2" s="305" t="s">
        <v>63</v>
      </c>
      <c r="HI2" s="334">
        <f>AVERAGE(HI6:HI28)</f>
        <v>9.16997619047619</v>
      </c>
      <c r="HJ2" s="333"/>
      <c r="HL2" s="304"/>
      <c r="HM2" s="305" t="s">
        <v>63</v>
      </c>
      <c r="HN2" s="334">
        <f>AVERAGE(HN6:HN28)</f>
        <v>9.13122272727272</v>
      </c>
      <c r="HO2" s="333"/>
      <c r="HQ2" s="304"/>
      <c r="HR2" s="305" t="s">
        <v>63</v>
      </c>
      <c r="HS2" s="334">
        <f>AVERAGE(HS6:HS28)</f>
        <v>8.92928333333333</v>
      </c>
      <c r="HT2" s="333"/>
      <c r="HV2" s="304"/>
      <c r="HW2" s="305" t="s">
        <v>63</v>
      </c>
      <c r="HX2" s="334">
        <f>AVERAGE(HX6:HX28)</f>
        <v>9.04442777777778</v>
      </c>
      <c r="HY2" s="333"/>
      <c r="IA2" s="304"/>
      <c r="IB2" s="305" t="s">
        <v>63</v>
      </c>
      <c r="IC2" s="334">
        <f>AVERAGE(IC6:IC28)</f>
        <v>9.28895238095238</v>
      </c>
      <c r="ID2" s="333"/>
      <c r="IF2" s="304"/>
      <c r="IG2" s="305" t="s">
        <v>63</v>
      </c>
      <c r="IH2" s="334">
        <f>AVERAGE(IH6:IH28)</f>
        <v>9.50422857142857</v>
      </c>
      <c r="II2" s="333"/>
      <c r="IK2" s="304"/>
      <c r="IL2" s="305" t="s">
        <v>63</v>
      </c>
      <c r="IM2" s="334">
        <f>AVERAGE(IM6:IM28)</f>
        <v>9.62324210526316</v>
      </c>
      <c r="IN2" s="333"/>
      <c r="IP2" s="304"/>
      <c r="IQ2" s="305" t="s">
        <v>63</v>
      </c>
      <c r="IR2" s="334">
        <f>AVERAGE(IR6:IR28)</f>
        <v>9.729645</v>
      </c>
      <c r="IS2" s="333"/>
      <c r="IU2" s="304"/>
      <c r="IV2" s="305" t="s">
        <v>63</v>
      </c>
      <c r="IW2" s="334">
        <f>AVERAGE(IW6:IW28)</f>
        <v>9.67574347826087</v>
      </c>
      <c r="IX2" s="333"/>
      <c r="IZ2" s="304"/>
      <c r="JA2" s="305" t="s">
        <v>63</v>
      </c>
      <c r="JB2" s="334">
        <f>AVERAGE(JB6:JB28)</f>
        <v>9.60534285714286</v>
      </c>
      <c r="JC2" s="333"/>
      <c r="JE2" s="304"/>
      <c r="JF2" s="305" t="s">
        <v>63</v>
      </c>
      <c r="JG2" s="334">
        <f>AVERAGE(JG6:JG28)</f>
        <v>9.60563181818182</v>
      </c>
      <c r="JH2" s="333"/>
      <c r="JJ2" s="304"/>
      <c r="JK2" s="305" t="s">
        <v>63</v>
      </c>
      <c r="JL2" s="334">
        <f>AVERAGE(JL6:JL28)</f>
        <v>9.47607647058824</v>
      </c>
      <c r="JM2" s="333"/>
      <c r="JO2" s="304"/>
      <c r="JP2" s="305" t="s">
        <v>63</v>
      </c>
      <c r="JQ2" s="334">
        <f>AVERAGE(JQ6:JQ28)</f>
        <v>9.316305</v>
      </c>
      <c r="JR2" s="333"/>
      <c r="JT2" s="304"/>
      <c r="JU2" s="305" t="s">
        <v>63</v>
      </c>
      <c r="JV2" s="334">
        <f>AVERAGE(JV6:JV28)</f>
        <v>9.4345347826087</v>
      </c>
      <c r="JW2" s="333"/>
      <c r="JY2" s="304"/>
      <c r="JZ2" s="305" t="s">
        <v>63</v>
      </c>
      <c r="KA2" s="334">
        <f>AVERAGE(KA6:KA28)</f>
        <v>9.434105</v>
      </c>
      <c r="KB2" s="333"/>
      <c r="KD2" s="304"/>
      <c r="KE2" s="305" t="s">
        <v>63</v>
      </c>
      <c r="KF2" s="334">
        <f>AVERAGE(KF6:KF28)</f>
        <v>9.42557142857143</v>
      </c>
      <c r="KG2" s="333"/>
      <c r="KI2" s="304"/>
      <c r="KJ2" s="305" t="s">
        <v>63</v>
      </c>
      <c r="KK2" s="334">
        <f>AVERAGE(KK6:KK28)</f>
        <v>9.21052272727273</v>
      </c>
      <c r="KL2" s="333"/>
      <c r="KN2" s="304"/>
      <c r="KO2" s="305" t="s">
        <v>63</v>
      </c>
      <c r="KP2" s="334">
        <f>AVERAGE(KP6:KP28)</f>
        <v>9.21328095238095</v>
      </c>
      <c r="KQ2" s="333"/>
      <c r="KS2" s="304"/>
      <c r="KT2" s="305" t="s">
        <v>63</v>
      </c>
      <c r="KU2" s="334">
        <f>AVERAGE(KU6:KU28)</f>
        <v>9.19268333333333</v>
      </c>
      <c r="KV2" s="333"/>
      <c r="KX2" s="304"/>
      <c r="KY2" s="305" t="s">
        <v>63</v>
      </c>
      <c r="KZ2" s="334">
        <f>AVERAGE(KZ6:KZ28)</f>
        <v>9.06618095238095</v>
      </c>
      <c r="LA2" s="333"/>
    </row>
    <row r="3" spans="19:313">
      <c r="S3" s="132" t="s">
        <v>1773</v>
      </c>
      <c r="T3" s="141" t="s">
        <v>62</v>
      </c>
      <c r="U3" s="179">
        <f>1/U1</f>
        <v>0.115856060430521</v>
      </c>
      <c r="V3" s="318">
        <f>ROUND(U3,12)</f>
        <v>0.115856060431</v>
      </c>
      <c r="Z3" s="132" t="s">
        <v>1773</v>
      </c>
      <c r="AA3" s="141" t="s">
        <v>62</v>
      </c>
      <c r="AB3" s="179">
        <f>1/AB1</f>
        <v>0.118438506727307</v>
      </c>
      <c r="AC3" s="318">
        <f>ROUND(AB3,12)</f>
        <v>0.118438506727</v>
      </c>
      <c r="AG3" s="132" t="s">
        <v>1773</v>
      </c>
      <c r="AH3" s="141" t="s">
        <v>62</v>
      </c>
      <c r="AI3" s="179">
        <f>1/AI1</f>
        <v>0.119935714457051</v>
      </c>
      <c r="AJ3" s="318">
        <f>ROUND(AI3,12)</f>
        <v>0.119935714457</v>
      </c>
      <c r="AN3" s="132" t="s">
        <v>1773</v>
      </c>
      <c r="AO3" s="141" t="s">
        <v>62</v>
      </c>
      <c r="AP3" s="179">
        <f>1/AP1</f>
        <v>0.121160719694675</v>
      </c>
      <c r="AQ3" s="318">
        <f>ROUND(AP3,12)</f>
        <v>0.121160719695</v>
      </c>
      <c r="AU3" s="132" t="s">
        <v>1773</v>
      </c>
      <c r="AV3" s="141" t="s">
        <v>62</v>
      </c>
      <c r="AW3" s="179">
        <f>1/AW1</f>
        <v>0.118762024654996</v>
      </c>
      <c r="AX3" s="318">
        <f>ROUND(AW3,12)</f>
        <v>0.118762024655</v>
      </c>
      <c r="BB3" s="132" t="s">
        <v>1773</v>
      </c>
      <c r="BC3" s="141" t="s">
        <v>62</v>
      </c>
      <c r="BD3" s="179">
        <f>1/BD1</f>
        <v>0.12290296810668</v>
      </c>
      <c r="BE3" s="318">
        <f>ROUND(BD3,12)</f>
        <v>0.122902968107</v>
      </c>
      <c r="BI3" s="132" t="s">
        <v>1773</v>
      </c>
      <c r="BJ3" s="141" t="s">
        <v>62</v>
      </c>
      <c r="BK3" s="179">
        <f>1/BK1</f>
        <v>0.121827905900125</v>
      </c>
      <c r="BL3" s="318">
        <f>ROUND(BK3,12)</f>
        <v>0.1218279059</v>
      </c>
      <c r="BP3" s="132" t="s">
        <v>1773</v>
      </c>
      <c r="BQ3" s="141" t="s">
        <v>62</v>
      </c>
      <c r="BR3" s="179">
        <f>1/BR1</f>
        <v>0.124135705152873</v>
      </c>
      <c r="BS3" s="318">
        <f>ROUND(BR3,12)</f>
        <v>0.124135705153</v>
      </c>
      <c r="BW3" s="132" t="s">
        <v>1773</v>
      </c>
      <c r="BX3" s="141" t="s">
        <v>62</v>
      </c>
      <c r="BY3" s="179">
        <f>1/BY1</f>
        <v>0.125816232810357</v>
      </c>
      <c r="BZ3" s="318">
        <f>ROUND(BY3,12)</f>
        <v>0.12581623281</v>
      </c>
      <c r="CD3" s="132" t="s">
        <v>1773</v>
      </c>
      <c r="CE3" s="141" t="s">
        <v>62</v>
      </c>
      <c r="CF3" s="179">
        <f>1/CF1</f>
        <v>0.119658733292649</v>
      </c>
      <c r="CG3" s="318">
        <f>ROUND(CF3,12)</f>
        <v>0.119658733293</v>
      </c>
      <c r="CK3" s="132" t="s">
        <v>1773</v>
      </c>
      <c r="CL3" s="141" t="s">
        <v>62</v>
      </c>
      <c r="CM3" s="179">
        <f>1/CM1</f>
        <v>0.116620795820311</v>
      </c>
      <c r="CN3" s="318">
        <f>ROUND(CM3,12)</f>
        <v>0.11662079582</v>
      </c>
      <c r="CR3" s="132" t="s">
        <v>1773</v>
      </c>
      <c r="CS3" s="141" t="s">
        <v>62</v>
      </c>
      <c r="CT3" s="179">
        <f>1/CT1</f>
        <v>0.119131294599778</v>
      </c>
      <c r="CU3" s="318">
        <f>ROUND(CT3,12)</f>
        <v>0.1191312946</v>
      </c>
      <c r="CY3" s="132" t="s">
        <v>1773</v>
      </c>
      <c r="CZ3" s="141" t="s">
        <v>62</v>
      </c>
      <c r="DA3" s="179">
        <f>1/DA1</f>
        <v>0.119784866379982</v>
      </c>
      <c r="DB3" s="318">
        <f>ROUND(DA3,12)</f>
        <v>0.11978486638</v>
      </c>
      <c r="DF3" s="132" t="s">
        <v>1773</v>
      </c>
      <c r="DG3" s="141" t="s">
        <v>62</v>
      </c>
      <c r="DH3" s="179">
        <f>1/DH1</f>
        <v>0.11921082434285</v>
      </c>
      <c r="DK3" s="132" t="s">
        <v>1773</v>
      </c>
      <c r="DL3" s="141" t="s">
        <v>62</v>
      </c>
      <c r="DM3" s="179">
        <f>1/DM1</f>
        <v>0.117471542518825</v>
      </c>
      <c r="DP3" s="132" t="s">
        <v>1773</v>
      </c>
      <c r="DQ3" s="141" t="s">
        <v>62</v>
      </c>
      <c r="DR3" s="179">
        <f>1/DR1</f>
        <v>0.115601590677888</v>
      </c>
      <c r="DU3" s="132" t="s">
        <v>1773</v>
      </c>
      <c r="DV3" s="141" t="s">
        <v>62</v>
      </c>
      <c r="DW3" s="179">
        <f>1/DW1</f>
        <v>0.113766937052754</v>
      </c>
      <c r="DZ3" s="132" t="s">
        <v>1773</v>
      </c>
      <c r="EA3" s="141" t="s">
        <v>62</v>
      </c>
      <c r="EB3" s="179">
        <f>1/EB1</f>
        <v>0.109370898591303</v>
      </c>
      <c r="EE3" s="132" t="s">
        <v>1773</v>
      </c>
      <c r="EF3" s="141" t="s">
        <v>62</v>
      </c>
      <c r="EG3" s="179">
        <f>1/EG1</f>
        <v>0.108748844543527</v>
      </c>
      <c r="EH3" s="135"/>
      <c r="EJ3" s="132" t="s">
        <v>1773</v>
      </c>
      <c r="EK3" s="141" t="s">
        <v>62</v>
      </c>
      <c r="EL3" s="179">
        <f>1/EL1</f>
        <v>0.108398733902788</v>
      </c>
      <c r="EM3" s="135"/>
      <c r="EO3" s="132" t="s">
        <v>1773</v>
      </c>
      <c r="EP3" s="141" t="s">
        <v>62</v>
      </c>
      <c r="EQ3" s="179">
        <f>1/EQ1</f>
        <v>0.11406800734598</v>
      </c>
      <c r="ER3" s="135"/>
      <c r="ET3" s="132" t="s">
        <v>1773</v>
      </c>
      <c r="EU3" s="141" t="s">
        <v>62</v>
      </c>
      <c r="EV3" s="179">
        <f>1/EV1</f>
        <v>0.114104451214642</v>
      </c>
      <c r="EW3" s="135"/>
      <c r="EY3" s="132" t="s">
        <v>1773</v>
      </c>
      <c r="EZ3" s="141" t="s">
        <v>62</v>
      </c>
      <c r="FA3" s="179">
        <f>1/FA1</f>
        <v>0.11075423634954</v>
      </c>
      <c r="FB3" s="135"/>
      <c r="FD3" s="132" t="s">
        <v>1773</v>
      </c>
      <c r="FE3" s="141" t="s">
        <v>62</v>
      </c>
      <c r="FF3" s="179">
        <f>1/FF1</f>
        <v>0.110606010330601</v>
      </c>
      <c r="FG3" s="135"/>
      <c r="FI3" s="132" t="s">
        <v>1773</v>
      </c>
      <c r="FJ3" s="141" t="s">
        <v>62</v>
      </c>
      <c r="FK3" s="179">
        <f>1/FK1</f>
        <v>0.110406960054762</v>
      </c>
      <c r="FL3" s="135"/>
      <c r="FN3" s="132" t="s">
        <v>1773</v>
      </c>
      <c r="FO3" s="141" t="s">
        <v>62</v>
      </c>
      <c r="FP3" s="179">
        <f>1/FP1</f>
        <v>0.11080455185099</v>
      </c>
      <c r="FQ3" s="135"/>
      <c r="FS3" s="132" t="s">
        <v>1773</v>
      </c>
      <c r="FT3" s="141" t="s">
        <v>62</v>
      </c>
      <c r="FU3" s="179">
        <f>1/FU1</f>
        <v>0.111106173058975</v>
      </c>
      <c r="FV3" s="135"/>
      <c r="FX3" s="132" t="s">
        <v>1773</v>
      </c>
      <c r="FY3" s="141" t="s">
        <v>62</v>
      </c>
      <c r="FZ3" s="179">
        <f>1/FZ1</f>
        <v>0.111614617050249</v>
      </c>
      <c r="GA3" s="135"/>
      <c r="GC3" s="132" t="s">
        <v>1773</v>
      </c>
      <c r="GD3" s="141" t="s">
        <v>62</v>
      </c>
      <c r="GE3" s="179">
        <f>1/GE1</f>
        <v>0.110067911901643</v>
      </c>
      <c r="GF3" s="135"/>
      <c r="GH3" s="132" t="s">
        <v>1773</v>
      </c>
      <c r="GI3" s="141" t="s">
        <v>62</v>
      </c>
      <c r="GJ3" s="179">
        <f>1/GJ1</f>
        <v>0.110582771204246</v>
      </c>
      <c r="GK3" s="135"/>
      <c r="GM3" s="132" t="s">
        <v>1773</v>
      </c>
      <c r="GN3" s="141" t="s">
        <v>62</v>
      </c>
      <c r="GO3" s="179">
        <f>1/GO1</f>
        <v>0.108813928182807</v>
      </c>
      <c r="GP3" s="135"/>
      <c r="GR3" s="132" t="s">
        <v>1773</v>
      </c>
      <c r="GS3" s="141" t="s">
        <v>62</v>
      </c>
      <c r="GT3" s="179">
        <f>1/GT1</f>
        <v>0.106794250197569</v>
      </c>
      <c r="GU3" s="135"/>
      <c r="GW3" s="132" t="s">
        <v>1773</v>
      </c>
      <c r="GX3" s="141" t="s">
        <v>62</v>
      </c>
      <c r="GY3" s="179">
        <f>1/GY1</f>
        <v>0.106654152579431</v>
      </c>
      <c r="GZ3" s="135"/>
      <c r="HB3" s="132" t="s">
        <v>1773</v>
      </c>
      <c r="HC3" s="141" t="s">
        <v>62</v>
      </c>
      <c r="HD3" s="179">
        <f>1/HD1</f>
        <v>0.108318890814558</v>
      </c>
      <c r="HE3" s="135"/>
      <c r="HG3" s="132" t="s">
        <v>1773</v>
      </c>
      <c r="HH3" s="141" t="s">
        <v>62</v>
      </c>
      <c r="HI3" s="179">
        <f>1/HI1</f>
        <v>0.109349371241115</v>
      </c>
      <c r="HJ3" s="135"/>
      <c r="HL3" s="132" t="s">
        <v>1773</v>
      </c>
      <c r="HM3" s="141" t="s">
        <v>62</v>
      </c>
      <c r="HN3" s="179">
        <f>1/HN1</f>
        <v>0.110174626783452</v>
      </c>
      <c r="HO3" s="135"/>
      <c r="HQ3" s="132" t="s">
        <v>1773</v>
      </c>
      <c r="HR3" s="141" t="s">
        <v>62</v>
      </c>
      <c r="HS3" s="179">
        <f>1/HS1</f>
        <v>0.112921621102793</v>
      </c>
      <c r="HT3" s="135"/>
      <c r="HV3" s="132" t="s">
        <v>1773</v>
      </c>
      <c r="HW3" s="141" t="s">
        <v>62</v>
      </c>
      <c r="HX3" s="179">
        <f>1/HX1</f>
        <v>0.109897355869618</v>
      </c>
      <c r="HY3" s="135"/>
      <c r="IA3" s="132" t="s">
        <v>1773</v>
      </c>
      <c r="IB3" s="141" t="s">
        <v>62</v>
      </c>
      <c r="IC3" s="179">
        <f>1/IC1</f>
        <v>0.107315712093408</v>
      </c>
      <c r="ID3" s="135"/>
      <c r="IF3" s="132" t="s">
        <v>1773</v>
      </c>
      <c r="IG3" s="141" t="s">
        <v>62</v>
      </c>
      <c r="IH3" s="179">
        <f>1/IH1</f>
        <v>0.10323433160932</v>
      </c>
      <c r="II3" s="135"/>
      <c r="IK3" s="132" t="s">
        <v>1773</v>
      </c>
      <c r="IL3" s="141" t="s">
        <v>62</v>
      </c>
      <c r="IM3" s="179">
        <f>1/IM1</f>
        <v>0.103258849283384</v>
      </c>
      <c r="IN3" s="135"/>
      <c r="IP3" s="132" t="s">
        <v>1773</v>
      </c>
      <c r="IQ3" s="141" t="s">
        <v>62</v>
      </c>
      <c r="IR3" s="179">
        <f>1/IR1</f>
        <v>0.101729399796541</v>
      </c>
      <c r="IS3" s="135"/>
      <c r="IU3" s="132" t="s">
        <v>1773</v>
      </c>
      <c r="IV3" s="141" t="s">
        <v>62</v>
      </c>
      <c r="IW3" s="179">
        <f>1/IW1</f>
        <v>0.105248755433467</v>
      </c>
      <c r="IX3" s="135"/>
      <c r="IZ3" s="132" t="s">
        <v>1773</v>
      </c>
      <c r="JA3" s="141" t="s">
        <v>62</v>
      </c>
      <c r="JB3" s="179">
        <f>1/JB1</f>
        <v>0.104120029570088</v>
      </c>
      <c r="JC3" s="135"/>
      <c r="JE3" s="132" t="s">
        <v>1773</v>
      </c>
      <c r="JF3" s="141" t="s">
        <v>62</v>
      </c>
      <c r="JG3" s="179">
        <f>1/JG1</f>
        <v>0.104696693678414</v>
      </c>
      <c r="JH3" s="135"/>
      <c r="JJ3" s="132" t="s">
        <v>1773</v>
      </c>
      <c r="JK3" s="141" t="s">
        <v>62</v>
      </c>
      <c r="JL3" s="179">
        <f>1/JL1</f>
        <v>0.107050335067549</v>
      </c>
      <c r="JM3" s="135"/>
      <c r="JO3" s="132" t="s">
        <v>1773</v>
      </c>
      <c r="JP3" s="141" t="s">
        <v>62</v>
      </c>
      <c r="JQ3" s="179">
        <f>1/JQ1</f>
        <v>0.106727002999029</v>
      </c>
      <c r="JR3" s="135"/>
      <c r="JT3" s="132" t="s">
        <v>1773</v>
      </c>
      <c r="JU3" s="141" t="s">
        <v>62</v>
      </c>
      <c r="JV3" s="179">
        <f>1/JV1</f>
        <v>0.105992834884362</v>
      </c>
      <c r="JW3" s="135"/>
      <c r="JY3" s="132" t="s">
        <v>1773</v>
      </c>
      <c r="JZ3" s="141" t="s">
        <v>62</v>
      </c>
      <c r="KA3" s="179">
        <f>1/KA1</f>
        <v>0.104079933388843</v>
      </c>
      <c r="KB3" s="135"/>
      <c r="KD3" s="132" t="s">
        <v>1773</v>
      </c>
      <c r="KE3" s="141" t="s">
        <v>62</v>
      </c>
      <c r="KF3" s="179">
        <f>1/KF1</f>
        <v>0.107864392885265</v>
      </c>
      <c r="KG3" s="135"/>
      <c r="KI3" s="132" t="s">
        <v>1773</v>
      </c>
      <c r="KJ3" s="141" t="s">
        <v>62</v>
      </c>
      <c r="KK3" s="179">
        <f>1/KK1</f>
        <v>0.109686406563635</v>
      </c>
      <c r="KL3" s="135"/>
      <c r="KN3" s="132" t="s">
        <v>1773</v>
      </c>
      <c r="KO3" s="141" t="s">
        <v>62</v>
      </c>
      <c r="KP3" s="179">
        <f>1/KP1</f>
        <v>0.108206371191136</v>
      </c>
      <c r="KQ3" s="135"/>
      <c r="KS3" s="132" t="s">
        <v>1773</v>
      </c>
      <c r="KT3" s="141" t="s">
        <v>62</v>
      </c>
      <c r="KU3" s="179">
        <f>1/KU1</f>
        <v>0.109487053155964</v>
      </c>
      <c r="KV3" s="135"/>
      <c r="KX3" s="132" t="s">
        <v>1773</v>
      </c>
      <c r="KY3" s="141" t="s">
        <v>62</v>
      </c>
      <c r="KZ3" s="179">
        <f>1/KZ1</f>
        <v>0.1109323867103</v>
      </c>
      <c r="LA3" s="135"/>
    </row>
    <row r="4" spans="19:313">
      <c r="S4" s="136"/>
      <c r="T4" s="137" t="s">
        <v>63</v>
      </c>
      <c r="U4" s="179">
        <f>1/U2</f>
        <v>0.115532331723033</v>
      </c>
      <c r="V4" s="318">
        <f>ROUND(U4,12)</f>
        <v>0.115532331723</v>
      </c>
      <c r="W4" s="163"/>
      <c r="Z4" s="136"/>
      <c r="AA4" s="137" t="s">
        <v>63</v>
      </c>
      <c r="AB4" s="179">
        <f>1/AB2</f>
        <v>0.116428243454368</v>
      </c>
      <c r="AC4" s="318">
        <f>ROUND(AB4,12)</f>
        <v>0.116428243454</v>
      </c>
      <c r="AD4" s="163"/>
      <c r="AG4" s="136"/>
      <c r="AH4" s="137" t="s">
        <v>63</v>
      </c>
      <c r="AI4" s="179">
        <f>1/AI2</f>
        <v>0.119652881787635</v>
      </c>
      <c r="AJ4" s="318">
        <f>ROUND(AI4,12)</f>
        <v>0.119652881788</v>
      </c>
      <c r="AK4" s="163"/>
      <c r="AN4" s="136"/>
      <c r="AO4" s="137" t="s">
        <v>63</v>
      </c>
      <c r="AP4" s="179">
        <f>1/AP2</f>
        <v>0.120219001056029</v>
      </c>
      <c r="AQ4" s="318">
        <f>ROUND(AP4,12)</f>
        <v>0.120219001056</v>
      </c>
      <c r="AR4" s="163"/>
      <c r="AU4" s="136"/>
      <c r="AV4" s="137" t="s">
        <v>63</v>
      </c>
      <c r="AW4" s="179">
        <f>1/AW2</f>
        <v>0.119826340099948</v>
      </c>
      <c r="AX4" s="318">
        <f>ROUND(AW4,12)</f>
        <v>0.1198263401</v>
      </c>
      <c r="AY4" s="163"/>
      <c r="BB4" s="136"/>
      <c r="BC4" s="137" t="s">
        <v>63</v>
      </c>
      <c r="BD4" s="179">
        <f>1/BD2</f>
        <v>0.121129131152278</v>
      </c>
      <c r="BE4" s="318">
        <f>ROUND(BD4,12)</f>
        <v>0.121129131152</v>
      </c>
      <c r="BF4" s="163"/>
      <c r="BI4" s="136"/>
      <c r="BJ4" s="137" t="s">
        <v>63</v>
      </c>
      <c r="BK4" s="179">
        <f>1/BK2</f>
        <v>0.123790464007923</v>
      </c>
      <c r="BL4" s="318">
        <f>ROUND(BK4,12)</f>
        <v>0.123790464008</v>
      </c>
      <c r="BM4" s="163"/>
      <c r="BP4" s="136"/>
      <c r="BQ4" s="137" t="s">
        <v>63</v>
      </c>
      <c r="BR4" s="179">
        <f>1/BR2</f>
        <v>0.122672816663875</v>
      </c>
      <c r="BS4" s="318">
        <f>ROUND(BR4,12)</f>
        <v>0.122672816664</v>
      </c>
      <c r="BT4" s="163"/>
      <c r="BW4" s="136"/>
      <c r="BX4" s="137" t="s">
        <v>63</v>
      </c>
      <c r="BY4" s="179">
        <f>1/BY2</f>
        <v>0.126260045189071</v>
      </c>
      <c r="BZ4" s="318">
        <f>ROUND(BY4,12)</f>
        <v>0.126260045189</v>
      </c>
      <c r="CA4" s="163"/>
      <c r="CD4" s="136"/>
      <c r="CE4" s="137" t="s">
        <v>63</v>
      </c>
      <c r="CF4" s="179">
        <f>1/CF2</f>
        <v>0.123674460991916</v>
      </c>
      <c r="CG4" s="318">
        <f>ROUND(CF4,12)</f>
        <v>0.123674460992</v>
      </c>
      <c r="CH4" s="163"/>
      <c r="CK4" s="136"/>
      <c r="CL4" s="137" t="s">
        <v>63</v>
      </c>
      <c r="CM4" s="179">
        <f>1/CM2</f>
        <v>0.119051548779478</v>
      </c>
      <c r="CN4" s="318">
        <f>ROUND(CM4,12)</f>
        <v>0.119051548779</v>
      </c>
      <c r="CO4" s="163"/>
      <c r="CR4" s="136"/>
      <c r="CS4" s="137" t="s">
        <v>63</v>
      </c>
      <c r="CT4" s="179">
        <f>1/CT2</f>
        <v>0.117667509059061</v>
      </c>
      <c r="CU4" s="318">
        <f>ROUND(CT4,12)</f>
        <v>0.117667509059</v>
      </c>
      <c r="CV4" s="163"/>
      <c r="CY4" s="136"/>
      <c r="CZ4" s="137" t="s">
        <v>63</v>
      </c>
      <c r="DA4" s="179">
        <f>1/DA2</f>
        <v>0.120711534137976</v>
      </c>
      <c r="DB4" s="318">
        <f>ROUND(DA4,12)</f>
        <v>0.120711534138</v>
      </c>
      <c r="DC4" s="163"/>
      <c r="DF4" s="136"/>
      <c r="DG4" s="137" t="s">
        <v>63</v>
      </c>
      <c r="DH4" s="179">
        <f>1/DH2</f>
        <v>0.121080327110612</v>
      </c>
      <c r="DK4" s="136"/>
      <c r="DL4" s="137" t="s">
        <v>63</v>
      </c>
      <c r="DM4" s="179">
        <f>1/DM2</f>
        <v>0.119483933307185</v>
      </c>
      <c r="DP4" s="136"/>
      <c r="DQ4" s="137" t="s">
        <v>63</v>
      </c>
      <c r="DR4" s="179">
        <f>1/DR2</f>
        <v>0.116795213117455</v>
      </c>
      <c r="DU4" s="136"/>
      <c r="DV4" s="137" t="s">
        <v>63</v>
      </c>
      <c r="DW4" s="179">
        <f>1/DW2</f>
        <v>0.114605365020953</v>
      </c>
      <c r="DZ4" s="136"/>
      <c r="EA4" s="137" t="s">
        <v>63</v>
      </c>
      <c r="EB4" s="179">
        <f>1/EB2</f>
        <v>0.110847970345951</v>
      </c>
      <c r="EE4" s="136"/>
      <c r="EF4" s="137" t="s">
        <v>63</v>
      </c>
      <c r="EG4" s="179">
        <f>1/EG2</f>
        <v>0.108019968262705</v>
      </c>
      <c r="EH4" s="135"/>
      <c r="EJ4" s="136"/>
      <c r="EK4" s="137" t="s">
        <v>63</v>
      </c>
      <c r="EL4" s="179">
        <f>1/EL2</f>
        <v>0.108775948975567</v>
      </c>
      <c r="EM4" s="135"/>
      <c r="EO4" s="136"/>
      <c r="EP4" s="137" t="s">
        <v>63</v>
      </c>
      <c r="EQ4" s="179">
        <f>1/EQ2</f>
        <v>0.111176025557145</v>
      </c>
      <c r="ER4" s="135"/>
      <c r="ET4" s="136"/>
      <c r="EU4" s="137" t="s">
        <v>63</v>
      </c>
      <c r="EV4" s="179">
        <f>1/EV2</f>
        <v>0.1137697541101</v>
      </c>
      <c r="EW4" s="135"/>
      <c r="EY4" s="136"/>
      <c r="EZ4" s="137" t="s">
        <v>63</v>
      </c>
      <c r="FA4" s="179">
        <f>1/FA2</f>
        <v>0.112304832068543</v>
      </c>
      <c r="FB4" s="135"/>
      <c r="FD4" s="136"/>
      <c r="FE4" s="137" t="s">
        <v>63</v>
      </c>
      <c r="FF4" s="179">
        <f>1/FF2</f>
        <v>0.111069327887763</v>
      </c>
      <c r="FG4" s="135"/>
      <c r="FI4" s="136"/>
      <c r="FJ4" s="137" t="s">
        <v>63</v>
      </c>
      <c r="FK4" s="179">
        <f>1/FK2</f>
        <v>0.11048276232159</v>
      </c>
      <c r="FL4" s="135"/>
      <c r="FN4" s="136"/>
      <c r="FO4" s="137" t="s">
        <v>63</v>
      </c>
      <c r="FP4" s="179">
        <f>1/FP2</f>
        <v>0.111001805166857</v>
      </c>
      <c r="FQ4" s="135"/>
      <c r="FS4" s="136"/>
      <c r="FT4" s="137" t="s">
        <v>63</v>
      </c>
      <c r="FU4" s="179">
        <f>1/FU2</f>
        <v>0.110423563757514</v>
      </c>
      <c r="FV4" s="135"/>
      <c r="FX4" s="136"/>
      <c r="FY4" s="137" t="s">
        <v>63</v>
      </c>
      <c r="FZ4" s="179">
        <f>1/FZ2</f>
        <v>0.111985280654711</v>
      </c>
      <c r="GA4" s="135"/>
      <c r="GC4" s="136"/>
      <c r="GD4" s="137" t="s">
        <v>63</v>
      </c>
      <c r="GE4" s="179">
        <f>1/GE2</f>
        <v>0.110872550340296</v>
      </c>
      <c r="GF4" s="135"/>
      <c r="GH4" s="136"/>
      <c r="GI4" s="137" t="s">
        <v>63</v>
      </c>
      <c r="GJ4" s="179">
        <f>1/GJ2</f>
        <v>0.109999982631582</v>
      </c>
      <c r="GK4" s="135"/>
      <c r="GM4" s="136"/>
      <c r="GN4" s="137" t="s">
        <v>63</v>
      </c>
      <c r="GO4" s="179">
        <f>1/GO2</f>
        <v>0.10867469788434</v>
      </c>
      <c r="GP4" s="135"/>
      <c r="GR4" s="136"/>
      <c r="GS4" s="137" t="s">
        <v>63</v>
      </c>
      <c r="GT4" s="179">
        <f>1/GT2</f>
        <v>0.108353087250338</v>
      </c>
      <c r="GU4" s="135"/>
      <c r="GW4" s="136"/>
      <c r="GX4" s="137" t="s">
        <v>63</v>
      </c>
      <c r="GY4" s="179">
        <f>1/GY2</f>
        <v>0.10694735657093</v>
      </c>
      <c r="GZ4" s="135"/>
      <c r="HB4" s="136"/>
      <c r="HC4" s="137" t="s">
        <v>63</v>
      </c>
      <c r="HD4" s="179">
        <f>1/HD2</f>
        <v>0.108122069816823</v>
      </c>
      <c r="HE4" s="135"/>
      <c r="HG4" s="136"/>
      <c r="HH4" s="137" t="s">
        <v>63</v>
      </c>
      <c r="HI4" s="179">
        <f>1/HI2</f>
        <v>0.109051537237205</v>
      </c>
      <c r="HJ4" s="135"/>
      <c r="HL4" s="136"/>
      <c r="HM4" s="137" t="s">
        <v>63</v>
      </c>
      <c r="HN4" s="179">
        <f>1/HN2</f>
        <v>0.109514358576891</v>
      </c>
      <c r="HO4" s="135"/>
      <c r="HQ4" s="136"/>
      <c r="HR4" s="137" t="s">
        <v>63</v>
      </c>
      <c r="HS4" s="179">
        <f>1/HS2</f>
        <v>0.111991070578639</v>
      </c>
      <c r="HT4" s="135"/>
      <c r="HV4" s="136"/>
      <c r="HW4" s="137" t="s">
        <v>63</v>
      </c>
      <c r="HX4" s="179">
        <f>1/HX2</f>
        <v>0.110565314309547</v>
      </c>
      <c r="HY4" s="135"/>
      <c r="IA4" s="136"/>
      <c r="IB4" s="137" t="s">
        <v>63</v>
      </c>
      <c r="IC4" s="179">
        <f>1/IC2</f>
        <v>0.107654766542949</v>
      </c>
      <c r="ID4" s="135"/>
      <c r="IF4" s="136"/>
      <c r="IG4" s="137" t="s">
        <v>63</v>
      </c>
      <c r="IH4" s="179">
        <f>1/IH2</f>
        <v>0.105216324763714</v>
      </c>
      <c r="II4" s="135"/>
      <c r="IK4" s="136"/>
      <c r="IL4" s="137" t="s">
        <v>63</v>
      </c>
      <c r="IM4" s="179">
        <f>1/IM2</f>
        <v>0.103915082782036</v>
      </c>
      <c r="IN4" s="135"/>
      <c r="IP4" s="136"/>
      <c r="IQ4" s="137" t="s">
        <v>63</v>
      </c>
      <c r="IR4" s="179">
        <f>1/IR2</f>
        <v>0.10277867280872</v>
      </c>
      <c r="IS4" s="135"/>
      <c r="IU4" s="136"/>
      <c r="IV4" s="137" t="s">
        <v>63</v>
      </c>
      <c r="IW4" s="179">
        <f>1/IW2</f>
        <v>0.103351231070436</v>
      </c>
      <c r="IX4" s="135"/>
      <c r="IZ4" s="136"/>
      <c r="JA4" s="137" t="s">
        <v>63</v>
      </c>
      <c r="JB4" s="179">
        <f>1/JB2</f>
        <v>0.104108725203533</v>
      </c>
      <c r="JC4" s="135"/>
      <c r="JE4" s="136"/>
      <c r="JF4" s="137" t="s">
        <v>63</v>
      </c>
      <c r="JG4" s="179">
        <f>1/JG2</f>
        <v>0.104105593356927</v>
      </c>
      <c r="JH4" s="135"/>
      <c r="JJ4" s="136"/>
      <c r="JK4" s="137" t="s">
        <v>63</v>
      </c>
      <c r="JL4" s="179">
        <f>1/JL2</f>
        <v>0.105528907782012</v>
      </c>
      <c r="JM4" s="135"/>
      <c r="JO4" s="136"/>
      <c r="JP4" s="137" t="s">
        <v>63</v>
      </c>
      <c r="JQ4" s="179">
        <f>1/JQ2</f>
        <v>0.107338692754263</v>
      </c>
      <c r="JR4" s="135"/>
      <c r="JT4" s="136"/>
      <c r="JU4" s="137" t="s">
        <v>63</v>
      </c>
      <c r="JV4" s="179">
        <f>1/JV2</f>
        <v>0.105993567572973</v>
      </c>
      <c r="JW4" s="135"/>
      <c r="JY4" s="136"/>
      <c r="JZ4" s="137" t="s">
        <v>63</v>
      </c>
      <c r="KA4" s="179">
        <f>1/KA2</f>
        <v>0.105998396244265</v>
      </c>
      <c r="KB4" s="135"/>
      <c r="KD4" s="136"/>
      <c r="KE4" s="137" t="s">
        <v>63</v>
      </c>
      <c r="KF4" s="179">
        <f>1/KF2</f>
        <v>0.106094363358038</v>
      </c>
      <c r="KG4" s="135"/>
      <c r="KI4" s="136"/>
      <c r="KJ4" s="137" t="s">
        <v>63</v>
      </c>
      <c r="KK4" s="179">
        <f>1/KK2</f>
        <v>0.108571470872002</v>
      </c>
      <c r="KL4" s="135"/>
      <c r="KN4" s="136"/>
      <c r="KO4" s="137" t="s">
        <v>63</v>
      </c>
      <c r="KP4" s="179">
        <f>1/KP2</f>
        <v>0.108538967298243</v>
      </c>
      <c r="KQ4" s="135"/>
      <c r="KS4" s="136"/>
      <c r="KT4" s="137" t="s">
        <v>63</v>
      </c>
      <c r="KU4" s="179">
        <f>1/KU2</f>
        <v>0.108782165526569</v>
      </c>
      <c r="KV4" s="135"/>
      <c r="KX4" s="136"/>
      <c r="KY4" s="137" t="s">
        <v>63</v>
      </c>
      <c r="KZ4" s="179">
        <f>1/KZ2</f>
        <v>0.110300026577054</v>
      </c>
      <c r="LA4" s="135"/>
    </row>
    <row r="5" s="171" customFormat="1" ht="27.6" spans="1:313">
      <c r="A5" s="143" t="s">
        <v>72</v>
      </c>
      <c r="B5" s="144" t="s">
        <v>32</v>
      </c>
      <c r="C5" s="145"/>
      <c r="E5" s="143" t="s">
        <v>72</v>
      </c>
      <c r="F5" s="144" t="s">
        <v>32</v>
      </c>
      <c r="G5" s="145"/>
      <c r="J5" s="143" t="s">
        <v>72</v>
      </c>
      <c r="K5" s="144" t="s">
        <v>32</v>
      </c>
      <c r="L5" s="145"/>
      <c r="N5" s="143" t="s">
        <v>72</v>
      </c>
      <c r="O5" s="144" t="s">
        <v>32</v>
      </c>
      <c r="P5" s="145"/>
      <c r="S5" s="143" t="s">
        <v>72</v>
      </c>
      <c r="T5" s="144" t="s">
        <v>1775</v>
      </c>
      <c r="U5" s="145"/>
      <c r="V5" s="321" t="s">
        <v>966</v>
      </c>
      <c r="W5" s="180"/>
      <c r="X5" s="143" t="s">
        <v>1776</v>
      </c>
      <c r="Z5" s="143" t="s">
        <v>72</v>
      </c>
      <c r="AA5" s="144" t="s">
        <v>1775</v>
      </c>
      <c r="AB5" s="145"/>
      <c r="AC5" s="321" t="s">
        <v>966</v>
      </c>
      <c r="AD5" s="180"/>
      <c r="AE5" s="143" t="s">
        <v>1776</v>
      </c>
      <c r="AG5" s="143" t="s">
        <v>72</v>
      </c>
      <c r="AH5" s="144" t="s">
        <v>1775</v>
      </c>
      <c r="AI5" s="145"/>
      <c r="AJ5" s="321" t="s">
        <v>966</v>
      </c>
      <c r="AK5" s="180"/>
      <c r="AL5" s="143" t="s">
        <v>1776</v>
      </c>
      <c r="AN5" s="143" t="s">
        <v>72</v>
      </c>
      <c r="AO5" s="144" t="s">
        <v>1775</v>
      </c>
      <c r="AP5" s="145"/>
      <c r="AQ5" s="321" t="s">
        <v>966</v>
      </c>
      <c r="AR5" s="180"/>
      <c r="AS5" s="143" t="s">
        <v>1776</v>
      </c>
      <c r="AU5" s="143" t="s">
        <v>72</v>
      </c>
      <c r="AV5" s="144" t="s">
        <v>1775</v>
      </c>
      <c r="AW5" s="145"/>
      <c r="AX5" s="321" t="s">
        <v>966</v>
      </c>
      <c r="AY5" s="180"/>
      <c r="AZ5" s="143" t="s">
        <v>1776</v>
      </c>
      <c r="BB5" s="143" t="s">
        <v>72</v>
      </c>
      <c r="BC5" s="144" t="s">
        <v>1775</v>
      </c>
      <c r="BD5" s="145"/>
      <c r="BE5" s="321" t="s">
        <v>966</v>
      </c>
      <c r="BF5" s="180"/>
      <c r="BG5" s="143" t="s">
        <v>1776</v>
      </c>
      <c r="BI5" s="143" t="s">
        <v>72</v>
      </c>
      <c r="BJ5" s="144" t="s">
        <v>1775</v>
      </c>
      <c r="BK5" s="145"/>
      <c r="BL5" s="321" t="s">
        <v>966</v>
      </c>
      <c r="BM5" s="180"/>
      <c r="BN5" s="143" t="s">
        <v>1776</v>
      </c>
      <c r="BP5" s="143" t="s">
        <v>72</v>
      </c>
      <c r="BQ5" s="144" t="s">
        <v>1775</v>
      </c>
      <c r="BR5" s="145"/>
      <c r="BS5" s="321" t="s">
        <v>966</v>
      </c>
      <c r="BT5" s="180"/>
      <c r="BU5" s="143" t="s">
        <v>1776</v>
      </c>
      <c r="BW5" s="143" t="s">
        <v>72</v>
      </c>
      <c r="BX5" s="144" t="s">
        <v>1775</v>
      </c>
      <c r="BY5" s="145"/>
      <c r="BZ5" s="321" t="s">
        <v>966</v>
      </c>
      <c r="CA5" s="180"/>
      <c r="CB5" s="143" t="s">
        <v>1776</v>
      </c>
      <c r="CD5" s="143" t="s">
        <v>72</v>
      </c>
      <c r="CE5" s="144" t="s">
        <v>1775</v>
      </c>
      <c r="CF5" s="145"/>
      <c r="CG5" s="321" t="s">
        <v>966</v>
      </c>
      <c r="CH5" s="180"/>
      <c r="CI5" s="143" t="s">
        <v>1776</v>
      </c>
      <c r="CK5" s="143" t="s">
        <v>72</v>
      </c>
      <c r="CL5" s="144" t="s">
        <v>1775</v>
      </c>
      <c r="CM5" s="145"/>
      <c r="CN5" s="321" t="s">
        <v>966</v>
      </c>
      <c r="CO5" s="180"/>
      <c r="CP5" s="143" t="s">
        <v>1776</v>
      </c>
      <c r="CR5" s="143" t="s">
        <v>72</v>
      </c>
      <c r="CS5" s="144" t="s">
        <v>1775</v>
      </c>
      <c r="CT5" s="145"/>
      <c r="CU5" s="321" t="s">
        <v>966</v>
      </c>
      <c r="CV5" s="180"/>
      <c r="CW5" s="143" t="s">
        <v>1776</v>
      </c>
      <c r="CY5" s="143" t="s">
        <v>72</v>
      </c>
      <c r="CZ5" s="144" t="s">
        <v>1775</v>
      </c>
      <c r="DA5" s="145"/>
      <c r="DB5" s="321" t="s">
        <v>966</v>
      </c>
      <c r="DC5" s="180"/>
      <c r="DD5" s="143" t="s">
        <v>1776</v>
      </c>
      <c r="DF5" s="143"/>
      <c r="DG5" s="143" t="s">
        <v>72</v>
      </c>
      <c r="DH5" s="201" t="s">
        <v>1775</v>
      </c>
      <c r="DI5" s="143" t="s">
        <v>1776</v>
      </c>
      <c r="DK5" s="143"/>
      <c r="DL5" s="143" t="s">
        <v>72</v>
      </c>
      <c r="DM5" s="201" t="s">
        <v>1775</v>
      </c>
      <c r="DN5" s="143" t="s">
        <v>1776</v>
      </c>
      <c r="DP5" s="143"/>
      <c r="DQ5" s="143" t="s">
        <v>72</v>
      </c>
      <c r="DR5" s="201" t="s">
        <v>1775</v>
      </c>
      <c r="DS5" s="143" t="s">
        <v>1776</v>
      </c>
      <c r="DU5" s="143"/>
      <c r="DV5" s="143" t="s">
        <v>72</v>
      </c>
      <c r="DW5" s="201" t="s">
        <v>1775</v>
      </c>
      <c r="DX5" s="143" t="s">
        <v>1776</v>
      </c>
      <c r="DZ5" s="143"/>
      <c r="EA5" s="143" t="s">
        <v>72</v>
      </c>
      <c r="EB5" s="201" t="s">
        <v>1775</v>
      </c>
      <c r="EC5" s="143" t="s">
        <v>1776</v>
      </c>
      <c r="EE5" s="143"/>
      <c r="EF5" s="143" t="s">
        <v>72</v>
      </c>
      <c r="EG5" s="201" t="s">
        <v>1775</v>
      </c>
      <c r="EH5" s="143" t="s">
        <v>1776</v>
      </c>
      <c r="EJ5" s="143"/>
      <c r="EK5" s="143" t="s">
        <v>72</v>
      </c>
      <c r="EL5" s="201" t="s">
        <v>1775</v>
      </c>
      <c r="EM5" s="143" t="s">
        <v>1776</v>
      </c>
      <c r="EO5" s="143"/>
      <c r="EP5" s="143" t="s">
        <v>72</v>
      </c>
      <c r="EQ5" s="201" t="s">
        <v>1775</v>
      </c>
      <c r="ER5" s="143" t="s">
        <v>1776</v>
      </c>
      <c r="ET5" s="143"/>
      <c r="EU5" s="143" t="s">
        <v>72</v>
      </c>
      <c r="EV5" s="201" t="s">
        <v>1775</v>
      </c>
      <c r="EW5" s="143" t="s">
        <v>1776</v>
      </c>
      <c r="EY5" s="143"/>
      <c r="EZ5" s="143" t="s">
        <v>72</v>
      </c>
      <c r="FA5" s="201" t="s">
        <v>1775</v>
      </c>
      <c r="FB5" s="143" t="s">
        <v>1776</v>
      </c>
      <c r="FD5" s="143"/>
      <c r="FE5" s="143" t="s">
        <v>72</v>
      </c>
      <c r="FF5" s="201" t="s">
        <v>1775</v>
      </c>
      <c r="FG5" s="143" t="s">
        <v>1776</v>
      </c>
      <c r="FI5" s="143"/>
      <c r="FJ5" s="143" t="s">
        <v>72</v>
      </c>
      <c r="FK5" s="201" t="s">
        <v>1775</v>
      </c>
      <c r="FL5" s="143" t="s">
        <v>1776</v>
      </c>
      <c r="FN5" s="143"/>
      <c r="FO5" s="143" t="s">
        <v>72</v>
      </c>
      <c r="FP5" s="201" t="s">
        <v>1775</v>
      </c>
      <c r="FQ5" s="143" t="s">
        <v>1776</v>
      </c>
      <c r="FS5" s="143"/>
      <c r="FT5" s="143" t="s">
        <v>72</v>
      </c>
      <c r="FU5" s="201" t="s">
        <v>1775</v>
      </c>
      <c r="FV5" s="143" t="s">
        <v>1776</v>
      </c>
      <c r="FX5" s="143"/>
      <c r="FY5" s="143" t="s">
        <v>72</v>
      </c>
      <c r="FZ5" s="201" t="s">
        <v>1775</v>
      </c>
      <c r="GA5" s="143" t="s">
        <v>1776</v>
      </c>
      <c r="GC5" s="143"/>
      <c r="GD5" s="143" t="s">
        <v>72</v>
      </c>
      <c r="GE5" s="201" t="s">
        <v>1775</v>
      </c>
      <c r="GF5" s="143" t="s">
        <v>1776</v>
      </c>
      <c r="GH5" s="143"/>
      <c r="GI5" s="143" t="s">
        <v>72</v>
      </c>
      <c r="GJ5" s="201" t="s">
        <v>1775</v>
      </c>
      <c r="GK5" s="143" t="s">
        <v>1776</v>
      </c>
      <c r="GM5" s="143"/>
      <c r="GN5" s="143" t="s">
        <v>72</v>
      </c>
      <c r="GO5" s="201" t="s">
        <v>1775</v>
      </c>
      <c r="GP5" s="143" t="s">
        <v>1776</v>
      </c>
      <c r="GR5" s="143"/>
      <c r="GS5" s="143" t="s">
        <v>72</v>
      </c>
      <c r="GT5" s="201" t="s">
        <v>1775</v>
      </c>
      <c r="GU5" s="143" t="s">
        <v>1776</v>
      </c>
      <c r="GW5" s="143"/>
      <c r="GX5" s="143" t="s">
        <v>72</v>
      </c>
      <c r="GY5" s="201" t="s">
        <v>1775</v>
      </c>
      <c r="GZ5" s="143" t="s">
        <v>1776</v>
      </c>
      <c r="HB5" s="143"/>
      <c r="HC5" s="143" t="s">
        <v>72</v>
      </c>
      <c r="HD5" s="201" t="s">
        <v>1775</v>
      </c>
      <c r="HE5" s="143" t="s">
        <v>1776</v>
      </c>
      <c r="HG5" s="143"/>
      <c r="HH5" s="143" t="s">
        <v>72</v>
      </c>
      <c r="HI5" s="201" t="s">
        <v>1775</v>
      </c>
      <c r="HJ5" s="143" t="s">
        <v>1776</v>
      </c>
      <c r="HL5" s="143"/>
      <c r="HM5" s="143" t="s">
        <v>72</v>
      </c>
      <c r="HN5" s="201" t="s">
        <v>1775</v>
      </c>
      <c r="HO5" s="143" t="s">
        <v>1776</v>
      </c>
      <c r="HQ5" s="143"/>
      <c r="HR5" s="143" t="s">
        <v>72</v>
      </c>
      <c r="HS5" s="201" t="s">
        <v>1775</v>
      </c>
      <c r="HT5" s="143" t="s">
        <v>1776</v>
      </c>
      <c r="HV5" s="143"/>
      <c r="HW5" s="143" t="s">
        <v>72</v>
      </c>
      <c r="HX5" s="201" t="s">
        <v>1775</v>
      </c>
      <c r="HY5" s="143" t="s">
        <v>1776</v>
      </c>
      <c r="IA5" s="143"/>
      <c r="IB5" s="143" t="s">
        <v>72</v>
      </c>
      <c r="IC5" s="201" t="s">
        <v>1775</v>
      </c>
      <c r="ID5" s="143" t="s">
        <v>1776</v>
      </c>
      <c r="IF5" s="143"/>
      <c r="IG5" s="143" t="s">
        <v>72</v>
      </c>
      <c r="IH5" s="201" t="s">
        <v>1775</v>
      </c>
      <c r="II5" s="143" t="s">
        <v>1776</v>
      </c>
      <c r="IK5" s="143"/>
      <c r="IL5" s="143" t="s">
        <v>72</v>
      </c>
      <c r="IM5" s="201" t="s">
        <v>1775</v>
      </c>
      <c r="IN5" s="143" t="s">
        <v>1776</v>
      </c>
      <c r="IP5" s="143"/>
      <c r="IQ5" s="143" t="s">
        <v>72</v>
      </c>
      <c r="IR5" s="201" t="s">
        <v>1775</v>
      </c>
      <c r="IS5" s="143" t="s">
        <v>1776</v>
      </c>
      <c r="IU5" s="143"/>
      <c r="IV5" s="143" t="s">
        <v>72</v>
      </c>
      <c r="IW5" s="201" t="s">
        <v>1775</v>
      </c>
      <c r="IX5" s="143" t="s">
        <v>1776</v>
      </c>
      <c r="IZ5" s="143"/>
      <c r="JA5" s="143" t="s">
        <v>72</v>
      </c>
      <c r="JB5" s="201" t="s">
        <v>1775</v>
      </c>
      <c r="JC5" s="143" t="s">
        <v>1776</v>
      </c>
      <c r="JE5" s="143"/>
      <c r="JF5" s="143" t="s">
        <v>72</v>
      </c>
      <c r="JG5" s="201" t="s">
        <v>1775</v>
      </c>
      <c r="JH5" s="143" t="s">
        <v>1776</v>
      </c>
      <c r="JJ5" s="143"/>
      <c r="JK5" s="143" t="s">
        <v>72</v>
      </c>
      <c r="JL5" s="201" t="s">
        <v>1775</v>
      </c>
      <c r="JM5" s="143" t="s">
        <v>1776</v>
      </c>
      <c r="JO5" s="143"/>
      <c r="JP5" s="143" t="s">
        <v>72</v>
      </c>
      <c r="JQ5" s="201" t="s">
        <v>1775</v>
      </c>
      <c r="JR5" s="143" t="s">
        <v>1776</v>
      </c>
      <c r="JT5" s="143"/>
      <c r="JU5" s="143" t="s">
        <v>72</v>
      </c>
      <c r="JV5" s="201" t="s">
        <v>1775</v>
      </c>
      <c r="JW5" s="143" t="s">
        <v>1776</v>
      </c>
      <c r="JY5" s="143"/>
      <c r="JZ5" s="143" t="s">
        <v>72</v>
      </c>
      <c r="KA5" s="201" t="s">
        <v>1775</v>
      </c>
      <c r="KB5" s="143" t="s">
        <v>1776</v>
      </c>
      <c r="KD5" s="143"/>
      <c r="KE5" s="143" t="s">
        <v>72</v>
      </c>
      <c r="KF5" s="201" t="s">
        <v>1775</v>
      </c>
      <c r="KG5" s="143" t="s">
        <v>1776</v>
      </c>
      <c r="KI5" s="143"/>
      <c r="KJ5" s="143" t="s">
        <v>72</v>
      </c>
      <c r="KK5" s="201" t="s">
        <v>1775</v>
      </c>
      <c r="KL5" s="143" t="s">
        <v>1776</v>
      </c>
      <c r="KN5" s="143"/>
      <c r="KO5" s="143" t="s">
        <v>72</v>
      </c>
      <c r="KP5" s="201" t="s">
        <v>1775</v>
      </c>
      <c r="KQ5" s="143" t="s">
        <v>1776</v>
      </c>
      <c r="KS5" s="143"/>
      <c r="KT5" s="143" t="s">
        <v>72</v>
      </c>
      <c r="KU5" s="201" t="s">
        <v>1775</v>
      </c>
      <c r="KV5" s="143" t="s">
        <v>1776</v>
      </c>
      <c r="KX5" s="143"/>
      <c r="KY5" s="143" t="s">
        <v>72</v>
      </c>
      <c r="KZ5" s="201" t="s">
        <v>1775</v>
      </c>
      <c r="LA5" s="143" t="s">
        <v>1776</v>
      </c>
    </row>
    <row r="6" spans="1:313">
      <c r="A6" s="168" t="s">
        <v>1777</v>
      </c>
      <c r="B6" s="168" t="s">
        <v>1778</v>
      </c>
      <c r="C6" s="149">
        <f t="shared" ref="C6:C25" si="0">B6/100</f>
        <v>8.7103</v>
      </c>
      <c r="E6" s="168" t="s">
        <v>1452</v>
      </c>
      <c r="F6" s="168" t="s">
        <v>1779</v>
      </c>
      <c r="G6" s="149">
        <f t="shared" ref="G6:G21" si="1">F6/100</f>
        <v>8.8146</v>
      </c>
      <c r="J6" s="168" t="s">
        <v>74</v>
      </c>
      <c r="K6" s="168" t="s">
        <v>1780</v>
      </c>
      <c r="L6" s="149">
        <f t="shared" ref="L6:L27" si="2">K6/100</f>
        <v>8.4941</v>
      </c>
      <c r="N6" s="168" t="s">
        <v>76</v>
      </c>
      <c r="O6" s="168" t="s">
        <v>1781</v>
      </c>
      <c r="P6" s="149">
        <f t="shared" ref="P6:P28" si="3">O6/100</f>
        <v>8.6064</v>
      </c>
      <c r="S6" s="168" t="s">
        <v>78</v>
      </c>
      <c r="T6" s="168" t="s">
        <v>1782</v>
      </c>
      <c r="U6" s="149">
        <f>T6/100</f>
        <v>8.6314</v>
      </c>
      <c r="V6" s="181" t="s">
        <v>79</v>
      </c>
      <c r="W6" s="149">
        <f>V6/100</f>
        <v>6.3492</v>
      </c>
      <c r="X6" s="309">
        <f>U6/W6</f>
        <v>1.35944685944686</v>
      </c>
      <c r="Z6" s="168" t="s">
        <v>80</v>
      </c>
      <c r="AA6" s="168" t="s">
        <v>1783</v>
      </c>
      <c r="AB6" s="149">
        <f>AA6/100</f>
        <v>8.4432</v>
      </c>
      <c r="AC6" s="181" t="s">
        <v>81</v>
      </c>
      <c r="AD6" s="149">
        <f>AC6/100</f>
        <v>6.3222</v>
      </c>
      <c r="AE6" s="309">
        <f>AB6/AD6</f>
        <v>1.3354844832495</v>
      </c>
      <c r="AG6" s="168" t="s">
        <v>82</v>
      </c>
      <c r="AH6" s="168" t="s">
        <v>1784</v>
      </c>
      <c r="AI6" s="149">
        <f>AH6/100</f>
        <v>8.3378</v>
      </c>
      <c r="AJ6" s="181" t="s">
        <v>83</v>
      </c>
      <c r="AK6" s="149">
        <f>AJ6/100</f>
        <v>6.3482</v>
      </c>
      <c r="AL6" s="309">
        <f>AI6/AK6</f>
        <v>1.31341167575061</v>
      </c>
      <c r="AN6" s="265" t="s">
        <v>84</v>
      </c>
      <c r="AO6" s="168" t="s">
        <v>1785</v>
      </c>
      <c r="AP6" s="149">
        <f>AO6/100</f>
        <v>8.2535</v>
      </c>
      <c r="AQ6" s="181" t="s">
        <v>85</v>
      </c>
      <c r="AR6" s="149">
        <f>AQ6/100</f>
        <v>6.6177</v>
      </c>
      <c r="AS6" s="309">
        <f>AP6/AR6</f>
        <v>1.24718557807093</v>
      </c>
      <c r="AU6" s="265" t="s">
        <v>86</v>
      </c>
      <c r="AV6" s="168" t="s">
        <v>1786</v>
      </c>
      <c r="AW6" s="149">
        <f>AV6/100</f>
        <v>8.4202</v>
      </c>
      <c r="AX6" s="181" t="s">
        <v>87</v>
      </c>
      <c r="AY6" s="149">
        <f>AX6/100</f>
        <v>6.6607</v>
      </c>
      <c r="AZ6" s="309">
        <f>AW6/AY6</f>
        <v>1.2641614244749</v>
      </c>
      <c r="BB6" s="265" t="s">
        <v>88</v>
      </c>
      <c r="BC6" s="168" t="s">
        <v>1787</v>
      </c>
      <c r="BD6" s="149">
        <f>BC6/100</f>
        <v>8.1365</v>
      </c>
      <c r="BE6" s="181" t="s">
        <v>89</v>
      </c>
      <c r="BF6" s="149">
        <f>BE6/100</f>
        <v>6.7114</v>
      </c>
      <c r="BG6" s="309">
        <f>BD6/BF6</f>
        <v>1.21234019727628</v>
      </c>
      <c r="BI6" s="265" t="s">
        <v>90</v>
      </c>
      <c r="BJ6" s="168" t="s">
        <v>1788</v>
      </c>
      <c r="BK6" s="149">
        <f>BJ6/100</f>
        <v>8.2083</v>
      </c>
      <c r="BL6" s="181" t="s">
        <v>91</v>
      </c>
      <c r="BM6" s="149">
        <f>BL6/100</f>
        <v>6.7437</v>
      </c>
      <c r="BN6" s="309">
        <f>BK6/BM6</f>
        <v>1.2171804795587</v>
      </c>
      <c r="BP6" s="265" t="s">
        <v>92</v>
      </c>
      <c r="BQ6" s="168" t="s">
        <v>1789</v>
      </c>
      <c r="BR6" s="149">
        <f>BQ6/100</f>
        <v>8.0557</v>
      </c>
      <c r="BS6" s="181" t="s">
        <v>93</v>
      </c>
      <c r="BT6" s="149">
        <f>BS6/100</f>
        <v>6.8906</v>
      </c>
      <c r="BU6" s="309">
        <f>BR6/BT6</f>
        <v>1.16908542071808</v>
      </c>
      <c r="BW6" s="265" t="s">
        <v>94</v>
      </c>
      <c r="BX6" s="168" t="s">
        <v>1790</v>
      </c>
      <c r="BY6" s="149">
        <f>BX6/100</f>
        <v>7.9481</v>
      </c>
      <c r="BZ6" s="181" t="s">
        <v>95</v>
      </c>
      <c r="CA6" s="149">
        <f>BZ6/100</f>
        <v>7.0998</v>
      </c>
      <c r="CB6" s="309">
        <f>BY6/CA6</f>
        <v>1.11948223893631</v>
      </c>
      <c r="CD6" s="265" t="s">
        <v>96</v>
      </c>
      <c r="CE6" s="168" t="s">
        <v>1791</v>
      </c>
      <c r="CF6" s="149">
        <f>CE6/100</f>
        <v>8.3571</v>
      </c>
      <c r="CG6" s="181" t="s">
        <v>97</v>
      </c>
      <c r="CH6" s="149">
        <f>CG6/100</f>
        <v>7.1768</v>
      </c>
      <c r="CI6" s="309">
        <f>CF6/CH6</f>
        <v>1.16446048378107</v>
      </c>
      <c r="CK6" s="265" t="s">
        <v>98</v>
      </c>
      <c r="CL6" s="168" t="s">
        <v>1792</v>
      </c>
      <c r="CM6" s="149">
        <f>CL6/100</f>
        <v>8.5748</v>
      </c>
      <c r="CN6" s="181" t="s">
        <v>99</v>
      </c>
      <c r="CO6" s="149">
        <f>CN6/100</f>
        <v>7.1769</v>
      </c>
      <c r="CP6" s="309">
        <f>CM6/CO6</f>
        <v>1.19477768953169</v>
      </c>
      <c r="CR6" s="265" t="s">
        <v>100</v>
      </c>
      <c r="CS6" s="168" t="s">
        <v>1793</v>
      </c>
      <c r="CT6" s="149">
        <f t="shared" ref="CT6:CT27" si="4">CS6/100</f>
        <v>8.3941</v>
      </c>
      <c r="CU6" s="181" t="s">
        <v>101</v>
      </c>
      <c r="CV6" s="149">
        <f t="shared" ref="CV6:CV27" si="5">CU6/100</f>
        <v>6.9646</v>
      </c>
      <c r="CW6" s="309">
        <f t="shared" ref="CW6:CW27" si="6">CT6/CV6</f>
        <v>1.20525227579473</v>
      </c>
      <c r="CY6" s="265" t="s">
        <v>102</v>
      </c>
      <c r="CZ6" s="168" t="s">
        <v>1794</v>
      </c>
      <c r="DA6" s="149">
        <f t="shared" ref="DA6:DA21" si="7">CZ6/100</f>
        <v>8.3483</v>
      </c>
      <c r="DB6" s="181" t="s">
        <v>103</v>
      </c>
      <c r="DC6" s="149">
        <f t="shared" ref="DC6:DC21" si="8">DB6/100</f>
        <v>6.7604</v>
      </c>
      <c r="DD6" s="309">
        <f t="shared" ref="DD6:DD21" si="9">DA6/DC6</f>
        <v>1.23488255132832</v>
      </c>
      <c r="DF6" s="265"/>
      <c r="DG6" s="173">
        <v>44985</v>
      </c>
      <c r="DH6" s="149">
        <v>8.3885</v>
      </c>
      <c r="DI6" s="309">
        <v>1.206648542</v>
      </c>
      <c r="DK6" s="265"/>
      <c r="DL6" s="173">
        <v>45016</v>
      </c>
      <c r="DM6" s="149">
        <v>8.5127</v>
      </c>
      <c r="DN6" s="309">
        <v>1.238805536</v>
      </c>
      <c r="DP6" s="265"/>
      <c r="DQ6" s="173">
        <v>45044</v>
      </c>
      <c r="DR6" s="149">
        <v>8.6504</v>
      </c>
      <c r="DS6" s="309">
        <v>1.249335644</v>
      </c>
      <c r="DU6" s="265"/>
      <c r="DV6" s="173">
        <v>45077</v>
      </c>
      <c r="DW6" s="149">
        <v>8.7899</v>
      </c>
      <c r="DX6" s="309">
        <v>1.241143164</v>
      </c>
      <c r="DZ6" s="265"/>
      <c r="EA6" s="173">
        <v>45107</v>
      </c>
      <c r="EB6" s="149">
        <v>9.1432</v>
      </c>
      <c r="EC6" s="309">
        <v>1.26535470120955</v>
      </c>
      <c r="EE6" s="265"/>
      <c r="EF6" s="173">
        <v>45138</v>
      </c>
      <c r="EG6" s="149">
        <v>9.1955</v>
      </c>
      <c r="EH6" s="309">
        <v>1.28960101</v>
      </c>
      <c r="EJ6" s="265"/>
      <c r="EK6" s="173">
        <v>45169</v>
      </c>
      <c r="EL6" s="149">
        <v>9.2252</v>
      </c>
      <c r="EM6" s="309">
        <v>1.28464998398574</v>
      </c>
      <c r="EO6" s="265"/>
      <c r="EP6" s="173">
        <v>45197</v>
      </c>
      <c r="EQ6" s="149">
        <v>8.7667</v>
      </c>
      <c r="ER6" s="309">
        <v>1.22102287</v>
      </c>
      <c r="ET6" s="265"/>
      <c r="EU6" s="173">
        <v>45230</v>
      </c>
      <c r="EV6" s="149">
        <v>8.7639</v>
      </c>
      <c r="EW6" s="309">
        <v>1.22095599</v>
      </c>
      <c r="EY6" s="265"/>
      <c r="EZ6" s="173">
        <v>45260</v>
      </c>
      <c r="FA6" s="149">
        <v>9.029</v>
      </c>
      <c r="FB6" s="309">
        <v>1.271367822</v>
      </c>
      <c r="FD6" s="265"/>
      <c r="FE6" s="173">
        <v>45289</v>
      </c>
      <c r="FF6" s="149">
        <v>9.0411</v>
      </c>
      <c r="FG6" s="309">
        <v>1.276504723</v>
      </c>
      <c r="FI6" s="265"/>
      <c r="FJ6" s="173">
        <v>45321</v>
      </c>
      <c r="FK6" s="149">
        <v>9.0574</v>
      </c>
      <c r="FL6" s="309">
        <v>1.274702695</v>
      </c>
      <c r="FN6" s="265"/>
      <c r="FO6" s="173">
        <v>45351</v>
      </c>
      <c r="FP6" s="149">
        <v>9.0249</v>
      </c>
      <c r="FQ6" s="309">
        <v>1.270468495</v>
      </c>
      <c r="FS6" s="265"/>
      <c r="FT6" s="173">
        <v>45380</v>
      </c>
      <c r="FU6" s="149">
        <v>9.0004</v>
      </c>
      <c r="FV6" s="309">
        <v>1.2685553</v>
      </c>
      <c r="FX6" s="265"/>
      <c r="FY6" s="173">
        <v>45412</v>
      </c>
      <c r="FZ6" s="149">
        <v>8.9594</v>
      </c>
      <c r="GA6" s="309">
        <v>1.260768614</v>
      </c>
      <c r="GC6" s="265"/>
      <c r="GD6" s="173">
        <v>45443</v>
      </c>
      <c r="GE6" s="149">
        <v>9.0853</v>
      </c>
      <c r="GF6" s="309">
        <v>1.278035674</v>
      </c>
      <c r="GH6" s="265"/>
      <c r="GI6" s="173">
        <v>45471</v>
      </c>
      <c r="GJ6" s="149">
        <v>9.043</v>
      </c>
      <c r="GK6" s="309">
        <v>1.268872425</v>
      </c>
      <c r="GM6" s="265"/>
      <c r="GN6" s="173">
        <v>45504</v>
      </c>
      <c r="GO6" s="149">
        <v>9.19</v>
      </c>
      <c r="GP6" s="309">
        <v>1.288089031</v>
      </c>
      <c r="GR6" s="265"/>
      <c r="GS6" s="173">
        <v>45534</v>
      </c>
      <c r="GT6" s="149">
        <v>9.3638</v>
      </c>
      <c r="GU6" s="309">
        <v>1.316545751</v>
      </c>
      <c r="GW6" s="265"/>
      <c r="GX6" s="147">
        <v>45565</v>
      </c>
      <c r="GY6" s="152">
        <v>9.3761</v>
      </c>
      <c r="GZ6" s="152">
        <v>1.338028</v>
      </c>
      <c r="HB6" s="265"/>
      <c r="HC6" s="147">
        <v>45596</v>
      </c>
      <c r="HD6" s="152">
        <v>9.232</v>
      </c>
      <c r="HE6" s="152">
        <v>1.295719298</v>
      </c>
      <c r="HG6" s="265"/>
      <c r="HH6" s="147">
        <v>45625</v>
      </c>
      <c r="HI6" s="152">
        <v>9.145</v>
      </c>
      <c r="HJ6" s="152">
        <v>1.272312</v>
      </c>
      <c r="HL6" s="265"/>
      <c r="HM6" s="147">
        <v>45657</v>
      </c>
      <c r="HN6" s="152">
        <v>9.0765</v>
      </c>
      <c r="HO6" s="152">
        <v>1.262659</v>
      </c>
      <c r="HQ6" s="265"/>
      <c r="HR6" s="147">
        <v>45674</v>
      </c>
      <c r="HS6" s="152">
        <v>8.8557</v>
      </c>
      <c r="HT6" s="152">
        <v>1.231857</v>
      </c>
      <c r="HV6" s="265"/>
      <c r="HW6" s="147">
        <v>45716</v>
      </c>
      <c r="HX6" s="152">
        <v>9.0994</v>
      </c>
      <c r="HY6" s="152">
        <v>1.268421</v>
      </c>
      <c r="IA6" s="265"/>
      <c r="IB6" s="169">
        <v>45747</v>
      </c>
      <c r="IC6">
        <v>9.3183</v>
      </c>
      <c r="ID6">
        <v>1.298139</v>
      </c>
      <c r="IF6" s="265"/>
      <c r="IG6" s="169">
        <v>45777</v>
      </c>
      <c r="IH6" s="152">
        <v>9.6867</v>
      </c>
      <c r="II6" s="152">
        <v>1.345113</v>
      </c>
      <c r="IK6" s="265"/>
      <c r="IL6" s="169">
        <v>45807</v>
      </c>
      <c r="IM6" s="152">
        <v>9.6844</v>
      </c>
      <c r="IN6" s="152">
        <v>1.347901</v>
      </c>
      <c r="IP6" s="265"/>
      <c r="IQ6" s="147">
        <v>45838</v>
      </c>
      <c r="IR6" s="152">
        <v>9.83</v>
      </c>
      <c r="IS6" s="152">
        <v>1.373174</v>
      </c>
      <c r="IU6" s="265"/>
      <c r="IV6" s="147">
        <v>45869</v>
      </c>
      <c r="IW6">
        <v>9.5013</v>
      </c>
      <c r="IX6">
        <v>1.328965</v>
      </c>
      <c r="IZ6" s="265"/>
      <c r="JA6" s="147">
        <v>45898</v>
      </c>
      <c r="JB6" s="152">
        <v>9.6043</v>
      </c>
      <c r="JC6" s="152">
        <v>1.352147</v>
      </c>
      <c r="JE6" s="265"/>
      <c r="JF6" s="147">
        <v>45930</v>
      </c>
      <c r="JG6" s="152">
        <v>9.5514</v>
      </c>
      <c r="JH6" s="152">
        <v>1.344226</v>
      </c>
      <c r="JJ6" s="265"/>
      <c r="JK6" s="147">
        <v>45961</v>
      </c>
      <c r="JL6" s="152">
        <v>9.3414</v>
      </c>
      <c r="JM6" s="152">
        <v>1.317917607</v>
      </c>
      <c r="JO6" s="265"/>
      <c r="JP6" s="147">
        <v>45989</v>
      </c>
      <c r="JQ6" s="152">
        <v>9.3697</v>
      </c>
      <c r="JR6" s="152">
        <v>1.3236096</v>
      </c>
      <c r="JT6" s="265"/>
      <c r="JU6" s="147">
        <v>46022</v>
      </c>
      <c r="JV6" s="152">
        <v>9.4346</v>
      </c>
      <c r="JW6" s="152">
        <v>1.34227748691099</v>
      </c>
      <c r="JY6" s="265"/>
      <c r="JZ6" s="147">
        <v>46052</v>
      </c>
      <c r="KA6" s="152">
        <v>9.608</v>
      </c>
      <c r="KB6" s="152">
        <v>1.3789144349723</v>
      </c>
      <c r="KD6" s="265"/>
      <c r="KE6" s="147">
        <v>46080</v>
      </c>
      <c r="KF6" s="152">
        <v>9.2709</v>
      </c>
      <c r="KG6" s="152">
        <v>1.33918356734269</v>
      </c>
      <c r="KI6" s="265"/>
      <c r="KJ6" s="147">
        <v>46112</v>
      </c>
      <c r="KK6" s="152">
        <v>9.1169</v>
      </c>
      <c r="KL6" s="152">
        <v>1.31758533976934</v>
      </c>
      <c r="KN6" s="265"/>
      <c r="KO6" s="147">
        <v>46142</v>
      </c>
      <c r="KP6" s="152">
        <v>9.2416</v>
      </c>
      <c r="KQ6" s="152">
        <v>1.34662236987818</v>
      </c>
      <c r="KS6" s="265"/>
      <c r="KT6" s="147">
        <v>46171</v>
      </c>
      <c r="KU6" s="152">
        <v>9.1335</v>
      </c>
      <c r="KV6" s="152">
        <v>1.33969432058202</v>
      </c>
      <c r="KX6" s="265"/>
      <c r="KY6" s="147">
        <v>46203</v>
      </c>
      <c r="KZ6" s="152">
        <v>9.0145</v>
      </c>
      <c r="LA6" s="152">
        <v>1.32354020760839</v>
      </c>
    </row>
    <row r="7" spans="1:313">
      <c r="A7" s="168" t="s">
        <v>1795</v>
      </c>
      <c r="B7" s="168" t="s">
        <v>1796</v>
      </c>
      <c r="C7" s="149">
        <f t="shared" si="0"/>
        <v>8.7535</v>
      </c>
      <c r="E7" s="168" t="s">
        <v>1468</v>
      </c>
      <c r="F7" s="168" t="s">
        <v>1797</v>
      </c>
      <c r="G7" s="149">
        <f t="shared" si="1"/>
        <v>8.7815</v>
      </c>
      <c r="J7" s="168" t="s">
        <v>105</v>
      </c>
      <c r="K7" s="168" t="s">
        <v>1798</v>
      </c>
      <c r="L7" s="149">
        <f t="shared" si="2"/>
        <v>8.5175</v>
      </c>
      <c r="N7" s="168" t="s">
        <v>107</v>
      </c>
      <c r="O7" s="168" t="s">
        <v>1799</v>
      </c>
      <c r="P7" s="149">
        <f t="shared" si="3"/>
        <v>8.5854</v>
      </c>
      <c r="S7" s="168" t="s">
        <v>109</v>
      </c>
      <c r="T7" s="168" t="s">
        <v>1800</v>
      </c>
      <c r="U7" s="149">
        <f t="shared" ref="U7:W19" si="10">T7/100</f>
        <v>8.6371</v>
      </c>
      <c r="V7" s="181" t="s">
        <v>110</v>
      </c>
      <c r="W7" s="149">
        <f t="shared" si="10"/>
        <v>6.3485</v>
      </c>
      <c r="X7" s="309">
        <f t="shared" ref="X7:X19" si="11">U7/W7</f>
        <v>1.36049460502481</v>
      </c>
      <c r="Z7" s="168" t="s">
        <v>111</v>
      </c>
      <c r="AA7" s="168" t="s">
        <v>1801</v>
      </c>
      <c r="AB7" s="149">
        <f t="shared" ref="AB7:AB21" si="12">AA7/100</f>
        <v>8.4742</v>
      </c>
      <c r="AC7" s="181" t="s">
        <v>112</v>
      </c>
      <c r="AD7" s="149">
        <f t="shared" ref="AD7:AD19" si="13">AC7/100</f>
        <v>6.3346</v>
      </c>
      <c r="AE7" s="309">
        <f t="shared" ref="AE7:AE19" si="14">AB7/AD7</f>
        <v>1.33776402614214</v>
      </c>
      <c r="AG7" s="168" t="s">
        <v>113</v>
      </c>
      <c r="AH7" s="168" t="s">
        <v>1802</v>
      </c>
      <c r="AI7" s="149">
        <f t="shared" ref="AI7:AI28" si="15">AH7/100</f>
        <v>8.3223</v>
      </c>
      <c r="AJ7" s="181" t="s">
        <v>114</v>
      </c>
      <c r="AK7" s="149">
        <f t="shared" ref="AK7:AK21" si="16">AJ7/100</f>
        <v>6.3566</v>
      </c>
      <c r="AL7" s="309">
        <f t="shared" ref="AL7:AL21" si="17">AI7/AK7</f>
        <v>1.309237642765</v>
      </c>
      <c r="AN7" s="265" t="s">
        <v>115</v>
      </c>
      <c r="AO7" s="168" t="s">
        <v>1803</v>
      </c>
      <c r="AP7" s="149">
        <f t="shared" ref="AP7:AP24" si="18">AO7/100</f>
        <v>8.2336</v>
      </c>
      <c r="AQ7" s="181" t="s">
        <v>116</v>
      </c>
      <c r="AR7" s="149">
        <f t="shared" ref="AR7:AR24" si="19">AQ7/100</f>
        <v>6.5628</v>
      </c>
      <c r="AS7" s="309">
        <f t="shared" ref="AS7:AS24" si="20">AP7/AR7</f>
        <v>1.25458645700006</v>
      </c>
      <c r="AU7" s="265" t="s">
        <v>117</v>
      </c>
      <c r="AV7" s="168" t="s">
        <v>1804</v>
      </c>
      <c r="AW7" s="149">
        <f t="shared" ref="AW7:AW24" si="21">AV7/100</f>
        <v>8.4664</v>
      </c>
      <c r="AX7" s="181" t="s">
        <v>118</v>
      </c>
      <c r="AY7" s="149">
        <f t="shared" ref="AY7:AY24" si="22">AX7/100</f>
        <v>6.7048</v>
      </c>
      <c r="AZ7" s="309">
        <f t="shared" ref="AZ7:AZ24" si="23">AW7/AY7</f>
        <v>1.26273714353896</v>
      </c>
      <c r="BB7" s="265" t="s">
        <v>119</v>
      </c>
      <c r="BC7" s="168" t="s">
        <v>1805</v>
      </c>
      <c r="BD7" s="149">
        <f t="shared" ref="BD7:BD26" si="24">BC7/100</f>
        <v>8.1701</v>
      </c>
      <c r="BE7" s="181" t="s">
        <v>120</v>
      </c>
      <c r="BF7" s="149">
        <f t="shared" ref="BF7:BF24" si="25">BE7/100</f>
        <v>6.7035</v>
      </c>
      <c r="BG7" s="309">
        <f t="shared" ref="BG7:BG24" si="26">BD7/BF7</f>
        <v>1.2187812336839</v>
      </c>
      <c r="BI7" s="265" t="s">
        <v>121</v>
      </c>
      <c r="BJ7" s="168" t="s">
        <v>1806</v>
      </c>
      <c r="BK7" s="149">
        <f t="shared" ref="BK7:BK26" si="27">BJ7/100</f>
        <v>8.1979</v>
      </c>
      <c r="BL7" s="181" t="s">
        <v>122</v>
      </c>
      <c r="BM7" s="149">
        <f t="shared" ref="BM7:BM26" si="28">BL7/100</f>
        <v>6.7411</v>
      </c>
      <c r="BN7" s="309">
        <f t="shared" ref="BN7:BN26" si="29">BK7/BM7</f>
        <v>1.21610716351931</v>
      </c>
      <c r="BP7" s="265" t="s">
        <v>123</v>
      </c>
      <c r="BQ7" s="168" t="s">
        <v>1807</v>
      </c>
      <c r="BR7" s="149">
        <f t="shared" ref="BR7:BR28" si="30">BQ7/100</f>
        <v>8.085</v>
      </c>
      <c r="BS7" s="181" t="s">
        <v>124</v>
      </c>
      <c r="BT7" s="149">
        <f t="shared" ref="BT7:BT26" si="31">BS7/100</f>
        <v>6.8802</v>
      </c>
      <c r="BU7" s="309">
        <f t="shared" ref="BU7:BU26" si="32">BR7/BT7</f>
        <v>1.17511118862824</v>
      </c>
      <c r="BW7" s="265" t="s">
        <v>125</v>
      </c>
      <c r="BX7" s="168" t="s">
        <v>1808</v>
      </c>
      <c r="BY7" s="149">
        <f t="shared" ref="BY7:BY26" si="33">BX7/100</f>
        <v>7.751</v>
      </c>
      <c r="BZ7" s="181" t="s">
        <v>126</v>
      </c>
      <c r="CA7" s="149">
        <f t="shared" ref="CA7:CA26" si="34">BZ7/100</f>
        <v>7.1102</v>
      </c>
      <c r="CB7" s="309">
        <f t="shared" ref="CB7:CB26" si="35">BY7/CA7</f>
        <v>1.09012404714354</v>
      </c>
      <c r="CD7" s="265" t="s">
        <v>127</v>
      </c>
      <c r="CE7" s="168" t="s">
        <v>1809</v>
      </c>
      <c r="CF7" s="149">
        <f t="shared" ref="CF7:CF21" si="36">CE7/100</f>
        <v>8.3164</v>
      </c>
      <c r="CG7" s="181" t="s">
        <v>128</v>
      </c>
      <c r="CH7" s="149">
        <f t="shared" ref="CH7:CH21" si="37">CG7/100</f>
        <v>7.1698</v>
      </c>
      <c r="CI7" s="309">
        <f t="shared" ref="CI7:CI21" si="38">CF7/CH7</f>
        <v>1.15992077882228</v>
      </c>
      <c r="CK7" s="265" t="s">
        <v>129</v>
      </c>
      <c r="CL7" s="168" t="s">
        <v>1810</v>
      </c>
      <c r="CM7" s="149">
        <f t="shared" ref="CM7:CM27" si="39">CL7/100</f>
        <v>8.6124</v>
      </c>
      <c r="CN7" s="181" t="s">
        <v>130</v>
      </c>
      <c r="CO7" s="149">
        <f t="shared" ref="CO7:CO27" si="40">CN7/100</f>
        <v>7.1989</v>
      </c>
      <c r="CP7" s="309">
        <f t="shared" ref="CP7:CP22" si="41">CM7/CO7</f>
        <v>1.1963494422759</v>
      </c>
      <c r="CR7" s="265" t="s">
        <v>131</v>
      </c>
      <c r="CS7" s="168" t="s">
        <v>1811</v>
      </c>
      <c r="CT7" s="149">
        <f t="shared" si="4"/>
        <v>8.3964</v>
      </c>
      <c r="CU7" s="181" t="s">
        <v>132</v>
      </c>
      <c r="CV7" s="149">
        <f t="shared" si="5"/>
        <v>6.9793</v>
      </c>
      <c r="CW7" s="309">
        <f t="shared" si="6"/>
        <v>1.20304328514321</v>
      </c>
      <c r="CY7" s="265" t="s">
        <v>133</v>
      </c>
      <c r="CZ7" s="168" t="s">
        <v>1812</v>
      </c>
      <c r="DA7" s="149">
        <f t="shared" si="7"/>
        <v>8.3854</v>
      </c>
      <c r="DB7" s="181" t="s">
        <v>134</v>
      </c>
      <c r="DC7" s="149">
        <f t="shared" si="8"/>
        <v>6.7626</v>
      </c>
      <c r="DD7" s="309">
        <f t="shared" si="9"/>
        <v>1.23996687664508</v>
      </c>
      <c r="DF7" s="265"/>
      <c r="DG7" s="173">
        <v>44984</v>
      </c>
      <c r="DH7" s="149">
        <v>8.3143</v>
      </c>
      <c r="DI7" s="309">
        <v>1.195064106</v>
      </c>
      <c r="DK7" s="265"/>
      <c r="DL7" s="173">
        <v>45015</v>
      </c>
      <c r="DM7" s="149">
        <v>8.4797</v>
      </c>
      <c r="DN7" s="309">
        <v>1.230975815</v>
      </c>
      <c r="DP7" s="265"/>
      <c r="DQ7" s="173">
        <v>45043</v>
      </c>
      <c r="DR7" s="149">
        <v>8.6308</v>
      </c>
      <c r="DS7" s="309">
        <v>1.247099282</v>
      </c>
      <c r="DU7" s="265"/>
      <c r="DV7" s="173">
        <v>45076</v>
      </c>
      <c r="DW7" s="149">
        <v>8.7479</v>
      </c>
      <c r="DX7" s="309">
        <v>1.235265046</v>
      </c>
      <c r="DZ7" s="265"/>
      <c r="EA7" s="173">
        <v>45106</v>
      </c>
      <c r="EB7" s="149">
        <v>9.1692</v>
      </c>
      <c r="EC7" s="309">
        <v>1.26983159760691</v>
      </c>
      <c r="EE7" s="265"/>
      <c r="EF7" s="173">
        <v>45135</v>
      </c>
      <c r="EG7" s="149">
        <v>9.1606</v>
      </c>
      <c r="EH7" s="309">
        <v>1.284112254</v>
      </c>
      <c r="EJ7" s="265"/>
      <c r="EK7" s="173">
        <v>45168</v>
      </c>
      <c r="EL7" s="149">
        <v>9.169</v>
      </c>
      <c r="EM7" s="309">
        <v>1.2767349894174</v>
      </c>
      <c r="EO7" s="265"/>
      <c r="EP7" s="173">
        <v>45196</v>
      </c>
      <c r="EQ7" s="149">
        <v>8.7738</v>
      </c>
      <c r="ER7" s="309">
        <v>1.223391943</v>
      </c>
      <c r="ET7" s="265"/>
      <c r="EU7" s="173">
        <v>45229</v>
      </c>
      <c r="EV7" s="149">
        <v>8.74</v>
      </c>
      <c r="EW7" s="309">
        <v>1.217592399</v>
      </c>
      <c r="EY7" s="265"/>
      <c r="EZ7" s="173">
        <v>45259</v>
      </c>
      <c r="FA7" s="149">
        <v>9.0314</v>
      </c>
      <c r="FB7" s="309">
        <v>1.271473019</v>
      </c>
      <c r="FD7" s="265"/>
      <c r="FE7" s="173">
        <v>45288</v>
      </c>
      <c r="FF7" s="149">
        <v>9.0886</v>
      </c>
      <c r="FG7" s="309">
        <v>1.280553442</v>
      </c>
      <c r="FI7" s="265"/>
      <c r="FJ7" s="173">
        <v>45320</v>
      </c>
      <c r="FK7" s="149">
        <v>9.0489</v>
      </c>
      <c r="FL7" s="309">
        <v>1.272754125</v>
      </c>
      <c r="FN7" s="265"/>
      <c r="FO7" s="173">
        <v>45350</v>
      </c>
      <c r="FP7" s="149">
        <v>9.0384</v>
      </c>
      <c r="FQ7" s="309">
        <v>1.27167077</v>
      </c>
      <c r="FS7" s="265"/>
      <c r="FT7" s="173">
        <v>45379</v>
      </c>
      <c r="FU7" s="149">
        <v>8.9958</v>
      </c>
      <c r="FV7" s="309">
        <v>1.2679427</v>
      </c>
      <c r="FX7" s="265"/>
      <c r="FY7" s="173">
        <v>45411</v>
      </c>
      <c r="FZ7" s="149">
        <v>8.9358</v>
      </c>
      <c r="GA7" s="309">
        <v>1.257394535</v>
      </c>
      <c r="GC7" s="265"/>
      <c r="GD7" s="173">
        <v>45442</v>
      </c>
      <c r="GE7" s="149">
        <v>9.0814</v>
      </c>
      <c r="GF7" s="309">
        <v>1.27707387</v>
      </c>
      <c r="GH7" s="265"/>
      <c r="GI7" s="173">
        <v>45470</v>
      </c>
      <c r="GJ7" s="149">
        <v>9.0423</v>
      </c>
      <c r="GK7" s="309">
        <v>1.2687386</v>
      </c>
      <c r="GM7" s="265"/>
      <c r="GN7" s="173">
        <v>45503</v>
      </c>
      <c r="GO7" s="149">
        <v>9.2113</v>
      </c>
      <c r="GP7" s="309">
        <v>1.290748837</v>
      </c>
      <c r="GR7" s="265"/>
      <c r="GS7" s="173">
        <v>45533</v>
      </c>
      <c r="GT7" s="149">
        <v>9.4054</v>
      </c>
      <c r="GU7" s="309">
        <v>1.319148936</v>
      </c>
      <c r="GW7" s="265"/>
      <c r="GX7" s="147">
        <v>45562</v>
      </c>
      <c r="GY7" s="152">
        <v>9.3975</v>
      </c>
      <c r="GZ7" s="152">
        <v>1.340566</v>
      </c>
      <c r="HB7" s="265"/>
      <c r="HC7" s="147">
        <v>45595</v>
      </c>
      <c r="HD7" s="152">
        <v>9.2902</v>
      </c>
      <c r="HE7" s="152">
        <v>1.301330719</v>
      </c>
      <c r="HG7" s="265"/>
      <c r="HH7" s="147">
        <v>45624</v>
      </c>
      <c r="HI7" s="152">
        <v>9.1411</v>
      </c>
      <c r="HJ7" s="152">
        <v>1.271469</v>
      </c>
      <c r="HL7" s="265"/>
      <c r="HM7" s="147">
        <v>45656</v>
      </c>
      <c r="HN7" s="152">
        <v>9.0968</v>
      </c>
      <c r="HO7" s="152">
        <v>1.265395</v>
      </c>
      <c r="HQ7" s="265"/>
      <c r="HR7" s="147">
        <v>45673</v>
      </c>
      <c r="HS7" s="152">
        <v>8.8512</v>
      </c>
      <c r="HT7" s="152">
        <v>1.231369</v>
      </c>
      <c r="HV7" s="265"/>
      <c r="HW7" s="147">
        <v>45715</v>
      </c>
      <c r="HX7" s="152">
        <v>9.135</v>
      </c>
      <c r="HY7" s="152">
        <v>1.273348</v>
      </c>
      <c r="IA7" s="265"/>
      <c r="IB7" s="170">
        <v>45744</v>
      </c>
      <c r="IC7">
        <v>9.3254</v>
      </c>
      <c r="ID7">
        <v>1.299671</v>
      </c>
      <c r="IF7" s="265"/>
      <c r="IG7" s="170">
        <v>45776</v>
      </c>
      <c r="IH7" s="152">
        <v>9.7016</v>
      </c>
      <c r="II7" s="152">
        <v>1.346902</v>
      </c>
      <c r="IK7" s="265"/>
      <c r="IL7" s="170">
        <v>45806</v>
      </c>
      <c r="IM7" s="152">
        <v>9.6797</v>
      </c>
      <c r="IN7" s="152">
        <v>1.346142</v>
      </c>
      <c r="IP7" s="265"/>
      <c r="IQ7" s="147">
        <v>45835</v>
      </c>
      <c r="IR7" s="152">
        <v>9.8345</v>
      </c>
      <c r="IS7" s="152">
        <v>1.373016</v>
      </c>
      <c r="IU7" s="265"/>
      <c r="IV7" s="147">
        <v>45868</v>
      </c>
      <c r="IW7">
        <v>9.5602</v>
      </c>
      <c r="IX7">
        <v>1.338195</v>
      </c>
      <c r="IZ7" s="265"/>
      <c r="JA7" s="147">
        <v>45897</v>
      </c>
      <c r="JB7" s="152">
        <v>9.6155</v>
      </c>
      <c r="JC7" s="152">
        <v>1.353095</v>
      </c>
      <c r="JE7" s="265"/>
      <c r="JF7" s="147">
        <v>45929</v>
      </c>
      <c r="JG7" s="152">
        <v>9.5411</v>
      </c>
      <c r="JH7" s="152">
        <v>1.342135</v>
      </c>
      <c r="JJ7" s="265"/>
      <c r="JK7" s="147">
        <v>45960</v>
      </c>
      <c r="JL7" s="152">
        <v>9.3647</v>
      </c>
      <c r="JM7" s="152">
        <v>1.321503161</v>
      </c>
      <c r="JO7" s="265"/>
      <c r="JP7" s="147">
        <v>45988</v>
      </c>
      <c r="JQ7" s="152">
        <v>9.3671</v>
      </c>
      <c r="JR7" s="152">
        <v>1.323429266</v>
      </c>
      <c r="JT7" s="265"/>
      <c r="JU7" s="147">
        <v>46021</v>
      </c>
      <c r="JV7" s="152">
        <v>9.4836</v>
      </c>
      <c r="JW7" s="152">
        <v>1.34809802695173</v>
      </c>
      <c r="JY7" s="265"/>
      <c r="JZ7" s="147">
        <v>46051</v>
      </c>
      <c r="KA7" s="152">
        <v>9.6175</v>
      </c>
      <c r="KB7" s="152">
        <v>1.37843803299365</v>
      </c>
      <c r="KD7" s="265"/>
      <c r="KE7" s="147">
        <v>46079</v>
      </c>
      <c r="KF7" s="152">
        <v>9.3391</v>
      </c>
      <c r="KG7" s="152">
        <v>1.34903507251401</v>
      </c>
      <c r="KI7" s="265"/>
      <c r="KJ7" s="147">
        <v>46111</v>
      </c>
      <c r="KK7" s="152">
        <v>9.1666</v>
      </c>
      <c r="KL7" s="152">
        <v>1.32421305057568</v>
      </c>
      <c r="KN7" s="265"/>
      <c r="KO7" s="147">
        <v>46141</v>
      </c>
      <c r="KP7" s="152">
        <v>9.2603</v>
      </c>
      <c r="KQ7" s="152">
        <v>1.34974055503731</v>
      </c>
      <c r="KS7" s="265"/>
      <c r="KT7" s="147">
        <v>46170</v>
      </c>
      <c r="KU7" s="152">
        <v>9.1377</v>
      </c>
      <c r="KV7" s="152">
        <v>1.33905334114889</v>
      </c>
      <c r="KX7" s="265"/>
      <c r="KY7" s="147">
        <v>46202</v>
      </c>
      <c r="KZ7" s="152">
        <v>8.9902</v>
      </c>
      <c r="LA7" s="152">
        <v>1.31869453612028</v>
      </c>
    </row>
    <row r="8" spans="1:313">
      <c r="A8" s="168" t="s">
        <v>1813</v>
      </c>
      <c r="B8" s="168" t="s">
        <v>1814</v>
      </c>
      <c r="C8" s="149">
        <f t="shared" si="0"/>
        <v>8.8523</v>
      </c>
      <c r="E8" s="168" t="s">
        <v>1485</v>
      </c>
      <c r="F8" s="168" t="s">
        <v>1815</v>
      </c>
      <c r="G8" s="149">
        <f t="shared" si="1"/>
        <v>8.7903</v>
      </c>
      <c r="J8" s="168" t="s">
        <v>136</v>
      </c>
      <c r="K8" s="168" t="s">
        <v>1816</v>
      </c>
      <c r="L8" s="149">
        <f t="shared" si="2"/>
        <v>8.514</v>
      </c>
      <c r="N8" s="168" t="s">
        <v>138</v>
      </c>
      <c r="O8" s="168" t="s">
        <v>1817</v>
      </c>
      <c r="P8" s="149">
        <f t="shared" si="3"/>
        <v>8.5609</v>
      </c>
      <c r="S8" s="168" t="s">
        <v>140</v>
      </c>
      <c r="T8" s="168" t="s">
        <v>1818</v>
      </c>
      <c r="U8" s="149">
        <f t="shared" si="10"/>
        <v>8.651</v>
      </c>
      <c r="V8" s="181" t="s">
        <v>141</v>
      </c>
      <c r="W8" s="149">
        <f t="shared" si="10"/>
        <v>6.3624</v>
      </c>
      <c r="X8" s="309">
        <f t="shared" si="11"/>
        <v>1.35970702879417</v>
      </c>
      <c r="Z8" s="168" t="s">
        <v>142</v>
      </c>
      <c r="AA8" s="168" t="s">
        <v>1819</v>
      </c>
      <c r="AB8" s="149">
        <f t="shared" si="12"/>
        <v>8.5699</v>
      </c>
      <c r="AC8" s="181" t="s">
        <v>143</v>
      </c>
      <c r="AD8" s="149">
        <f t="shared" si="13"/>
        <v>6.328</v>
      </c>
      <c r="AE8" s="309">
        <f t="shared" si="14"/>
        <v>1.35428255372946</v>
      </c>
      <c r="AG8" s="168" t="s">
        <v>144</v>
      </c>
      <c r="AH8" s="168" t="s">
        <v>1820</v>
      </c>
      <c r="AI8" s="149">
        <f t="shared" si="15"/>
        <v>8.3385</v>
      </c>
      <c r="AJ8" s="181" t="s">
        <v>145</v>
      </c>
      <c r="AK8" s="149">
        <f t="shared" si="16"/>
        <v>6.364</v>
      </c>
      <c r="AL8" s="309">
        <f t="shared" si="17"/>
        <v>1.31026084223759</v>
      </c>
      <c r="AN8" s="265" t="s">
        <v>146</v>
      </c>
      <c r="AO8" s="168" t="s">
        <v>1821</v>
      </c>
      <c r="AP8" s="149">
        <f t="shared" si="18"/>
        <v>8.2537</v>
      </c>
      <c r="AQ8" s="181" t="s">
        <v>147</v>
      </c>
      <c r="AR8" s="149">
        <f t="shared" si="19"/>
        <v>6.5598</v>
      </c>
      <c r="AS8" s="309">
        <f t="shared" si="20"/>
        <v>1.25822433610781</v>
      </c>
      <c r="AU8" s="265" t="s">
        <v>148</v>
      </c>
      <c r="AV8" s="168" t="s">
        <v>1822</v>
      </c>
      <c r="AW8" s="149">
        <f t="shared" si="21"/>
        <v>8.5024</v>
      </c>
      <c r="AX8" s="181" t="s">
        <v>149</v>
      </c>
      <c r="AY8" s="149">
        <f t="shared" si="22"/>
        <v>6.7387</v>
      </c>
      <c r="AZ8" s="309">
        <f t="shared" si="23"/>
        <v>1.26172703933993</v>
      </c>
      <c r="BB8" s="265" t="s">
        <v>150</v>
      </c>
      <c r="BC8" s="168" t="s">
        <v>1823</v>
      </c>
      <c r="BD8" s="149">
        <f t="shared" si="24"/>
        <v>8.2101</v>
      </c>
      <c r="BE8" s="181" t="s">
        <v>151</v>
      </c>
      <c r="BF8" s="149">
        <f t="shared" si="25"/>
        <v>6.693</v>
      </c>
      <c r="BG8" s="309">
        <f t="shared" si="26"/>
        <v>1.22666965486329</v>
      </c>
      <c r="BI8" s="265" t="s">
        <v>152</v>
      </c>
      <c r="BJ8" s="168" t="s">
        <v>1824</v>
      </c>
      <c r="BK8" s="149">
        <f t="shared" si="27"/>
        <v>8.1552</v>
      </c>
      <c r="BL8" s="181" t="s">
        <v>153</v>
      </c>
      <c r="BM8" s="149">
        <f t="shared" si="28"/>
        <v>6.7731</v>
      </c>
      <c r="BN8" s="309">
        <f t="shared" si="29"/>
        <v>1.20405722638083</v>
      </c>
      <c r="BP8" s="265" t="s">
        <v>154</v>
      </c>
      <c r="BQ8" s="168" t="s">
        <v>1825</v>
      </c>
      <c r="BR8" s="149">
        <f t="shared" si="30"/>
        <v>8.0421</v>
      </c>
      <c r="BS8" s="181" t="s">
        <v>155</v>
      </c>
      <c r="BT8" s="149">
        <f t="shared" si="31"/>
        <v>6.8698</v>
      </c>
      <c r="BU8" s="309">
        <f t="shared" si="32"/>
        <v>1.17064543363708</v>
      </c>
      <c r="BW8" s="265" t="s">
        <v>156</v>
      </c>
      <c r="BX8" s="168" t="s">
        <v>1826</v>
      </c>
      <c r="BY8" s="149">
        <f t="shared" si="33"/>
        <v>7.6425</v>
      </c>
      <c r="BZ8" s="181" t="s">
        <v>157</v>
      </c>
      <c r="CA8" s="149">
        <f t="shared" si="34"/>
        <v>7.1107</v>
      </c>
      <c r="CB8" s="309">
        <f t="shared" si="35"/>
        <v>1.07478869872164</v>
      </c>
      <c r="CD8" s="265" t="s">
        <v>158</v>
      </c>
      <c r="CE8" s="168" t="s">
        <v>1827</v>
      </c>
      <c r="CF8" s="149">
        <f t="shared" si="36"/>
        <v>8.318</v>
      </c>
      <c r="CG8" s="181" t="s">
        <v>159</v>
      </c>
      <c r="CH8" s="149">
        <f t="shared" si="37"/>
        <v>7.157</v>
      </c>
      <c r="CI8" s="309">
        <f t="shared" si="38"/>
        <v>1.16221880676261</v>
      </c>
      <c r="CK8" s="265" t="s">
        <v>160</v>
      </c>
      <c r="CL8" s="168" t="s">
        <v>1828</v>
      </c>
      <c r="CM8" s="149">
        <f t="shared" si="39"/>
        <v>8.6382</v>
      </c>
      <c r="CN8" s="181" t="s">
        <v>161</v>
      </c>
      <c r="CO8" s="149">
        <f t="shared" si="40"/>
        <v>7.1617</v>
      </c>
      <c r="CP8" s="309">
        <f t="shared" si="41"/>
        <v>1.2061661337392</v>
      </c>
      <c r="CR8" s="265" t="s">
        <v>162</v>
      </c>
      <c r="CS8" s="168" t="s">
        <v>1829</v>
      </c>
      <c r="CT8" s="149">
        <f t="shared" si="4"/>
        <v>8.3774</v>
      </c>
      <c r="CU8" s="181" t="s">
        <v>163</v>
      </c>
      <c r="CV8" s="149">
        <f t="shared" si="5"/>
        <v>6.9681</v>
      </c>
      <c r="CW8" s="309">
        <f t="shared" si="6"/>
        <v>1.20225025473228</v>
      </c>
      <c r="CY8" s="265" t="s">
        <v>164</v>
      </c>
      <c r="CZ8" s="168" t="s">
        <v>1830</v>
      </c>
      <c r="DA8" s="149">
        <f t="shared" si="7"/>
        <v>8.3915</v>
      </c>
      <c r="DB8" s="181" t="s">
        <v>165</v>
      </c>
      <c r="DC8" s="149">
        <f t="shared" si="8"/>
        <v>6.7702</v>
      </c>
      <c r="DD8" s="309">
        <f t="shared" si="9"/>
        <v>1.23947593867242</v>
      </c>
      <c r="DF8" s="265"/>
      <c r="DG8" s="173">
        <v>44981</v>
      </c>
      <c r="DH8" s="149">
        <v>8.2864</v>
      </c>
      <c r="DI8" s="309">
        <v>1.201937861</v>
      </c>
      <c r="DK8" s="265"/>
      <c r="DL8" s="173">
        <v>45014</v>
      </c>
      <c r="DM8" s="149">
        <v>8.4804</v>
      </c>
      <c r="DN8" s="309">
        <v>1.23313606</v>
      </c>
      <c r="DP8" s="265"/>
      <c r="DQ8" s="173">
        <v>45042</v>
      </c>
      <c r="DR8" s="149">
        <v>8.5941</v>
      </c>
      <c r="DS8" s="309">
        <v>1.241258287</v>
      </c>
      <c r="DU8" s="265"/>
      <c r="DV8" s="173">
        <v>45075</v>
      </c>
      <c r="DW8" s="149">
        <v>8.7135</v>
      </c>
      <c r="DX8" s="309">
        <v>1.234643996</v>
      </c>
      <c r="DZ8" s="265"/>
      <c r="EA8" s="173">
        <v>45105</v>
      </c>
      <c r="EB8" s="149">
        <v>9.1903</v>
      </c>
      <c r="EC8" s="309">
        <v>1.2746425153604</v>
      </c>
      <c r="EE8" s="265"/>
      <c r="EF8" s="173">
        <v>45134</v>
      </c>
      <c r="EG8" s="149">
        <v>9.239</v>
      </c>
      <c r="EH8" s="309">
        <v>1.296428822</v>
      </c>
      <c r="EJ8" s="265"/>
      <c r="EK8" s="173">
        <v>45167</v>
      </c>
      <c r="EL8" s="149">
        <v>9.1576</v>
      </c>
      <c r="EM8" s="309">
        <v>1.27452645057132</v>
      </c>
      <c r="EO8" s="265"/>
      <c r="EP8" s="173">
        <v>45195</v>
      </c>
      <c r="EQ8" s="149">
        <v>8.8184</v>
      </c>
      <c r="ER8" s="309">
        <v>1.229439402</v>
      </c>
      <c r="ET8" s="265"/>
      <c r="EU8" s="173">
        <v>45226</v>
      </c>
      <c r="EV8" s="149">
        <v>8.7536</v>
      </c>
      <c r="EW8" s="309">
        <v>1.219470062</v>
      </c>
      <c r="EY8" s="265"/>
      <c r="EZ8" s="173">
        <v>45258</v>
      </c>
      <c r="FA8" s="149">
        <v>8.9891</v>
      </c>
      <c r="FB8" s="309">
        <v>1.263720969</v>
      </c>
      <c r="FD8" s="265"/>
      <c r="FE8" s="173">
        <v>45287</v>
      </c>
      <c r="FF8" s="149">
        <v>9.0436</v>
      </c>
      <c r="FG8" s="309">
        <v>1.2737106</v>
      </c>
      <c r="FI8" s="265"/>
      <c r="FJ8" s="173">
        <v>45317</v>
      </c>
      <c r="FK8" s="149">
        <v>9.0559</v>
      </c>
      <c r="FL8" s="309">
        <v>1.274150885</v>
      </c>
      <c r="FN8" s="265"/>
      <c r="FO8" s="173">
        <v>45349</v>
      </c>
      <c r="FP8" s="149">
        <v>9.0359</v>
      </c>
      <c r="FQ8" s="309">
        <v>1.271641077</v>
      </c>
      <c r="FS8" s="265"/>
      <c r="FT8" s="173">
        <v>45378</v>
      </c>
      <c r="FU8" s="149">
        <v>8.9975</v>
      </c>
      <c r="FV8" s="309">
        <v>1.2682181</v>
      </c>
      <c r="FX8" s="265"/>
      <c r="FY8" s="173">
        <v>45408</v>
      </c>
      <c r="FZ8" s="149">
        <v>8.925</v>
      </c>
      <c r="GA8" s="309">
        <v>1.256051565</v>
      </c>
      <c r="GC8" s="265"/>
      <c r="GD8" s="173">
        <v>45441</v>
      </c>
      <c r="GE8" s="149">
        <v>9.1116</v>
      </c>
      <c r="GF8" s="309">
        <v>1.281410851</v>
      </c>
      <c r="GH8" s="265"/>
      <c r="GI8" s="173">
        <v>45469</v>
      </c>
      <c r="GJ8" s="149">
        <v>9.0782</v>
      </c>
      <c r="GK8" s="309">
        <v>1.274169099</v>
      </c>
      <c r="GM8" s="265"/>
      <c r="GN8" s="173">
        <v>45502</v>
      </c>
      <c r="GO8" s="149">
        <v>9.2092</v>
      </c>
      <c r="GP8" s="309">
        <v>1.291323125</v>
      </c>
      <c r="GR8" s="265"/>
      <c r="GS8" s="173">
        <v>45532</v>
      </c>
      <c r="GT8" s="149">
        <v>9.4416</v>
      </c>
      <c r="GU8" s="309">
        <v>1.32576949</v>
      </c>
      <c r="GW8" s="265"/>
      <c r="GX8" s="147">
        <v>45561</v>
      </c>
      <c r="GY8" s="152">
        <v>9.3727</v>
      </c>
      <c r="GZ8" s="152">
        <v>1.33222</v>
      </c>
      <c r="HB8" s="265"/>
      <c r="HC8" s="147">
        <v>45594</v>
      </c>
      <c r="HD8" s="152">
        <v>9.2439</v>
      </c>
      <c r="HE8" s="152">
        <v>1.296788856</v>
      </c>
      <c r="HG8" s="265"/>
      <c r="HH8" s="147">
        <v>45623</v>
      </c>
      <c r="HI8" s="152">
        <v>9.0782</v>
      </c>
      <c r="HJ8" s="152">
        <v>1.261176</v>
      </c>
      <c r="HL8" s="265"/>
      <c r="HM8" s="147">
        <v>45653</v>
      </c>
      <c r="HN8" s="152">
        <v>9.0564</v>
      </c>
      <c r="HO8" s="152">
        <v>1.259705</v>
      </c>
      <c r="HQ8" s="265"/>
      <c r="HR8" s="147">
        <v>45672</v>
      </c>
      <c r="HS8" s="152">
        <v>8.8308</v>
      </c>
      <c r="HT8" s="152">
        <v>1.228496</v>
      </c>
      <c r="HV8" s="265"/>
      <c r="HW8" s="147">
        <v>45714</v>
      </c>
      <c r="HX8" s="152">
        <v>9.12</v>
      </c>
      <c r="HY8" s="152">
        <v>1.271399</v>
      </c>
      <c r="IA8" s="265"/>
      <c r="IB8" s="170">
        <v>45743</v>
      </c>
      <c r="IC8">
        <v>9.2892</v>
      </c>
      <c r="ID8">
        <v>1.294427</v>
      </c>
      <c r="IF8" s="265"/>
      <c r="IG8" s="170">
        <v>45775</v>
      </c>
      <c r="IH8" s="152">
        <v>9.619</v>
      </c>
      <c r="II8" s="152">
        <v>1.335175</v>
      </c>
      <c r="IK8" s="265"/>
      <c r="IL8" s="170">
        <v>45805</v>
      </c>
      <c r="IM8" s="152">
        <v>9.7248</v>
      </c>
      <c r="IN8" s="152">
        <v>1.352658</v>
      </c>
      <c r="IP8" s="265"/>
      <c r="IQ8" s="147">
        <v>45834</v>
      </c>
      <c r="IR8" s="152">
        <v>9.7957</v>
      </c>
      <c r="IS8" s="152">
        <v>1.367732</v>
      </c>
      <c r="IU8" s="265"/>
      <c r="IV8" s="147">
        <v>45867</v>
      </c>
      <c r="IW8">
        <v>9.5766</v>
      </c>
      <c r="IX8">
        <v>1.339179</v>
      </c>
      <c r="IZ8" s="265"/>
      <c r="JA8" s="147">
        <v>45896</v>
      </c>
      <c r="JB8" s="152">
        <v>9.6082</v>
      </c>
      <c r="JC8" s="152">
        <v>1.351212</v>
      </c>
      <c r="JE8" s="265"/>
      <c r="JF8" s="147">
        <v>45926</v>
      </c>
      <c r="JG8" s="152">
        <v>9.5062</v>
      </c>
      <c r="JH8" s="152">
        <v>1.336041</v>
      </c>
      <c r="JJ8" s="265"/>
      <c r="JK8" s="147">
        <v>45959</v>
      </c>
      <c r="JL8" s="152">
        <v>9.4071</v>
      </c>
      <c r="JM8" s="152">
        <v>1.32787996</v>
      </c>
      <c r="JO8" s="265"/>
      <c r="JP8" s="147">
        <v>45987</v>
      </c>
      <c r="JQ8" s="152">
        <v>9.3222</v>
      </c>
      <c r="JR8" s="152">
        <v>1.316769309</v>
      </c>
      <c r="JT8" s="265"/>
      <c r="JU8" s="147">
        <v>46020</v>
      </c>
      <c r="JV8" s="152">
        <v>9.4661</v>
      </c>
      <c r="JW8" s="152">
        <v>1.34593564715417</v>
      </c>
      <c r="JY8" s="265"/>
      <c r="JZ8" s="147">
        <v>46050</v>
      </c>
      <c r="KA8" s="152">
        <v>9.5905</v>
      </c>
      <c r="KB8" s="152">
        <v>1.37488352089456</v>
      </c>
      <c r="KD8" s="265"/>
      <c r="KE8" s="147">
        <v>46078</v>
      </c>
      <c r="KF8" s="152">
        <v>9.3175</v>
      </c>
      <c r="KG8" s="152">
        <v>1.34410928867154</v>
      </c>
      <c r="KI8" s="265"/>
      <c r="KJ8" s="147">
        <v>46108</v>
      </c>
      <c r="KK8" s="152">
        <v>9.213</v>
      </c>
      <c r="KL8" s="152">
        <v>1.33249446782662</v>
      </c>
      <c r="KN8" s="265"/>
      <c r="KO8" s="147">
        <v>46140</v>
      </c>
      <c r="KP8" s="152">
        <v>9.2611</v>
      </c>
      <c r="KQ8" s="152">
        <v>1.35023108661739</v>
      </c>
      <c r="KS8" s="265"/>
      <c r="KT8" s="147">
        <v>46169</v>
      </c>
      <c r="KU8" s="152">
        <v>9.1614</v>
      </c>
      <c r="KV8" s="152">
        <v>1.34152377326441</v>
      </c>
      <c r="KX8" s="265"/>
      <c r="KY8" s="147">
        <v>46199</v>
      </c>
      <c r="KZ8" s="152">
        <v>8.9832</v>
      </c>
      <c r="LA8" s="152">
        <v>1.31784173928351</v>
      </c>
    </row>
    <row r="9" spans="1:313">
      <c r="A9" s="168" t="s">
        <v>1831</v>
      </c>
      <c r="B9" s="168" t="s">
        <v>1832</v>
      </c>
      <c r="C9" s="149">
        <f t="shared" si="0"/>
        <v>8.8411</v>
      </c>
      <c r="E9" s="168" t="s">
        <v>1502</v>
      </c>
      <c r="F9" s="168" t="s">
        <v>1833</v>
      </c>
      <c r="G9" s="149">
        <f t="shared" si="1"/>
        <v>8.7909</v>
      </c>
      <c r="J9" s="168" t="s">
        <v>167</v>
      </c>
      <c r="K9" s="168" t="s">
        <v>1834</v>
      </c>
      <c r="L9" s="149">
        <f t="shared" si="2"/>
        <v>8.5261</v>
      </c>
      <c r="N9" s="168" t="s">
        <v>169</v>
      </c>
      <c r="O9" s="168" t="s">
        <v>1835</v>
      </c>
      <c r="P9" s="149">
        <f t="shared" si="3"/>
        <v>8.5649</v>
      </c>
      <c r="S9" s="168" t="s">
        <v>171</v>
      </c>
      <c r="T9" s="168" t="s">
        <v>1836</v>
      </c>
      <c r="U9" s="149">
        <f t="shared" si="10"/>
        <v>8.6669</v>
      </c>
      <c r="V9" s="181" t="s">
        <v>172</v>
      </c>
      <c r="W9" s="149">
        <f t="shared" si="10"/>
        <v>6.3521</v>
      </c>
      <c r="X9" s="309">
        <f t="shared" si="11"/>
        <v>1.36441491790117</v>
      </c>
      <c r="Z9" s="168" t="s">
        <v>173</v>
      </c>
      <c r="AA9" s="168" t="s">
        <v>1837</v>
      </c>
      <c r="AB9" s="149">
        <f t="shared" si="12"/>
        <v>8.6046</v>
      </c>
      <c r="AC9" s="181" t="s">
        <v>174</v>
      </c>
      <c r="AD9" s="149">
        <f t="shared" si="13"/>
        <v>6.3313</v>
      </c>
      <c r="AE9" s="309">
        <f t="shared" si="14"/>
        <v>1.3590573815804</v>
      </c>
      <c r="AG9" s="168" t="s">
        <v>175</v>
      </c>
      <c r="AH9" s="168" t="s">
        <v>1838</v>
      </c>
      <c r="AI9" s="149">
        <f t="shared" si="15"/>
        <v>8.3942</v>
      </c>
      <c r="AJ9" s="181" t="s">
        <v>176</v>
      </c>
      <c r="AK9" s="149">
        <f t="shared" si="16"/>
        <v>6.3732</v>
      </c>
      <c r="AL9" s="309">
        <f t="shared" si="17"/>
        <v>1.31710914454277</v>
      </c>
      <c r="AN9" s="265" t="s">
        <v>177</v>
      </c>
      <c r="AO9" s="168" t="s">
        <v>1839</v>
      </c>
      <c r="AP9" s="149">
        <f t="shared" si="18"/>
        <v>8.3588</v>
      </c>
      <c r="AQ9" s="181" t="s">
        <v>178</v>
      </c>
      <c r="AR9" s="149">
        <f t="shared" si="19"/>
        <v>6.559</v>
      </c>
      <c r="AS9" s="309">
        <f t="shared" si="20"/>
        <v>1.27440158560756</v>
      </c>
      <c r="AU9" s="265" t="s">
        <v>179</v>
      </c>
      <c r="AV9" s="168" t="s">
        <v>1840</v>
      </c>
      <c r="AW9" s="149">
        <f t="shared" si="21"/>
        <v>8.4101</v>
      </c>
      <c r="AX9" s="181" t="s">
        <v>180</v>
      </c>
      <c r="AY9" s="149">
        <f t="shared" si="22"/>
        <v>6.6766</v>
      </c>
      <c r="AZ9" s="309">
        <f t="shared" si="23"/>
        <v>1.25963813917263</v>
      </c>
      <c r="BB9" s="265" t="s">
        <v>181</v>
      </c>
      <c r="BC9" s="168" t="s">
        <v>1841</v>
      </c>
      <c r="BD9" s="149">
        <f t="shared" si="24"/>
        <v>8.2146</v>
      </c>
      <c r="BE9" s="181" t="s">
        <v>182</v>
      </c>
      <c r="BF9" s="149">
        <f t="shared" si="25"/>
        <v>6.685</v>
      </c>
      <c r="BG9" s="309">
        <f t="shared" si="26"/>
        <v>1.22881077038145</v>
      </c>
      <c r="BI9" s="265" t="s">
        <v>183</v>
      </c>
      <c r="BJ9" s="168" t="s">
        <v>1842</v>
      </c>
      <c r="BK9" s="149">
        <f t="shared" si="27"/>
        <v>8.1335</v>
      </c>
      <c r="BL9" s="181" t="s">
        <v>184</v>
      </c>
      <c r="BM9" s="149">
        <f t="shared" si="28"/>
        <v>6.7483</v>
      </c>
      <c r="BN9" s="309">
        <f t="shared" si="29"/>
        <v>1.20526651156588</v>
      </c>
      <c r="BP9" s="265" t="s">
        <v>185</v>
      </c>
      <c r="BQ9" s="168" t="s">
        <v>1843</v>
      </c>
      <c r="BR9" s="149">
        <f t="shared" si="30"/>
        <v>8.1065</v>
      </c>
      <c r="BS9" s="181" t="s">
        <v>186</v>
      </c>
      <c r="BT9" s="149">
        <f t="shared" si="31"/>
        <v>6.8486</v>
      </c>
      <c r="BU9" s="309">
        <f t="shared" si="32"/>
        <v>1.18367257541687</v>
      </c>
      <c r="BW9" s="265" t="s">
        <v>187</v>
      </c>
      <c r="BX9" s="168" t="s">
        <v>1844</v>
      </c>
      <c r="BY9" s="149">
        <f t="shared" si="33"/>
        <v>7.6172</v>
      </c>
      <c r="BZ9" s="181" t="s">
        <v>188</v>
      </c>
      <c r="CA9" s="149">
        <f t="shared" si="34"/>
        <v>7.0722</v>
      </c>
      <c r="CB9" s="309">
        <f t="shared" si="35"/>
        <v>1.07706230027431</v>
      </c>
      <c r="CD9" s="265" t="s">
        <v>189</v>
      </c>
      <c r="CE9" s="168" t="s">
        <v>1845</v>
      </c>
      <c r="CF9" s="149">
        <f t="shared" si="36"/>
        <v>8.256</v>
      </c>
      <c r="CG9" s="181" t="s">
        <v>190</v>
      </c>
      <c r="CH9" s="149">
        <f t="shared" si="37"/>
        <v>7.1638</v>
      </c>
      <c r="CI9" s="309">
        <f t="shared" si="38"/>
        <v>1.15246098439376</v>
      </c>
      <c r="CK9" s="265" t="s">
        <v>191</v>
      </c>
      <c r="CL9" s="168" t="s">
        <v>1846</v>
      </c>
      <c r="CM9" s="149">
        <f t="shared" si="39"/>
        <v>8.6397</v>
      </c>
      <c r="CN9" s="181" t="s">
        <v>192</v>
      </c>
      <c r="CO9" s="149">
        <f t="shared" si="40"/>
        <v>7.1339</v>
      </c>
      <c r="CP9" s="309">
        <f t="shared" si="41"/>
        <v>1.21107669016947</v>
      </c>
      <c r="CR9" s="265" t="s">
        <v>193</v>
      </c>
      <c r="CS9" s="168" t="s">
        <v>1847</v>
      </c>
      <c r="CT9" s="149">
        <f t="shared" si="4"/>
        <v>8.4003</v>
      </c>
      <c r="CU9" s="181" t="s">
        <v>194</v>
      </c>
      <c r="CV9" s="149">
        <f t="shared" si="5"/>
        <v>6.9546</v>
      </c>
      <c r="CW9" s="309">
        <f t="shared" si="6"/>
        <v>1.20787680096627</v>
      </c>
      <c r="CY9" s="265" t="s">
        <v>195</v>
      </c>
      <c r="CZ9" s="168" t="s">
        <v>1848</v>
      </c>
      <c r="DA9" s="149">
        <f t="shared" si="7"/>
        <v>8.3538</v>
      </c>
      <c r="DB9" s="181" t="s">
        <v>196</v>
      </c>
      <c r="DC9" s="149">
        <f t="shared" si="8"/>
        <v>6.7674</v>
      </c>
      <c r="DD9" s="309">
        <f t="shared" si="9"/>
        <v>1.23441794485327</v>
      </c>
      <c r="DF9" s="265"/>
      <c r="DG9" s="173">
        <v>44980</v>
      </c>
      <c r="DH9" s="149">
        <v>8.3163</v>
      </c>
      <c r="DI9" s="309">
        <v>1.204771977</v>
      </c>
      <c r="DK9" s="265"/>
      <c r="DL9" s="173">
        <v>45013</v>
      </c>
      <c r="DM9" s="149">
        <v>8.4544</v>
      </c>
      <c r="DN9" s="309">
        <v>1.229748796</v>
      </c>
      <c r="DP9" s="265"/>
      <c r="DQ9" s="173">
        <v>45041</v>
      </c>
      <c r="DR9" s="149">
        <v>8.6039</v>
      </c>
      <c r="DS9" s="309">
        <v>1.249713132</v>
      </c>
      <c r="DU9" s="265"/>
      <c r="DV9" s="173">
        <v>45072</v>
      </c>
      <c r="DW9" s="149">
        <v>8.7186</v>
      </c>
      <c r="DX9" s="309">
        <v>1.2321368</v>
      </c>
      <c r="DZ9" s="265"/>
      <c r="EA9" s="173">
        <v>45104</v>
      </c>
      <c r="EB9" s="149">
        <v>9.1788</v>
      </c>
      <c r="EC9" s="309">
        <v>1.27310050209437</v>
      </c>
      <c r="EE9" s="265"/>
      <c r="EF9" s="173">
        <v>45133</v>
      </c>
      <c r="EG9" s="149">
        <v>9.2005</v>
      </c>
      <c r="EH9" s="309">
        <v>1.290483204</v>
      </c>
      <c r="EJ9" s="265"/>
      <c r="EK9" s="173">
        <v>45166</v>
      </c>
      <c r="EL9" s="149">
        <v>9.1438</v>
      </c>
      <c r="EM9" s="309">
        <v>1.27251725673569</v>
      </c>
      <c r="EO9" s="265"/>
      <c r="EP9" s="173">
        <v>45194</v>
      </c>
      <c r="EQ9" s="149">
        <v>8.8285</v>
      </c>
      <c r="ER9" s="309">
        <v>1.230847519</v>
      </c>
      <c r="ET9" s="265"/>
      <c r="EU9" s="173">
        <v>45225</v>
      </c>
      <c r="EV9" s="149">
        <v>8.74</v>
      </c>
      <c r="EW9" s="309">
        <v>1.217541513</v>
      </c>
      <c r="EY9" s="265"/>
      <c r="EZ9" s="173">
        <v>45257</v>
      </c>
      <c r="FA9" s="149">
        <v>8.9672</v>
      </c>
      <c r="FB9" s="309">
        <v>1.260163858</v>
      </c>
      <c r="FD9" s="265"/>
      <c r="FE9" s="173">
        <v>45286</v>
      </c>
      <c r="FF9" s="149">
        <v>9.0324</v>
      </c>
      <c r="FG9" s="309">
        <v>1.272796449</v>
      </c>
      <c r="FI9" s="265"/>
      <c r="FJ9" s="173">
        <v>45316</v>
      </c>
      <c r="FK9" s="149">
        <v>9.0523</v>
      </c>
      <c r="FL9" s="309">
        <v>1.274182197</v>
      </c>
      <c r="FN9" s="265"/>
      <c r="FO9" s="173">
        <v>45348</v>
      </c>
      <c r="FP9" s="149">
        <v>9.0378</v>
      </c>
      <c r="FQ9" s="309">
        <v>1.271496905</v>
      </c>
      <c r="FS9" s="265"/>
      <c r="FT9" s="173">
        <v>45377</v>
      </c>
      <c r="FU9" s="149">
        <v>8.9994</v>
      </c>
      <c r="FV9" s="309">
        <v>1.2685395</v>
      </c>
      <c r="FX9" s="265"/>
      <c r="FY9" s="173">
        <v>45407</v>
      </c>
      <c r="FZ9" s="149">
        <v>8.8932</v>
      </c>
      <c r="GA9" s="309">
        <v>1.251540995</v>
      </c>
      <c r="GC9" s="265"/>
      <c r="GD9" s="173">
        <v>45440</v>
      </c>
      <c r="GE9" s="149">
        <v>9.1096</v>
      </c>
      <c r="GF9" s="309">
        <v>1.281219673</v>
      </c>
      <c r="GH9" s="265"/>
      <c r="GI9" s="173">
        <v>45468</v>
      </c>
      <c r="GJ9" s="149">
        <v>9.0603</v>
      </c>
      <c r="GK9" s="309">
        <v>1.272067392</v>
      </c>
      <c r="GM9" s="265"/>
      <c r="GN9" s="173">
        <v>45499</v>
      </c>
      <c r="GO9" s="149">
        <v>9.192</v>
      </c>
      <c r="GP9" s="309">
        <v>1.28974323</v>
      </c>
      <c r="GR9" s="265"/>
      <c r="GS9" s="173">
        <v>45531</v>
      </c>
      <c r="GT9" s="149">
        <v>9.3926</v>
      </c>
      <c r="GU9" s="309">
        <v>1.318278151</v>
      </c>
      <c r="GW9" s="265"/>
      <c r="GX9" s="147">
        <v>45560</v>
      </c>
      <c r="GY9" s="152">
        <v>9.4211</v>
      </c>
      <c r="GZ9" s="152">
        <v>1.341999</v>
      </c>
      <c r="HB9" s="265"/>
      <c r="HC9" s="147">
        <v>45593</v>
      </c>
      <c r="HD9" s="152">
        <v>9.2405</v>
      </c>
      <c r="HE9" s="152">
        <v>1.29587558</v>
      </c>
      <c r="HG9" s="265"/>
      <c r="HH9" s="147">
        <v>45622</v>
      </c>
      <c r="HI9" s="152">
        <v>9.0608</v>
      </c>
      <c r="HJ9" s="152">
        <v>1.260019</v>
      </c>
      <c r="HL9" s="265"/>
      <c r="HM9" s="147">
        <v>45652</v>
      </c>
      <c r="HN9" s="152">
        <v>9.0641</v>
      </c>
      <c r="HO9" s="152">
        <v>1.260706</v>
      </c>
      <c r="HQ9" s="265"/>
      <c r="HR9" s="147">
        <v>45671</v>
      </c>
      <c r="HS9" s="152">
        <v>8.8448</v>
      </c>
      <c r="HT9" s="152">
        <v>1.23053</v>
      </c>
      <c r="HV9" s="265"/>
      <c r="HW9" s="147">
        <v>45713</v>
      </c>
      <c r="HX9" s="152">
        <v>9.0865</v>
      </c>
      <c r="HY9" s="152">
        <v>1.266835</v>
      </c>
      <c r="IA9" s="265"/>
      <c r="IB9" s="170">
        <v>45742</v>
      </c>
      <c r="IC9">
        <v>9.3222</v>
      </c>
      <c r="ID9">
        <v>1.299189</v>
      </c>
      <c r="IF9" s="265"/>
      <c r="IG9" s="170">
        <v>45772</v>
      </c>
      <c r="IH9" s="152">
        <v>9.6384</v>
      </c>
      <c r="II9" s="152">
        <v>1.337441</v>
      </c>
      <c r="IK9" s="265"/>
      <c r="IL9" s="170">
        <v>45804</v>
      </c>
      <c r="IM9" s="152">
        <v>9.7472</v>
      </c>
      <c r="IN9" s="152">
        <v>1.356113</v>
      </c>
      <c r="IP9" s="265"/>
      <c r="IQ9" s="147">
        <v>45833</v>
      </c>
      <c r="IR9" s="152">
        <v>9.7545</v>
      </c>
      <c r="IS9" s="152">
        <v>1.361068</v>
      </c>
      <c r="IU9" s="265"/>
      <c r="IV9" s="147">
        <v>45866</v>
      </c>
      <c r="IW9">
        <v>9.6161</v>
      </c>
      <c r="IX9">
        <v>1.34553</v>
      </c>
      <c r="IZ9" s="265"/>
      <c r="JA9" s="147">
        <v>45895</v>
      </c>
      <c r="JB9" s="152">
        <v>9.6081</v>
      </c>
      <c r="JC9" s="152">
        <v>1.34968</v>
      </c>
      <c r="JE9" s="265"/>
      <c r="JF9" s="147">
        <v>45925</v>
      </c>
      <c r="JG9" s="152">
        <v>9.5817</v>
      </c>
      <c r="JH9" s="152">
        <v>1.347296</v>
      </c>
      <c r="JJ9" s="265"/>
      <c r="JK9" s="147">
        <v>45958</v>
      </c>
      <c r="JL9" s="152">
        <v>9.4611</v>
      </c>
      <c r="JM9" s="152">
        <v>1.335257424</v>
      </c>
      <c r="JO9" s="265"/>
      <c r="JP9" s="147">
        <v>45986</v>
      </c>
      <c r="JQ9" s="152">
        <v>9.2939</v>
      </c>
      <c r="JR9" s="152">
        <v>1.312215853</v>
      </c>
      <c r="JT9" s="265"/>
      <c r="JU9" s="147">
        <v>46017</v>
      </c>
      <c r="JV9" s="152">
        <v>9.4767</v>
      </c>
      <c r="JW9" s="152">
        <v>1.34692572273231</v>
      </c>
      <c r="JY9" s="265"/>
      <c r="JZ9" s="147">
        <v>46049</v>
      </c>
      <c r="KA9" s="152">
        <v>9.5261</v>
      </c>
      <c r="KB9" s="152">
        <v>1.36363766497753</v>
      </c>
      <c r="KD9" s="265"/>
      <c r="KE9" s="147">
        <v>46077</v>
      </c>
      <c r="KF9" s="152">
        <v>9.3519</v>
      </c>
      <c r="KG9" s="152">
        <v>1.3472642406431</v>
      </c>
      <c r="KI9" s="265"/>
      <c r="KJ9" s="147">
        <v>46107</v>
      </c>
      <c r="KK9" s="152">
        <v>9.2285</v>
      </c>
      <c r="KL9" s="152">
        <v>1.33637917052827</v>
      </c>
      <c r="KN9" s="265"/>
      <c r="KO9" s="147">
        <v>46139</v>
      </c>
      <c r="KP9" s="152">
        <v>9.2526</v>
      </c>
      <c r="KQ9" s="152">
        <v>1.34918852710013</v>
      </c>
      <c r="KS9" s="265"/>
      <c r="KT9" s="147">
        <v>46168</v>
      </c>
      <c r="KU9" s="152">
        <v>9.1891</v>
      </c>
      <c r="KV9" s="152">
        <v>1.34563905810684</v>
      </c>
      <c r="KX9" s="265"/>
      <c r="KY9" s="147">
        <v>46198</v>
      </c>
      <c r="KZ9" s="152">
        <v>8.9682</v>
      </c>
      <c r="LA9" s="152">
        <v>1.3148118283511</v>
      </c>
    </row>
    <row r="10" spans="1:313">
      <c r="A10" s="168" t="s">
        <v>1849</v>
      </c>
      <c r="B10" s="168" t="s">
        <v>1850</v>
      </c>
      <c r="C10" s="149">
        <f t="shared" si="0"/>
        <v>8.8675</v>
      </c>
      <c r="E10" s="168" t="s">
        <v>1518</v>
      </c>
      <c r="F10" s="168" t="s">
        <v>1851</v>
      </c>
      <c r="G10" s="149">
        <f t="shared" si="1"/>
        <v>8.7973</v>
      </c>
      <c r="J10" s="168" t="s">
        <v>198</v>
      </c>
      <c r="K10" s="168" t="s">
        <v>1852</v>
      </c>
      <c r="L10" s="149">
        <f t="shared" si="2"/>
        <v>8.5487</v>
      </c>
      <c r="N10" s="168" t="s">
        <v>200</v>
      </c>
      <c r="O10" s="168" t="s">
        <v>1853</v>
      </c>
      <c r="P10" s="149">
        <f t="shared" si="3"/>
        <v>8.5373</v>
      </c>
      <c r="S10" s="168" t="s">
        <v>202</v>
      </c>
      <c r="T10" s="168" t="s">
        <v>1854</v>
      </c>
      <c r="U10" s="149">
        <f t="shared" si="10"/>
        <v>8.6918</v>
      </c>
      <c r="V10" s="181" t="s">
        <v>203</v>
      </c>
      <c r="W10" s="149">
        <f t="shared" si="10"/>
        <v>6.3599</v>
      </c>
      <c r="X10" s="309">
        <f t="shared" si="11"/>
        <v>1.36665670843881</v>
      </c>
      <c r="Z10" s="168" t="s">
        <v>204</v>
      </c>
      <c r="AA10" s="168" t="s">
        <v>1855</v>
      </c>
      <c r="AB10" s="149">
        <f t="shared" si="12"/>
        <v>8.6271</v>
      </c>
      <c r="AC10" s="181" t="s">
        <v>205</v>
      </c>
      <c r="AD10" s="149">
        <f t="shared" si="13"/>
        <v>6.3487</v>
      </c>
      <c r="AE10" s="309">
        <f t="shared" si="14"/>
        <v>1.35887662041048</v>
      </c>
      <c r="AG10" s="168" t="s">
        <v>206</v>
      </c>
      <c r="AH10" s="168" t="s">
        <v>1856</v>
      </c>
      <c r="AI10" s="149">
        <f t="shared" si="15"/>
        <v>8.4103</v>
      </c>
      <c r="AJ10" s="181" t="s">
        <v>207</v>
      </c>
      <c r="AK10" s="149">
        <f t="shared" si="16"/>
        <v>6.3739</v>
      </c>
      <c r="AL10" s="309">
        <f t="shared" si="17"/>
        <v>1.31949042187672</v>
      </c>
      <c r="AN10" s="265" t="s">
        <v>208</v>
      </c>
      <c r="AO10" s="168" t="s">
        <v>1857</v>
      </c>
      <c r="AP10" s="149">
        <f t="shared" si="18"/>
        <v>8.3269</v>
      </c>
      <c r="AQ10" s="181" t="s">
        <v>209</v>
      </c>
      <c r="AR10" s="149">
        <f t="shared" si="19"/>
        <v>6.4909</v>
      </c>
      <c r="AS10" s="309">
        <f t="shared" si="20"/>
        <v>1.28285753901616</v>
      </c>
      <c r="AU10" s="265" t="s">
        <v>210</v>
      </c>
      <c r="AV10" s="168" t="s">
        <v>1858</v>
      </c>
      <c r="AW10" s="149">
        <f t="shared" si="21"/>
        <v>8.3473</v>
      </c>
      <c r="AX10" s="181" t="s">
        <v>211</v>
      </c>
      <c r="AY10" s="149">
        <f t="shared" si="22"/>
        <v>6.655</v>
      </c>
      <c r="AZ10" s="309">
        <f t="shared" si="23"/>
        <v>1.25429000751315</v>
      </c>
      <c r="BB10" s="265" t="s">
        <v>212</v>
      </c>
      <c r="BC10" s="168" t="s">
        <v>1859</v>
      </c>
      <c r="BD10" s="149">
        <f t="shared" si="24"/>
        <v>8.2187</v>
      </c>
      <c r="BE10" s="181" t="s">
        <v>213</v>
      </c>
      <c r="BF10" s="149">
        <f t="shared" si="25"/>
        <v>6.7</v>
      </c>
      <c r="BG10" s="309">
        <f t="shared" si="26"/>
        <v>1.22667164179104</v>
      </c>
      <c r="BI10" s="265" t="s">
        <v>214</v>
      </c>
      <c r="BJ10" s="168" t="s">
        <v>1860</v>
      </c>
      <c r="BK10" s="149">
        <f t="shared" si="27"/>
        <v>8.0963</v>
      </c>
      <c r="BL10" s="181" t="s">
        <v>215</v>
      </c>
      <c r="BM10" s="149">
        <f t="shared" si="28"/>
        <v>6.7543</v>
      </c>
      <c r="BN10" s="309">
        <f t="shared" si="29"/>
        <v>1.19868824304517</v>
      </c>
      <c r="BP10" s="265" t="s">
        <v>216</v>
      </c>
      <c r="BQ10" s="168" t="s">
        <v>1861</v>
      </c>
      <c r="BR10" s="149">
        <f t="shared" si="30"/>
        <v>8.0972</v>
      </c>
      <c r="BS10" s="181" t="s">
        <v>217</v>
      </c>
      <c r="BT10" s="149">
        <f t="shared" si="31"/>
        <v>6.8536</v>
      </c>
      <c r="BU10" s="309">
        <f t="shared" si="32"/>
        <v>1.18145208357651</v>
      </c>
      <c r="BW10" s="265" t="s">
        <v>218</v>
      </c>
      <c r="BX10" s="168" t="s">
        <v>1862</v>
      </c>
      <c r="BY10" s="149">
        <f t="shared" si="33"/>
        <v>7.6501</v>
      </c>
      <c r="BZ10" s="181" t="s">
        <v>219</v>
      </c>
      <c r="CA10" s="149">
        <f t="shared" si="34"/>
        <v>7.0298</v>
      </c>
      <c r="CB10" s="309">
        <f t="shared" si="35"/>
        <v>1.08823864121312</v>
      </c>
      <c r="CD10" s="265" t="s">
        <v>220</v>
      </c>
      <c r="CE10" s="168" t="s">
        <v>1863</v>
      </c>
      <c r="CF10" s="149">
        <f t="shared" si="36"/>
        <v>8.1261</v>
      </c>
      <c r="CG10" s="181" t="s">
        <v>221</v>
      </c>
      <c r="CH10" s="149">
        <f t="shared" si="37"/>
        <v>7.1668</v>
      </c>
      <c r="CI10" s="309">
        <f t="shared" si="38"/>
        <v>1.13385332365909</v>
      </c>
      <c r="CK10" s="265" t="s">
        <v>222</v>
      </c>
      <c r="CL10" s="168" t="s">
        <v>1864</v>
      </c>
      <c r="CM10" s="149">
        <f t="shared" si="39"/>
        <v>8.5962</v>
      </c>
      <c r="CN10" s="181" t="s">
        <v>223</v>
      </c>
      <c r="CO10" s="149">
        <f t="shared" si="40"/>
        <v>7.1201</v>
      </c>
      <c r="CP10" s="309">
        <f t="shared" si="41"/>
        <v>1.20731450400978</v>
      </c>
      <c r="CR10" s="265" t="s">
        <v>224</v>
      </c>
      <c r="CS10" s="168" t="s">
        <v>1865</v>
      </c>
      <c r="CT10" s="149">
        <f t="shared" si="4"/>
        <v>8.4234</v>
      </c>
      <c r="CU10" s="181" t="s">
        <v>225</v>
      </c>
      <c r="CV10" s="149">
        <f t="shared" si="5"/>
        <v>6.9825</v>
      </c>
      <c r="CW10" s="309">
        <f t="shared" si="6"/>
        <v>1.20635875402793</v>
      </c>
      <c r="CY10" s="265" t="s">
        <v>226</v>
      </c>
      <c r="CZ10" s="168" t="s">
        <v>1866</v>
      </c>
      <c r="DA10" s="149">
        <f t="shared" si="7"/>
        <v>8.3028</v>
      </c>
      <c r="DB10" s="181" t="s">
        <v>227</v>
      </c>
      <c r="DC10" s="149">
        <f t="shared" si="8"/>
        <v>6.7602</v>
      </c>
      <c r="DD10" s="309">
        <f t="shared" si="9"/>
        <v>1.22818851513269</v>
      </c>
      <c r="DF10" s="265"/>
      <c r="DG10" s="173">
        <v>44979</v>
      </c>
      <c r="DH10" s="149">
        <v>8.3289</v>
      </c>
      <c r="DI10" s="309">
        <v>1.211317791</v>
      </c>
      <c r="DK10" s="265"/>
      <c r="DL10" s="173">
        <v>45012</v>
      </c>
      <c r="DM10" s="149">
        <v>8.4141</v>
      </c>
      <c r="DN10" s="309">
        <v>1.224510289</v>
      </c>
      <c r="DP10" s="265"/>
      <c r="DQ10" s="173">
        <v>45040</v>
      </c>
      <c r="DR10" s="149">
        <v>8.5674</v>
      </c>
      <c r="DS10" s="309">
        <v>1.244628459</v>
      </c>
      <c r="DU10" s="265"/>
      <c r="DV10" s="173">
        <v>45071</v>
      </c>
      <c r="DW10" s="149">
        <v>8.7207</v>
      </c>
      <c r="DX10" s="309">
        <v>1.236470104</v>
      </c>
      <c r="DZ10" s="265"/>
      <c r="EA10" s="173">
        <v>45103</v>
      </c>
      <c r="EB10" s="149">
        <v>9.1774</v>
      </c>
      <c r="EC10" s="309">
        <v>1.27364827356501</v>
      </c>
      <c r="EE10" s="265"/>
      <c r="EF10" s="173">
        <v>45132</v>
      </c>
      <c r="EG10" s="149">
        <v>9.2263</v>
      </c>
      <c r="EH10" s="309">
        <v>1.292090301</v>
      </c>
      <c r="EJ10" s="265"/>
      <c r="EK10" s="173">
        <v>45163</v>
      </c>
      <c r="EL10" s="149">
        <v>9.1559</v>
      </c>
      <c r="EM10" s="309">
        <v>1.27372257696535</v>
      </c>
      <c r="EO10" s="265"/>
      <c r="EP10" s="173">
        <v>45191</v>
      </c>
      <c r="EQ10" s="149">
        <v>8.8741</v>
      </c>
      <c r="ER10" s="309">
        <v>1.237170461</v>
      </c>
      <c r="ET10" s="265"/>
      <c r="EU10" s="173">
        <v>45224</v>
      </c>
      <c r="EV10" s="149">
        <v>8.7812</v>
      </c>
      <c r="EW10" s="309">
        <v>1.223263913</v>
      </c>
      <c r="EY10" s="265"/>
      <c r="EZ10" s="173">
        <v>45254</v>
      </c>
      <c r="FA10" s="149">
        <v>8.9314</v>
      </c>
      <c r="FB10" s="309">
        <v>1.255273995</v>
      </c>
      <c r="FD10" s="265"/>
      <c r="FE10" s="173">
        <v>45285</v>
      </c>
      <c r="FF10" s="149">
        <v>9.0344</v>
      </c>
      <c r="FG10" s="309">
        <v>1.272271511</v>
      </c>
      <c r="FI10" s="265"/>
      <c r="FJ10" s="173">
        <v>45315</v>
      </c>
      <c r="FK10" s="149">
        <v>9.0498</v>
      </c>
      <c r="FL10" s="309">
        <v>1.273668951</v>
      </c>
      <c r="FN10" s="265"/>
      <c r="FO10" s="173">
        <v>45345</v>
      </c>
      <c r="FP10" s="149">
        <v>9.0209</v>
      </c>
      <c r="FQ10" s="309">
        <v>1.269405043</v>
      </c>
      <c r="FS10" s="265"/>
      <c r="FT10" s="173">
        <v>45376</v>
      </c>
      <c r="FU10" s="149">
        <v>8.9953</v>
      </c>
      <c r="FV10" s="309">
        <v>1.267015</v>
      </c>
      <c r="FX10" s="265"/>
      <c r="FY10" s="173">
        <v>45406</v>
      </c>
      <c r="FZ10" s="149">
        <v>8.8759</v>
      </c>
      <c r="GA10" s="309">
        <v>1.249282175</v>
      </c>
      <c r="GC10" s="265"/>
      <c r="GD10" s="173">
        <v>45439</v>
      </c>
      <c r="GE10" s="149">
        <v>9.0851</v>
      </c>
      <c r="GF10" s="309">
        <v>1.277953609</v>
      </c>
      <c r="GH10" s="265"/>
      <c r="GI10" s="173">
        <v>45467</v>
      </c>
      <c r="GJ10" s="149">
        <v>9.045</v>
      </c>
      <c r="GK10" s="309">
        <v>1.270347327</v>
      </c>
      <c r="GM10" s="265"/>
      <c r="GN10" s="173">
        <v>45498</v>
      </c>
      <c r="GO10" s="149">
        <v>9.2392</v>
      </c>
      <c r="GP10" s="309">
        <v>1.295438931</v>
      </c>
      <c r="GR10" s="265"/>
      <c r="GS10" s="173">
        <v>45530</v>
      </c>
      <c r="GT10" s="149">
        <v>9.3934</v>
      </c>
      <c r="GU10" s="309">
        <v>1.320429019</v>
      </c>
      <c r="GW10" s="265"/>
      <c r="GX10" s="147">
        <v>45559</v>
      </c>
      <c r="GY10" s="152">
        <v>9.4093</v>
      </c>
      <c r="GZ10" s="152">
        <v>1.334463</v>
      </c>
      <c r="HB10" s="265"/>
      <c r="HC10" s="147">
        <v>45590</v>
      </c>
      <c r="HD10" s="152">
        <v>9.2209</v>
      </c>
      <c r="HE10" s="152">
        <v>1.297074131</v>
      </c>
      <c r="HG10" s="265"/>
      <c r="HH10" s="147">
        <v>45621</v>
      </c>
      <c r="HI10" s="152">
        <v>9.0868</v>
      </c>
      <c r="HJ10" s="152">
        <v>1.263495</v>
      </c>
      <c r="HL10" s="265"/>
      <c r="HM10" s="147">
        <v>45651</v>
      </c>
      <c r="HN10" s="152">
        <v>9.0569</v>
      </c>
      <c r="HO10" s="152">
        <v>1.260213</v>
      </c>
      <c r="HQ10" s="265"/>
      <c r="HR10" s="147">
        <v>45670</v>
      </c>
      <c r="HS10" s="152">
        <v>8.8459</v>
      </c>
      <c r="HT10" s="152">
        <v>1.230563</v>
      </c>
      <c r="HV10" s="265"/>
      <c r="HW10" s="147">
        <v>45712</v>
      </c>
      <c r="HX10" s="152">
        <v>9.1115</v>
      </c>
      <c r="HY10" s="152">
        <v>1.27048</v>
      </c>
      <c r="IA10" s="265"/>
      <c r="IB10" s="170">
        <v>45741</v>
      </c>
      <c r="IC10">
        <v>9.3129</v>
      </c>
      <c r="ID10">
        <v>1.297278</v>
      </c>
      <c r="IF10" s="265"/>
      <c r="IG10" s="170">
        <v>45771</v>
      </c>
      <c r="IH10" s="152">
        <v>9.6137</v>
      </c>
      <c r="II10" s="152">
        <v>1.333421</v>
      </c>
      <c r="IK10" s="265"/>
      <c r="IL10" s="170">
        <v>45803</v>
      </c>
      <c r="IM10" s="152">
        <v>9.7139</v>
      </c>
      <c r="IN10" s="152">
        <v>1.352289</v>
      </c>
      <c r="IP10" s="265"/>
      <c r="IQ10" s="147">
        <v>45832</v>
      </c>
      <c r="IR10" s="152">
        <v>9.7018</v>
      </c>
      <c r="IS10" s="152">
        <v>1.353941</v>
      </c>
      <c r="IU10" s="265"/>
      <c r="IV10" s="147">
        <v>45863</v>
      </c>
      <c r="IW10">
        <v>9.6565</v>
      </c>
      <c r="IX10">
        <v>1.352091</v>
      </c>
      <c r="IZ10" s="265"/>
      <c r="JA10" s="147">
        <v>45894</v>
      </c>
      <c r="JB10" s="152">
        <v>9.6338</v>
      </c>
      <c r="JC10" s="152">
        <v>1.353803</v>
      </c>
      <c r="JE10" s="265"/>
      <c r="JF10" s="147">
        <v>45924</v>
      </c>
      <c r="JG10" s="152">
        <v>9.6106</v>
      </c>
      <c r="JH10" s="152">
        <v>1.352139</v>
      </c>
      <c r="JJ10" s="265"/>
      <c r="JK10" s="147">
        <v>45957</v>
      </c>
      <c r="JL10" s="152">
        <v>9.4563</v>
      </c>
      <c r="JM10" s="152">
        <v>1.334109282</v>
      </c>
      <c r="JO10" s="265"/>
      <c r="JP10" s="147">
        <v>45985</v>
      </c>
      <c r="JQ10" s="152">
        <v>9.2903</v>
      </c>
      <c r="JR10" s="152">
        <v>1.311318757</v>
      </c>
      <c r="JT10" s="265"/>
      <c r="JU10" s="147">
        <v>46016</v>
      </c>
      <c r="JV10" s="152">
        <v>9.4877</v>
      </c>
      <c r="JW10" s="152">
        <v>1.34783782247983</v>
      </c>
      <c r="JY10" s="265"/>
      <c r="JZ10" s="147">
        <v>46048</v>
      </c>
      <c r="KA10" s="152">
        <v>9.4983</v>
      </c>
      <c r="KB10" s="152">
        <v>1.3599501739616</v>
      </c>
      <c r="KD10" s="265"/>
      <c r="KE10" s="147">
        <v>46066</v>
      </c>
      <c r="KF10" s="152">
        <v>9.4245</v>
      </c>
      <c r="KG10" s="152">
        <v>1.35803625464711</v>
      </c>
      <c r="KI10" s="265"/>
      <c r="KJ10" s="147">
        <v>46106</v>
      </c>
      <c r="KK10" s="152">
        <v>9.2426</v>
      </c>
      <c r="KL10" s="152">
        <v>1.34123724804458</v>
      </c>
      <c r="KN10" s="265"/>
      <c r="KO10" s="147">
        <v>46136</v>
      </c>
      <c r="KP10" s="152">
        <v>9.2304</v>
      </c>
      <c r="KQ10" s="152">
        <v>1.34408946617352</v>
      </c>
      <c r="KS10" s="265"/>
      <c r="KT10" s="147">
        <v>46167</v>
      </c>
      <c r="KU10" s="152">
        <v>9.1828</v>
      </c>
      <c r="KV10" s="152">
        <v>1.34412599900465</v>
      </c>
      <c r="KX10" s="265"/>
      <c r="KY10" s="147">
        <v>46197</v>
      </c>
      <c r="KZ10" s="152">
        <v>8.9818</v>
      </c>
      <c r="LA10" s="152">
        <v>1.31707603196715</v>
      </c>
    </row>
    <row r="11" spans="1:313">
      <c r="A11" s="168" t="s">
        <v>1867</v>
      </c>
      <c r="B11" s="168" t="s">
        <v>1868</v>
      </c>
      <c r="C11" s="149">
        <f t="shared" si="0"/>
        <v>8.8194</v>
      </c>
      <c r="E11" s="168" t="s">
        <v>1535</v>
      </c>
      <c r="F11" s="168" t="s">
        <v>1869</v>
      </c>
      <c r="G11" s="149">
        <f t="shared" si="1"/>
        <v>8.832</v>
      </c>
      <c r="J11" s="168" t="s">
        <v>229</v>
      </c>
      <c r="K11" s="168" t="s">
        <v>1870</v>
      </c>
      <c r="L11" s="149">
        <f t="shared" si="2"/>
        <v>8.5616</v>
      </c>
      <c r="N11" s="168" t="s">
        <v>231</v>
      </c>
      <c r="O11" s="168" t="s">
        <v>1871</v>
      </c>
      <c r="P11" s="149">
        <f t="shared" si="3"/>
        <v>8.539</v>
      </c>
      <c r="S11" s="168" t="s">
        <v>233</v>
      </c>
      <c r="T11" s="168" t="s">
        <v>1872</v>
      </c>
      <c r="U11" s="149">
        <f t="shared" si="10"/>
        <v>8.7295</v>
      </c>
      <c r="V11" s="181" t="s">
        <v>234</v>
      </c>
      <c r="W11" s="149">
        <f t="shared" si="10"/>
        <v>6.3677</v>
      </c>
      <c r="X11" s="309">
        <f t="shared" si="11"/>
        <v>1.37090315184446</v>
      </c>
      <c r="Z11" s="168" t="s">
        <v>235</v>
      </c>
      <c r="AA11" s="168" t="s">
        <v>1873</v>
      </c>
      <c r="AB11" s="149">
        <f t="shared" si="12"/>
        <v>8.6154</v>
      </c>
      <c r="AC11" s="181" t="s">
        <v>236</v>
      </c>
      <c r="AD11" s="149">
        <f t="shared" si="13"/>
        <v>6.3401</v>
      </c>
      <c r="AE11" s="309">
        <f t="shared" si="14"/>
        <v>1.35887446570243</v>
      </c>
      <c r="AG11" s="168" t="s">
        <v>237</v>
      </c>
      <c r="AH11" s="168" t="s">
        <v>1874</v>
      </c>
      <c r="AI11" s="149">
        <f t="shared" si="15"/>
        <v>8.4035</v>
      </c>
      <c r="AJ11" s="181" t="s">
        <v>145</v>
      </c>
      <c r="AK11" s="149">
        <f t="shared" si="16"/>
        <v>6.364</v>
      </c>
      <c r="AL11" s="309">
        <f t="shared" si="17"/>
        <v>1.32047454431175</v>
      </c>
      <c r="AN11" s="265" t="s">
        <v>238</v>
      </c>
      <c r="AO11" s="168" t="s">
        <v>1875</v>
      </c>
      <c r="AP11" s="149">
        <f t="shared" si="18"/>
        <v>8.4222</v>
      </c>
      <c r="AQ11" s="181" t="s">
        <v>239</v>
      </c>
      <c r="AR11" s="149">
        <f t="shared" si="19"/>
        <v>6.4596</v>
      </c>
      <c r="AS11" s="309">
        <f t="shared" si="20"/>
        <v>1.30382686234442</v>
      </c>
      <c r="AU11" s="265" t="s">
        <v>240</v>
      </c>
      <c r="AV11" s="168" t="s">
        <v>1876</v>
      </c>
      <c r="AW11" s="149">
        <f t="shared" si="21"/>
        <v>8.3659</v>
      </c>
      <c r="AX11" s="181" t="s">
        <v>241</v>
      </c>
      <c r="AY11" s="149">
        <f t="shared" si="22"/>
        <v>6.6566</v>
      </c>
      <c r="AZ11" s="309">
        <f t="shared" si="23"/>
        <v>1.25678274194033</v>
      </c>
      <c r="BB11" s="265" t="s">
        <v>242</v>
      </c>
      <c r="BC11" s="168" t="s">
        <v>1877</v>
      </c>
      <c r="BD11" s="149">
        <f t="shared" si="24"/>
        <v>8.2201</v>
      </c>
      <c r="BE11" s="181" t="s">
        <v>243</v>
      </c>
      <c r="BF11" s="149">
        <f t="shared" si="25"/>
        <v>6.7079</v>
      </c>
      <c r="BG11" s="309">
        <f t="shared" si="26"/>
        <v>1.22543568031724</v>
      </c>
      <c r="BI11" s="265" t="s">
        <v>244</v>
      </c>
      <c r="BJ11" s="168" t="s">
        <v>1878</v>
      </c>
      <c r="BK11" s="149">
        <f t="shared" si="27"/>
        <v>8.0983</v>
      </c>
      <c r="BL11" s="181" t="s">
        <v>245</v>
      </c>
      <c r="BM11" s="149">
        <f t="shared" si="28"/>
        <v>6.7522</v>
      </c>
      <c r="BN11" s="309">
        <f t="shared" si="29"/>
        <v>1.19935724652706</v>
      </c>
      <c r="BP11" s="265" t="s">
        <v>246</v>
      </c>
      <c r="BQ11" s="168" t="s">
        <v>1879</v>
      </c>
      <c r="BR11" s="149">
        <f t="shared" si="30"/>
        <v>8.0919</v>
      </c>
      <c r="BS11" s="181" t="s">
        <v>247</v>
      </c>
      <c r="BT11" s="149">
        <f t="shared" si="31"/>
        <v>6.8388</v>
      </c>
      <c r="BU11" s="309">
        <f t="shared" si="32"/>
        <v>1.18323390068433</v>
      </c>
      <c r="BW11" s="265" t="s">
        <v>248</v>
      </c>
      <c r="BX11" s="168" t="s">
        <v>1880</v>
      </c>
      <c r="BY11" s="149">
        <f t="shared" si="33"/>
        <v>7.9257</v>
      </c>
      <c r="BZ11" s="181" t="s">
        <v>249</v>
      </c>
      <c r="CA11" s="149">
        <f t="shared" si="34"/>
        <v>6.992</v>
      </c>
      <c r="CB11" s="309">
        <f t="shared" si="35"/>
        <v>1.13353832951945</v>
      </c>
      <c r="CD11" s="265" t="s">
        <v>250</v>
      </c>
      <c r="CE11" s="168" t="s">
        <v>1881</v>
      </c>
      <c r="CF11" s="149">
        <f t="shared" si="36"/>
        <v>8.1131</v>
      </c>
      <c r="CG11" s="181" t="s">
        <v>251</v>
      </c>
      <c r="CH11" s="149">
        <f t="shared" si="37"/>
        <v>7.123</v>
      </c>
      <c r="CI11" s="309">
        <f t="shared" si="38"/>
        <v>1.13900042117086</v>
      </c>
      <c r="CK11" s="265" t="s">
        <v>252</v>
      </c>
      <c r="CL11" s="168" t="s">
        <v>1882</v>
      </c>
      <c r="CM11" s="149">
        <f t="shared" si="39"/>
        <v>8.4764</v>
      </c>
      <c r="CN11" s="181" t="s">
        <v>253</v>
      </c>
      <c r="CO11" s="149">
        <f t="shared" si="40"/>
        <v>7.1281</v>
      </c>
      <c r="CP11" s="309">
        <f t="shared" si="41"/>
        <v>1.18915278966344</v>
      </c>
      <c r="CR11" s="265" t="s">
        <v>254</v>
      </c>
      <c r="CS11" s="168" t="s">
        <v>1883</v>
      </c>
      <c r="CT11" s="149">
        <f t="shared" si="4"/>
        <v>8.4044</v>
      </c>
      <c r="CU11" s="181" t="s">
        <v>255</v>
      </c>
      <c r="CV11" s="149">
        <f t="shared" si="5"/>
        <v>6.981</v>
      </c>
      <c r="CW11" s="309">
        <f t="shared" si="6"/>
        <v>1.20389628992981</v>
      </c>
      <c r="CY11" s="265" t="s">
        <v>256</v>
      </c>
      <c r="CZ11" s="168" t="s">
        <v>1884</v>
      </c>
      <c r="DA11" s="149">
        <f t="shared" si="7"/>
        <v>8.2025</v>
      </c>
      <c r="DB11" s="181" t="s">
        <v>257</v>
      </c>
      <c r="DC11" s="149">
        <f t="shared" si="8"/>
        <v>6.7222</v>
      </c>
      <c r="DD11" s="309">
        <f t="shared" si="9"/>
        <v>1.22021064532445</v>
      </c>
      <c r="DF11" s="265"/>
      <c r="DG11" s="173">
        <v>44978</v>
      </c>
      <c r="DH11" s="149">
        <v>8.2547</v>
      </c>
      <c r="DI11" s="309">
        <v>1.204063772</v>
      </c>
      <c r="DK11" s="265"/>
      <c r="DL11" s="173">
        <v>45009</v>
      </c>
      <c r="DM11" s="149">
        <v>8.3977</v>
      </c>
      <c r="DN11" s="309">
        <v>1.228200778</v>
      </c>
      <c r="DP11" s="265"/>
      <c r="DQ11" s="173">
        <v>45037</v>
      </c>
      <c r="DR11" s="149">
        <v>8.5512</v>
      </c>
      <c r="DS11" s="309">
        <v>1.243774727</v>
      </c>
      <c r="DU11" s="265"/>
      <c r="DV11" s="173">
        <v>45070</v>
      </c>
      <c r="DW11" s="149">
        <v>8.7629</v>
      </c>
      <c r="DX11" s="309">
        <v>1.241907596</v>
      </c>
      <c r="DZ11" s="265"/>
      <c r="EA11" s="173">
        <v>45098</v>
      </c>
      <c r="EB11" s="149">
        <v>9.1627</v>
      </c>
      <c r="EC11" s="309">
        <v>1.2762309353019</v>
      </c>
      <c r="EE11" s="265"/>
      <c r="EF11" s="173">
        <v>45131</v>
      </c>
      <c r="EG11" s="149">
        <v>9.2284</v>
      </c>
      <c r="EH11" s="309">
        <v>1.291570447</v>
      </c>
      <c r="EJ11" s="265"/>
      <c r="EK11" s="173">
        <v>45162</v>
      </c>
      <c r="EL11" s="149">
        <v>9.2322</v>
      </c>
      <c r="EM11" s="309">
        <v>1.28428344879392</v>
      </c>
      <c r="EO11" s="265"/>
      <c r="EP11" s="173">
        <v>45190</v>
      </c>
      <c r="EQ11" s="149">
        <v>8.9043</v>
      </c>
      <c r="ER11" s="309">
        <v>1.241363446</v>
      </c>
      <c r="ET11" s="265"/>
      <c r="EU11" s="173">
        <v>45223</v>
      </c>
      <c r="EV11" s="149">
        <v>8.8271</v>
      </c>
      <c r="EW11" s="309">
        <v>1.229640877</v>
      </c>
      <c r="EY11" s="265"/>
      <c r="EZ11" s="173">
        <v>45253</v>
      </c>
      <c r="FA11" s="149">
        <v>8.922</v>
      </c>
      <c r="FB11" s="309">
        <v>1.252878728</v>
      </c>
      <c r="FD11" s="265"/>
      <c r="FE11" s="173">
        <v>45282</v>
      </c>
      <c r="FF11" s="149">
        <v>9.007</v>
      </c>
      <c r="FG11" s="309">
        <v>1.269431877</v>
      </c>
      <c r="FI11" s="265"/>
      <c r="FJ11" s="173">
        <v>45314</v>
      </c>
      <c r="FK11" s="149">
        <v>9.0688</v>
      </c>
      <c r="FL11" s="309">
        <v>1.275194398</v>
      </c>
      <c r="FN11" s="265"/>
      <c r="FO11" s="173">
        <v>45344</v>
      </c>
      <c r="FP11" s="149">
        <v>9.0013</v>
      </c>
      <c r="FQ11" s="309">
        <v>1.267467403</v>
      </c>
      <c r="FS11" s="265"/>
      <c r="FT11" s="173">
        <v>45373</v>
      </c>
      <c r="FU11" s="149">
        <v>9.0355</v>
      </c>
      <c r="FV11" s="309">
        <v>1.2725339</v>
      </c>
      <c r="FX11" s="265"/>
      <c r="FY11" s="173">
        <v>45405</v>
      </c>
      <c r="FZ11" s="149">
        <v>8.8148</v>
      </c>
      <c r="GA11" s="309">
        <v>1.240490297</v>
      </c>
      <c r="GC11" s="265"/>
      <c r="GD11" s="173">
        <v>45436</v>
      </c>
      <c r="GE11" s="149">
        <v>9.0717</v>
      </c>
      <c r="GF11" s="309">
        <v>1.275871284</v>
      </c>
      <c r="GH11" s="265"/>
      <c r="GI11" s="173">
        <v>45464</v>
      </c>
      <c r="GJ11" s="149">
        <v>9.0624</v>
      </c>
      <c r="GK11" s="309">
        <v>1.272880499</v>
      </c>
      <c r="GM11" s="265"/>
      <c r="GN11" s="173">
        <v>45497</v>
      </c>
      <c r="GO11" s="149">
        <v>9.2465</v>
      </c>
      <c r="GP11" s="309">
        <v>1.295790241</v>
      </c>
      <c r="GR11" s="265"/>
      <c r="GS11" s="173">
        <v>45527</v>
      </c>
      <c r="GT11" s="149">
        <v>9.3469</v>
      </c>
      <c r="GU11" s="309">
        <v>1.309860142</v>
      </c>
      <c r="GW11" s="265"/>
      <c r="GX11" s="147">
        <v>45558</v>
      </c>
      <c r="GY11" s="152">
        <v>9.3906</v>
      </c>
      <c r="GZ11" s="152">
        <v>1.331415</v>
      </c>
      <c r="HB11" s="265"/>
      <c r="HC11" s="147">
        <v>45589</v>
      </c>
      <c r="HD11" s="152">
        <v>9.2053</v>
      </c>
      <c r="HE11" s="152">
        <v>1.291319474</v>
      </c>
      <c r="HG11" s="265"/>
      <c r="HH11" s="147">
        <v>45618</v>
      </c>
      <c r="HI11" s="152">
        <v>9.0925</v>
      </c>
      <c r="HJ11" s="152">
        <v>1.263865</v>
      </c>
      <c r="HL11" s="265"/>
      <c r="HM11" s="147">
        <v>45650</v>
      </c>
      <c r="HN11" s="152">
        <v>9.063</v>
      </c>
      <c r="HO11" s="152">
        <v>1.260922</v>
      </c>
      <c r="HQ11" s="265"/>
      <c r="HR11" s="147">
        <v>45667</v>
      </c>
      <c r="HS11" s="152">
        <v>8.9045</v>
      </c>
      <c r="HT11" s="152">
        <v>1.238611</v>
      </c>
      <c r="HV11" s="265"/>
      <c r="HW11" s="147">
        <v>45709</v>
      </c>
      <c r="HX11" s="152">
        <v>9.1081</v>
      </c>
      <c r="HY11" s="152">
        <v>1.270378</v>
      </c>
      <c r="IA11" s="265"/>
      <c r="IB11" s="170">
        <v>45740</v>
      </c>
      <c r="IC11">
        <v>9.3085</v>
      </c>
      <c r="ID11">
        <v>1.29681</v>
      </c>
      <c r="IF11" s="265"/>
      <c r="IG11" s="170">
        <v>45770</v>
      </c>
      <c r="IH11" s="152">
        <v>9.6399</v>
      </c>
      <c r="II11" s="152">
        <v>1.336721</v>
      </c>
      <c r="IK11" s="265"/>
      <c r="IL11" s="170">
        <v>45800</v>
      </c>
      <c r="IM11" s="152">
        <v>9.6661</v>
      </c>
      <c r="IN11" s="152">
        <v>1.344026</v>
      </c>
      <c r="IP11" s="265"/>
      <c r="IQ11" s="147">
        <v>45831</v>
      </c>
      <c r="IR11" s="152">
        <v>9.6433</v>
      </c>
      <c r="IS11" s="152">
        <v>1.344764</v>
      </c>
      <c r="IU11" s="265"/>
      <c r="IV11" s="147">
        <v>45862</v>
      </c>
      <c r="IW11">
        <v>9.7003</v>
      </c>
      <c r="IX11">
        <v>1.358871</v>
      </c>
      <c r="IZ11" s="265"/>
      <c r="JA11" s="147">
        <v>45891</v>
      </c>
      <c r="JB11" s="152">
        <v>9.5967</v>
      </c>
      <c r="JC11" s="152">
        <v>1.345564</v>
      </c>
      <c r="JE11" s="265"/>
      <c r="JF11" s="147">
        <v>45923</v>
      </c>
      <c r="JG11" s="152">
        <v>9.604</v>
      </c>
      <c r="JH11" s="152">
        <v>1.351591</v>
      </c>
      <c r="JJ11" s="265"/>
      <c r="JK11" s="147">
        <v>45954</v>
      </c>
      <c r="JL11" s="152">
        <v>9.4672</v>
      </c>
      <c r="JM11" s="152">
        <v>1.334762012</v>
      </c>
      <c r="JO11" s="265"/>
      <c r="JP11" s="147">
        <v>45982</v>
      </c>
      <c r="JQ11" s="152">
        <v>9.2857</v>
      </c>
      <c r="JR11" s="152">
        <v>1.310151675</v>
      </c>
      <c r="JT11" s="265"/>
      <c r="JU11" s="147">
        <v>46015</v>
      </c>
      <c r="JV11" s="152">
        <v>9.5009</v>
      </c>
      <c r="JW11" s="152">
        <v>1.34819996878148</v>
      </c>
      <c r="JY11" s="265"/>
      <c r="JZ11" s="147">
        <v>46045</v>
      </c>
      <c r="KA11" s="152">
        <v>9.3981</v>
      </c>
      <c r="KB11" s="152">
        <v>1.3439488624176</v>
      </c>
      <c r="KD11" s="265"/>
      <c r="KE11" s="147">
        <v>46065</v>
      </c>
      <c r="KF11" s="152">
        <v>9.4368</v>
      </c>
      <c r="KG11" s="152">
        <v>1.35865355543718</v>
      </c>
      <c r="KI11" s="265"/>
      <c r="KJ11" s="147">
        <v>46105</v>
      </c>
      <c r="KK11" s="152">
        <v>9.2471</v>
      </c>
      <c r="KL11" s="152">
        <v>1.34126742381388</v>
      </c>
      <c r="KN11" s="265"/>
      <c r="KO11" s="147">
        <v>46135</v>
      </c>
      <c r="KP11" s="152">
        <v>9.2467</v>
      </c>
      <c r="KQ11" s="152">
        <v>1.34693372177713</v>
      </c>
      <c r="KS11" s="265"/>
      <c r="KT11" s="147">
        <v>46164</v>
      </c>
      <c r="KU11" s="152">
        <v>9.1571</v>
      </c>
      <c r="KV11" s="152">
        <v>1.33928597545815</v>
      </c>
      <c r="KX11" s="265"/>
      <c r="KY11" s="147">
        <v>46196</v>
      </c>
      <c r="KZ11" s="152">
        <v>9.0043</v>
      </c>
      <c r="LA11" s="152">
        <v>1.32084023998474</v>
      </c>
    </row>
    <row r="12" spans="1:313">
      <c r="A12" s="168" t="s">
        <v>1885</v>
      </c>
      <c r="B12" s="168" t="s">
        <v>1886</v>
      </c>
      <c r="C12" s="149">
        <f t="shared" si="0"/>
        <v>8.8333</v>
      </c>
      <c r="E12" s="168" t="s">
        <v>1550</v>
      </c>
      <c r="F12" s="168" t="s">
        <v>1887</v>
      </c>
      <c r="G12" s="149">
        <f t="shared" si="1"/>
        <v>8.8303</v>
      </c>
      <c r="J12" s="168" t="s">
        <v>258</v>
      </c>
      <c r="K12" s="168" t="s">
        <v>1888</v>
      </c>
      <c r="L12" s="149">
        <f t="shared" si="2"/>
        <v>8.5886</v>
      </c>
      <c r="N12" s="168" t="s">
        <v>260</v>
      </c>
      <c r="O12" s="168" t="s">
        <v>1889</v>
      </c>
      <c r="P12" s="149">
        <f t="shared" si="3"/>
        <v>8.4922</v>
      </c>
      <c r="S12" s="168" t="s">
        <v>262</v>
      </c>
      <c r="T12" s="168" t="s">
        <v>1890</v>
      </c>
      <c r="U12" s="149">
        <f t="shared" si="10"/>
        <v>8.6997</v>
      </c>
      <c r="V12" s="181" t="s">
        <v>263</v>
      </c>
      <c r="W12" s="149">
        <f t="shared" si="10"/>
        <v>6.3542</v>
      </c>
      <c r="X12" s="309">
        <f t="shared" si="11"/>
        <v>1.36912593245412</v>
      </c>
      <c r="Z12" s="168" t="s">
        <v>264</v>
      </c>
      <c r="AA12" s="168" t="s">
        <v>1891</v>
      </c>
      <c r="AB12" s="149">
        <f t="shared" si="12"/>
        <v>8.6252</v>
      </c>
      <c r="AC12" s="181" t="s">
        <v>265</v>
      </c>
      <c r="AD12" s="149">
        <f t="shared" si="13"/>
        <v>6.3343</v>
      </c>
      <c r="AE12" s="309">
        <f t="shared" si="14"/>
        <v>1.36166585100169</v>
      </c>
      <c r="AG12" s="168" t="s">
        <v>266</v>
      </c>
      <c r="AH12" s="168" t="s">
        <v>1892</v>
      </c>
      <c r="AI12" s="149">
        <f t="shared" si="15"/>
        <v>8.4297</v>
      </c>
      <c r="AJ12" s="181" t="s">
        <v>267</v>
      </c>
      <c r="AK12" s="149">
        <f t="shared" si="16"/>
        <v>6.3558</v>
      </c>
      <c r="AL12" s="309">
        <f t="shared" si="17"/>
        <v>1.32630038704805</v>
      </c>
      <c r="AN12" s="265" t="s">
        <v>268</v>
      </c>
      <c r="AO12" s="168" t="s">
        <v>1893</v>
      </c>
      <c r="AP12" s="149">
        <f t="shared" si="18"/>
        <v>8.3737</v>
      </c>
      <c r="AQ12" s="181" t="s">
        <v>269</v>
      </c>
      <c r="AR12" s="149">
        <f t="shared" si="19"/>
        <v>6.4098</v>
      </c>
      <c r="AS12" s="309">
        <f t="shared" si="20"/>
        <v>1.30639021498331</v>
      </c>
      <c r="AU12" s="265" t="s">
        <v>270</v>
      </c>
      <c r="AV12" s="168" t="s">
        <v>1894</v>
      </c>
      <c r="AW12" s="149">
        <f t="shared" si="21"/>
        <v>8.3525</v>
      </c>
      <c r="AX12" s="181" t="s">
        <v>271</v>
      </c>
      <c r="AY12" s="149">
        <f t="shared" si="22"/>
        <v>6.6756</v>
      </c>
      <c r="AZ12" s="309">
        <f t="shared" si="23"/>
        <v>1.25119839415184</v>
      </c>
      <c r="BB12" s="265" t="s">
        <v>272</v>
      </c>
      <c r="BC12" s="168" t="s">
        <v>1895</v>
      </c>
      <c r="BD12" s="149">
        <f t="shared" si="24"/>
        <v>8.2277</v>
      </c>
      <c r="BE12" s="181" t="s">
        <v>273</v>
      </c>
      <c r="BF12" s="149">
        <f t="shared" si="25"/>
        <v>6.7109</v>
      </c>
      <c r="BG12" s="309">
        <f t="shared" si="26"/>
        <v>1.22602035494494</v>
      </c>
      <c r="BI12" s="265" t="s">
        <v>274</v>
      </c>
      <c r="BJ12" s="168" t="s">
        <v>1896</v>
      </c>
      <c r="BK12" s="149">
        <f t="shared" si="27"/>
        <v>8.092</v>
      </c>
      <c r="BL12" s="181" t="s">
        <v>275</v>
      </c>
      <c r="BM12" s="149">
        <f t="shared" si="28"/>
        <v>6.762</v>
      </c>
      <c r="BN12" s="309">
        <f t="shared" si="29"/>
        <v>1.19668737060041</v>
      </c>
      <c r="BP12" s="265" t="s">
        <v>276</v>
      </c>
      <c r="BQ12" s="168" t="s">
        <v>1897</v>
      </c>
      <c r="BR12" s="149">
        <f t="shared" si="30"/>
        <v>8.061</v>
      </c>
      <c r="BS12" s="181" t="s">
        <v>277</v>
      </c>
      <c r="BT12" s="149">
        <f t="shared" si="31"/>
        <v>6.8523</v>
      </c>
      <c r="BU12" s="309">
        <f t="shared" si="32"/>
        <v>1.17639332778775</v>
      </c>
      <c r="BW12" s="265" t="s">
        <v>278</v>
      </c>
      <c r="BX12" s="168" t="s">
        <v>1898</v>
      </c>
      <c r="BY12" s="149">
        <f t="shared" si="33"/>
        <v>7.9069</v>
      </c>
      <c r="BZ12" s="181" t="s">
        <v>279</v>
      </c>
      <c r="CA12" s="149">
        <f t="shared" si="34"/>
        <v>6.9798</v>
      </c>
      <c r="CB12" s="309">
        <f t="shared" si="35"/>
        <v>1.13282615547723</v>
      </c>
      <c r="CD12" s="265" t="s">
        <v>280</v>
      </c>
      <c r="CE12" s="168" t="s">
        <v>1899</v>
      </c>
      <c r="CF12" s="149">
        <f t="shared" si="36"/>
        <v>8.032</v>
      </c>
      <c r="CG12" s="181" t="s">
        <v>281</v>
      </c>
      <c r="CH12" s="149">
        <f t="shared" si="37"/>
        <v>7.1186</v>
      </c>
      <c r="CI12" s="309">
        <f t="shared" si="38"/>
        <v>1.12831174669177</v>
      </c>
      <c r="CK12" s="265" t="s">
        <v>282</v>
      </c>
      <c r="CL12" s="168" t="s">
        <v>1900</v>
      </c>
      <c r="CM12" s="149">
        <f t="shared" si="39"/>
        <v>8.4735</v>
      </c>
      <c r="CN12" s="181" t="s">
        <v>283</v>
      </c>
      <c r="CO12" s="149">
        <f t="shared" si="40"/>
        <v>7.1667</v>
      </c>
      <c r="CP12" s="309">
        <f t="shared" si="41"/>
        <v>1.18234333793796</v>
      </c>
      <c r="CR12" s="265" t="s">
        <v>284</v>
      </c>
      <c r="CS12" s="168" t="s">
        <v>1901</v>
      </c>
      <c r="CT12" s="149">
        <f t="shared" si="4"/>
        <v>8.423</v>
      </c>
      <c r="CU12" s="181" t="s">
        <v>285</v>
      </c>
      <c r="CV12" s="149">
        <f t="shared" si="5"/>
        <v>6.9713</v>
      </c>
      <c r="CW12" s="309">
        <f t="shared" si="6"/>
        <v>1.20823949622022</v>
      </c>
      <c r="CY12" s="265" t="s">
        <v>286</v>
      </c>
      <c r="CZ12" s="168" t="s">
        <v>1902</v>
      </c>
      <c r="DA12" s="149">
        <f t="shared" si="7"/>
        <v>8.2099</v>
      </c>
      <c r="DB12" s="181" t="s">
        <v>287</v>
      </c>
      <c r="DC12" s="149">
        <f t="shared" si="8"/>
        <v>6.7135</v>
      </c>
      <c r="DD12" s="309">
        <f t="shared" si="9"/>
        <v>1.22289416846652</v>
      </c>
      <c r="DF12" s="265"/>
      <c r="DG12" s="173">
        <v>44977</v>
      </c>
      <c r="DH12" s="149">
        <v>8.2569</v>
      </c>
      <c r="DI12" s="309">
        <v>1.202875748</v>
      </c>
      <c r="DK12" s="265"/>
      <c r="DL12" s="173">
        <v>45008</v>
      </c>
      <c r="DM12" s="149">
        <v>8.434</v>
      </c>
      <c r="DN12" s="309">
        <v>1.22749567</v>
      </c>
      <c r="DP12" s="265"/>
      <c r="DQ12" s="173">
        <v>45036</v>
      </c>
      <c r="DR12" s="149">
        <v>8.5731</v>
      </c>
      <c r="DS12" s="309">
        <v>1.242712395</v>
      </c>
      <c r="DU12" s="265"/>
      <c r="DV12" s="173">
        <v>45069</v>
      </c>
      <c r="DW12" s="149">
        <v>8.7454</v>
      </c>
      <c r="DX12" s="309">
        <v>1.24355146</v>
      </c>
      <c r="DZ12" s="265"/>
      <c r="EA12" s="173">
        <v>45097</v>
      </c>
      <c r="EB12" s="149">
        <v>9.1638</v>
      </c>
      <c r="EC12" s="309">
        <v>1.27993183976758</v>
      </c>
      <c r="EE12" s="265"/>
      <c r="EF12" s="173">
        <v>45128</v>
      </c>
      <c r="EG12" s="149">
        <v>9.2556</v>
      </c>
      <c r="EH12" s="309">
        <v>1.29528661</v>
      </c>
      <c r="EJ12" s="265"/>
      <c r="EK12" s="173">
        <v>45161</v>
      </c>
      <c r="EL12" s="149">
        <v>9.2688</v>
      </c>
      <c r="EM12" s="309">
        <v>1.28754792465411</v>
      </c>
      <c r="EO12" s="265"/>
      <c r="EP12" s="173">
        <v>45189</v>
      </c>
      <c r="EQ12" s="149">
        <v>8.9414</v>
      </c>
      <c r="ER12" s="309">
        <v>1.246500864</v>
      </c>
      <c r="ET12" s="265"/>
      <c r="EU12" s="173">
        <v>45222</v>
      </c>
      <c r="EV12" s="149">
        <v>8.7696</v>
      </c>
      <c r="EW12" s="309">
        <v>1.221528861</v>
      </c>
      <c r="EY12" s="265"/>
      <c r="EZ12" s="173">
        <v>45252</v>
      </c>
      <c r="FA12" s="149">
        <v>8.9545</v>
      </c>
      <c r="FB12" s="309">
        <v>1.256701378</v>
      </c>
      <c r="FD12" s="265"/>
      <c r="FE12" s="173">
        <v>45281</v>
      </c>
      <c r="FF12" s="149">
        <v>8.9858</v>
      </c>
      <c r="FG12" s="309">
        <v>1.265391765</v>
      </c>
      <c r="FI12" s="265"/>
      <c r="FJ12" s="173">
        <v>45313</v>
      </c>
      <c r="FK12" s="149">
        <v>9.0563</v>
      </c>
      <c r="FL12" s="309">
        <v>1.273651642</v>
      </c>
      <c r="FN12" s="265"/>
      <c r="FO12" s="173">
        <v>45343</v>
      </c>
      <c r="FP12" s="149">
        <v>8.99</v>
      </c>
      <c r="FQ12" s="309">
        <v>1.265662396</v>
      </c>
      <c r="FS12" s="265"/>
      <c r="FT12" s="173">
        <v>45372</v>
      </c>
      <c r="FU12" s="149">
        <v>9.0971</v>
      </c>
      <c r="FV12" s="309">
        <v>1.2823292</v>
      </c>
      <c r="FX12" s="265"/>
      <c r="FY12" s="173">
        <v>45404</v>
      </c>
      <c r="FZ12" s="149">
        <v>8.8456</v>
      </c>
      <c r="GA12" s="309">
        <v>1.245105077</v>
      </c>
      <c r="GC12" s="265"/>
      <c r="GD12" s="173">
        <v>45435</v>
      </c>
      <c r="GE12" s="149">
        <v>9.0867</v>
      </c>
      <c r="GF12" s="309">
        <v>1.278052828</v>
      </c>
      <c r="GH12" s="265"/>
      <c r="GI12" s="173">
        <v>45463</v>
      </c>
      <c r="GJ12" s="149">
        <v>9.0866</v>
      </c>
      <c r="GK12" s="309">
        <v>1.276351275</v>
      </c>
      <c r="GM12" s="265"/>
      <c r="GN12" s="173">
        <v>45496</v>
      </c>
      <c r="GO12" s="149">
        <v>9.2674</v>
      </c>
      <c r="GP12" s="309">
        <v>1.299156083</v>
      </c>
      <c r="GR12" s="265"/>
      <c r="GS12" s="173">
        <v>45526</v>
      </c>
      <c r="GT12" s="149">
        <v>9.3254</v>
      </c>
      <c r="GU12" s="309">
        <v>1.309232324</v>
      </c>
      <c r="GW12" s="265"/>
      <c r="GX12" s="147">
        <v>45555</v>
      </c>
      <c r="GY12" s="152">
        <v>9.3807</v>
      </c>
      <c r="GZ12" s="152">
        <v>1.327883</v>
      </c>
      <c r="HB12" s="265"/>
      <c r="HC12" s="147">
        <v>45588</v>
      </c>
      <c r="HD12" s="152">
        <v>9.2475</v>
      </c>
      <c r="HE12" s="152">
        <v>1.297985824</v>
      </c>
      <c r="HG12" s="265"/>
      <c r="HH12" s="147">
        <v>45617</v>
      </c>
      <c r="HI12" s="152">
        <v>9.1414</v>
      </c>
      <c r="HJ12" s="152">
        <v>1.270804</v>
      </c>
      <c r="HL12" s="265"/>
      <c r="HM12" s="147">
        <v>45649</v>
      </c>
      <c r="HN12" s="152">
        <v>9.0721</v>
      </c>
      <c r="HO12" s="152">
        <v>1.262293</v>
      </c>
      <c r="HQ12" s="265"/>
      <c r="HR12" s="147">
        <v>45666</v>
      </c>
      <c r="HS12" s="152">
        <v>8.9517</v>
      </c>
      <c r="HT12" s="152">
        <v>1.245263</v>
      </c>
      <c r="HV12" s="265"/>
      <c r="HW12" s="147">
        <v>45708</v>
      </c>
      <c r="HX12" s="152">
        <v>9.0743</v>
      </c>
      <c r="HY12" s="152">
        <v>1.265381</v>
      </c>
      <c r="IA12" s="265"/>
      <c r="IB12" s="170">
        <v>45737</v>
      </c>
      <c r="IC12">
        <v>9.3401</v>
      </c>
      <c r="ID12">
        <v>1.301575</v>
      </c>
      <c r="IF12" s="265"/>
      <c r="IG12" s="170">
        <v>45769</v>
      </c>
      <c r="IH12" s="152">
        <v>9.6732</v>
      </c>
      <c r="II12" s="152">
        <v>1.342121</v>
      </c>
      <c r="IK12" s="265"/>
      <c r="IL12" s="170">
        <v>45799</v>
      </c>
      <c r="IM12" s="152">
        <v>9.6474</v>
      </c>
      <c r="IN12" s="152">
        <v>1.341724</v>
      </c>
      <c r="IP12" s="265"/>
      <c r="IQ12" s="147">
        <v>45828</v>
      </c>
      <c r="IR12" s="152">
        <v>9.6701</v>
      </c>
      <c r="IS12" s="152">
        <v>1.348783</v>
      </c>
      <c r="IU12" s="265"/>
      <c r="IV12" s="147">
        <v>45861</v>
      </c>
      <c r="IW12">
        <v>9.6662</v>
      </c>
      <c r="IX12">
        <v>1.353544</v>
      </c>
      <c r="IZ12" s="265"/>
      <c r="JA12" s="147">
        <v>45890</v>
      </c>
      <c r="JB12" s="152">
        <v>9.6237</v>
      </c>
      <c r="JC12" s="152">
        <v>1.349994</v>
      </c>
      <c r="JE12" s="265"/>
      <c r="JF12" s="147">
        <v>45922</v>
      </c>
      <c r="JG12" s="152">
        <v>9.5841</v>
      </c>
      <c r="JH12" s="152">
        <v>1.347861</v>
      </c>
      <c r="JJ12" s="265"/>
      <c r="JK12" s="147">
        <v>45953</v>
      </c>
      <c r="JL12" s="152">
        <v>9.4851</v>
      </c>
      <c r="JM12" s="152">
        <v>1.337474266</v>
      </c>
      <c r="JO12" s="265"/>
      <c r="JP12" s="147">
        <v>45981</v>
      </c>
      <c r="JQ12" s="152">
        <v>9.2742</v>
      </c>
      <c r="JR12" s="152">
        <v>1.30797546</v>
      </c>
      <c r="JT12" s="265"/>
      <c r="JU12" s="147">
        <v>46014</v>
      </c>
      <c r="JV12" s="152">
        <v>9.4771</v>
      </c>
      <c r="JW12" s="152">
        <v>1.3438310905662</v>
      </c>
      <c r="JY12" s="265"/>
      <c r="JZ12" s="147">
        <v>46044</v>
      </c>
      <c r="KA12" s="152">
        <v>9.3657</v>
      </c>
      <c r="KB12" s="152">
        <v>1.33759408160642</v>
      </c>
      <c r="KD12" s="265"/>
      <c r="KE12" s="147">
        <v>46064</v>
      </c>
      <c r="KF12" s="152">
        <v>9.4418</v>
      </c>
      <c r="KG12" s="152">
        <v>1.35974538437167</v>
      </c>
      <c r="KI12" s="265"/>
      <c r="KJ12" s="147">
        <v>46104</v>
      </c>
      <c r="KK12" s="152">
        <v>9.1909</v>
      </c>
      <c r="KL12" s="152">
        <v>1.33122347590562</v>
      </c>
      <c r="KN12" s="265"/>
      <c r="KO12" s="147">
        <v>46134</v>
      </c>
      <c r="KP12" s="152">
        <v>9.2446</v>
      </c>
      <c r="KQ12" s="152">
        <v>1.34692212428061</v>
      </c>
      <c r="KS12" s="265"/>
      <c r="KT12" s="147">
        <v>46163</v>
      </c>
      <c r="KU12" s="152">
        <v>9.1554</v>
      </c>
      <c r="KV12" s="152">
        <v>1.33950752754247</v>
      </c>
      <c r="KX12" s="265"/>
      <c r="KY12" s="147">
        <v>46195</v>
      </c>
      <c r="KZ12" s="152">
        <v>8.9774</v>
      </c>
      <c r="LA12" s="152">
        <v>1.31730007336757</v>
      </c>
    </row>
    <row r="13" spans="1:313">
      <c r="A13" s="168" t="s">
        <v>1903</v>
      </c>
      <c r="B13" s="168" t="s">
        <v>1904</v>
      </c>
      <c r="C13" s="149">
        <f t="shared" si="0"/>
        <v>8.9007</v>
      </c>
      <c r="E13" s="168" t="s">
        <v>1566</v>
      </c>
      <c r="F13" s="168" t="s">
        <v>1905</v>
      </c>
      <c r="G13" s="149">
        <f t="shared" si="1"/>
        <v>8.833</v>
      </c>
      <c r="J13" s="168" t="s">
        <v>289</v>
      </c>
      <c r="K13" s="168" t="s">
        <v>1906</v>
      </c>
      <c r="L13" s="149">
        <f t="shared" si="2"/>
        <v>8.6141</v>
      </c>
      <c r="N13" s="168" t="s">
        <v>291</v>
      </c>
      <c r="O13" s="168" t="s">
        <v>1907</v>
      </c>
      <c r="P13" s="149">
        <f t="shared" si="3"/>
        <v>8.4511</v>
      </c>
      <c r="S13" s="168" t="s">
        <v>293</v>
      </c>
      <c r="T13" s="168" t="s">
        <v>1908</v>
      </c>
      <c r="U13" s="149">
        <f t="shared" si="10"/>
        <v>8.6804</v>
      </c>
      <c r="V13" s="181" t="s">
        <v>294</v>
      </c>
      <c r="W13" s="149">
        <f t="shared" si="10"/>
        <v>6.3658</v>
      </c>
      <c r="X13" s="309">
        <f t="shared" si="11"/>
        <v>1.3635992334035</v>
      </c>
      <c r="Z13" s="168" t="s">
        <v>295</v>
      </c>
      <c r="AA13" s="168" t="s">
        <v>1909</v>
      </c>
      <c r="AB13" s="149">
        <f t="shared" si="12"/>
        <v>8.6045</v>
      </c>
      <c r="AC13" s="181" t="s">
        <v>296</v>
      </c>
      <c r="AD13" s="149">
        <f t="shared" si="13"/>
        <v>6.3321</v>
      </c>
      <c r="AE13" s="309">
        <f t="shared" si="14"/>
        <v>1.35886988518817</v>
      </c>
      <c r="AG13" s="168" t="s">
        <v>297</v>
      </c>
      <c r="AH13" s="168" t="s">
        <v>1910</v>
      </c>
      <c r="AI13" s="149">
        <f t="shared" si="15"/>
        <v>8.3807</v>
      </c>
      <c r="AJ13" s="181" t="s">
        <v>298</v>
      </c>
      <c r="AK13" s="149">
        <f t="shared" si="16"/>
        <v>6.3664</v>
      </c>
      <c r="AL13" s="309">
        <f t="shared" si="17"/>
        <v>1.31639545111837</v>
      </c>
      <c r="AN13" s="265" t="s">
        <v>299</v>
      </c>
      <c r="AO13" s="168" t="s">
        <v>1911</v>
      </c>
      <c r="AP13" s="149">
        <f t="shared" si="18"/>
        <v>8.311</v>
      </c>
      <c r="AQ13" s="181" t="s">
        <v>300</v>
      </c>
      <c r="AR13" s="149">
        <f t="shared" si="19"/>
        <v>6.3996</v>
      </c>
      <c r="AS13" s="309">
        <f t="shared" si="20"/>
        <v>1.29867491718232</v>
      </c>
      <c r="AU13" s="265" t="s">
        <v>301</v>
      </c>
      <c r="AV13" s="168" t="s">
        <v>1912</v>
      </c>
      <c r="AW13" s="149">
        <f t="shared" si="21"/>
        <v>8.4125</v>
      </c>
      <c r="AX13" s="181" t="s">
        <v>302</v>
      </c>
      <c r="AY13" s="149">
        <f t="shared" si="22"/>
        <v>6.7487</v>
      </c>
      <c r="AZ13" s="309">
        <f t="shared" si="23"/>
        <v>1.24653636996755</v>
      </c>
      <c r="BB13" s="265" t="s">
        <v>303</v>
      </c>
      <c r="BC13" s="168" t="s">
        <v>1913</v>
      </c>
      <c r="BD13" s="149">
        <f t="shared" si="24"/>
        <v>8.1919</v>
      </c>
      <c r="BE13" s="181" t="s">
        <v>304</v>
      </c>
      <c r="BF13" s="149">
        <f t="shared" si="25"/>
        <v>6.6851</v>
      </c>
      <c r="BG13" s="309">
        <f t="shared" si="26"/>
        <v>1.22539677790908</v>
      </c>
      <c r="BI13" s="265" t="s">
        <v>305</v>
      </c>
      <c r="BJ13" s="168" t="s">
        <v>1914</v>
      </c>
      <c r="BK13" s="149">
        <f t="shared" si="27"/>
        <v>8.0978</v>
      </c>
      <c r="BL13" s="181" t="s">
        <v>306</v>
      </c>
      <c r="BM13" s="149">
        <f t="shared" si="28"/>
        <v>6.7465</v>
      </c>
      <c r="BN13" s="309">
        <f t="shared" si="29"/>
        <v>1.20029645001112</v>
      </c>
      <c r="BP13" s="265" t="s">
        <v>307</v>
      </c>
      <c r="BQ13" s="168" t="s">
        <v>1915</v>
      </c>
      <c r="BR13" s="149">
        <f t="shared" si="30"/>
        <v>8.0585</v>
      </c>
      <c r="BS13" s="181" t="s">
        <v>308</v>
      </c>
      <c r="BT13" s="149">
        <f t="shared" si="31"/>
        <v>6.8198</v>
      </c>
      <c r="BU13" s="309">
        <f t="shared" si="32"/>
        <v>1.18163289246019</v>
      </c>
      <c r="BW13" s="265" t="s">
        <v>309</v>
      </c>
      <c r="BX13" s="168" t="s">
        <v>1916</v>
      </c>
      <c r="BY13" s="149">
        <f t="shared" si="33"/>
        <v>7.9575</v>
      </c>
      <c r="BZ13" s="181" t="s">
        <v>310</v>
      </c>
      <c r="CA13" s="149">
        <f t="shared" si="34"/>
        <v>6.9536</v>
      </c>
      <c r="CB13" s="309">
        <f t="shared" si="35"/>
        <v>1.14437126092959</v>
      </c>
      <c r="CD13" s="265" t="s">
        <v>311</v>
      </c>
      <c r="CE13" s="168" t="s">
        <v>1917</v>
      </c>
      <c r="CF13" s="149">
        <f t="shared" si="36"/>
        <v>8.0424</v>
      </c>
      <c r="CG13" s="181" t="s">
        <v>312</v>
      </c>
      <c r="CH13" s="149">
        <f t="shared" si="37"/>
        <v>7.1188</v>
      </c>
      <c r="CI13" s="309">
        <f t="shared" si="38"/>
        <v>1.12974096757881</v>
      </c>
      <c r="CK13" s="265" t="s">
        <v>313</v>
      </c>
      <c r="CL13" s="168" t="s">
        <v>1918</v>
      </c>
      <c r="CM13" s="149">
        <f t="shared" si="39"/>
        <v>8.4654</v>
      </c>
      <c r="CN13" s="181" t="s">
        <v>314</v>
      </c>
      <c r="CO13" s="149">
        <f t="shared" si="40"/>
        <v>7.1256</v>
      </c>
      <c r="CP13" s="309">
        <f t="shared" si="41"/>
        <v>1.18802627147188</v>
      </c>
      <c r="CR13" s="265" t="s">
        <v>315</v>
      </c>
      <c r="CS13" s="168" t="s">
        <v>1919</v>
      </c>
      <c r="CT13" s="149">
        <f t="shared" si="4"/>
        <v>8.4908</v>
      </c>
      <c r="CU13" s="181" t="s">
        <v>316</v>
      </c>
      <c r="CV13" s="149">
        <f t="shared" si="5"/>
        <v>6.965</v>
      </c>
      <c r="CW13" s="309">
        <f t="shared" si="6"/>
        <v>1.21906676238335</v>
      </c>
      <c r="CY13" s="265" t="s">
        <v>317</v>
      </c>
      <c r="CZ13" s="168" t="s">
        <v>1920</v>
      </c>
      <c r="DA13" s="149">
        <f t="shared" si="7"/>
        <v>8.2217</v>
      </c>
      <c r="DB13" s="181" t="s">
        <v>318</v>
      </c>
      <c r="DC13" s="149">
        <f t="shared" si="8"/>
        <v>6.7292</v>
      </c>
      <c r="DD13" s="309">
        <f t="shared" si="9"/>
        <v>1.2217945669619</v>
      </c>
      <c r="DF13" s="265"/>
      <c r="DG13" s="173">
        <v>44974</v>
      </c>
      <c r="DH13" s="149">
        <v>8.2199</v>
      </c>
      <c r="DI13" s="309">
        <v>1.197206484</v>
      </c>
      <c r="DK13" s="265"/>
      <c r="DL13" s="173">
        <v>45007</v>
      </c>
      <c r="DM13" s="149">
        <v>8.3982</v>
      </c>
      <c r="DN13" s="309">
        <v>1.222178564</v>
      </c>
      <c r="DP13" s="265"/>
      <c r="DQ13" s="173">
        <v>45035</v>
      </c>
      <c r="DR13" s="149">
        <v>8.5414</v>
      </c>
      <c r="DS13" s="309">
        <v>1.2427289</v>
      </c>
      <c r="DU13" s="265"/>
      <c r="DV13" s="173">
        <v>45068</v>
      </c>
      <c r="DW13" s="149">
        <v>8.7392</v>
      </c>
      <c r="DX13" s="309">
        <v>1.245663298</v>
      </c>
      <c r="DZ13" s="265"/>
      <c r="EA13" s="173">
        <v>45096</v>
      </c>
      <c r="EB13" s="149">
        <v>9.1332</v>
      </c>
      <c r="EC13" s="309">
        <v>1.28273479305066</v>
      </c>
      <c r="EE13" s="265"/>
      <c r="EF13" s="173">
        <v>45127</v>
      </c>
      <c r="EG13" s="149">
        <v>9.336</v>
      </c>
      <c r="EH13" s="309">
        <v>1.30635547</v>
      </c>
      <c r="EJ13" s="265"/>
      <c r="EK13" s="173">
        <v>45160</v>
      </c>
      <c r="EL13" s="149">
        <v>9.2941</v>
      </c>
      <c r="EM13" s="309">
        <v>1.29099066562951</v>
      </c>
      <c r="EO13" s="265"/>
      <c r="EP13" s="173">
        <v>45188</v>
      </c>
      <c r="EQ13" s="149">
        <v>8.939</v>
      </c>
      <c r="ER13" s="309">
        <v>1.246148913</v>
      </c>
      <c r="ET13" s="265"/>
      <c r="EU13" s="173">
        <v>45219</v>
      </c>
      <c r="EV13" s="149">
        <v>8.751</v>
      </c>
      <c r="EW13" s="309">
        <v>1.218921065</v>
      </c>
      <c r="EY13" s="265"/>
      <c r="EZ13" s="173">
        <v>45251</v>
      </c>
      <c r="FA13" s="149">
        <v>8.9481</v>
      </c>
      <c r="FB13" s="309">
        <v>1.253129989</v>
      </c>
      <c r="FD13" s="265"/>
      <c r="FE13" s="173">
        <v>45280</v>
      </c>
      <c r="FF13" s="149">
        <v>9.0414</v>
      </c>
      <c r="FG13" s="309">
        <v>1.274046727</v>
      </c>
      <c r="FI13" s="265"/>
      <c r="FJ13" s="173">
        <v>45310</v>
      </c>
      <c r="FK13" s="149">
        <v>9.0708</v>
      </c>
      <c r="FL13" s="309">
        <v>1.27457951</v>
      </c>
      <c r="FN13" s="265"/>
      <c r="FO13" s="173">
        <v>45342</v>
      </c>
      <c r="FP13" s="149">
        <v>8.9738</v>
      </c>
      <c r="FQ13" s="309">
        <v>1.262706141</v>
      </c>
      <c r="FS13" s="265"/>
      <c r="FT13" s="173">
        <v>45371</v>
      </c>
      <c r="FU13" s="149">
        <v>9.0682</v>
      </c>
      <c r="FV13" s="309">
        <v>1.2777872</v>
      </c>
      <c r="FX13" s="265"/>
      <c r="FY13" s="173">
        <v>45401</v>
      </c>
      <c r="FZ13" s="149">
        <v>8.887</v>
      </c>
      <c r="GA13" s="309">
        <v>1.250879712</v>
      </c>
      <c r="GC13" s="265"/>
      <c r="GD13" s="173">
        <v>45434</v>
      </c>
      <c r="GE13" s="149">
        <v>9.0746</v>
      </c>
      <c r="GF13" s="309">
        <v>1.276728055</v>
      </c>
      <c r="GH13" s="265"/>
      <c r="GI13" s="173">
        <v>45462</v>
      </c>
      <c r="GJ13" s="149">
        <v>9.0706</v>
      </c>
      <c r="GK13" s="309">
        <v>1.274694698</v>
      </c>
      <c r="GM13" s="265"/>
      <c r="GN13" s="173">
        <v>45495</v>
      </c>
      <c r="GO13" s="149">
        <v>9.2679</v>
      </c>
      <c r="GP13" s="309">
        <v>1.299207962</v>
      </c>
      <c r="GR13" s="265"/>
      <c r="GS13" s="173">
        <v>45525</v>
      </c>
      <c r="GT13" s="149">
        <v>9.2902</v>
      </c>
      <c r="GU13" s="309">
        <v>1.302845443</v>
      </c>
      <c r="GW13" s="265"/>
      <c r="GX13" s="147">
        <v>45554</v>
      </c>
      <c r="GY13" s="152">
        <v>9.3687</v>
      </c>
      <c r="GZ13" s="152">
        <v>1.319851</v>
      </c>
      <c r="HB13" s="265"/>
      <c r="HC13" s="147">
        <v>45587</v>
      </c>
      <c r="HD13" s="152">
        <v>9.2461</v>
      </c>
      <c r="HE13" s="152">
        <v>1.298190191</v>
      </c>
      <c r="HG13" s="265"/>
      <c r="HH13" s="147">
        <v>45616</v>
      </c>
      <c r="HI13" s="152">
        <v>9.1589</v>
      </c>
      <c r="HJ13" s="152">
        <v>1.273219</v>
      </c>
      <c r="HL13" s="265"/>
      <c r="HM13" s="147">
        <v>45646</v>
      </c>
      <c r="HN13" s="152">
        <v>9.0428</v>
      </c>
      <c r="HO13" s="152">
        <v>1.257674</v>
      </c>
      <c r="HQ13" s="265"/>
      <c r="HR13" s="147">
        <v>45665</v>
      </c>
      <c r="HS13" s="152">
        <v>9.0345</v>
      </c>
      <c r="HT13" s="152">
        <v>1.256764</v>
      </c>
      <c r="HV13" s="265"/>
      <c r="HW13" s="147">
        <v>45707</v>
      </c>
      <c r="HX13" s="152">
        <v>9.1024</v>
      </c>
      <c r="HY13" s="152">
        <v>1.269423</v>
      </c>
      <c r="IA13" s="265"/>
      <c r="IB13" s="170">
        <v>45736</v>
      </c>
      <c r="IC13">
        <v>9.3586</v>
      </c>
      <c r="ID13">
        <v>1.304262</v>
      </c>
      <c r="IF13" s="265"/>
      <c r="IG13" s="170">
        <v>45768</v>
      </c>
      <c r="IH13" s="152">
        <v>9.6297</v>
      </c>
      <c r="II13" s="152">
        <v>1.336437</v>
      </c>
      <c r="IK13" s="265"/>
      <c r="IL13" s="170">
        <v>45798</v>
      </c>
      <c r="IM13" s="152">
        <v>9.6436</v>
      </c>
      <c r="IN13" s="152">
        <v>1.340562</v>
      </c>
      <c r="IP13" s="265"/>
      <c r="IQ13" s="147">
        <v>45827</v>
      </c>
      <c r="IR13" s="152">
        <v>9.6315</v>
      </c>
      <c r="IS13" s="152">
        <v>1.342762</v>
      </c>
      <c r="IU13" s="265"/>
      <c r="IV13" s="147">
        <v>45860</v>
      </c>
      <c r="IW13">
        <v>9.6449</v>
      </c>
      <c r="IX13">
        <v>1.349692</v>
      </c>
      <c r="IZ13" s="265"/>
      <c r="JA13" s="147">
        <v>45889</v>
      </c>
      <c r="JB13" s="152">
        <v>9.6509</v>
      </c>
      <c r="JC13" s="152">
        <v>1.35197</v>
      </c>
      <c r="JE13" s="265"/>
      <c r="JF13" s="147">
        <v>45919</v>
      </c>
      <c r="JG13" s="152">
        <v>9.6413</v>
      </c>
      <c r="JH13" s="152">
        <v>1.355486</v>
      </c>
      <c r="JJ13" s="265"/>
      <c r="JK13" s="147">
        <v>45952</v>
      </c>
      <c r="JL13" s="152">
        <v>9.5046</v>
      </c>
      <c r="JM13" s="152">
        <v>1.33954393</v>
      </c>
      <c r="JO13" s="265"/>
      <c r="JP13" s="147">
        <v>45980</v>
      </c>
      <c r="JQ13" s="152">
        <v>9.3295</v>
      </c>
      <c r="JR13" s="152">
        <v>1.31638729</v>
      </c>
      <c r="JT13" s="265"/>
      <c r="JU13" s="147">
        <v>46013</v>
      </c>
      <c r="JV13" s="152">
        <v>9.4289</v>
      </c>
      <c r="JW13" s="152">
        <v>1.336068129003</v>
      </c>
      <c r="JY13" s="265"/>
      <c r="JZ13" s="147">
        <v>46043</v>
      </c>
      <c r="KA13" s="152">
        <v>9.3662</v>
      </c>
      <c r="KB13" s="152">
        <v>1.33776101922473</v>
      </c>
      <c r="KD13" s="265"/>
      <c r="KE13" s="147">
        <v>46063</v>
      </c>
      <c r="KF13" s="152">
        <v>9.4795</v>
      </c>
      <c r="KG13" s="152">
        <v>1.36478159463273</v>
      </c>
      <c r="KI13" s="265"/>
      <c r="KJ13" s="147">
        <v>46101</v>
      </c>
      <c r="KK13" s="152">
        <v>9.2395</v>
      </c>
      <c r="KL13" s="152">
        <v>1.34104037853058</v>
      </c>
      <c r="KN13" s="265"/>
      <c r="KO13" s="147">
        <v>46133</v>
      </c>
      <c r="KP13" s="152">
        <v>9.2489</v>
      </c>
      <c r="KQ13" s="152">
        <v>1.34835408344753</v>
      </c>
      <c r="KS13" s="265"/>
      <c r="KT13" s="147">
        <v>46162</v>
      </c>
      <c r="KU13" s="152">
        <v>9.1442</v>
      </c>
      <c r="KV13" s="152">
        <v>1.33692998230917</v>
      </c>
      <c r="KX13" s="265"/>
      <c r="KY13" s="147">
        <v>46191</v>
      </c>
      <c r="KZ13" s="152">
        <v>9.0392</v>
      </c>
      <c r="LA13" s="152">
        <v>1.3267576691619</v>
      </c>
    </row>
    <row r="14" spans="1:313">
      <c r="A14" s="168" t="s">
        <v>1921</v>
      </c>
      <c r="B14" s="168" t="s">
        <v>1922</v>
      </c>
      <c r="C14" s="149">
        <f t="shared" si="0"/>
        <v>8.9078</v>
      </c>
      <c r="E14" s="168" t="s">
        <v>1581</v>
      </c>
      <c r="F14" s="168" t="s">
        <v>1923</v>
      </c>
      <c r="G14" s="149">
        <f t="shared" si="1"/>
        <v>8.831</v>
      </c>
      <c r="J14" s="168" t="s">
        <v>320</v>
      </c>
      <c r="K14" s="168" t="s">
        <v>1924</v>
      </c>
      <c r="L14" s="149">
        <f t="shared" si="2"/>
        <v>8.6066</v>
      </c>
      <c r="N14" s="168" t="s">
        <v>322</v>
      </c>
      <c r="O14" s="168" t="s">
        <v>1925</v>
      </c>
      <c r="P14" s="149">
        <f t="shared" si="3"/>
        <v>8.4126</v>
      </c>
      <c r="S14" s="168" t="s">
        <v>324</v>
      </c>
      <c r="T14" s="168" t="s">
        <v>1926</v>
      </c>
      <c r="U14" s="149">
        <f t="shared" si="10"/>
        <v>8.6491</v>
      </c>
      <c r="V14" s="181" t="s">
        <v>325</v>
      </c>
      <c r="W14" s="149">
        <f t="shared" si="10"/>
        <v>6.3684</v>
      </c>
      <c r="X14" s="309">
        <f t="shared" si="11"/>
        <v>1.35812763017398</v>
      </c>
      <c r="Z14" s="168" t="s">
        <v>326</v>
      </c>
      <c r="AA14" s="168" t="s">
        <v>1927</v>
      </c>
      <c r="AB14" s="149">
        <f t="shared" si="12"/>
        <v>8.5935</v>
      </c>
      <c r="AC14" s="181" t="s">
        <v>327</v>
      </c>
      <c r="AD14" s="149">
        <f t="shared" si="13"/>
        <v>6.3463</v>
      </c>
      <c r="AE14" s="309">
        <f t="shared" si="14"/>
        <v>1.35409608748405</v>
      </c>
      <c r="AG14" s="168" t="s">
        <v>328</v>
      </c>
      <c r="AH14" s="168" t="s">
        <v>1928</v>
      </c>
      <c r="AI14" s="149">
        <f t="shared" si="15"/>
        <v>8.3812</v>
      </c>
      <c r="AJ14" s="181" t="s">
        <v>234</v>
      </c>
      <c r="AK14" s="149">
        <f t="shared" si="16"/>
        <v>6.3677</v>
      </c>
      <c r="AL14" s="309">
        <f t="shared" si="17"/>
        <v>1.31620522323602</v>
      </c>
      <c r="AN14" s="265" t="s">
        <v>329</v>
      </c>
      <c r="AO14" s="168" t="s">
        <v>1929</v>
      </c>
      <c r="AP14" s="149">
        <f t="shared" si="18"/>
        <v>8.2875</v>
      </c>
      <c r="AQ14" s="181" t="s">
        <v>330</v>
      </c>
      <c r="AR14" s="149">
        <f t="shared" si="19"/>
        <v>6.372</v>
      </c>
      <c r="AS14" s="309">
        <f t="shared" si="20"/>
        <v>1.3006120527307</v>
      </c>
      <c r="AU14" s="265" t="s">
        <v>331</v>
      </c>
      <c r="AV14" s="168" t="s">
        <v>1930</v>
      </c>
      <c r="AW14" s="149">
        <f t="shared" si="21"/>
        <v>8.3416</v>
      </c>
      <c r="AX14" s="181" t="s">
        <v>332</v>
      </c>
      <c r="AY14" s="149">
        <f t="shared" si="22"/>
        <v>6.7524</v>
      </c>
      <c r="AZ14" s="309">
        <f t="shared" si="23"/>
        <v>1.23535335584385</v>
      </c>
      <c r="BB14" s="265" t="s">
        <v>333</v>
      </c>
      <c r="BC14" s="168" t="s">
        <v>1931</v>
      </c>
      <c r="BD14" s="149">
        <f t="shared" si="24"/>
        <v>8.2014</v>
      </c>
      <c r="BE14" s="181" t="s">
        <v>334</v>
      </c>
      <c r="BF14" s="149">
        <f t="shared" si="25"/>
        <v>6.712</v>
      </c>
      <c r="BG14" s="309">
        <f t="shared" si="26"/>
        <v>1.2219010727056</v>
      </c>
      <c r="BI14" s="265" t="s">
        <v>335</v>
      </c>
      <c r="BJ14" s="168" t="s">
        <v>1932</v>
      </c>
      <c r="BK14" s="149">
        <f t="shared" si="27"/>
        <v>8.0576</v>
      </c>
      <c r="BL14" s="181" t="s">
        <v>336</v>
      </c>
      <c r="BM14" s="149">
        <f t="shared" si="28"/>
        <v>6.7451</v>
      </c>
      <c r="BN14" s="309">
        <f t="shared" si="29"/>
        <v>1.19458569924834</v>
      </c>
      <c r="BP14" s="265" t="s">
        <v>337</v>
      </c>
      <c r="BQ14" s="168" t="s">
        <v>1933</v>
      </c>
      <c r="BR14" s="149">
        <f t="shared" si="30"/>
        <v>8.1215</v>
      </c>
      <c r="BS14" s="181" t="s">
        <v>338</v>
      </c>
      <c r="BT14" s="149">
        <f t="shared" si="31"/>
        <v>6.8065</v>
      </c>
      <c r="BU14" s="309">
        <f t="shared" si="32"/>
        <v>1.19319767868949</v>
      </c>
      <c r="BW14" s="265" t="s">
        <v>339</v>
      </c>
      <c r="BX14" s="168" t="s">
        <v>1934</v>
      </c>
      <c r="BY14" s="149">
        <f t="shared" si="33"/>
        <v>7.9878</v>
      </c>
      <c r="BZ14" s="181" t="s">
        <v>340</v>
      </c>
      <c r="CA14" s="149">
        <f t="shared" si="34"/>
        <v>6.9468</v>
      </c>
      <c r="CB14" s="309">
        <f t="shared" si="35"/>
        <v>1.1498531698048</v>
      </c>
      <c r="CD14" s="265" t="s">
        <v>341</v>
      </c>
      <c r="CE14" s="168" t="s">
        <v>1935</v>
      </c>
      <c r="CF14" s="149">
        <f t="shared" si="36"/>
        <v>8.1002</v>
      </c>
      <c r="CG14" s="181" t="s">
        <v>342</v>
      </c>
      <c r="CH14" s="149">
        <f t="shared" si="37"/>
        <v>7.1105</v>
      </c>
      <c r="CI14" s="309">
        <f t="shared" si="38"/>
        <v>1.13918852401378</v>
      </c>
      <c r="CK14" s="265" t="s">
        <v>343</v>
      </c>
      <c r="CL14" s="168" t="s">
        <v>1936</v>
      </c>
      <c r="CM14" s="149">
        <f t="shared" si="39"/>
        <v>8.4369</v>
      </c>
      <c r="CN14" s="181" t="s">
        <v>344</v>
      </c>
      <c r="CO14" s="149">
        <f t="shared" si="40"/>
        <v>7.1091</v>
      </c>
      <c r="CP14" s="309">
        <f t="shared" si="41"/>
        <v>1.18677469721906</v>
      </c>
      <c r="CR14" s="265" t="s">
        <v>345</v>
      </c>
      <c r="CS14" s="168" t="s">
        <v>1937</v>
      </c>
      <c r="CT14" s="149">
        <f t="shared" si="4"/>
        <v>8.4888</v>
      </c>
      <c r="CU14" s="181" t="s">
        <v>346</v>
      </c>
      <c r="CV14" s="149">
        <f t="shared" si="5"/>
        <v>6.9861</v>
      </c>
      <c r="CW14" s="309">
        <f t="shared" si="6"/>
        <v>1.21509855284064</v>
      </c>
      <c r="CY14" s="265" t="s">
        <v>347</v>
      </c>
      <c r="CZ14" s="168" t="s">
        <v>1938</v>
      </c>
      <c r="DA14" s="149">
        <f t="shared" si="7"/>
        <v>8.2307</v>
      </c>
      <c r="DB14" s="181" t="s">
        <v>348</v>
      </c>
      <c r="DC14" s="149">
        <f t="shared" si="8"/>
        <v>6.768</v>
      </c>
      <c r="DD14" s="309">
        <f t="shared" si="9"/>
        <v>1.21611997635934</v>
      </c>
      <c r="DF14" s="265"/>
      <c r="DG14" s="173">
        <v>44973</v>
      </c>
      <c r="DH14" s="149">
        <v>8.2438</v>
      </c>
      <c r="DI14" s="309">
        <v>1.203140735</v>
      </c>
      <c r="DK14" s="265"/>
      <c r="DL14" s="173">
        <v>45006</v>
      </c>
      <c r="DM14" s="149">
        <v>8.4421</v>
      </c>
      <c r="DN14" s="309">
        <v>1.227709669</v>
      </c>
      <c r="DP14" s="265"/>
      <c r="DQ14" s="173">
        <v>45034</v>
      </c>
      <c r="DR14" s="149">
        <v>8.5144</v>
      </c>
      <c r="DS14" s="309">
        <v>1.237306362</v>
      </c>
      <c r="DU14" s="265"/>
      <c r="DV14" s="173">
        <v>45065</v>
      </c>
      <c r="DW14" s="149">
        <v>8.7349</v>
      </c>
      <c r="DX14" s="309">
        <v>1.241528796</v>
      </c>
      <c r="DZ14" s="265"/>
      <c r="EA14" s="173">
        <v>45093</v>
      </c>
      <c r="EB14" s="149">
        <v>9.1161</v>
      </c>
      <c r="EC14" s="309">
        <v>1.27875268274208</v>
      </c>
      <c r="EE14" s="265"/>
      <c r="EF14" s="173">
        <v>45126</v>
      </c>
      <c r="EG14" s="149">
        <v>9.3517</v>
      </c>
      <c r="EH14" s="309">
        <v>1.308186218</v>
      </c>
      <c r="EJ14" s="265"/>
      <c r="EK14" s="173">
        <v>45159</v>
      </c>
      <c r="EL14" s="149">
        <v>9.265</v>
      </c>
      <c r="EM14" s="309">
        <v>1.28703793740537</v>
      </c>
      <c r="EO14" s="265"/>
      <c r="EP14" s="173">
        <v>45187</v>
      </c>
      <c r="EQ14" s="149">
        <v>8.9471</v>
      </c>
      <c r="ER14" s="309">
        <v>1.24722594</v>
      </c>
      <c r="ET14" s="265"/>
      <c r="EU14" s="173">
        <v>45218</v>
      </c>
      <c r="EV14" s="149">
        <v>8.7713</v>
      </c>
      <c r="EW14" s="309">
        <v>1.221714604</v>
      </c>
      <c r="EY14" s="265"/>
      <c r="EZ14" s="173">
        <v>45250</v>
      </c>
      <c r="FA14" s="149">
        <v>8.9465</v>
      </c>
      <c r="FB14" s="309">
        <v>1.249301793</v>
      </c>
      <c r="FD14" s="265"/>
      <c r="FE14" s="173">
        <v>45279</v>
      </c>
      <c r="FF14" s="149">
        <v>8.985</v>
      </c>
      <c r="FG14" s="309">
        <v>1.265813868</v>
      </c>
      <c r="FI14" s="265"/>
      <c r="FJ14" s="173">
        <v>45309</v>
      </c>
      <c r="FK14" s="149">
        <v>9.057</v>
      </c>
      <c r="FL14" s="309">
        <v>1.272515244</v>
      </c>
      <c r="FN14" s="265"/>
      <c r="FO14" s="173">
        <v>45341</v>
      </c>
      <c r="FP14" s="149">
        <v>8.9904</v>
      </c>
      <c r="FQ14" s="309">
        <v>1.265683072</v>
      </c>
      <c r="FS14" s="265"/>
      <c r="FT14" s="173">
        <v>45370</v>
      </c>
      <c r="FU14" s="149">
        <v>9.0643</v>
      </c>
      <c r="FV14" s="309">
        <v>1.2769317</v>
      </c>
      <c r="FX14" s="265"/>
      <c r="FY14" s="173">
        <v>45400</v>
      </c>
      <c r="FZ14" s="149">
        <v>8.8854</v>
      </c>
      <c r="GA14" s="309">
        <v>1.251112363</v>
      </c>
      <c r="GC14" s="265"/>
      <c r="GD14" s="173">
        <v>45433</v>
      </c>
      <c r="GE14" s="149">
        <v>9.0705</v>
      </c>
      <c r="GF14" s="309">
        <v>1.276294868</v>
      </c>
      <c r="GH14" s="265"/>
      <c r="GI14" s="173">
        <v>45461</v>
      </c>
      <c r="GJ14" s="149">
        <v>9.0828</v>
      </c>
      <c r="GK14" s="309">
        <v>1.27660651</v>
      </c>
      <c r="GM14" s="265"/>
      <c r="GN14" s="173">
        <v>45492</v>
      </c>
      <c r="GO14" s="149">
        <v>9.2795</v>
      </c>
      <c r="GP14" s="309">
        <v>1.301198906</v>
      </c>
      <c r="GR14" s="265"/>
      <c r="GS14" s="173">
        <v>45524</v>
      </c>
      <c r="GT14" s="149">
        <v>9.257</v>
      </c>
      <c r="GU14" s="309">
        <v>1.2978619</v>
      </c>
      <c r="GW14" s="265"/>
      <c r="GX14" s="147">
        <v>45553</v>
      </c>
      <c r="GY14" s="152">
        <v>9.3307</v>
      </c>
      <c r="GZ14" s="152">
        <v>1.316594</v>
      </c>
      <c r="HB14" s="265"/>
      <c r="HC14" s="147">
        <v>45586</v>
      </c>
      <c r="HD14" s="152">
        <v>9.262</v>
      </c>
      <c r="HE14" s="152">
        <v>1.304837846</v>
      </c>
      <c r="HG14" s="265"/>
      <c r="HH14" s="147">
        <v>45615</v>
      </c>
      <c r="HI14" s="152">
        <v>9.1391</v>
      </c>
      <c r="HJ14" s="152">
        <v>1.27089</v>
      </c>
      <c r="HL14" s="265"/>
      <c r="HM14" s="147">
        <v>45645</v>
      </c>
      <c r="HN14" s="152">
        <v>9.1038</v>
      </c>
      <c r="HO14" s="152">
        <v>1.265982</v>
      </c>
      <c r="HQ14" s="265"/>
      <c r="HR14" s="147">
        <v>45664</v>
      </c>
      <c r="HS14" s="152">
        <v>9.0399</v>
      </c>
      <c r="HT14" s="152">
        <v>1.257655</v>
      </c>
      <c r="HV14" s="265"/>
      <c r="HW14" s="147">
        <v>45706</v>
      </c>
      <c r="HX14" s="152">
        <v>9.0834</v>
      </c>
      <c r="HY14" s="152">
        <v>1.266915</v>
      </c>
      <c r="IA14" s="265"/>
      <c r="IB14" s="170">
        <v>45735</v>
      </c>
      <c r="IC14">
        <v>9.3448</v>
      </c>
      <c r="ID14">
        <v>1.303374</v>
      </c>
      <c r="IF14" s="265"/>
      <c r="IG14" s="170">
        <v>45765</v>
      </c>
      <c r="IH14" s="152">
        <v>9.6023</v>
      </c>
      <c r="II14" s="152">
        <v>1.332376</v>
      </c>
      <c r="IK14" s="265"/>
      <c r="IL14" s="170">
        <v>45797</v>
      </c>
      <c r="IM14" s="152">
        <v>9.6113</v>
      </c>
      <c r="IN14" s="152">
        <v>1.336183</v>
      </c>
      <c r="IP14" s="265"/>
      <c r="IQ14" s="147">
        <v>45826</v>
      </c>
      <c r="IR14" s="152">
        <v>9.658</v>
      </c>
      <c r="IS14" s="152">
        <v>1.345856</v>
      </c>
      <c r="IU14" s="265"/>
      <c r="IV14" s="147">
        <v>45859</v>
      </c>
      <c r="IW14">
        <v>9.6022</v>
      </c>
      <c r="IX14">
        <v>1.342552</v>
      </c>
      <c r="IZ14" s="265"/>
      <c r="JA14" s="147">
        <v>45888</v>
      </c>
      <c r="JB14" s="152">
        <v>9.662</v>
      </c>
      <c r="JC14" s="152">
        <v>1.353999</v>
      </c>
      <c r="JE14" s="265"/>
      <c r="JF14" s="147">
        <v>45918</v>
      </c>
      <c r="JG14" s="152">
        <v>9.6899</v>
      </c>
      <c r="JH14" s="152">
        <v>1.363143</v>
      </c>
      <c r="JJ14" s="265"/>
      <c r="JK14" s="147">
        <v>45951</v>
      </c>
      <c r="JL14" s="152">
        <v>9.5241</v>
      </c>
      <c r="JM14" s="152">
        <v>1.34274637</v>
      </c>
      <c r="JO14" s="265"/>
      <c r="JP14" s="147">
        <v>45979</v>
      </c>
      <c r="JQ14" s="152">
        <v>9.3348</v>
      </c>
      <c r="JR14" s="152">
        <v>1.317432539</v>
      </c>
      <c r="JT14" s="265"/>
      <c r="JU14" s="147">
        <v>46010</v>
      </c>
      <c r="JV14" s="152">
        <v>9.4267</v>
      </c>
      <c r="JW14" s="152">
        <v>1.33617292700213</v>
      </c>
      <c r="JY14" s="265"/>
      <c r="JZ14" s="147">
        <v>46042</v>
      </c>
      <c r="KA14" s="152">
        <v>9.3527</v>
      </c>
      <c r="KB14" s="152">
        <v>1.33598548695826</v>
      </c>
      <c r="KD14" s="265"/>
      <c r="KE14" s="147">
        <v>46062</v>
      </c>
      <c r="KF14" s="152">
        <v>9.4343</v>
      </c>
      <c r="KG14" s="152">
        <v>1.35700415689772</v>
      </c>
      <c r="KI14" s="265"/>
      <c r="KJ14" s="147">
        <v>46100</v>
      </c>
      <c r="KK14" s="152">
        <v>9.1504</v>
      </c>
      <c r="KL14" s="152">
        <v>1.32662558898152</v>
      </c>
      <c r="KN14" s="265"/>
      <c r="KO14" s="147">
        <v>46132</v>
      </c>
      <c r="KP14" s="152">
        <v>9.2332</v>
      </c>
      <c r="KQ14" s="152">
        <v>1.34500640950938</v>
      </c>
      <c r="KS14" s="265"/>
      <c r="KT14" s="147">
        <v>46161</v>
      </c>
      <c r="KU14" s="152">
        <v>9.1562</v>
      </c>
      <c r="KV14" s="152">
        <v>1.33911517367459</v>
      </c>
      <c r="KX14" s="265"/>
      <c r="KY14" s="147">
        <v>46190</v>
      </c>
      <c r="KZ14" s="152">
        <v>9.1099</v>
      </c>
      <c r="LA14" s="152">
        <v>1.33780251409774</v>
      </c>
    </row>
    <row r="15" spans="1:313">
      <c r="A15" s="168" t="s">
        <v>1939</v>
      </c>
      <c r="B15" s="168" t="s">
        <v>1940</v>
      </c>
      <c r="C15" s="149">
        <f t="shared" si="0"/>
        <v>8.9026</v>
      </c>
      <c r="E15" s="168" t="s">
        <v>1598</v>
      </c>
      <c r="F15" s="168" t="s">
        <v>1941</v>
      </c>
      <c r="G15" s="149">
        <f t="shared" si="1"/>
        <v>8.8492</v>
      </c>
      <c r="J15" s="168" t="s">
        <v>350</v>
      </c>
      <c r="K15" s="168" t="s">
        <v>1942</v>
      </c>
      <c r="L15" s="149">
        <f t="shared" si="2"/>
        <v>8.5821</v>
      </c>
      <c r="N15" s="168" t="s">
        <v>352</v>
      </c>
      <c r="O15" s="168" t="s">
        <v>1943</v>
      </c>
      <c r="P15" s="149">
        <f t="shared" si="3"/>
        <v>8.4534</v>
      </c>
      <c r="S15" s="168" t="s">
        <v>354</v>
      </c>
      <c r="T15" s="168" t="s">
        <v>1944</v>
      </c>
      <c r="U15" s="149">
        <f t="shared" si="10"/>
        <v>8.6467</v>
      </c>
      <c r="V15" s="181" t="s">
        <v>355</v>
      </c>
      <c r="W15" s="149">
        <f t="shared" si="10"/>
        <v>6.3653</v>
      </c>
      <c r="X15" s="309">
        <f t="shared" si="11"/>
        <v>1.35841201514461</v>
      </c>
      <c r="Z15" s="168" t="s">
        <v>356</v>
      </c>
      <c r="AA15" s="168" t="s">
        <v>1945</v>
      </c>
      <c r="AB15" s="149">
        <f t="shared" si="12"/>
        <v>8.6078</v>
      </c>
      <c r="AC15" s="181" t="s">
        <v>357</v>
      </c>
      <c r="AD15" s="149">
        <f t="shared" si="13"/>
        <v>6.3605</v>
      </c>
      <c r="AE15" s="309">
        <f t="shared" si="14"/>
        <v>1.3533212797736</v>
      </c>
      <c r="AG15" s="168" t="s">
        <v>358</v>
      </c>
      <c r="AH15" s="168" t="s">
        <v>1946</v>
      </c>
      <c r="AI15" s="149">
        <f t="shared" si="15"/>
        <v>8.3405</v>
      </c>
      <c r="AJ15" s="181" t="s">
        <v>359</v>
      </c>
      <c r="AK15" s="149">
        <f t="shared" si="16"/>
        <v>6.3425</v>
      </c>
      <c r="AL15" s="309">
        <f t="shared" si="17"/>
        <v>1.31501773748522</v>
      </c>
      <c r="AN15" s="265" t="s">
        <v>360</v>
      </c>
      <c r="AO15" s="168" t="s">
        <v>1947</v>
      </c>
      <c r="AP15" s="149">
        <f t="shared" si="18"/>
        <v>8.3214</v>
      </c>
      <c r="AQ15" s="181" t="s">
        <v>361</v>
      </c>
      <c r="AR15" s="149">
        <f t="shared" si="19"/>
        <v>6.3763</v>
      </c>
      <c r="AS15" s="309">
        <f t="shared" si="20"/>
        <v>1.30505151890595</v>
      </c>
      <c r="AU15" s="265" t="s">
        <v>362</v>
      </c>
      <c r="AV15" s="168" t="s">
        <v>1948</v>
      </c>
      <c r="AW15" s="149">
        <f t="shared" si="21"/>
        <v>8.4168</v>
      </c>
      <c r="AX15" s="181" t="s">
        <v>363</v>
      </c>
      <c r="AY15" s="149">
        <f t="shared" si="22"/>
        <v>6.7421</v>
      </c>
      <c r="AZ15" s="309">
        <f t="shared" si="23"/>
        <v>1.24839441716972</v>
      </c>
      <c r="BB15" s="265" t="s">
        <v>364</v>
      </c>
      <c r="BC15" s="168" t="s">
        <v>1949</v>
      </c>
      <c r="BD15" s="149">
        <f t="shared" si="24"/>
        <v>8.262</v>
      </c>
      <c r="BE15" s="181" t="s">
        <v>365</v>
      </c>
      <c r="BF15" s="149">
        <f t="shared" si="25"/>
        <v>6.6923</v>
      </c>
      <c r="BG15" s="309">
        <f t="shared" si="26"/>
        <v>1.23455314316453</v>
      </c>
      <c r="BI15" s="265" t="s">
        <v>366</v>
      </c>
      <c r="BJ15" s="168" t="s">
        <v>1950</v>
      </c>
      <c r="BK15" s="149">
        <f t="shared" si="27"/>
        <v>8.0139</v>
      </c>
      <c r="BL15" s="181" t="s">
        <v>367</v>
      </c>
      <c r="BM15" s="149">
        <f t="shared" si="28"/>
        <v>6.7447</v>
      </c>
      <c r="BN15" s="309">
        <f t="shared" si="29"/>
        <v>1.18817738372352</v>
      </c>
      <c r="BP15" s="265" t="s">
        <v>368</v>
      </c>
      <c r="BQ15" s="168" t="s">
        <v>1951</v>
      </c>
      <c r="BR15" s="149">
        <f t="shared" si="30"/>
        <v>8.1667</v>
      </c>
      <c r="BS15" s="181" t="s">
        <v>369</v>
      </c>
      <c r="BT15" s="149">
        <f t="shared" si="31"/>
        <v>6.7802</v>
      </c>
      <c r="BU15" s="309">
        <f t="shared" si="32"/>
        <v>1.20449249284682</v>
      </c>
      <c r="BW15" s="265" t="s">
        <v>370</v>
      </c>
      <c r="BX15" s="168" t="s">
        <v>1952</v>
      </c>
      <c r="BY15" s="149">
        <f t="shared" si="33"/>
        <v>7.9732</v>
      </c>
      <c r="BZ15" s="181" t="s">
        <v>371</v>
      </c>
      <c r="CA15" s="149">
        <f t="shared" si="34"/>
        <v>6.9396</v>
      </c>
      <c r="CB15" s="309">
        <f t="shared" si="35"/>
        <v>1.14894230214998</v>
      </c>
      <c r="CD15" s="265" t="s">
        <v>372</v>
      </c>
      <c r="CE15" s="168" t="s">
        <v>1953</v>
      </c>
      <c r="CF15" s="149">
        <f t="shared" si="36"/>
        <v>8.0945</v>
      </c>
      <c r="CG15" s="181" t="s">
        <v>373</v>
      </c>
      <c r="CH15" s="149">
        <f t="shared" si="37"/>
        <v>7.1086</v>
      </c>
      <c r="CI15" s="309">
        <f t="shared" si="38"/>
        <v>1.13869116281687</v>
      </c>
      <c r="CK15" s="265" t="s">
        <v>374</v>
      </c>
      <c r="CL15" s="168" t="s">
        <v>1954</v>
      </c>
      <c r="CM15" s="149">
        <f t="shared" si="39"/>
        <v>8.4189</v>
      </c>
      <c r="CN15" s="181" t="s">
        <v>375</v>
      </c>
      <c r="CO15" s="149">
        <f t="shared" si="40"/>
        <v>7.0655</v>
      </c>
      <c r="CP15" s="309">
        <f t="shared" si="41"/>
        <v>1.19155049182648</v>
      </c>
      <c r="CR15" s="265" t="s">
        <v>376</v>
      </c>
      <c r="CS15" s="168" t="s">
        <v>1955</v>
      </c>
      <c r="CT15" s="149">
        <f t="shared" si="4"/>
        <v>8.4844</v>
      </c>
      <c r="CU15" s="181" t="s">
        <v>377</v>
      </c>
      <c r="CV15" s="149">
        <f t="shared" si="5"/>
        <v>6.9746</v>
      </c>
      <c r="CW15" s="309">
        <f t="shared" si="6"/>
        <v>1.21647119548074</v>
      </c>
      <c r="CY15" s="265" t="s">
        <v>378</v>
      </c>
      <c r="CZ15" s="168" t="s">
        <v>1956</v>
      </c>
      <c r="DA15" s="149">
        <f t="shared" si="7"/>
        <v>8.2327</v>
      </c>
      <c r="DB15" s="181" t="s">
        <v>379</v>
      </c>
      <c r="DC15" s="149">
        <f t="shared" si="8"/>
        <v>6.7756</v>
      </c>
      <c r="DD15" s="309">
        <f t="shared" si="9"/>
        <v>1.21505106558829</v>
      </c>
      <c r="DF15" s="265"/>
      <c r="DG15" s="173">
        <v>44972</v>
      </c>
      <c r="DH15" s="149">
        <v>8.3019</v>
      </c>
      <c r="DI15" s="309">
        <v>1.217590895</v>
      </c>
      <c r="DK15" s="265"/>
      <c r="DL15" s="173">
        <v>45005</v>
      </c>
      <c r="DM15" s="149">
        <v>8.3735</v>
      </c>
      <c r="DN15" s="309">
        <v>1.218956532</v>
      </c>
      <c r="DP15" s="265"/>
      <c r="DQ15" s="173">
        <v>45033</v>
      </c>
      <c r="DR15" s="149">
        <v>8.5187</v>
      </c>
      <c r="DS15" s="309">
        <v>1.240364595</v>
      </c>
      <c r="DU15" s="265"/>
      <c r="DV15" s="173">
        <v>45064</v>
      </c>
      <c r="DW15" s="149">
        <v>8.7389</v>
      </c>
      <c r="DX15" s="309">
        <v>1.249003101</v>
      </c>
      <c r="DZ15" s="265"/>
      <c r="EA15" s="173">
        <v>45092</v>
      </c>
      <c r="EB15" s="149">
        <v>9.0552</v>
      </c>
      <c r="EC15" s="309">
        <v>1.26665640867826</v>
      </c>
      <c r="EE15" s="265"/>
      <c r="EF15" s="173">
        <v>45125</v>
      </c>
      <c r="EG15" s="149">
        <v>9.3692</v>
      </c>
      <c r="EH15" s="309">
        <v>1.311239556</v>
      </c>
      <c r="EJ15" s="265"/>
      <c r="EK15" s="173">
        <v>45156</v>
      </c>
      <c r="EL15" s="149">
        <v>9.2907</v>
      </c>
      <c r="EM15" s="309">
        <v>1.29026747771019</v>
      </c>
      <c r="EO15" s="265"/>
      <c r="EP15" s="173">
        <v>45184</v>
      </c>
      <c r="EQ15" s="149">
        <v>8.9732</v>
      </c>
      <c r="ER15" s="309">
        <v>1.249993035</v>
      </c>
      <c r="ET15" s="265"/>
      <c r="EU15" s="173">
        <v>45217</v>
      </c>
      <c r="EV15" s="149">
        <v>8.7863</v>
      </c>
      <c r="EW15" s="309">
        <v>1.223803886</v>
      </c>
      <c r="EY15" s="265"/>
      <c r="EZ15" s="173">
        <v>45247</v>
      </c>
      <c r="FA15" s="149">
        <v>8.9178</v>
      </c>
      <c r="FB15" s="309">
        <v>1.24328017</v>
      </c>
      <c r="FD15" s="265"/>
      <c r="FE15" s="173">
        <v>45278</v>
      </c>
      <c r="FF15" s="149">
        <v>9.0034</v>
      </c>
      <c r="FG15" s="309">
        <v>1.26928228</v>
      </c>
      <c r="FI15" s="265"/>
      <c r="FJ15" s="173">
        <v>45308</v>
      </c>
      <c r="FK15" s="149">
        <v>9.0363</v>
      </c>
      <c r="FL15" s="309">
        <v>1.269713916</v>
      </c>
      <c r="FN15" s="265"/>
      <c r="FO15" s="173">
        <v>45331</v>
      </c>
      <c r="FP15" s="149">
        <v>9.0017</v>
      </c>
      <c r="FQ15" s="309">
        <v>1.267202545</v>
      </c>
      <c r="FS15" s="265"/>
      <c r="FT15" s="173">
        <v>45369</v>
      </c>
      <c r="FU15" s="149">
        <v>9.0725</v>
      </c>
      <c r="FV15" s="309">
        <v>1.2788436</v>
      </c>
      <c r="FX15" s="265"/>
      <c r="FY15" s="173">
        <v>45399</v>
      </c>
      <c r="FZ15" s="149">
        <v>8.89</v>
      </c>
      <c r="GA15" s="309">
        <v>1.251671946</v>
      </c>
      <c r="GC15" s="265"/>
      <c r="GD15" s="173">
        <v>45432</v>
      </c>
      <c r="GE15" s="149">
        <v>9.0583</v>
      </c>
      <c r="GF15" s="309">
        <v>1.275062639</v>
      </c>
      <c r="GH15" s="265"/>
      <c r="GI15" s="173">
        <v>45460</v>
      </c>
      <c r="GJ15" s="149">
        <v>9.0758</v>
      </c>
      <c r="GK15" s="309">
        <v>1.275604717</v>
      </c>
      <c r="GM15" s="265"/>
      <c r="GN15" s="173">
        <v>45491</v>
      </c>
      <c r="GO15" s="149">
        <v>9.3015</v>
      </c>
      <c r="GP15" s="309">
        <v>1.304832714</v>
      </c>
      <c r="GR15" s="265"/>
      <c r="GS15" s="173">
        <v>45523</v>
      </c>
      <c r="GT15" s="149">
        <v>9.2417</v>
      </c>
      <c r="GU15" s="309">
        <v>1.294083876</v>
      </c>
      <c r="GW15" s="265"/>
      <c r="GX15" s="147">
        <v>45548</v>
      </c>
      <c r="GY15" s="152">
        <v>9.3262</v>
      </c>
      <c r="GZ15" s="152">
        <v>1.312995</v>
      </c>
      <c r="HB15" s="265"/>
      <c r="HC15" s="147">
        <v>45583</v>
      </c>
      <c r="HD15" s="152">
        <v>9.2735</v>
      </c>
      <c r="HE15" s="152">
        <v>1.301105593</v>
      </c>
      <c r="HG15" s="265"/>
      <c r="HH15" s="147">
        <v>45614</v>
      </c>
      <c r="HI15" s="152">
        <v>9.1038</v>
      </c>
      <c r="HJ15" s="152">
        <v>1.266052</v>
      </c>
      <c r="HL15" s="265"/>
      <c r="HM15" s="147">
        <v>45644</v>
      </c>
      <c r="HN15" s="152">
        <v>9.1854</v>
      </c>
      <c r="HO15" s="152">
        <v>1.27788</v>
      </c>
      <c r="HQ15" s="265"/>
      <c r="HR15" s="147">
        <v>45663</v>
      </c>
      <c r="HS15" s="152">
        <v>8.9769</v>
      </c>
      <c r="HT15" s="152">
        <v>1.248943</v>
      </c>
      <c r="HV15" s="265"/>
      <c r="HW15" s="147">
        <v>45705</v>
      </c>
      <c r="HX15" s="152">
        <v>9.058</v>
      </c>
      <c r="HY15" s="152">
        <v>1.263284</v>
      </c>
      <c r="IA15" s="265"/>
      <c r="IB15" s="170">
        <v>45734</v>
      </c>
      <c r="IC15">
        <v>9.3295</v>
      </c>
      <c r="ID15">
        <v>1.300587</v>
      </c>
      <c r="IF15" s="265"/>
      <c r="IG15" s="170">
        <v>45764</v>
      </c>
      <c r="IH15" s="152">
        <v>9.5763</v>
      </c>
      <c r="II15" s="152">
        <v>1.328473</v>
      </c>
      <c r="IK15" s="265"/>
      <c r="IL15" s="170">
        <v>45796</v>
      </c>
      <c r="IM15" s="152">
        <v>9.5776</v>
      </c>
      <c r="IN15" s="152">
        <v>1.331776</v>
      </c>
      <c r="IP15" s="265"/>
      <c r="IQ15" s="147">
        <v>45825</v>
      </c>
      <c r="IR15" s="152">
        <v>9.7423</v>
      </c>
      <c r="IS15" s="152">
        <v>1.357888</v>
      </c>
      <c r="IU15" s="265"/>
      <c r="IV15" s="147">
        <v>45856</v>
      </c>
      <c r="IW15">
        <v>9.6149</v>
      </c>
      <c r="IX15">
        <v>1.344779</v>
      </c>
      <c r="IZ15" s="265"/>
      <c r="JA15" s="147">
        <v>45887</v>
      </c>
      <c r="JB15" s="152">
        <v>9.6922</v>
      </c>
      <c r="JC15" s="152">
        <v>1.358936</v>
      </c>
      <c r="JE15" s="265"/>
      <c r="JF15" s="147">
        <v>45917</v>
      </c>
      <c r="JG15" s="152">
        <v>9.6924</v>
      </c>
      <c r="JH15" s="152">
        <v>1.364877</v>
      </c>
      <c r="JJ15" s="265"/>
      <c r="JK15" s="147">
        <v>45950</v>
      </c>
      <c r="JL15" s="152">
        <v>9.5497</v>
      </c>
      <c r="JM15" s="152">
        <v>1.345539853</v>
      </c>
      <c r="JO15" s="265"/>
      <c r="JP15" s="147">
        <v>45978</v>
      </c>
      <c r="JQ15" s="152">
        <v>9.3274</v>
      </c>
      <c r="JR15" s="152">
        <v>1.317131722</v>
      </c>
      <c r="JT15" s="265"/>
      <c r="JU15" s="147">
        <v>46009</v>
      </c>
      <c r="JV15" s="152">
        <v>9.4251</v>
      </c>
      <c r="JW15" s="152">
        <v>1.33532153634728</v>
      </c>
      <c r="JY15" s="265"/>
      <c r="JZ15" s="147">
        <v>46041</v>
      </c>
      <c r="KA15" s="152">
        <v>9.3445</v>
      </c>
      <c r="KB15" s="152">
        <v>1.33395668869823</v>
      </c>
      <c r="KD15" s="265"/>
      <c r="KE15" s="147">
        <v>46059</v>
      </c>
      <c r="KF15" s="152">
        <v>9.4053</v>
      </c>
      <c r="KG15" s="152">
        <v>1.35153039229774</v>
      </c>
      <c r="KI15" s="265"/>
      <c r="KJ15" s="147">
        <v>46099</v>
      </c>
      <c r="KK15" s="152">
        <v>9.1943</v>
      </c>
      <c r="KL15" s="152">
        <v>1.33426693175057</v>
      </c>
      <c r="KN15" s="265"/>
      <c r="KO15" s="147">
        <v>46129</v>
      </c>
      <c r="KP15" s="152">
        <v>9.2573</v>
      </c>
      <c r="KQ15" s="152">
        <v>1.34902800851039</v>
      </c>
      <c r="KS15" s="265"/>
      <c r="KT15" s="147">
        <v>46160</v>
      </c>
      <c r="KU15" s="152">
        <v>9.0891</v>
      </c>
      <c r="KV15" s="152">
        <v>1.32813618762329</v>
      </c>
      <c r="KX15" s="265"/>
      <c r="KY15" s="147">
        <v>46189</v>
      </c>
      <c r="KZ15" s="152">
        <v>9.1015</v>
      </c>
      <c r="LA15" s="152">
        <v>1.33633347037059</v>
      </c>
    </row>
    <row r="16" spans="1:313">
      <c r="A16" s="168" t="s">
        <v>1957</v>
      </c>
      <c r="B16" s="168" t="s">
        <v>1958</v>
      </c>
      <c r="C16" s="149">
        <f t="shared" si="0"/>
        <v>8.9266</v>
      </c>
      <c r="E16" s="168" t="s">
        <v>1615</v>
      </c>
      <c r="F16" s="168" t="s">
        <v>1959</v>
      </c>
      <c r="G16" s="149">
        <f t="shared" si="1"/>
        <v>8.8029</v>
      </c>
      <c r="J16" s="168" t="s">
        <v>381</v>
      </c>
      <c r="K16" s="168" t="s">
        <v>1960</v>
      </c>
      <c r="L16" s="149">
        <f t="shared" si="2"/>
        <v>8.5744</v>
      </c>
      <c r="N16" s="168" t="s">
        <v>382</v>
      </c>
      <c r="O16" s="168" t="s">
        <v>1961</v>
      </c>
      <c r="P16" s="149">
        <f t="shared" si="3"/>
        <v>8.4775</v>
      </c>
      <c r="S16" s="168" t="s">
        <v>383</v>
      </c>
      <c r="T16" s="168" t="s">
        <v>1962</v>
      </c>
      <c r="U16" s="149">
        <f t="shared" si="10"/>
        <v>8.6274</v>
      </c>
      <c r="V16" s="181" t="s">
        <v>384</v>
      </c>
      <c r="W16" s="149">
        <f t="shared" si="10"/>
        <v>6.3742</v>
      </c>
      <c r="X16" s="309">
        <f t="shared" si="11"/>
        <v>1.35348749647015</v>
      </c>
      <c r="Z16" s="168" t="s">
        <v>385</v>
      </c>
      <c r="AA16" s="168" t="s">
        <v>1963</v>
      </c>
      <c r="AB16" s="149">
        <f t="shared" si="12"/>
        <v>8.6372</v>
      </c>
      <c r="AC16" s="181" t="s">
        <v>298</v>
      </c>
      <c r="AD16" s="149">
        <f t="shared" si="13"/>
        <v>6.3664</v>
      </c>
      <c r="AE16" s="309">
        <f t="shared" si="14"/>
        <v>1.35668509675798</v>
      </c>
      <c r="AG16" s="168" t="s">
        <v>386</v>
      </c>
      <c r="AH16" s="168" t="s">
        <v>1964</v>
      </c>
      <c r="AI16" s="149">
        <f t="shared" si="15"/>
        <v>8.324</v>
      </c>
      <c r="AJ16" s="181" t="s">
        <v>387</v>
      </c>
      <c r="AK16" s="149">
        <f t="shared" si="16"/>
        <v>6.3406</v>
      </c>
      <c r="AL16" s="309">
        <f t="shared" si="17"/>
        <v>1.31280951329527</v>
      </c>
      <c r="AN16" s="265" t="s">
        <v>388</v>
      </c>
      <c r="AO16" s="168" t="s">
        <v>1965</v>
      </c>
      <c r="AP16" s="149">
        <f t="shared" si="18"/>
        <v>8.3455</v>
      </c>
      <c r="AQ16" s="181" t="s">
        <v>389</v>
      </c>
      <c r="AR16" s="149">
        <f t="shared" si="19"/>
        <v>6.3896</v>
      </c>
      <c r="AS16" s="309">
        <f t="shared" si="20"/>
        <v>1.30610679854764</v>
      </c>
      <c r="AU16" s="265" t="s">
        <v>390</v>
      </c>
      <c r="AV16" s="168" t="s">
        <v>1966</v>
      </c>
      <c r="AW16" s="149">
        <f t="shared" si="21"/>
        <v>8.3652</v>
      </c>
      <c r="AX16" s="181" t="s">
        <v>391</v>
      </c>
      <c r="AY16" s="149">
        <f t="shared" si="22"/>
        <v>6.7854</v>
      </c>
      <c r="AZ16" s="309">
        <f t="shared" si="23"/>
        <v>1.23282341497922</v>
      </c>
      <c r="BB16" s="265" t="s">
        <v>392</v>
      </c>
      <c r="BC16" s="168" t="s">
        <v>1967</v>
      </c>
      <c r="BD16" s="149">
        <f t="shared" si="24"/>
        <v>8.1659</v>
      </c>
      <c r="BE16" s="181" t="s">
        <v>393</v>
      </c>
      <c r="BF16" s="149">
        <f t="shared" si="25"/>
        <v>6.7099</v>
      </c>
      <c r="BG16" s="309">
        <f t="shared" si="26"/>
        <v>1.2169928016811</v>
      </c>
      <c r="BI16" s="265" t="s">
        <v>394</v>
      </c>
      <c r="BJ16" s="168" t="s">
        <v>1968</v>
      </c>
      <c r="BK16" s="149">
        <f t="shared" si="27"/>
        <v>7.9868</v>
      </c>
      <c r="BL16" s="181" t="s">
        <v>395</v>
      </c>
      <c r="BM16" s="149">
        <f t="shared" si="28"/>
        <v>6.7503</v>
      </c>
      <c r="BN16" s="309">
        <f t="shared" si="29"/>
        <v>1.18317704398323</v>
      </c>
      <c r="BP16" s="265" t="s">
        <v>396</v>
      </c>
      <c r="BQ16" s="168" t="s">
        <v>1969</v>
      </c>
      <c r="BR16" s="149">
        <f t="shared" si="30"/>
        <v>8.2103</v>
      </c>
      <c r="BS16" s="181" t="s">
        <v>397</v>
      </c>
      <c r="BT16" s="149">
        <f t="shared" si="31"/>
        <v>6.7863</v>
      </c>
      <c r="BU16" s="309">
        <f t="shared" si="32"/>
        <v>1.20983451954673</v>
      </c>
      <c r="BW16" s="265" t="s">
        <v>398</v>
      </c>
      <c r="BX16" s="168" t="s">
        <v>1970</v>
      </c>
      <c r="BY16" s="149">
        <f t="shared" si="33"/>
        <v>7.9725</v>
      </c>
      <c r="BZ16" s="181" t="s">
        <v>399</v>
      </c>
      <c r="CA16" s="149">
        <f t="shared" si="34"/>
        <v>6.9305</v>
      </c>
      <c r="CB16" s="309">
        <f t="shared" si="35"/>
        <v>1.15034990260443</v>
      </c>
      <c r="CD16" s="265" t="s">
        <v>400</v>
      </c>
      <c r="CE16" s="168" t="s">
        <v>1971</v>
      </c>
      <c r="CF16" s="149">
        <f t="shared" si="36"/>
        <v>8.0344</v>
      </c>
      <c r="CG16" s="181" t="s">
        <v>401</v>
      </c>
      <c r="CH16" s="149">
        <f t="shared" si="37"/>
        <v>7.1095</v>
      </c>
      <c r="CI16" s="309">
        <f t="shared" si="38"/>
        <v>1.13009353681693</v>
      </c>
      <c r="CK16" s="265" t="s">
        <v>402</v>
      </c>
      <c r="CL16" s="168" t="s">
        <v>1972</v>
      </c>
      <c r="CM16" s="149">
        <f t="shared" si="39"/>
        <v>8.3462</v>
      </c>
      <c r="CN16" s="181" t="s">
        <v>403</v>
      </c>
      <c r="CO16" s="149">
        <f t="shared" si="40"/>
        <v>7.0363</v>
      </c>
      <c r="CP16" s="309">
        <f t="shared" si="41"/>
        <v>1.18616318235436</v>
      </c>
      <c r="CR16" s="265" t="s">
        <v>404</v>
      </c>
      <c r="CS16" s="168" t="s">
        <v>1973</v>
      </c>
      <c r="CT16" s="149">
        <f t="shared" si="4"/>
        <v>8.507</v>
      </c>
      <c r="CU16" s="181" t="s">
        <v>405</v>
      </c>
      <c r="CV16" s="149">
        <f t="shared" si="5"/>
        <v>6.9791</v>
      </c>
      <c r="CW16" s="309">
        <f t="shared" si="6"/>
        <v>1.21892507629924</v>
      </c>
      <c r="CY16" s="265" t="s">
        <v>406</v>
      </c>
      <c r="CZ16" s="168" t="s">
        <v>1974</v>
      </c>
      <c r="DA16" s="149">
        <f t="shared" si="7"/>
        <v>8.2355</v>
      </c>
      <c r="DB16" s="181" t="s">
        <v>407</v>
      </c>
      <c r="DC16" s="149">
        <f t="shared" si="8"/>
        <v>6.7611</v>
      </c>
      <c r="DD16" s="309">
        <f t="shared" si="9"/>
        <v>1.21807102394581</v>
      </c>
      <c r="DF16" s="265"/>
      <c r="DG16" s="173">
        <v>44971</v>
      </c>
      <c r="DH16" s="149">
        <v>8.273</v>
      </c>
      <c r="DI16" s="309">
        <v>1.214189269</v>
      </c>
      <c r="DK16" s="265"/>
      <c r="DL16" s="173">
        <v>45002</v>
      </c>
      <c r="DM16" s="149">
        <v>8.3617</v>
      </c>
      <c r="DN16" s="309">
        <v>1.210927996</v>
      </c>
      <c r="DP16" s="265"/>
      <c r="DQ16" s="173">
        <v>45030</v>
      </c>
      <c r="DR16" s="149">
        <v>8.5928</v>
      </c>
      <c r="DS16" s="309">
        <v>1.252485205</v>
      </c>
      <c r="DU16" s="265"/>
      <c r="DV16" s="173">
        <v>45063</v>
      </c>
      <c r="DW16" s="149">
        <v>8.7069</v>
      </c>
      <c r="DX16" s="309">
        <v>1.24833687</v>
      </c>
      <c r="DZ16" s="265"/>
      <c r="EA16" s="173">
        <v>45091</v>
      </c>
      <c r="EB16" s="149">
        <v>9.0209</v>
      </c>
      <c r="EC16" s="309">
        <v>1.2605007964676</v>
      </c>
      <c r="EE16" s="265"/>
      <c r="EF16" s="173">
        <v>45124</v>
      </c>
      <c r="EG16" s="149">
        <v>9.3454</v>
      </c>
      <c r="EH16" s="309">
        <v>1.310237501</v>
      </c>
      <c r="EJ16" s="265"/>
      <c r="EK16" s="173">
        <v>45155</v>
      </c>
      <c r="EL16" s="149">
        <v>9.2688</v>
      </c>
      <c r="EM16" s="309">
        <v>1.28597591431267</v>
      </c>
      <c r="EO16" s="265"/>
      <c r="EP16" s="173">
        <v>45183</v>
      </c>
      <c r="EQ16" s="149">
        <v>9.0323</v>
      </c>
      <c r="ER16" s="309">
        <v>1.25668531</v>
      </c>
      <c r="ET16" s="265"/>
      <c r="EU16" s="173">
        <v>45216</v>
      </c>
      <c r="EV16" s="149">
        <v>8.8046</v>
      </c>
      <c r="EW16" s="309">
        <v>1.226335729</v>
      </c>
      <c r="EY16" s="265"/>
      <c r="EZ16" s="173">
        <v>45246</v>
      </c>
      <c r="FA16" s="149">
        <v>8.9303</v>
      </c>
      <c r="FB16" s="309">
        <v>1.245092298</v>
      </c>
      <c r="FD16" s="265"/>
      <c r="FE16" s="173">
        <v>45275</v>
      </c>
      <c r="FF16" s="149">
        <v>9.0542</v>
      </c>
      <c r="FG16" s="309">
        <v>1.276012233</v>
      </c>
      <c r="FI16" s="265"/>
      <c r="FJ16" s="173">
        <v>45307</v>
      </c>
      <c r="FK16" s="149">
        <v>9.0693</v>
      </c>
      <c r="FL16" s="309">
        <v>1.274959935</v>
      </c>
      <c r="FN16" s="265"/>
      <c r="FO16" s="173">
        <v>45330</v>
      </c>
      <c r="FP16" s="149">
        <v>8.998</v>
      </c>
      <c r="FQ16" s="309">
        <v>1.266200414</v>
      </c>
      <c r="FS16" s="265"/>
      <c r="FT16" s="173">
        <v>45366</v>
      </c>
      <c r="FU16" s="149">
        <v>9.0883</v>
      </c>
      <c r="FV16" s="309">
        <v>1.2804931</v>
      </c>
      <c r="FX16" s="265"/>
      <c r="FY16" s="173">
        <v>45398</v>
      </c>
      <c r="FZ16" s="149">
        <v>8.8983</v>
      </c>
      <c r="GA16" s="309">
        <v>1.252787633</v>
      </c>
      <c r="GC16" s="265"/>
      <c r="GD16" s="173">
        <v>45429</v>
      </c>
      <c r="GE16" s="149">
        <v>9.0302</v>
      </c>
      <c r="GF16" s="309">
        <v>1.271053558</v>
      </c>
      <c r="GH16" s="265"/>
      <c r="GI16" s="173">
        <v>45457</v>
      </c>
      <c r="GJ16" s="149">
        <v>9.1228</v>
      </c>
      <c r="GK16" s="309">
        <v>1.28217453</v>
      </c>
      <c r="GM16" s="265"/>
      <c r="GN16" s="173">
        <v>45490</v>
      </c>
      <c r="GO16" s="149">
        <v>9.2932</v>
      </c>
      <c r="GP16" s="309">
        <v>1.303065145</v>
      </c>
      <c r="GR16" s="265"/>
      <c r="GS16" s="173">
        <v>45520</v>
      </c>
      <c r="GT16" s="149">
        <v>9.1972</v>
      </c>
      <c r="GU16" s="309">
        <v>1.286969663</v>
      </c>
      <c r="GW16" s="265"/>
      <c r="GX16" s="147">
        <v>45547</v>
      </c>
      <c r="GY16" s="152">
        <v>9.2846</v>
      </c>
      <c r="GZ16" s="152">
        <v>1.30376</v>
      </c>
      <c r="HB16" s="265"/>
      <c r="HC16" s="147">
        <v>45582</v>
      </c>
      <c r="HD16" s="152">
        <v>9.2511</v>
      </c>
      <c r="HE16" s="152">
        <v>1.298946925</v>
      </c>
      <c r="HG16" s="265"/>
      <c r="HH16" s="147">
        <v>45611</v>
      </c>
      <c r="HI16" s="152">
        <v>9.156</v>
      </c>
      <c r="HJ16" s="152">
        <v>1.271808</v>
      </c>
      <c r="HL16" s="265"/>
      <c r="HM16" s="147">
        <v>45643</v>
      </c>
      <c r="HN16" s="152">
        <v>9.1656</v>
      </c>
      <c r="HO16" s="152">
        <v>1.27493</v>
      </c>
      <c r="HQ16" s="265"/>
      <c r="HR16" s="147">
        <v>45660</v>
      </c>
      <c r="HS16" s="152">
        <v>8.9571</v>
      </c>
      <c r="HT16" s="152">
        <v>1.246153</v>
      </c>
      <c r="HV16" s="265"/>
      <c r="HW16" s="147">
        <v>45702</v>
      </c>
      <c r="HX16" s="152">
        <v>9.0423</v>
      </c>
      <c r="HY16" s="152">
        <v>1.261024</v>
      </c>
      <c r="IA16" s="265"/>
      <c r="IB16" s="170">
        <v>45733</v>
      </c>
      <c r="IC16">
        <v>9.2941</v>
      </c>
      <c r="ID16">
        <v>1.296465</v>
      </c>
      <c r="IF16" s="265"/>
      <c r="IG16" s="170">
        <v>45763</v>
      </c>
      <c r="IH16" s="152">
        <v>9.5985</v>
      </c>
      <c r="II16" s="152">
        <v>1.330667</v>
      </c>
      <c r="IK16" s="265"/>
      <c r="IL16" s="170">
        <v>45793</v>
      </c>
      <c r="IM16" s="152">
        <v>9.5785</v>
      </c>
      <c r="IN16" s="152">
        <v>1.331494</v>
      </c>
      <c r="IP16" s="265"/>
      <c r="IQ16" s="147">
        <v>45824</v>
      </c>
      <c r="IR16" s="152">
        <v>9.7364</v>
      </c>
      <c r="IS16" s="152">
        <v>1.356252</v>
      </c>
      <c r="IU16" s="265"/>
      <c r="IV16" s="147">
        <v>45855</v>
      </c>
      <c r="IW16">
        <v>9.5953</v>
      </c>
      <c r="IX16">
        <v>1.342732</v>
      </c>
      <c r="IZ16" s="265"/>
      <c r="JA16" s="147">
        <v>45884</v>
      </c>
      <c r="JB16" s="152">
        <v>9.6831</v>
      </c>
      <c r="JC16" s="152">
        <v>1.356728</v>
      </c>
      <c r="JE16" s="265"/>
      <c r="JF16" s="147">
        <v>45916</v>
      </c>
      <c r="JG16" s="152">
        <v>9.6643</v>
      </c>
      <c r="JH16" s="152">
        <v>1.360652</v>
      </c>
      <c r="JJ16" s="265"/>
      <c r="JK16" s="147">
        <v>45947</v>
      </c>
      <c r="JL16" s="152">
        <v>9.5461</v>
      </c>
      <c r="JM16" s="152">
        <v>1.345487604</v>
      </c>
      <c r="JO16" s="265"/>
      <c r="JP16" s="147">
        <v>45975</v>
      </c>
      <c r="JQ16" s="152">
        <v>9.3166</v>
      </c>
      <c r="JR16" s="152">
        <v>1.315439463</v>
      </c>
      <c r="JT16" s="265"/>
      <c r="JU16" s="147">
        <v>46008</v>
      </c>
      <c r="JV16" s="152">
        <v>9.4581</v>
      </c>
      <c r="JW16" s="152">
        <v>1.34018675697505</v>
      </c>
      <c r="JY16" s="265"/>
      <c r="JZ16" s="147">
        <v>46038</v>
      </c>
      <c r="KA16" s="152">
        <v>9.3404</v>
      </c>
      <c r="KB16" s="152">
        <v>1.33285767287879</v>
      </c>
      <c r="KD16" s="265"/>
      <c r="KE16" s="147">
        <v>46058</v>
      </c>
      <c r="KF16" s="152">
        <v>9.4843</v>
      </c>
      <c r="KG16" s="152">
        <v>1.36327439988501</v>
      </c>
      <c r="KI16" s="265"/>
      <c r="KJ16" s="147">
        <v>46098</v>
      </c>
      <c r="KK16" s="152">
        <v>9.1725</v>
      </c>
      <c r="KL16" s="152">
        <v>1.33009962152521</v>
      </c>
      <c r="KN16" s="265"/>
      <c r="KO16" s="147">
        <v>46128</v>
      </c>
      <c r="KP16" s="152">
        <v>9.2799</v>
      </c>
      <c r="KQ16" s="152">
        <v>1.35243966421826</v>
      </c>
      <c r="KS16" s="265"/>
      <c r="KT16" s="147">
        <v>46157</v>
      </c>
      <c r="KU16" s="152">
        <v>9.1349</v>
      </c>
      <c r="KV16" s="152">
        <v>1.3352188847475</v>
      </c>
      <c r="KX16" s="265"/>
      <c r="KY16" s="147">
        <v>46188</v>
      </c>
      <c r="KZ16" s="152">
        <v>9.1191</v>
      </c>
      <c r="LA16" s="152">
        <v>1.3393108917871</v>
      </c>
    </row>
    <row r="17" spans="1:313">
      <c r="A17" s="168" t="s">
        <v>1975</v>
      </c>
      <c r="B17" s="168" t="s">
        <v>1976</v>
      </c>
      <c r="C17" s="149">
        <f t="shared" si="0"/>
        <v>8.9257</v>
      </c>
      <c r="E17" s="168" t="s">
        <v>1632</v>
      </c>
      <c r="F17" s="168" t="s">
        <v>1977</v>
      </c>
      <c r="G17" s="149">
        <f t="shared" si="1"/>
        <v>8.7977</v>
      </c>
      <c r="J17" s="168" t="s">
        <v>409</v>
      </c>
      <c r="K17" s="168" t="s">
        <v>1978</v>
      </c>
      <c r="L17" s="149">
        <f t="shared" si="2"/>
        <v>8.5728</v>
      </c>
      <c r="N17" s="168" t="s">
        <v>410</v>
      </c>
      <c r="O17" s="168" t="s">
        <v>1979</v>
      </c>
      <c r="P17" s="149">
        <f t="shared" si="3"/>
        <v>8.4384</v>
      </c>
      <c r="S17" s="168" t="s">
        <v>412</v>
      </c>
      <c r="T17" s="168" t="s">
        <v>1828</v>
      </c>
      <c r="U17" s="149">
        <f t="shared" si="10"/>
        <v>8.6382</v>
      </c>
      <c r="V17" s="181" t="s">
        <v>170</v>
      </c>
      <c r="W17" s="149">
        <f t="shared" si="10"/>
        <v>6.3728</v>
      </c>
      <c r="X17" s="309">
        <f t="shared" si="11"/>
        <v>1.35547953803666</v>
      </c>
      <c r="Z17" s="168" t="s">
        <v>413</v>
      </c>
      <c r="AA17" s="168" t="s">
        <v>1980</v>
      </c>
      <c r="AB17" s="149">
        <f t="shared" si="12"/>
        <v>8.6267</v>
      </c>
      <c r="AC17" s="181" t="s">
        <v>414</v>
      </c>
      <c r="AD17" s="149">
        <f t="shared" si="13"/>
        <v>6.3681</v>
      </c>
      <c r="AE17" s="309">
        <f t="shared" si="14"/>
        <v>1.35467407861057</v>
      </c>
      <c r="AG17" s="168" t="s">
        <v>415</v>
      </c>
      <c r="AH17" s="168" t="s">
        <v>1981</v>
      </c>
      <c r="AI17" s="149">
        <f t="shared" si="15"/>
        <v>8.3193</v>
      </c>
      <c r="AJ17" s="181" t="s">
        <v>416</v>
      </c>
      <c r="AK17" s="149">
        <f t="shared" si="16"/>
        <v>6.38</v>
      </c>
      <c r="AL17" s="309">
        <f t="shared" si="17"/>
        <v>1.30396551724138</v>
      </c>
      <c r="AN17" s="265" t="s">
        <v>417</v>
      </c>
      <c r="AO17" s="168" t="s">
        <v>1982</v>
      </c>
      <c r="AP17" s="149">
        <f t="shared" si="18"/>
        <v>8.3355</v>
      </c>
      <c r="AQ17" s="181" t="s">
        <v>418</v>
      </c>
      <c r="AR17" s="149">
        <f t="shared" si="19"/>
        <v>6.354</v>
      </c>
      <c r="AS17" s="309">
        <f t="shared" si="20"/>
        <v>1.311850802644</v>
      </c>
      <c r="AU17" s="265" t="s">
        <v>419</v>
      </c>
      <c r="AV17" s="168" t="s">
        <v>1983</v>
      </c>
      <c r="AW17" s="149">
        <f t="shared" si="21"/>
        <v>8.3179</v>
      </c>
      <c r="AX17" s="181" t="s">
        <v>420</v>
      </c>
      <c r="AY17" s="149">
        <f t="shared" si="22"/>
        <v>6.7871</v>
      </c>
      <c r="AZ17" s="309">
        <f t="shared" si="23"/>
        <v>1.22554552017798</v>
      </c>
      <c r="BB17" s="265" t="s">
        <v>421</v>
      </c>
      <c r="BC17" s="168" t="s">
        <v>1984</v>
      </c>
      <c r="BD17" s="149">
        <f t="shared" si="24"/>
        <v>8.1085</v>
      </c>
      <c r="BE17" s="181" t="s">
        <v>422</v>
      </c>
      <c r="BF17" s="149">
        <f t="shared" si="25"/>
        <v>6.7518</v>
      </c>
      <c r="BG17" s="309">
        <f t="shared" si="26"/>
        <v>1.2009390088569</v>
      </c>
      <c r="BI17" s="265" t="s">
        <v>423</v>
      </c>
      <c r="BJ17" s="168" t="s">
        <v>1985</v>
      </c>
      <c r="BK17" s="149">
        <f t="shared" si="27"/>
        <v>7.9811</v>
      </c>
      <c r="BL17" s="181" t="s">
        <v>424</v>
      </c>
      <c r="BM17" s="149">
        <f t="shared" si="28"/>
        <v>6.7265</v>
      </c>
      <c r="BN17" s="309">
        <f t="shared" si="29"/>
        <v>1.18651601873188</v>
      </c>
      <c r="BP17" s="265" t="s">
        <v>425</v>
      </c>
      <c r="BQ17" s="168" t="s">
        <v>1986</v>
      </c>
      <c r="BR17" s="149">
        <f t="shared" si="30"/>
        <v>8.1646</v>
      </c>
      <c r="BS17" s="181" t="s">
        <v>426</v>
      </c>
      <c r="BT17" s="149">
        <f t="shared" si="31"/>
        <v>6.773</v>
      </c>
      <c r="BU17" s="309">
        <f t="shared" si="32"/>
        <v>1.20546286726709</v>
      </c>
      <c r="BW17" s="265" t="s">
        <v>427</v>
      </c>
      <c r="BX17" s="168" t="s">
        <v>1987</v>
      </c>
      <c r="BY17" s="149">
        <f t="shared" si="33"/>
        <v>8.0135</v>
      </c>
      <c r="BZ17" s="181" t="s">
        <v>428</v>
      </c>
      <c r="CA17" s="149">
        <f t="shared" si="34"/>
        <v>6.9101</v>
      </c>
      <c r="CB17" s="309">
        <f t="shared" si="35"/>
        <v>1.15967930999551</v>
      </c>
      <c r="CD17" s="265" t="s">
        <v>429</v>
      </c>
      <c r="CE17" s="168" t="s">
        <v>1988</v>
      </c>
      <c r="CF17" s="149">
        <f t="shared" si="36"/>
        <v>8.0647</v>
      </c>
      <c r="CG17" s="181" t="s">
        <v>430</v>
      </c>
      <c r="CH17" s="149">
        <f t="shared" si="37"/>
        <v>7.1088</v>
      </c>
      <c r="CI17" s="309">
        <f t="shared" si="38"/>
        <v>1.13446713932028</v>
      </c>
      <c r="CK17" s="265" t="s">
        <v>431</v>
      </c>
      <c r="CL17" s="168" t="s">
        <v>1989</v>
      </c>
      <c r="CM17" s="149">
        <f t="shared" si="39"/>
        <v>8.2775</v>
      </c>
      <c r="CN17" s="181" t="s">
        <v>432</v>
      </c>
      <c r="CO17" s="149">
        <f t="shared" si="40"/>
        <v>7.0421</v>
      </c>
      <c r="CP17" s="309">
        <f t="shared" si="41"/>
        <v>1.17543062438761</v>
      </c>
      <c r="CR17" s="265" t="s">
        <v>433</v>
      </c>
      <c r="CS17" s="168" t="s">
        <v>1990</v>
      </c>
      <c r="CT17" s="149">
        <f t="shared" si="4"/>
        <v>8.6151</v>
      </c>
      <c r="CU17" s="181" t="s">
        <v>434</v>
      </c>
      <c r="CV17" s="149">
        <f t="shared" si="5"/>
        <v>6.9343</v>
      </c>
      <c r="CW17" s="309">
        <f t="shared" si="6"/>
        <v>1.24238928226353</v>
      </c>
      <c r="CY17" s="265" t="s">
        <v>435</v>
      </c>
      <c r="CZ17" s="168" t="s">
        <v>1991</v>
      </c>
      <c r="DA17" s="149">
        <f t="shared" si="7"/>
        <v>8.2607</v>
      </c>
      <c r="DB17" s="181" t="s">
        <v>436</v>
      </c>
      <c r="DC17" s="149">
        <f t="shared" si="8"/>
        <v>6.8265</v>
      </c>
      <c r="DD17" s="309">
        <f t="shared" si="9"/>
        <v>1.21009301984912</v>
      </c>
      <c r="DF17" s="265"/>
      <c r="DG17" s="173">
        <v>44970</v>
      </c>
      <c r="DH17" s="149">
        <v>8.2112</v>
      </c>
      <c r="DI17" s="309">
        <v>1.204853927</v>
      </c>
      <c r="DK17" s="265"/>
      <c r="DL17" s="173">
        <v>45001</v>
      </c>
      <c r="DM17" s="149">
        <v>8.3443</v>
      </c>
      <c r="DN17" s="309">
        <v>1.20671304</v>
      </c>
      <c r="DP17" s="265"/>
      <c r="DQ17" s="173">
        <v>45029</v>
      </c>
      <c r="DR17" s="149">
        <v>8.5772</v>
      </c>
      <c r="DS17" s="309">
        <v>1.24926447</v>
      </c>
      <c r="DU17" s="265"/>
      <c r="DV17" s="173">
        <v>45062</v>
      </c>
      <c r="DW17" s="149">
        <v>8.7066</v>
      </c>
      <c r="DX17" s="309">
        <v>1.25264006</v>
      </c>
      <c r="DZ17" s="265"/>
      <c r="EA17" s="173">
        <v>45090</v>
      </c>
      <c r="EB17" s="149">
        <v>8.9471</v>
      </c>
      <c r="EC17" s="309">
        <v>1.25137766091359</v>
      </c>
      <c r="EE17" s="265"/>
      <c r="EF17" s="173">
        <v>45121</v>
      </c>
      <c r="EG17" s="149">
        <v>9.377</v>
      </c>
      <c r="EH17" s="309">
        <v>1.314815334</v>
      </c>
      <c r="EJ17" s="265"/>
      <c r="EK17" s="173">
        <v>45154</v>
      </c>
      <c r="EL17" s="149">
        <v>9.2318</v>
      </c>
      <c r="EM17" s="309">
        <v>1.28244380851832</v>
      </c>
      <c r="EO17" s="265"/>
      <c r="EP17" s="173">
        <v>45182</v>
      </c>
      <c r="EQ17" s="149">
        <v>9.0491</v>
      </c>
      <c r="ER17" s="309">
        <v>1.25867249</v>
      </c>
      <c r="ET17" s="265"/>
      <c r="EU17" s="173">
        <v>45215</v>
      </c>
      <c r="EV17" s="149">
        <v>8.772</v>
      </c>
      <c r="EW17" s="309">
        <v>1.221761052</v>
      </c>
      <c r="EY17" s="265"/>
      <c r="EZ17" s="173">
        <v>45245</v>
      </c>
      <c r="FA17" s="149">
        <v>8.9747</v>
      </c>
      <c r="FB17" s="309">
        <v>1.250794403</v>
      </c>
      <c r="FD17" s="265"/>
      <c r="FE17" s="173">
        <v>45274</v>
      </c>
      <c r="FF17" s="149">
        <v>8.9748</v>
      </c>
      <c r="FG17" s="309">
        <v>1.262456042</v>
      </c>
      <c r="FI17" s="265"/>
      <c r="FJ17" s="173">
        <v>45306</v>
      </c>
      <c r="FK17" s="149">
        <v>9.0747</v>
      </c>
      <c r="FL17" s="309">
        <v>1.276616398</v>
      </c>
      <c r="FN17" s="265"/>
      <c r="FO17" s="173">
        <v>45329</v>
      </c>
      <c r="FP17" s="149">
        <v>8.973</v>
      </c>
      <c r="FQ17" s="309">
        <v>1.262931216</v>
      </c>
      <c r="FS17" s="265"/>
      <c r="FT17" s="173">
        <v>45365</v>
      </c>
      <c r="FU17" s="149">
        <v>9.1069</v>
      </c>
      <c r="FV17" s="309">
        <v>1.2831319</v>
      </c>
      <c r="FX17" s="265"/>
      <c r="FY17" s="173">
        <v>45397</v>
      </c>
      <c r="FZ17" s="149">
        <v>8.9163</v>
      </c>
      <c r="GA17" s="309">
        <v>1.25618845</v>
      </c>
      <c r="GC17" s="265"/>
      <c r="GD17" s="173">
        <v>45428</v>
      </c>
      <c r="GE17" s="149">
        <v>9.0268</v>
      </c>
      <c r="GF17" s="309">
        <v>1.271022247</v>
      </c>
      <c r="GH17" s="265"/>
      <c r="GI17" s="173">
        <v>45456</v>
      </c>
      <c r="GJ17" s="149">
        <v>9.1306</v>
      </c>
      <c r="GK17" s="309">
        <v>1.283794044</v>
      </c>
      <c r="GM17" s="265"/>
      <c r="GN17" s="173">
        <v>45489</v>
      </c>
      <c r="GO17" s="149">
        <v>9.2888</v>
      </c>
      <c r="GP17" s="309">
        <v>1.30226559</v>
      </c>
      <c r="GR17" s="265"/>
      <c r="GS17" s="173">
        <v>45519</v>
      </c>
      <c r="GT17" s="149">
        <v>9.1568</v>
      </c>
      <c r="GU17" s="309">
        <v>1.282482948</v>
      </c>
      <c r="GW17" s="265"/>
      <c r="GX17" s="147">
        <v>45546</v>
      </c>
      <c r="GY17" s="152">
        <v>9.3112</v>
      </c>
      <c r="GZ17" s="152">
        <v>1.308084</v>
      </c>
      <c r="HB17" s="265"/>
      <c r="HC17" s="147">
        <v>45581</v>
      </c>
      <c r="HD17" s="152">
        <v>9.3031</v>
      </c>
      <c r="HE17" s="152">
        <v>1.306780351</v>
      </c>
      <c r="HG17" s="265"/>
      <c r="HH17" s="147">
        <v>45610</v>
      </c>
      <c r="HI17" s="152">
        <v>9.1801</v>
      </c>
      <c r="HJ17" s="152">
        <v>1.275616</v>
      </c>
      <c r="HL17" s="265"/>
      <c r="HM17" s="147">
        <v>45642</v>
      </c>
      <c r="HN17" s="152">
        <v>9.1164</v>
      </c>
      <c r="HO17" s="152">
        <v>1.268245</v>
      </c>
      <c r="HQ17" s="265"/>
      <c r="HR17" s="147">
        <v>45659</v>
      </c>
      <c r="HS17" s="152">
        <v>9.0584</v>
      </c>
      <c r="HT17" s="152">
        <v>1.260229</v>
      </c>
      <c r="HV17" s="265"/>
      <c r="HW17" s="147">
        <v>45701</v>
      </c>
      <c r="HX17" s="152">
        <v>8.9848</v>
      </c>
      <c r="HY17" s="152">
        <v>1.252778</v>
      </c>
      <c r="IA17" s="265"/>
      <c r="IB17" s="170">
        <v>45730</v>
      </c>
      <c r="IC17">
        <v>9.3249</v>
      </c>
      <c r="ID17">
        <v>1.299855</v>
      </c>
      <c r="IF17" s="265"/>
      <c r="IG17" s="170">
        <v>45762</v>
      </c>
      <c r="IH17" s="152">
        <v>9.5394</v>
      </c>
      <c r="II17" s="152">
        <v>1.323152</v>
      </c>
      <c r="IK17" s="265"/>
      <c r="IL17" s="170">
        <v>45792</v>
      </c>
      <c r="IM17" s="152">
        <v>9.5542</v>
      </c>
      <c r="IN17" s="152">
        <v>1.327654</v>
      </c>
      <c r="IP17" s="265"/>
      <c r="IQ17" s="147">
        <v>45821</v>
      </c>
      <c r="IR17" s="152">
        <v>9.7619</v>
      </c>
      <c r="IS17" s="152">
        <v>1.360127</v>
      </c>
      <c r="IU17" s="265"/>
      <c r="IV17" s="147">
        <v>45854</v>
      </c>
      <c r="IW17">
        <v>9.5948</v>
      </c>
      <c r="IX17">
        <v>1.341442</v>
      </c>
      <c r="IZ17" s="265"/>
      <c r="JA17" s="147">
        <v>45883</v>
      </c>
      <c r="JB17" s="152">
        <v>9.7074</v>
      </c>
      <c r="JC17" s="152">
        <v>1.360781</v>
      </c>
      <c r="JE17" s="265"/>
      <c r="JF17" s="147">
        <v>45915</v>
      </c>
      <c r="JG17" s="152">
        <v>9.6351</v>
      </c>
      <c r="JH17" s="152">
        <v>1.355987</v>
      </c>
      <c r="JJ17" s="265"/>
      <c r="JK17" s="147">
        <v>45946</v>
      </c>
      <c r="JL17" s="152">
        <v>9.521</v>
      </c>
      <c r="JM17" s="152">
        <v>1.341590576</v>
      </c>
      <c r="JO17" s="265"/>
      <c r="JP17" s="147">
        <v>45974</v>
      </c>
      <c r="JQ17" s="152">
        <v>9.3166</v>
      </c>
      <c r="JR17" s="152">
        <v>1.314696959</v>
      </c>
      <c r="JT17" s="265"/>
      <c r="JU17" s="147">
        <v>46007</v>
      </c>
      <c r="JV17" s="152">
        <v>9.4333</v>
      </c>
      <c r="JW17" s="152">
        <v>1.33612362256027</v>
      </c>
      <c r="JY17" s="265"/>
      <c r="JZ17" s="147">
        <v>46037</v>
      </c>
      <c r="KA17" s="152">
        <v>9.3786</v>
      </c>
      <c r="KB17" s="152">
        <v>1.3385761589404</v>
      </c>
      <c r="KD17" s="265"/>
      <c r="KE17" s="147">
        <v>46057</v>
      </c>
      <c r="KF17" s="152">
        <v>9.5144</v>
      </c>
      <c r="KG17" s="152">
        <v>1.36832870723254</v>
      </c>
      <c r="KI17" s="265"/>
      <c r="KJ17" s="147">
        <v>46097</v>
      </c>
      <c r="KK17" s="152">
        <v>9.1449</v>
      </c>
      <c r="KL17" s="152">
        <v>1.32425387723185</v>
      </c>
      <c r="KN17" s="265"/>
      <c r="KO17" s="147">
        <v>46127</v>
      </c>
      <c r="KP17" s="152">
        <v>9.2729</v>
      </c>
      <c r="KQ17" s="152">
        <v>1.35208946954011</v>
      </c>
      <c r="KS17" s="265"/>
      <c r="KT17" s="147">
        <v>46156</v>
      </c>
      <c r="KU17" s="152">
        <v>9.2221</v>
      </c>
      <c r="KV17" s="152">
        <v>1.34824052279937</v>
      </c>
      <c r="KX17" s="265"/>
      <c r="KY17" s="147">
        <v>46185</v>
      </c>
      <c r="KZ17" s="152">
        <v>9.1053</v>
      </c>
      <c r="LA17" s="152">
        <v>1.33687177906004</v>
      </c>
    </row>
    <row r="18" spans="1:313">
      <c r="A18" s="168" t="s">
        <v>1992</v>
      </c>
      <c r="B18" s="168" t="s">
        <v>1993</v>
      </c>
      <c r="C18" s="149">
        <f t="shared" si="0"/>
        <v>8.9352</v>
      </c>
      <c r="E18" s="168" t="s">
        <v>1648</v>
      </c>
      <c r="F18" s="168" t="s">
        <v>1994</v>
      </c>
      <c r="G18" s="149">
        <f t="shared" si="1"/>
        <v>8.7766</v>
      </c>
      <c r="J18" s="168" t="s">
        <v>438</v>
      </c>
      <c r="K18" s="168" t="s">
        <v>1995</v>
      </c>
      <c r="L18" s="149">
        <f t="shared" si="2"/>
        <v>8.5633</v>
      </c>
      <c r="N18" s="168" t="s">
        <v>440</v>
      </c>
      <c r="O18" s="168" t="s">
        <v>1996</v>
      </c>
      <c r="P18" s="149">
        <f t="shared" si="3"/>
        <v>8.4275</v>
      </c>
      <c r="S18" s="168" t="s">
        <v>442</v>
      </c>
      <c r="T18" s="168" t="s">
        <v>1997</v>
      </c>
      <c r="U18" s="149">
        <f t="shared" si="10"/>
        <v>8.6284</v>
      </c>
      <c r="V18" s="181" t="s">
        <v>443</v>
      </c>
      <c r="W18" s="149">
        <f t="shared" si="10"/>
        <v>6.3779</v>
      </c>
      <c r="X18" s="309">
        <f t="shared" si="11"/>
        <v>1.35285909155051</v>
      </c>
      <c r="Z18" s="168" t="s">
        <v>444</v>
      </c>
      <c r="AA18" s="168" t="s">
        <v>1998</v>
      </c>
      <c r="AB18" s="149">
        <f t="shared" si="12"/>
        <v>8.6072</v>
      </c>
      <c r="AC18" s="181" t="s">
        <v>203</v>
      </c>
      <c r="AD18" s="149">
        <f t="shared" si="13"/>
        <v>6.3599</v>
      </c>
      <c r="AE18" s="309">
        <f t="shared" si="14"/>
        <v>1.35335461249391</v>
      </c>
      <c r="AG18" s="168" t="s">
        <v>445</v>
      </c>
      <c r="AH18" s="168" t="s">
        <v>1999</v>
      </c>
      <c r="AI18" s="149">
        <f t="shared" si="15"/>
        <v>8.2804</v>
      </c>
      <c r="AJ18" s="181" t="s">
        <v>446</v>
      </c>
      <c r="AK18" s="149">
        <f t="shared" si="16"/>
        <v>6.376</v>
      </c>
      <c r="AL18" s="309">
        <f t="shared" si="17"/>
        <v>1.29868255959849</v>
      </c>
      <c r="AN18" s="265" t="s">
        <v>447</v>
      </c>
      <c r="AO18" s="168" t="s">
        <v>2000</v>
      </c>
      <c r="AP18" s="149">
        <f t="shared" si="18"/>
        <v>8.2862</v>
      </c>
      <c r="AQ18" s="181" t="s">
        <v>448</v>
      </c>
      <c r="AR18" s="149">
        <f t="shared" si="19"/>
        <v>6.3752</v>
      </c>
      <c r="AS18" s="309">
        <f t="shared" si="20"/>
        <v>1.29975530179445</v>
      </c>
      <c r="AU18" s="265" t="s">
        <v>449</v>
      </c>
      <c r="AV18" s="168" t="s">
        <v>2001</v>
      </c>
      <c r="AW18" s="149">
        <f t="shared" si="21"/>
        <v>8.2966</v>
      </c>
      <c r="AX18" s="181" t="s">
        <v>450</v>
      </c>
      <c r="AY18" s="149">
        <f t="shared" si="22"/>
        <v>6.7898</v>
      </c>
      <c r="AZ18" s="309">
        <f t="shared" si="23"/>
        <v>1.22192111696957</v>
      </c>
      <c r="BB18" s="265" t="s">
        <v>451</v>
      </c>
      <c r="BC18" s="168" t="s">
        <v>1913</v>
      </c>
      <c r="BD18" s="149">
        <f t="shared" si="24"/>
        <v>8.1919</v>
      </c>
      <c r="BE18" s="181" t="s">
        <v>452</v>
      </c>
      <c r="BF18" s="149">
        <f t="shared" si="25"/>
        <v>6.7482</v>
      </c>
      <c r="BG18" s="309">
        <f t="shared" si="26"/>
        <v>1.21393853175662</v>
      </c>
      <c r="BI18" s="265" t="s">
        <v>453</v>
      </c>
      <c r="BJ18" s="168" t="s">
        <v>2002</v>
      </c>
      <c r="BK18" s="149">
        <f t="shared" si="27"/>
        <v>7.9928</v>
      </c>
      <c r="BL18" s="181" t="s">
        <v>454</v>
      </c>
      <c r="BM18" s="149">
        <f t="shared" si="28"/>
        <v>6.7282</v>
      </c>
      <c r="BN18" s="309">
        <f t="shared" si="29"/>
        <v>1.18795517374632</v>
      </c>
      <c r="BP18" s="265" t="s">
        <v>455</v>
      </c>
      <c r="BQ18" s="168" t="s">
        <v>2003</v>
      </c>
      <c r="BR18" s="149">
        <f t="shared" si="30"/>
        <v>8.1801</v>
      </c>
      <c r="BS18" s="181" t="s">
        <v>456</v>
      </c>
      <c r="BT18" s="149">
        <f t="shared" si="31"/>
        <v>6.741</v>
      </c>
      <c r="BU18" s="309">
        <f t="shared" si="32"/>
        <v>1.21348464619493</v>
      </c>
      <c r="BW18" s="265" t="s">
        <v>457</v>
      </c>
      <c r="BX18" s="168" t="s">
        <v>2004</v>
      </c>
      <c r="BY18" s="149">
        <f t="shared" si="33"/>
        <v>7.9856</v>
      </c>
      <c r="BZ18" s="181" t="s">
        <v>458</v>
      </c>
      <c r="CA18" s="149">
        <f t="shared" si="34"/>
        <v>6.9116</v>
      </c>
      <c r="CB18" s="309">
        <f t="shared" si="35"/>
        <v>1.15539093697552</v>
      </c>
      <c r="CD18" s="265" t="s">
        <v>459</v>
      </c>
      <c r="CE18" s="168" t="s">
        <v>2005</v>
      </c>
      <c r="CF18" s="149">
        <f t="shared" si="36"/>
        <v>7.9113</v>
      </c>
      <c r="CG18" s="181" t="s">
        <v>460</v>
      </c>
      <c r="CH18" s="149">
        <f t="shared" si="37"/>
        <v>7.1101</v>
      </c>
      <c r="CI18" s="309">
        <f t="shared" si="38"/>
        <v>1.11268477236607</v>
      </c>
      <c r="CK18" s="265" t="s">
        <v>461</v>
      </c>
      <c r="CL18" s="168" t="s">
        <v>2006</v>
      </c>
      <c r="CM18" s="149">
        <f t="shared" si="39"/>
        <v>8.366</v>
      </c>
      <c r="CN18" s="181" t="s">
        <v>462</v>
      </c>
      <c r="CO18" s="149">
        <f t="shared" si="40"/>
        <v>7.0899</v>
      </c>
      <c r="CP18" s="309">
        <f t="shared" si="41"/>
        <v>1.17998843425154</v>
      </c>
      <c r="CR18" s="265" t="s">
        <v>463</v>
      </c>
      <c r="CS18" s="168" t="s">
        <v>2007</v>
      </c>
      <c r="CT18" s="149">
        <f t="shared" si="4"/>
        <v>8.5884</v>
      </c>
      <c r="CU18" s="181" t="s">
        <v>464</v>
      </c>
      <c r="CV18" s="149">
        <f t="shared" si="5"/>
        <v>6.9535</v>
      </c>
      <c r="CW18" s="309">
        <f t="shared" si="6"/>
        <v>1.23511900481772</v>
      </c>
      <c r="CY18" s="265" t="s">
        <v>465</v>
      </c>
      <c r="CZ18" s="168" t="s">
        <v>2008</v>
      </c>
      <c r="DA18" s="149">
        <f t="shared" si="7"/>
        <v>8.2071</v>
      </c>
      <c r="DB18" s="181" t="s">
        <v>466</v>
      </c>
      <c r="DC18" s="149">
        <f t="shared" si="8"/>
        <v>6.8912</v>
      </c>
      <c r="DD18" s="309">
        <f t="shared" si="9"/>
        <v>1.19095368005572</v>
      </c>
      <c r="DF18" s="265"/>
      <c r="DG18" s="173">
        <v>44967</v>
      </c>
      <c r="DH18" s="149">
        <v>8.2263</v>
      </c>
      <c r="DI18" s="309">
        <v>1.211817218</v>
      </c>
      <c r="DK18" s="265"/>
      <c r="DL18" s="173">
        <v>45000</v>
      </c>
      <c r="DM18" s="149">
        <v>8.3462</v>
      </c>
      <c r="DN18" s="309">
        <v>1.215230052</v>
      </c>
      <c r="DP18" s="265"/>
      <c r="DQ18" s="173">
        <v>45028</v>
      </c>
      <c r="DR18" s="149">
        <v>8.5575</v>
      </c>
      <c r="DS18" s="309">
        <v>1.242847184</v>
      </c>
      <c r="DU18" s="265"/>
      <c r="DV18" s="173">
        <v>45061</v>
      </c>
      <c r="DW18" s="149">
        <v>8.6708</v>
      </c>
      <c r="DX18" s="309">
        <v>1.244838775</v>
      </c>
      <c r="DZ18" s="265"/>
      <c r="EA18" s="173">
        <v>45089</v>
      </c>
      <c r="EB18" s="149">
        <v>8.9572</v>
      </c>
      <c r="EC18" s="309">
        <v>1.25782171544122</v>
      </c>
      <c r="EE18" s="265"/>
      <c r="EF18" s="173">
        <v>45120</v>
      </c>
      <c r="EG18" s="149">
        <v>9.3035</v>
      </c>
      <c r="EH18" s="309">
        <v>1.300697639</v>
      </c>
      <c r="EJ18" s="265"/>
      <c r="EK18" s="173">
        <v>45153</v>
      </c>
      <c r="EL18" s="149">
        <v>9.1909</v>
      </c>
      <c r="EM18" s="309">
        <v>1.28064039683424</v>
      </c>
      <c r="EO18" s="265"/>
      <c r="EP18" s="173">
        <v>45181</v>
      </c>
      <c r="EQ18" s="149">
        <v>9.0706</v>
      </c>
      <c r="ER18" s="309">
        <v>1.260050565</v>
      </c>
      <c r="ET18" s="265"/>
      <c r="EU18" s="173">
        <v>45212</v>
      </c>
      <c r="EV18" s="149">
        <v>8.799</v>
      </c>
      <c r="EW18" s="309">
        <v>1.225914316</v>
      </c>
      <c r="EY18" s="265"/>
      <c r="EZ18" s="173">
        <v>45244</v>
      </c>
      <c r="FA18" s="149">
        <v>8.849</v>
      </c>
      <c r="FB18" s="309">
        <v>1.23300078</v>
      </c>
      <c r="FD18" s="265"/>
      <c r="FE18" s="173">
        <v>45273</v>
      </c>
      <c r="FF18" s="149">
        <v>8.9545</v>
      </c>
      <c r="FG18" s="309">
        <v>1.258962967</v>
      </c>
      <c r="FI18" s="265"/>
      <c r="FJ18" s="173">
        <v>45303</v>
      </c>
      <c r="FK18" s="149">
        <v>9.0917</v>
      </c>
      <c r="FL18" s="309">
        <v>1.279619986</v>
      </c>
      <c r="FN18" s="265"/>
      <c r="FO18" s="173">
        <v>45328</v>
      </c>
      <c r="FP18" s="149">
        <v>8.9476</v>
      </c>
      <c r="FQ18" s="309">
        <v>1.25877156</v>
      </c>
      <c r="FS18" s="265"/>
      <c r="FT18" s="173">
        <v>45364</v>
      </c>
      <c r="FU18" s="149">
        <v>9.1089</v>
      </c>
      <c r="FV18" s="309">
        <v>1.2842098</v>
      </c>
      <c r="FX18" s="265"/>
      <c r="FY18" s="173">
        <v>45394</v>
      </c>
      <c r="FZ18" s="149">
        <v>8.9548</v>
      </c>
      <c r="GA18" s="309">
        <v>1.261825919</v>
      </c>
      <c r="GC18" s="265"/>
      <c r="GD18" s="173">
        <v>45427</v>
      </c>
      <c r="GE18" s="149">
        <v>8.975</v>
      </c>
      <c r="GF18" s="309">
        <v>1.263212712</v>
      </c>
      <c r="GH18" s="265"/>
      <c r="GI18" s="173">
        <v>45455</v>
      </c>
      <c r="GJ18" s="149">
        <v>9.1085</v>
      </c>
      <c r="GK18" s="309">
        <v>1.280488662</v>
      </c>
      <c r="GM18" s="265"/>
      <c r="GN18" s="173">
        <v>45488</v>
      </c>
      <c r="GO18" s="149">
        <v>9.2826</v>
      </c>
      <c r="GP18" s="309">
        <v>1.301670102</v>
      </c>
      <c r="GR18" s="265"/>
      <c r="GS18" s="173">
        <v>45518</v>
      </c>
      <c r="GT18" s="149">
        <v>9.1864</v>
      </c>
      <c r="GU18" s="309">
        <v>1.286340405</v>
      </c>
      <c r="GW18" s="265"/>
      <c r="GX18" s="147">
        <v>45545</v>
      </c>
      <c r="GY18" s="152">
        <v>9.2986</v>
      </c>
      <c r="GZ18" s="152">
        <v>1.307158</v>
      </c>
      <c r="HB18" s="265"/>
      <c r="HC18" s="147">
        <v>45580</v>
      </c>
      <c r="HD18" s="152">
        <v>9.2529</v>
      </c>
      <c r="HE18" s="152">
        <v>1.30635324</v>
      </c>
      <c r="HG18" s="265"/>
      <c r="HH18" s="147">
        <v>45609</v>
      </c>
      <c r="HI18" s="152">
        <v>9.2221</v>
      </c>
      <c r="HJ18" s="152">
        <v>1.281007</v>
      </c>
      <c r="HL18" s="265"/>
      <c r="HM18" s="147">
        <v>45639</v>
      </c>
      <c r="HN18" s="152">
        <v>9.1578</v>
      </c>
      <c r="HO18" s="152">
        <v>1.274111</v>
      </c>
      <c r="HQ18" s="265"/>
      <c r="HR18" s="147"/>
      <c r="HS18" s="152"/>
      <c r="HT18" s="152"/>
      <c r="HV18" s="265"/>
      <c r="HW18" s="147">
        <v>45700</v>
      </c>
      <c r="HX18" s="152">
        <v>8.977</v>
      </c>
      <c r="HY18" s="152">
        <v>1.251848</v>
      </c>
      <c r="IA18" s="265"/>
      <c r="IB18" s="170">
        <v>45729</v>
      </c>
      <c r="IC18">
        <v>9.3316</v>
      </c>
      <c r="ID18">
        <v>1.30097</v>
      </c>
      <c r="IF18" s="265"/>
      <c r="IG18" s="170">
        <v>45761</v>
      </c>
      <c r="IH18" s="152">
        <v>9.4723</v>
      </c>
      <c r="II18" s="152">
        <v>1.31359</v>
      </c>
      <c r="IK18" s="265"/>
      <c r="IL18" s="170">
        <v>45791</v>
      </c>
      <c r="IM18" s="152">
        <v>9.5533</v>
      </c>
      <c r="IN18" s="152">
        <v>1.327659</v>
      </c>
      <c r="IP18" s="265"/>
      <c r="IQ18" s="147">
        <v>45820</v>
      </c>
      <c r="IR18" s="152">
        <v>9.7336</v>
      </c>
      <c r="IS18" s="152">
        <v>1.355598</v>
      </c>
      <c r="IU18" s="265"/>
      <c r="IV18" s="147">
        <v>45853</v>
      </c>
      <c r="IW18">
        <v>9.6212</v>
      </c>
      <c r="IX18">
        <v>1.34566</v>
      </c>
      <c r="IZ18" s="265"/>
      <c r="JA18" s="147">
        <v>45882</v>
      </c>
      <c r="JB18" s="152">
        <v>9.6521</v>
      </c>
      <c r="JC18" s="152">
        <v>1.352782</v>
      </c>
      <c r="JE18" s="265"/>
      <c r="JF18" s="147">
        <v>45912</v>
      </c>
      <c r="JG18" s="152">
        <v>9.6415</v>
      </c>
      <c r="JH18" s="152">
        <v>1.357594</v>
      </c>
      <c r="JJ18" s="265"/>
      <c r="JK18" s="147">
        <v>45945</v>
      </c>
      <c r="JL18" s="152">
        <v>9.4726</v>
      </c>
      <c r="JM18" s="152">
        <v>1.334262976</v>
      </c>
      <c r="JO18" s="265"/>
      <c r="JP18" s="147">
        <v>45973</v>
      </c>
      <c r="JQ18" s="152">
        <v>9.3273</v>
      </c>
      <c r="JR18" s="152">
        <v>1.316801491</v>
      </c>
      <c r="JT18" s="265"/>
      <c r="JU18" s="147">
        <v>46006</v>
      </c>
      <c r="JV18" s="152">
        <v>9.4357</v>
      </c>
      <c r="JW18" s="152">
        <v>1.33544214221015</v>
      </c>
      <c r="JY18" s="265"/>
      <c r="JZ18" s="147">
        <v>46036</v>
      </c>
      <c r="KA18" s="152">
        <v>9.385</v>
      </c>
      <c r="KB18" s="152">
        <v>1.33841985168283</v>
      </c>
      <c r="KD18" s="265"/>
      <c r="KE18" s="147">
        <v>46056</v>
      </c>
      <c r="KF18" s="152">
        <v>9.5192</v>
      </c>
      <c r="KG18" s="152">
        <v>1.36754396046431</v>
      </c>
      <c r="KI18" s="265"/>
      <c r="KJ18" s="147">
        <v>46094</v>
      </c>
      <c r="KK18" s="152">
        <v>9.2022</v>
      </c>
      <c r="KL18" s="152">
        <v>1.33351688959091</v>
      </c>
      <c r="KN18" s="265"/>
      <c r="KO18" s="147">
        <v>46126</v>
      </c>
      <c r="KP18" s="152">
        <v>9.238</v>
      </c>
      <c r="KQ18" s="152">
        <v>1.34678465732655</v>
      </c>
      <c r="KS18" s="265"/>
      <c r="KT18" s="147">
        <v>46155</v>
      </c>
      <c r="KU18" s="152">
        <v>9.2335</v>
      </c>
      <c r="KV18" s="152">
        <v>1.34931536876562</v>
      </c>
      <c r="KX18" s="265"/>
      <c r="KY18" s="147">
        <v>46184</v>
      </c>
      <c r="KZ18" s="152">
        <v>9.0834</v>
      </c>
      <c r="LA18" s="152">
        <v>1.33285399853265</v>
      </c>
    </row>
    <row r="19" spans="1:313">
      <c r="A19" s="168" t="s">
        <v>2009</v>
      </c>
      <c r="B19" s="168" t="s">
        <v>2010</v>
      </c>
      <c r="C19" s="149">
        <f t="shared" si="0"/>
        <v>8.8949</v>
      </c>
      <c r="E19" s="168" t="s">
        <v>1664</v>
      </c>
      <c r="F19" s="168" t="s">
        <v>2011</v>
      </c>
      <c r="G19" s="149">
        <f t="shared" si="1"/>
        <v>8.7553</v>
      </c>
      <c r="J19" s="168" t="s">
        <v>468</v>
      </c>
      <c r="K19" s="168" t="s">
        <v>2012</v>
      </c>
      <c r="L19" s="149">
        <f t="shared" si="2"/>
        <v>8.601</v>
      </c>
      <c r="N19" s="168" t="s">
        <v>470</v>
      </c>
      <c r="O19" s="168" t="s">
        <v>2013</v>
      </c>
      <c r="P19" s="149">
        <f t="shared" si="3"/>
        <v>8.4113</v>
      </c>
      <c r="S19" s="168" t="s">
        <v>472</v>
      </c>
      <c r="T19" s="168" t="s">
        <v>2014</v>
      </c>
      <c r="U19" s="149">
        <f t="shared" si="10"/>
        <v>8.6006</v>
      </c>
      <c r="V19" s="181" t="s">
        <v>75</v>
      </c>
      <c r="W19" s="149">
        <f t="shared" si="10"/>
        <v>6.3794</v>
      </c>
      <c r="X19" s="309">
        <f t="shared" si="11"/>
        <v>1.34818321472239</v>
      </c>
      <c r="Z19" s="168" t="s">
        <v>473</v>
      </c>
      <c r="AA19" s="168" t="s">
        <v>2015</v>
      </c>
      <c r="AB19" s="149">
        <f t="shared" si="12"/>
        <v>8.6235</v>
      </c>
      <c r="AC19" s="181" t="s">
        <v>355</v>
      </c>
      <c r="AD19" s="149">
        <f t="shared" si="13"/>
        <v>6.3653</v>
      </c>
      <c r="AE19" s="309">
        <f t="shared" si="14"/>
        <v>1.35476725370367</v>
      </c>
      <c r="AG19" s="168" t="s">
        <v>474</v>
      </c>
      <c r="AH19" s="168" t="s">
        <v>2016</v>
      </c>
      <c r="AI19" s="149">
        <f t="shared" si="15"/>
        <v>8.2636</v>
      </c>
      <c r="AJ19" s="181" t="s">
        <v>475</v>
      </c>
      <c r="AK19" s="149">
        <f t="shared" si="16"/>
        <v>6.3506</v>
      </c>
      <c r="AL19" s="309">
        <f t="shared" si="17"/>
        <v>1.30123137971215</v>
      </c>
      <c r="AN19" s="265" t="s">
        <v>476</v>
      </c>
      <c r="AO19" s="168" t="s">
        <v>2017</v>
      </c>
      <c r="AP19" s="149">
        <f t="shared" si="18"/>
        <v>8.3086</v>
      </c>
      <c r="AQ19" s="181" t="s">
        <v>477</v>
      </c>
      <c r="AR19" s="149">
        <f t="shared" si="19"/>
        <v>6.3795</v>
      </c>
      <c r="AS19" s="309">
        <f t="shared" si="20"/>
        <v>1.30239046947253</v>
      </c>
      <c r="AU19" s="265" t="s">
        <v>478</v>
      </c>
      <c r="AV19" s="168" t="s">
        <v>2018</v>
      </c>
      <c r="AW19" s="149">
        <f t="shared" si="21"/>
        <v>8.2364</v>
      </c>
      <c r="AX19" s="181" t="s">
        <v>318</v>
      </c>
      <c r="AY19" s="149">
        <f t="shared" si="22"/>
        <v>6.7292</v>
      </c>
      <c r="AZ19" s="309">
        <f t="shared" si="23"/>
        <v>1.22397907626464</v>
      </c>
      <c r="BB19" s="265" t="s">
        <v>479</v>
      </c>
      <c r="BC19" s="168" t="s">
        <v>2019</v>
      </c>
      <c r="BD19" s="149">
        <f t="shared" si="24"/>
        <v>8.2551</v>
      </c>
      <c r="BE19" s="181" t="s">
        <v>480</v>
      </c>
      <c r="BF19" s="149">
        <f t="shared" si="25"/>
        <v>6.7182</v>
      </c>
      <c r="BG19" s="309">
        <f t="shared" si="26"/>
        <v>1.2287666339198</v>
      </c>
      <c r="BI19" s="265" t="s">
        <v>481</v>
      </c>
      <c r="BJ19" s="168" t="s">
        <v>2020</v>
      </c>
      <c r="BK19" s="149">
        <f t="shared" si="27"/>
        <v>8.0038</v>
      </c>
      <c r="BL19" s="181" t="s">
        <v>482</v>
      </c>
      <c r="BM19" s="149">
        <f t="shared" si="28"/>
        <v>6.7287</v>
      </c>
      <c r="BN19" s="309">
        <f t="shared" si="29"/>
        <v>1.18950168680429</v>
      </c>
      <c r="BP19" s="265" t="s">
        <v>483</v>
      </c>
      <c r="BQ19" s="168" t="s">
        <v>2021</v>
      </c>
      <c r="BR19" s="149">
        <f t="shared" si="30"/>
        <v>8.2186</v>
      </c>
      <c r="BS19" s="181" t="s">
        <v>484</v>
      </c>
      <c r="BT19" s="149">
        <f t="shared" si="31"/>
        <v>6.7413</v>
      </c>
      <c r="BU19" s="309">
        <f t="shared" si="32"/>
        <v>1.21914170857253</v>
      </c>
      <c r="BW19" s="265" t="s">
        <v>485</v>
      </c>
      <c r="BX19" s="168" t="s">
        <v>2022</v>
      </c>
      <c r="BY19" s="149">
        <f t="shared" si="33"/>
        <v>8.0718</v>
      </c>
      <c r="BZ19" s="181" t="s">
        <v>486</v>
      </c>
      <c r="CA19" s="149">
        <f t="shared" si="34"/>
        <v>6.8928</v>
      </c>
      <c r="CB19" s="309">
        <f t="shared" si="35"/>
        <v>1.17104805013928</v>
      </c>
      <c r="CD19" s="265" t="s">
        <v>487</v>
      </c>
      <c r="CE19" s="168" t="s">
        <v>2023</v>
      </c>
      <c r="CF19" s="149">
        <f t="shared" si="36"/>
        <v>7.8442</v>
      </c>
      <c r="CG19" s="181" t="s">
        <v>488</v>
      </c>
      <c r="CH19" s="149">
        <f t="shared" si="37"/>
        <v>7.1103</v>
      </c>
      <c r="CI19" s="309">
        <f t="shared" si="38"/>
        <v>1.10321646062754</v>
      </c>
      <c r="CK19" s="265" t="s">
        <v>489</v>
      </c>
      <c r="CL19" s="168" t="s">
        <v>2024</v>
      </c>
      <c r="CM19" s="149">
        <f t="shared" si="39"/>
        <v>8.4134</v>
      </c>
      <c r="CN19" s="181" t="s">
        <v>490</v>
      </c>
      <c r="CO19" s="149">
        <f t="shared" si="40"/>
        <v>7.1907</v>
      </c>
      <c r="CP19" s="309">
        <f t="shared" si="41"/>
        <v>1.17003907825386</v>
      </c>
      <c r="CR19" s="265" t="s">
        <v>491</v>
      </c>
      <c r="CS19" s="168" t="s">
        <v>2025</v>
      </c>
      <c r="CT19" s="149">
        <f t="shared" si="4"/>
        <v>8.5551</v>
      </c>
      <c r="CU19" s="181" t="s">
        <v>377</v>
      </c>
      <c r="CV19" s="149">
        <f t="shared" si="5"/>
        <v>6.9746</v>
      </c>
      <c r="CW19" s="309">
        <f t="shared" si="6"/>
        <v>1.22660797751842</v>
      </c>
      <c r="CY19" s="265" t="s">
        <v>492</v>
      </c>
      <c r="CZ19" s="168" t="s">
        <v>2026</v>
      </c>
      <c r="DA19" s="149">
        <f t="shared" si="7"/>
        <v>8.3123</v>
      </c>
      <c r="DB19" s="181" t="s">
        <v>493</v>
      </c>
      <c r="DC19" s="149">
        <f t="shared" si="8"/>
        <v>6.8926</v>
      </c>
      <c r="DD19" s="309">
        <f t="shared" si="9"/>
        <v>1.20597452340191</v>
      </c>
      <c r="DF19" s="265"/>
      <c r="DG19" s="173">
        <v>44966</v>
      </c>
      <c r="DH19" s="149">
        <v>8.196</v>
      </c>
      <c r="DI19" s="309">
        <v>1.20698034</v>
      </c>
      <c r="DK19" s="265"/>
      <c r="DL19" s="173">
        <v>44999</v>
      </c>
      <c r="DM19" s="149">
        <v>8.3891</v>
      </c>
      <c r="DN19" s="309">
        <v>1.216710902</v>
      </c>
      <c r="DP19" s="265"/>
      <c r="DQ19" s="173">
        <v>45027</v>
      </c>
      <c r="DR19" s="149">
        <v>8.5343</v>
      </c>
      <c r="DS19" s="309">
        <v>1.238973897</v>
      </c>
      <c r="DU19" s="265"/>
      <c r="DV19" s="173">
        <v>45058</v>
      </c>
      <c r="DW19" s="149">
        <v>8.6936</v>
      </c>
      <c r="DX19" s="309">
        <v>1.251219758</v>
      </c>
      <c r="DZ19" s="265"/>
      <c r="EA19" s="173">
        <v>45086</v>
      </c>
      <c r="EB19" s="149">
        <v>8.9326</v>
      </c>
      <c r="EC19" s="309">
        <v>1.25607818322436</v>
      </c>
      <c r="EE19" s="265"/>
      <c r="EF19" s="173">
        <v>45119</v>
      </c>
      <c r="EG19" s="149">
        <v>9.3028</v>
      </c>
      <c r="EH19" s="309">
        <v>1.296286491</v>
      </c>
      <c r="EJ19" s="265"/>
      <c r="EK19" s="173">
        <v>45152</v>
      </c>
      <c r="EL19" s="149">
        <v>9.1756</v>
      </c>
      <c r="EM19" s="309">
        <v>1.2799709845716</v>
      </c>
      <c r="EO19" s="265"/>
      <c r="EP19" s="173">
        <v>45180</v>
      </c>
      <c r="EQ19" s="149">
        <v>9.1054</v>
      </c>
      <c r="ER19" s="309">
        <v>1.262044686</v>
      </c>
      <c r="ET19" s="265"/>
      <c r="EU19" s="173">
        <v>45211</v>
      </c>
      <c r="EV19" s="149">
        <v>8.8701</v>
      </c>
      <c r="EW19" s="309">
        <v>1.235803054</v>
      </c>
      <c r="EY19" s="265"/>
      <c r="EZ19" s="173">
        <v>45243</v>
      </c>
      <c r="FA19" s="149">
        <v>8.8163</v>
      </c>
      <c r="FB19" s="309">
        <v>1.228427315</v>
      </c>
      <c r="FD19" s="265"/>
      <c r="FE19" s="173">
        <v>45272</v>
      </c>
      <c r="FF19" s="149">
        <v>8.959</v>
      </c>
      <c r="FG19" s="309">
        <v>1.258746171</v>
      </c>
      <c r="FI19" s="265"/>
      <c r="FJ19" s="173">
        <v>45302</v>
      </c>
      <c r="FK19" s="149">
        <v>9.0757</v>
      </c>
      <c r="FL19" s="309">
        <v>1.276703195</v>
      </c>
      <c r="FN19" s="265"/>
      <c r="FO19" s="173">
        <v>45327</v>
      </c>
      <c r="FP19" s="149">
        <v>9.002</v>
      </c>
      <c r="FQ19" s="309">
        <v>1.266638525</v>
      </c>
      <c r="FS19" s="265"/>
      <c r="FT19" s="173">
        <v>45363</v>
      </c>
      <c r="FU19" s="149">
        <v>9.1208</v>
      </c>
      <c r="FV19" s="309">
        <v>1.2852895</v>
      </c>
      <c r="FX19" s="265"/>
      <c r="FY19" s="173">
        <v>45393</v>
      </c>
      <c r="FZ19" s="149">
        <v>8.9548</v>
      </c>
      <c r="GA19" s="309">
        <v>1.261808139</v>
      </c>
      <c r="GC19" s="265"/>
      <c r="GD19" s="173">
        <v>45426</v>
      </c>
      <c r="GE19" s="149">
        <v>8.9538</v>
      </c>
      <c r="GF19" s="309">
        <v>1.26015791</v>
      </c>
      <c r="GH19" s="265"/>
      <c r="GI19" s="173">
        <v>45454</v>
      </c>
      <c r="GJ19" s="149">
        <v>9.106</v>
      </c>
      <c r="GK19" s="309">
        <v>1.280101216</v>
      </c>
      <c r="GM19" s="265"/>
      <c r="GN19" s="173">
        <v>45485</v>
      </c>
      <c r="GO19" s="149">
        <v>9.2324</v>
      </c>
      <c r="GP19" s="309">
        <v>1.294594405</v>
      </c>
      <c r="GR19" s="265"/>
      <c r="GS19" s="173">
        <v>45517</v>
      </c>
      <c r="GT19" s="149">
        <v>9.1349</v>
      </c>
      <c r="GU19" s="309">
        <v>1.277983743</v>
      </c>
      <c r="GW19" s="265"/>
      <c r="GX19" s="147">
        <v>45544</v>
      </c>
      <c r="GY19" s="152">
        <v>9.3252</v>
      </c>
      <c r="GZ19" s="152">
        <v>1.313612</v>
      </c>
      <c r="HB19" s="265"/>
      <c r="HC19" s="147">
        <v>45579</v>
      </c>
      <c r="HD19" s="152">
        <v>9.2292</v>
      </c>
      <c r="HE19" s="152">
        <v>1.304978578</v>
      </c>
      <c r="HG19" s="265"/>
      <c r="HH19" s="147">
        <v>45608</v>
      </c>
      <c r="HI19" s="152">
        <v>9.2545</v>
      </c>
      <c r="HJ19" s="152">
        <v>1.286652</v>
      </c>
      <c r="HL19" s="265"/>
      <c r="HM19" s="147">
        <v>45638</v>
      </c>
      <c r="HN19" s="152">
        <v>9.2066</v>
      </c>
      <c r="HO19" s="152">
        <v>1.281293</v>
      </c>
      <c r="HQ19" s="265"/>
      <c r="HR19" s="147"/>
      <c r="HS19" s="152"/>
      <c r="HT19" s="152"/>
      <c r="HV19" s="265"/>
      <c r="HW19" s="147">
        <v>45699</v>
      </c>
      <c r="HX19" s="152">
        <v>8.9229</v>
      </c>
      <c r="HY19" s="152">
        <v>1.244199</v>
      </c>
      <c r="IA19" s="265"/>
      <c r="IB19" s="170">
        <v>45728</v>
      </c>
      <c r="IC19">
        <v>9.304</v>
      </c>
      <c r="ID19">
        <v>1.297701</v>
      </c>
      <c r="IF19" s="265"/>
      <c r="IG19" s="170">
        <v>45758</v>
      </c>
      <c r="IH19" s="152">
        <v>9.3897</v>
      </c>
      <c r="II19" s="152">
        <v>1.302551</v>
      </c>
      <c r="IK19" s="265"/>
      <c r="IL19" s="170">
        <v>45790</v>
      </c>
      <c r="IM19" s="152">
        <v>9.5047</v>
      </c>
      <c r="IN19" s="152">
        <v>1.320262</v>
      </c>
      <c r="IP19" s="265"/>
      <c r="IQ19" s="147">
        <v>45819</v>
      </c>
      <c r="IR19" s="152">
        <v>9.6974</v>
      </c>
      <c r="IS19" s="152">
        <v>1.350331</v>
      </c>
      <c r="IU19" s="265"/>
      <c r="IV19" s="147">
        <v>45852</v>
      </c>
      <c r="IW19">
        <v>9.6665</v>
      </c>
      <c r="IX19">
        <v>1.352128</v>
      </c>
      <c r="IZ19" s="265"/>
      <c r="JA19" s="147">
        <v>45881</v>
      </c>
      <c r="JB19" s="152">
        <v>9.6176</v>
      </c>
      <c r="JC19" s="152">
        <v>1.346663</v>
      </c>
      <c r="JE19" s="265"/>
      <c r="JF19" s="147">
        <v>45911</v>
      </c>
      <c r="JG19" s="152">
        <v>9.6217</v>
      </c>
      <c r="JH19" s="152">
        <v>1.35452</v>
      </c>
      <c r="JJ19" s="265"/>
      <c r="JK19" s="147">
        <v>45944</v>
      </c>
      <c r="JL19" s="152">
        <v>9.4841</v>
      </c>
      <c r="JM19" s="152">
        <v>1.335393757</v>
      </c>
      <c r="JO19" s="265"/>
      <c r="JP19" s="147">
        <v>45972</v>
      </c>
      <c r="JQ19" s="152">
        <v>9.3465</v>
      </c>
      <c r="JR19" s="152">
        <v>1.318897638</v>
      </c>
      <c r="JT19" s="265"/>
      <c r="JU19" s="147">
        <v>46003</v>
      </c>
      <c r="JV19" s="152">
        <v>9.4468</v>
      </c>
      <c r="JW19" s="152">
        <v>1.33735383221496</v>
      </c>
      <c r="JY19" s="265"/>
      <c r="JZ19" s="147">
        <v>46035</v>
      </c>
      <c r="KA19" s="152">
        <v>9.4038</v>
      </c>
      <c r="KB19" s="152">
        <v>1.34142618718172</v>
      </c>
      <c r="KD19" s="265"/>
      <c r="KE19" s="147">
        <v>46055</v>
      </c>
      <c r="KF19" s="152">
        <v>9.5385</v>
      </c>
      <c r="KG19" s="152">
        <v>1.36860606930196</v>
      </c>
      <c r="KI19" s="265"/>
      <c r="KJ19" s="147">
        <v>46093</v>
      </c>
      <c r="KK19" s="152">
        <v>9.2225</v>
      </c>
      <c r="KL19" s="152">
        <v>1.33738888324947</v>
      </c>
      <c r="KN19" s="265"/>
      <c r="KO19" s="147">
        <v>46125</v>
      </c>
      <c r="KP19" s="152">
        <v>9.1764</v>
      </c>
      <c r="KQ19" s="152">
        <v>1.33655708813377</v>
      </c>
      <c r="KS19" s="265"/>
      <c r="KT19" s="147">
        <v>46154</v>
      </c>
      <c r="KU19" s="152">
        <v>9.2806</v>
      </c>
      <c r="KV19" s="152">
        <v>1.35629731388653</v>
      </c>
      <c r="KX19" s="265"/>
      <c r="KY19" s="147">
        <v>46183</v>
      </c>
      <c r="KZ19" s="152">
        <v>9.0847</v>
      </c>
      <c r="LA19" s="152">
        <v>1.33343607808601</v>
      </c>
    </row>
    <row r="20" spans="1:313">
      <c r="A20" s="168" t="s">
        <v>2027</v>
      </c>
      <c r="B20" s="168" t="s">
        <v>2028</v>
      </c>
      <c r="C20" s="149">
        <f t="shared" si="0"/>
        <v>8.912</v>
      </c>
      <c r="E20" s="168" t="s">
        <v>1681</v>
      </c>
      <c r="F20" s="168" t="s">
        <v>2029</v>
      </c>
      <c r="G20" s="149">
        <f t="shared" si="1"/>
        <v>8.7813</v>
      </c>
      <c r="J20" s="168" t="s">
        <v>495</v>
      </c>
      <c r="K20" s="168" t="s">
        <v>2030</v>
      </c>
      <c r="L20" s="149">
        <f t="shared" si="2"/>
        <v>8.6693</v>
      </c>
      <c r="N20" s="168" t="s">
        <v>497</v>
      </c>
      <c r="O20" s="168" t="s">
        <v>2031</v>
      </c>
      <c r="P20" s="149">
        <f t="shared" si="3"/>
        <v>8.436</v>
      </c>
      <c r="S20" s="168"/>
      <c r="T20" s="168"/>
      <c r="U20" s="149"/>
      <c r="V20" s="181"/>
      <c r="W20" s="149"/>
      <c r="X20" s="151"/>
      <c r="Z20" s="168" t="s">
        <v>499</v>
      </c>
      <c r="AA20" s="168" t="s">
        <v>2032</v>
      </c>
      <c r="AB20" s="149">
        <f t="shared" si="12"/>
        <v>8.6011</v>
      </c>
      <c r="AC20" s="181" t="s">
        <v>500</v>
      </c>
      <c r="AD20" s="149">
        <f t="shared" ref="AD20:AD21" si="42">AC20/100</f>
        <v>6.3569</v>
      </c>
      <c r="AE20" s="309">
        <f t="shared" ref="AE20:AE21" si="43">AB20/AD20</f>
        <v>1.35303371140021</v>
      </c>
      <c r="AG20" s="168" t="s">
        <v>501</v>
      </c>
      <c r="AH20" s="168" t="s">
        <v>2033</v>
      </c>
      <c r="AI20" s="149">
        <f t="shared" si="15"/>
        <v>8.2877</v>
      </c>
      <c r="AJ20" s="181" t="s">
        <v>502</v>
      </c>
      <c r="AK20" s="149">
        <f t="shared" si="16"/>
        <v>6.3306</v>
      </c>
      <c r="AL20" s="309">
        <f t="shared" si="17"/>
        <v>1.30914921176508</v>
      </c>
      <c r="AN20" s="265" t="s">
        <v>503</v>
      </c>
      <c r="AO20" s="168" t="s">
        <v>2034</v>
      </c>
      <c r="AP20" s="149">
        <f t="shared" si="18"/>
        <v>8.2981</v>
      </c>
      <c r="AQ20" s="181" t="s">
        <v>504</v>
      </c>
      <c r="AR20" s="149">
        <f t="shared" si="19"/>
        <v>6.3645</v>
      </c>
      <c r="AS20" s="309">
        <f t="shared" si="20"/>
        <v>1.30381019718752</v>
      </c>
      <c r="AU20" s="265" t="s">
        <v>505</v>
      </c>
      <c r="AV20" s="168" t="s">
        <v>2000</v>
      </c>
      <c r="AW20" s="149">
        <f t="shared" si="21"/>
        <v>8.2862</v>
      </c>
      <c r="AX20" s="181" t="s">
        <v>506</v>
      </c>
      <c r="AY20" s="149">
        <f t="shared" si="22"/>
        <v>6.729</v>
      </c>
      <c r="AZ20" s="309">
        <f t="shared" si="23"/>
        <v>1.23141625798781</v>
      </c>
      <c r="BB20" s="265" t="s">
        <v>507</v>
      </c>
      <c r="BC20" s="168" t="s">
        <v>2035</v>
      </c>
      <c r="BD20" s="149">
        <f t="shared" si="24"/>
        <v>8.3685</v>
      </c>
      <c r="BE20" s="181" t="s">
        <v>508</v>
      </c>
      <c r="BF20" s="149">
        <f t="shared" si="25"/>
        <v>6.6994</v>
      </c>
      <c r="BG20" s="309">
        <f t="shared" si="26"/>
        <v>1.24914171418336</v>
      </c>
      <c r="BI20" s="265" t="s">
        <v>509</v>
      </c>
      <c r="BJ20" s="168" t="s">
        <v>2036</v>
      </c>
      <c r="BK20" s="149">
        <f t="shared" si="27"/>
        <v>8.051</v>
      </c>
      <c r="BL20" s="181" t="s">
        <v>510</v>
      </c>
      <c r="BM20" s="149">
        <f t="shared" si="28"/>
        <v>6.696</v>
      </c>
      <c r="BN20" s="309">
        <f t="shared" si="29"/>
        <v>1.2023596176822</v>
      </c>
      <c r="BP20" s="265" t="s">
        <v>511</v>
      </c>
      <c r="BQ20" s="168" t="s">
        <v>2037</v>
      </c>
      <c r="BR20" s="149">
        <f t="shared" si="30"/>
        <v>8.2194</v>
      </c>
      <c r="BS20" s="181" t="s">
        <v>512</v>
      </c>
      <c r="BT20" s="149">
        <f t="shared" si="31"/>
        <v>6.7324</v>
      </c>
      <c r="BU20" s="309">
        <f t="shared" si="32"/>
        <v>1.22087220010695</v>
      </c>
      <c r="BW20" s="265" t="s">
        <v>513</v>
      </c>
      <c r="BX20" s="168" t="s">
        <v>2038</v>
      </c>
      <c r="BY20" s="149">
        <f t="shared" si="33"/>
        <v>7.9936</v>
      </c>
      <c r="BZ20" s="181" t="s">
        <v>514</v>
      </c>
      <c r="CA20" s="149">
        <f t="shared" si="34"/>
        <v>6.9098</v>
      </c>
      <c r="CB20" s="309">
        <f t="shared" si="35"/>
        <v>1.15684969174216</v>
      </c>
      <c r="CD20" s="265" t="s">
        <v>515</v>
      </c>
      <c r="CE20" s="168" t="s">
        <v>2039</v>
      </c>
      <c r="CF20" s="149">
        <f t="shared" si="36"/>
        <v>7.8867</v>
      </c>
      <c r="CG20" s="181" t="s">
        <v>516</v>
      </c>
      <c r="CH20" s="149">
        <f t="shared" si="37"/>
        <v>7.1075</v>
      </c>
      <c r="CI20" s="309">
        <f t="shared" si="38"/>
        <v>1.10963067182554</v>
      </c>
      <c r="CK20" s="265" t="s">
        <v>517</v>
      </c>
      <c r="CL20" s="168" t="s">
        <v>2040</v>
      </c>
      <c r="CM20" s="149">
        <f t="shared" si="39"/>
        <v>8.2302</v>
      </c>
      <c r="CN20" s="181" t="s">
        <v>518</v>
      </c>
      <c r="CO20" s="149">
        <f t="shared" si="40"/>
        <v>7.2422</v>
      </c>
      <c r="CP20" s="309">
        <f t="shared" si="41"/>
        <v>1.13642263400624</v>
      </c>
      <c r="CR20" s="265" t="s">
        <v>519</v>
      </c>
      <c r="CS20" s="168" t="s">
        <v>2041</v>
      </c>
      <c r="CT20" s="149">
        <f t="shared" si="4"/>
        <v>8.5133</v>
      </c>
      <c r="CU20" s="181" t="s">
        <v>520</v>
      </c>
      <c r="CV20" s="149">
        <f t="shared" si="5"/>
        <v>6.9565</v>
      </c>
      <c r="CW20" s="309">
        <f t="shared" si="6"/>
        <v>1.22379069934594</v>
      </c>
      <c r="CY20" s="265" t="s">
        <v>521</v>
      </c>
      <c r="CZ20" s="168" t="s">
        <v>2042</v>
      </c>
      <c r="DA20" s="149">
        <f t="shared" si="7"/>
        <v>8.2748</v>
      </c>
      <c r="DB20" s="181" t="s">
        <v>522</v>
      </c>
      <c r="DC20" s="149">
        <f t="shared" si="8"/>
        <v>6.9131</v>
      </c>
      <c r="DD20" s="309">
        <f t="shared" si="9"/>
        <v>1.19697386122</v>
      </c>
      <c r="DF20" s="265"/>
      <c r="DG20" s="173">
        <v>44965</v>
      </c>
      <c r="DH20" s="149">
        <v>8.1631</v>
      </c>
      <c r="DI20" s="309">
        <v>1.204850041</v>
      </c>
      <c r="DK20" s="265"/>
      <c r="DL20" s="173">
        <v>44998</v>
      </c>
      <c r="DM20" s="149">
        <v>8.3892</v>
      </c>
      <c r="DN20" s="309">
        <v>1.209254054</v>
      </c>
      <c r="DP20" s="265"/>
      <c r="DQ20" s="173">
        <v>45026</v>
      </c>
      <c r="DR20" s="149">
        <v>8.5432</v>
      </c>
      <c r="DS20" s="309">
        <v>1.242394276</v>
      </c>
      <c r="DU20" s="265"/>
      <c r="DV20" s="173">
        <v>45057</v>
      </c>
      <c r="DW20" s="149">
        <v>8.727</v>
      </c>
      <c r="DX20" s="309">
        <v>1.262933966</v>
      </c>
      <c r="DZ20" s="265"/>
      <c r="EA20" s="173">
        <v>45085</v>
      </c>
      <c r="EB20" s="149">
        <v>8.8668</v>
      </c>
      <c r="EC20" s="309">
        <v>1.24393939393939</v>
      </c>
      <c r="EE20" s="265"/>
      <c r="EF20" s="173">
        <v>45118</v>
      </c>
      <c r="EG20" s="149">
        <v>9.2822</v>
      </c>
      <c r="EH20" s="309">
        <v>1.291238906</v>
      </c>
      <c r="EJ20" s="265"/>
      <c r="EK20" s="173">
        <v>45149</v>
      </c>
      <c r="EL20" s="149">
        <v>9.1375</v>
      </c>
      <c r="EM20" s="309">
        <v>1.27641890287343</v>
      </c>
      <c r="EO20" s="265"/>
      <c r="EP20" s="173">
        <v>45177</v>
      </c>
      <c r="EQ20" s="149">
        <v>9.104</v>
      </c>
      <c r="ER20" s="309">
        <v>1.261815662</v>
      </c>
      <c r="ET20" s="265"/>
      <c r="EU20" s="173">
        <v>45210</v>
      </c>
      <c r="EV20" s="149">
        <v>8.8582</v>
      </c>
      <c r="EW20" s="309">
        <v>1.234093537</v>
      </c>
      <c r="EY20" s="265"/>
      <c r="EZ20" s="173">
        <v>45240</v>
      </c>
      <c r="FA20" s="149">
        <v>8.8153</v>
      </c>
      <c r="FB20" s="309">
        <v>1.228253752</v>
      </c>
      <c r="FD20" s="265"/>
      <c r="FE20" s="173">
        <v>45271</v>
      </c>
      <c r="FF20" s="149">
        <v>8.9464</v>
      </c>
      <c r="FG20" s="309">
        <v>1.257170159</v>
      </c>
      <c r="FI20" s="265"/>
      <c r="FJ20" s="173">
        <v>45301</v>
      </c>
      <c r="FK20" s="149">
        <v>9.0488</v>
      </c>
      <c r="FL20" s="309">
        <v>1.273492365</v>
      </c>
      <c r="FN20" s="265"/>
      <c r="FO20" s="173">
        <v>45324</v>
      </c>
      <c r="FP20" s="149">
        <v>9.0667</v>
      </c>
      <c r="FQ20" s="309">
        <v>1.276892094</v>
      </c>
      <c r="FS20" s="265"/>
      <c r="FT20" s="173">
        <v>45362</v>
      </c>
      <c r="FU20" s="149">
        <v>9.1472</v>
      </c>
      <c r="FV20" s="309">
        <v>1.2889008</v>
      </c>
      <c r="FX20" s="265"/>
      <c r="FY20" s="173">
        <v>45392</v>
      </c>
      <c r="FZ20" s="149">
        <v>9.0346</v>
      </c>
      <c r="GA20" s="309">
        <v>1.27321411</v>
      </c>
      <c r="GC20" s="265"/>
      <c r="GD20" s="173">
        <v>45425</v>
      </c>
      <c r="GE20" s="149">
        <v>8.9354</v>
      </c>
      <c r="GF20" s="309">
        <v>1.257975503</v>
      </c>
      <c r="GH20" s="265"/>
      <c r="GI20" s="173">
        <v>45450</v>
      </c>
      <c r="GJ20" s="149">
        <v>9.1305</v>
      </c>
      <c r="GK20" s="309">
        <v>1.284068855</v>
      </c>
      <c r="GM20" s="265"/>
      <c r="GN20" s="173">
        <v>45484</v>
      </c>
      <c r="GO20" s="149">
        <v>9.2079</v>
      </c>
      <c r="GP20" s="309">
        <v>1.290724569</v>
      </c>
      <c r="GR20" s="265"/>
      <c r="GS20" s="173">
        <v>45516</v>
      </c>
      <c r="GT20" s="149">
        <v>9.1146</v>
      </c>
      <c r="GU20" s="309">
        <v>1.275518486</v>
      </c>
      <c r="GW20" s="265"/>
      <c r="GX20" s="147">
        <v>45541</v>
      </c>
      <c r="GY20" s="152">
        <v>9.3434</v>
      </c>
      <c r="GZ20" s="152">
        <v>1.317363</v>
      </c>
      <c r="HB20" s="265"/>
      <c r="HC20" s="147">
        <v>45576</v>
      </c>
      <c r="HD20" s="152">
        <v>9.2361</v>
      </c>
      <c r="HE20" s="152">
        <v>1.305806506</v>
      </c>
      <c r="HG20" s="265"/>
      <c r="HH20" s="147">
        <v>45607</v>
      </c>
      <c r="HI20" s="152">
        <v>9.2703</v>
      </c>
      <c r="HJ20" s="152">
        <v>1.29138</v>
      </c>
      <c r="HL20" s="265"/>
      <c r="HM20" s="147">
        <v>45637</v>
      </c>
      <c r="HN20" s="152">
        <v>9.222</v>
      </c>
      <c r="HO20" s="152">
        <v>1.283632</v>
      </c>
      <c r="HQ20" s="265"/>
      <c r="HR20" s="147"/>
      <c r="HS20" s="152"/>
      <c r="HT20" s="152"/>
      <c r="HV20" s="265"/>
      <c r="HW20" s="147">
        <v>45698</v>
      </c>
      <c r="HX20" s="152">
        <v>8.9366</v>
      </c>
      <c r="HY20" s="152">
        <v>1.246266</v>
      </c>
      <c r="IA20" s="265"/>
      <c r="IB20" s="170">
        <v>45727</v>
      </c>
      <c r="IC20">
        <v>9.2801</v>
      </c>
      <c r="ID20">
        <v>1.293556</v>
      </c>
      <c r="IF20" s="265"/>
      <c r="IG20" s="170">
        <v>45757</v>
      </c>
      <c r="IH20" s="152">
        <v>9.3127</v>
      </c>
      <c r="II20" s="152">
        <v>1.29178</v>
      </c>
      <c r="IK20" s="265"/>
      <c r="IL20" s="170">
        <v>45789</v>
      </c>
      <c r="IM20" s="152">
        <v>9.5915</v>
      </c>
      <c r="IN20" s="152">
        <v>1.330933</v>
      </c>
      <c r="IP20" s="265"/>
      <c r="IQ20" s="147">
        <v>45818</v>
      </c>
      <c r="IR20" s="152">
        <v>9.7382</v>
      </c>
      <c r="IS20" s="152">
        <v>1.35554</v>
      </c>
      <c r="IU20" s="265"/>
      <c r="IV20" s="147">
        <v>45849</v>
      </c>
      <c r="IW20">
        <v>9.7142</v>
      </c>
      <c r="IX20">
        <v>1.359105</v>
      </c>
      <c r="IZ20" s="265"/>
      <c r="JA20" s="147">
        <v>45880</v>
      </c>
      <c r="JB20" s="152">
        <v>9.6234</v>
      </c>
      <c r="JC20" s="152">
        <v>1.347721</v>
      </c>
      <c r="JE20" s="265"/>
      <c r="JF20" s="147">
        <v>45910</v>
      </c>
      <c r="JG20" s="152">
        <v>9.6193</v>
      </c>
      <c r="JH20" s="152">
        <v>1.353649</v>
      </c>
      <c r="JJ20" s="265"/>
      <c r="JK20" s="147">
        <v>45943</v>
      </c>
      <c r="JL20" s="152">
        <v>9.4874</v>
      </c>
      <c r="JM20" s="152">
        <v>1.336121791</v>
      </c>
      <c r="JO20" s="265"/>
      <c r="JP20" s="147">
        <v>45971</v>
      </c>
      <c r="JQ20" s="152">
        <v>9.3287</v>
      </c>
      <c r="JR20" s="152">
        <v>1.316571638</v>
      </c>
      <c r="JT20" s="265"/>
      <c r="JU20" s="147">
        <v>46002</v>
      </c>
      <c r="JV20" s="152">
        <v>9.4482</v>
      </c>
      <c r="JW20" s="152">
        <v>1.33664374840845</v>
      </c>
      <c r="JY20" s="265"/>
      <c r="JZ20" s="147">
        <v>46034</v>
      </c>
      <c r="KA20" s="152">
        <v>9.3699</v>
      </c>
      <c r="KB20" s="152">
        <v>1.33649512181206</v>
      </c>
      <c r="KD20" s="265"/>
      <c r="KE20" s="165"/>
      <c r="KF20" s="314"/>
      <c r="KG20" s="314"/>
      <c r="KI20" s="265"/>
      <c r="KJ20" s="165">
        <v>46092</v>
      </c>
      <c r="KK20" s="314">
        <v>9.2432</v>
      </c>
      <c r="KL20" s="314">
        <v>1.34120753950404</v>
      </c>
      <c r="KN20" s="265"/>
      <c r="KO20" s="165">
        <v>46122</v>
      </c>
      <c r="KP20" s="314">
        <v>9.1912</v>
      </c>
      <c r="KQ20" s="314">
        <v>1.3387712296443</v>
      </c>
      <c r="KS20" s="265"/>
      <c r="KT20" s="165">
        <v>46153</v>
      </c>
      <c r="KU20" s="314">
        <v>9.277</v>
      </c>
      <c r="KV20" s="314">
        <v>1.3549593234697</v>
      </c>
      <c r="KX20" s="265"/>
      <c r="KY20" s="165">
        <v>46182</v>
      </c>
      <c r="KZ20" s="314">
        <v>9.067</v>
      </c>
      <c r="LA20" s="314">
        <v>1.33050611178775</v>
      </c>
    </row>
    <row r="21" spans="1:313">
      <c r="A21" s="168" t="s">
        <v>2043</v>
      </c>
      <c r="B21" s="168" t="s">
        <v>2044</v>
      </c>
      <c r="C21" s="149">
        <f t="shared" si="0"/>
        <v>8.9303</v>
      </c>
      <c r="E21" s="168" t="s">
        <v>1697</v>
      </c>
      <c r="F21" s="168" t="s">
        <v>2045</v>
      </c>
      <c r="G21" s="149">
        <f t="shared" si="1"/>
        <v>8.7918</v>
      </c>
      <c r="J21" s="168" t="s">
        <v>524</v>
      </c>
      <c r="K21" s="168" t="s">
        <v>2046</v>
      </c>
      <c r="L21" s="149">
        <f t="shared" si="2"/>
        <v>8.6652</v>
      </c>
      <c r="N21" s="168" t="s">
        <v>525</v>
      </c>
      <c r="O21" s="168" t="s">
        <v>2047</v>
      </c>
      <c r="P21" s="149">
        <f t="shared" si="3"/>
        <v>8.3974</v>
      </c>
      <c r="S21" s="168"/>
      <c r="T21" s="168"/>
      <c r="U21" s="149"/>
      <c r="V21" s="181"/>
      <c r="W21" s="149"/>
      <c r="X21" s="151"/>
      <c r="Z21" s="168" t="s">
        <v>527</v>
      </c>
      <c r="AA21" s="168" t="s">
        <v>2048</v>
      </c>
      <c r="AB21" s="149">
        <f t="shared" si="12"/>
        <v>8.5626</v>
      </c>
      <c r="AC21" s="181" t="s">
        <v>528</v>
      </c>
      <c r="AD21" s="149">
        <f t="shared" si="42"/>
        <v>6.358</v>
      </c>
      <c r="AE21" s="309">
        <f t="shared" si="43"/>
        <v>1.34674425920101</v>
      </c>
      <c r="AG21" s="168" t="s">
        <v>529</v>
      </c>
      <c r="AH21" s="168" t="s">
        <v>2049</v>
      </c>
      <c r="AI21" s="149">
        <f t="shared" si="15"/>
        <v>8.3077</v>
      </c>
      <c r="AJ21" s="181" t="s">
        <v>530</v>
      </c>
      <c r="AK21" s="149">
        <f t="shared" si="16"/>
        <v>6.3105</v>
      </c>
      <c r="AL21" s="309">
        <f t="shared" si="17"/>
        <v>1.31648839236194</v>
      </c>
      <c r="AN21" s="265" t="s">
        <v>531</v>
      </c>
      <c r="AO21" s="168" t="s">
        <v>2050</v>
      </c>
      <c r="AP21" s="149">
        <f t="shared" si="18"/>
        <v>8.3197</v>
      </c>
      <c r="AQ21" s="181" t="s">
        <v>355</v>
      </c>
      <c r="AR21" s="149">
        <f t="shared" si="19"/>
        <v>6.3653</v>
      </c>
      <c r="AS21" s="309">
        <f t="shared" si="20"/>
        <v>1.30703973104174</v>
      </c>
      <c r="AU21" s="265" t="s">
        <v>532</v>
      </c>
      <c r="AV21" s="168" t="s">
        <v>2051</v>
      </c>
      <c r="AW21" s="149">
        <f t="shared" si="21"/>
        <v>8.279</v>
      </c>
      <c r="AX21" s="181" t="s">
        <v>533</v>
      </c>
      <c r="AY21" s="149">
        <f t="shared" si="22"/>
        <v>6.7134</v>
      </c>
      <c r="AZ21" s="309">
        <f t="shared" si="23"/>
        <v>1.23320523132839</v>
      </c>
      <c r="BB21" s="265" t="s">
        <v>534</v>
      </c>
      <c r="BC21" s="168" t="s">
        <v>2052</v>
      </c>
      <c r="BD21" s="149">
        <f t="shared" si="24"/>
        <v>8.3794</v>
      </c>
      <c r="BE21" s="181" t="s">
        <v>535</v>
      </c>
      <c r="BF21" s="149">
        <f t="shared" si="25"/>
        <v>6.6811</v>
      </c>
      <c r="BG21" s="309">
        <f t="shared" si="26"/>
        <v>1.25419466854261</v>
      </c>
      <c r="BI21" s="265" t="s">
        <v>536</v>
      </c>
      <c r="BJ21" s="168" t="s">
        <v>2053</v>
      </c>
      <c r="BK21" s="149">
        <f t="shared" si="27"/>
        <v>8.0673</v>
      </c>
      <c r="BL21" s="181" t="s">
        <v>537</v>
      </c>
      <c r="BM21" s="149">
        <f t="shared" si="28"/>
        <v>6.7098</v>
      </c>
      <c r="BN21" s="309">
        <f t="shared" si="29"/>
        <v>1.20231601538049</v>
      </c>
      <c r="BP21" s="265" t="s">
        <v>538</v>
      </c>
      <c r="BQ21" s="168" t="s">
        <v>2054</v>
      </c>
      <c r="BR21" s="149">
        <f t="shared" si="30"/>
        <v>8.1628</v>
      </c>
      <c r="BS21" s="181" t="s">
        <v>539</v>
      </c>
      <c r="BT21" s="149">
        <f t="shared" si="31"/>
        <v>6.7612</v>
      </c>
      <c r="BU21" s="309">
        <f t="shared" si="32"/>
        <v>1.20730047920487</v>
      </c>
      <c r="BW21" s="265" t="s">
        <v>540</v>
      </c>
      <c r="BX21" s="168" t="s">
        <v>2055</v>
      </c>
      <c r="BY21" s="149">
        <f t="shared" si="33"/>
        <v>8.0049</v>
      </c>
      <c r="BZ21" s="181" t="s">
        <v>541</v>
      </c>
      <c r="CA21" s="149">
        <f t="shared" si="34"/>
        <v>6.9148</v>
      </c>
      <c r="CB21" s="309">
        <f t="shared" si="35"/>
        <v>1.15764736507202</v>
      </c>
      <c r="CD21" s="265" t="s">
        <v>542</v>
      </c>
      <c r="CE21" s="168" t="s">
        <v>2056</v>
      </c>
      <c r="CF21" s="149">
        <f t="shared" si="36"/>
        <v>7.8748</v>
      </c>
      <c r="CG21" s="181" t="s">
        <v>543</v>
      </c>
      <c r="CH21" s="149">
        <f t="shared" si="37"/>
        <v>7.0992</v>
      </c>
      <c r="CI21" s="309">
        <f t="shared" si="38"/>
        <v>1.10925174667568</v>
      </c>
      <c r="CK21" s="265" t="s">
        <v>544</v>
      </c>
      <c r="CL21" s="168" t="s">
        <v>2057</v>
      </c>
      <c r="CM21" s="149">
        <f t="shared" si="39"/>
        <v>8.3253</v>
      </c>
      <c r="CN21" s="181" t="s">
        <v>545</v>
      </c>
      <c r="CO21" s="149">
        <f t="shared" si="40"/>
        <v>7.2189</v>
      </c>
      <c r="CP21" s="309">
        <f t="shared" si="41"/>
        <v>1.15326434775381</v>
      </c>
      <c r="CR21" s="265" t="s">
        <v>546</v>
      </c>
      <c r="CS21" s="168" t="s">
        <v>2058</v>
      </c>
      <c r="CT21" s="149">
        <f t="shared" si="4"/>
        <v>8.5128</v>
      </c>
      <c r="CU21" s="181" t="s">
        <v>547</v>
      </c>
      <c r="CV21" s="149">
        <f t="shared" si="5"/>
        <v>6.9588</v>
      </c>
      <c r="CW21" s="309">
        <f t="shared" si="6"/>
        <v>1.22331436454561</v>
      </c>
      <c r="CY21" s="265" t="s">
        <v>548</v>
      </c>
      <c r="CZ21" s="168" t="s">
        <v>2059</v>
      </c>
      <c r="DA21" s="149">
        <f t="shared" si="7"/>
        <v>8.3777</v>
      </c>
      <c r="DB21" s="181" t="s">
        <v>549</v>
      </c>
      <c r="DC21" s="149">
        <f t="shared" si="8"/>
        <v>6.9475</v>
      </c>
      <c r="DD21" s="309">
        <f t="shared" si="9"/>
        <v>1.20585822238215</v>
      </c>
      <c r="DF21" s="265"/>
      <c r="DG21" s="173">
        <v>44964</v>
      </c>
      <c r="DH21" s="149">
        <v>8.1722</v>
      </c>
      <c r="DI21" s="309">
        <v>1.202377624</v>
      </c>
      <c r="DK21" s="265"/>
      <c r="DL21" s="173">
        <v>44995</v>
      </c>
      <c r="DM21" s="149">
        <v>8.3029</v>
      </c>
      <c r="DN21" s="309">
        <v>1.192003446</v>
      </c>
      <c r="DP21" s="265"/>
      <c r="DQ21" s="173">
        <v>45023</v>
      </c>
      <c r="DR21" s="149">
        <v>8.5616</v>
      </c>
      <c r="DS21" s="309">
        <v>1.24373166</v>
      </c>
      <c r="DU21" s="265"/>
      <c r="DV21" s="173">
        <v>45056</v>
      </c>
      <c r="DW21" s="149">
        <v>8.7501</v>
      </c>
      <c r="DX21" s="309">
        <v>1.262658913</v>
      </c>
      <c r="DZ21" s="265"/>
      <c r="EA21" s="173">
        <v>45084</v>
      </c>
      <c r="EB21" s="149">
        <v>8.8465</v>
      </c>
      <c r="EC21" s="309">
        <v>1.24255576155964</v>
      </c>
      <c r="EE21" s="265"/>
      <c r="EF21" s="173">
        <v>45117</v>
      </c>
      <c r="EG21" s="149">
        <v>9.2521</v>
      </c>
      <c r="EH21" s="309">
        <v>1.286335956</v>
      </c>
      <c r="EJ21" s="265"/>
      <c r="EK21" s="173">
        <v>45148</v>
      </c>
      <c r="EL21" s="149">
        <v>9.1517</v>
      </c>
      <c r="EM21" s="309">
        <v>1.27859897172237</v>
      </c>
      <c r="EO21" s="265"/>
      <c r="EP21" s="173">
        <v>45176</v>
      </c>
      <c r="EQ21" s="149">
        <v>9.107</v>
      </c>
      <c r="ER21" s="309">
        <v>1.265107104</v>
      </c>
      <c r="ET21" s="265"/>
      <c r="EU21" s="173">
        <v>45209</v>
      </c>
      <c r="EV21" s="149">
        <v>8.8208</v>
      </c>
      <c r="EW21" s="309">
        <v>1.22884886</v>
      </c>
      <c r="EY21" s="265"/>
      <c r="EZ21" s="173">
        <v>45239</v>
      </c>
      <c r="FA21" s="149">
        <v>8.8514</v>
      </c>
      <c r="FB21" s="309">
        <v>1.233266455</v>
      </c>
      <c r="FD21" s="265"/>
      <c r="FE21" s="173">
        <v>45268</v>
      </c>
      <c r="FF21" s="149">
        <v>8.9492</v>
      </c>
      <c r="FG21" s="309">
        <v>1.258270883</v>
      </c>
      <c r="FI21" s="265"/>
      <c r="FJ21" s="173">
        <v>45300</v>
      </c>
      <c r="FK21" s="149">
        <v>9.0643</v>
      </c>
      <c r="FL21" s="309">
        <v>1.276482186</v>
      </c>
      <c r="FN21" s="265"/>
      <c r="FO21" s="173">
        <v>45323</v>
      </c>
      <c r="FP21" s="149">
        <v>9.0394</v>
      </c>
      <c r="FQ21" s="309">
        <v>1.272276879</v>
      </c>
      <c r="FS21" s="265"/>
      <c r="FT21" s="173">
        <v>45359</v>
      </c>
      <c r="FU21" s="149">
        <v>9.1129</v>
      </c>
      <c r="FV21" s="309">
        <v>1.2839049</v>
      </c>
      <c r="FX21" s="265"/>
      <c r="FY21" s="173">
        <v>45391</v>
      </c>
      <c r="FZ21" s="149">
        <v>9.0161</v>
      </c>
      <c r="GA21" s="309">
        <v>1.270660691</v>
      </c>
      <c r="GC21" s="265"/>
      <c r="GD21" s="173">
        <v>45422</v>
      </c>
      <c r="GE21" s="149">
        <v>8.9223</v>
      </c>
      <c r="GF21" s="309">
        <v>1.256467308</v>
      </c>
      <c r="GH21" s="265"/>
      <c r="GI21" s="173">
        <v>45449</v>
      </c>
      <c r="GJ21" s="149">
        <v>9.1353</v>
      </c>
      <c r="GK21" s="309">
        <v>1.284707768</v>
      </c>
      <c r="GM21" s="265"/>
      <c r="GN21" s="173">
        <v>45483</v>
      </c>
      <c r="GO21" s="149">
        <v>9.1633</v>
      </c>
      <c r="GP21" s="309">
        <v>1.284418715</v>
      </c>
      <c r="GR21" s="265"/>
      <c r="GS21" s="173">
        <v>45513</v>
      </c>
      <c r="GT21" s="149">
        <v>9.1139</v>
      </c>
      <c r="GU21" s="309">
        <v>1.275581184</v>
      </c>
      <c r="GW21" s="265"/>
      <c r="GX21" s="147">
        <v>45540</v>
      </c>
      <c r="GY21" s="152">
        <v>9.3303</v>
      </c>
      <c r="GZ21" s="152">
        <v>1.31433</v>
      </c>
      <c r="HB21" s="265"/>
      <c r="HC21" s="147">
        <v>45575</v>
      </c>
      <c r="HD21" s="152">
        <v>9.2434</v>
      </c>
      <c r="HE21" s="152">
        <v>1.306635379</v>
      </c>
      <c r="HG21" s="265"/>
      <c r="HH21" s="147">
        <v>45604</v>
      </c>
      <c r="HI21" s="152">
        <v>9.2697</v>
      </c>
      <c r="HJ21" s="152">
        <v>1.297678</v>
      </c>
      <c r="HL21" s="265"/>
      <c r="HM21" s="147">
        <v>45636</v>
      </c>
      <c r="HN21" s="152">
        <v>9.2059</v>
      </c>
      <c r="HO21" s="152">
        <v>1.280447</v>
      </c>
      <c r="HQ21" s="265"/>
      <c r="HR21" s="147"/>
      <c r="HS21" s="152"/>
      <c r="HT21" s="152"/>
      <c r="HV21" s="265"/>
      <c r="HW21" s="147">
        <v>45695</v>
      </c>
      <c r="HX21" s="152">
        <v>8.9596</v>
      </c>
      <c r="HY21" s="152">
        <v>1.249613</v>
      </c>
      <c r="IA21" s="265"/>
      <c r="IB21" s="170">
        <v>45726</v>
      </c>
      <c r="IC21">
        <v>9.2994</v>
      </c>
      <c r="ID21">
        <v>1.296391</v>
      </c>
      <c r="IF21" s="265"/>
      <c r="IG21" s="170">
        <v>45756</v>
      </c>
      <c r="IH21" s="152">
        <v>9.2832</v>
      </c>
      <c r="II21" s="152">
        <v>1.288153</v>
      </c>
      <c r="IK21" s="265"/>
      <c r="IL21" s="170">
        <v>45786</v>
      </c>
      <c r="IM21" s="152">
        <v>9.5724</v>
      </c>
      <c r="IN21" s="152">
        <v>1.327748</v>
      </c>
      <c r="IP21" s="265"/>
      <c r="IQ21" s="147">
        <v>45817</v>
      </c>
      <c r="IR21" s="152">
        <v>9.731</v>
      </c>
      <c r="IS21" s="152">
        <v>1.354255</v>
      </c>
      <c r="IU21" s="265"/>
      <c r="IV21" s="147">
        <v>45848</v>
      </c>
      <c r="IW21">
        <v>9.7351</v>
      </c>
      <c r="IX21">
        <v>1.361362</v>
      </c>
      <c r="IZ21" s="265"/>
      <c r="JA21" s="147">
        <v>45877</v>
      </c>
      <c r="JB21" s="152">
        <v>9.6106</v>
      </c>
      <c r="JC21" s="152">
        <v>1.346362</v>
      </c>
      <c r="JE21" s="265"/>
      <c r="JF21" s="147">
        <v>45909</v>
      </c>
      <c r="JG21" s="152">
        <v>9.6298</v>
      </c>
      <c r="JH21" s="152">
        <v>1.356157</v>
      </c>
      <c r="JJ21" s="265"/>
      <c r="JK21" s="147">
        <v>45940</v>
      </c>
      <c r="JL21" s="152">
        <v>9.4731</v>
      </c>
      <c r="JM21" s="152">
        <v>1.333338025</v>
      </c>
      <c r="JO21" s="265"/>
      <c r="JP21" s="147">
        <v>45968</v>
      </c>
      <c r="JQ21" s="152">
        <v>9.3187</v>
      </c>
      <c r="JR21" s="152">
        <v>1.315531651</v>
      </c>
      <c r="JT21" s="265"/>
      <c r="JU21" s="147">
        <v>46001</v>
      </c>
      <c r="JV21" s="152">
        <v>9.4107</v>
      </c>
      <c r="JW21" s="152">
        <v>1.33007787655647</v>
      </c>
      <c r="JY21" s="265"/>
      <c r="JZ21" s="147">
        <v>46031</v>
      </c>
      <c r="KA21" s="152">
        <v>9.3961</v>
      </c>
      <c r="KB21" s="152">
        <v>1.33984998859229</v>
      </c>
      <c r="KD21" s="265"/>
      <c r="KE21" s="147"/>
      <c r="KF21" s="152"/>
      <c r="KG21" s="152"/>
      <c r="KI21" s="265"/>
      <c r="KJ21" s="147">
        <v>46091</v>
      </c>
      <c r="KK21" s="152">
        <v>9.2658</v>
      </c>
      <c r="KL21" s="152">
        <v>1.34321997042707</v>
      </c>
      <c r="KN21" s="265"/>
      <c r="KO21" s="147">
        <v>46121</v>
      </c>
      <c r="KP21" s="152">
        <v>9.1633</v>
      </c>
      <c r="KQ21" s="152">
        <v>1.33480458564582</v>
      </c>
      <c r="KS21" s="265"/>
      <c r="KT21" s="147">
        <v>46150</v>
      </c>
      <c r="KU21" s="152">
        <v>9.2599</v>
      </c>
      <c r="KV21" s="152">
        <v>1.35177075121894</v>
      </c>
      <c r="KX21" s="265"/>
      <c r="KY21" s="147">
        <v>46181</v>
      </c>
      <c r="KZ21" s="152">
        <v>9.0812</v>
      </c>
      <c r="LA21" s="152">
        <v>1.33159330185636</v>
      </c>
    </row>
    <row r="22" spans="1:313">
      <c r="A22" s="168" t="s">
        <v>2060</v>
      </c>
      <c r="B22" s="168" t="s">
        <v>2061</v>
      </c>
      <c r="C22" s="149">
        <f t="shared" si="0"/>
        <v>8.9424</v>
      </c>
      <c r="E22" s="168"/>
      <c r="F22" s="168"/>
      <c r="G22" s="149"/>
      <c r="J22" s="168" t="s">
        <v>550</v>
      </c>
      <c r="K22" s="168" t="s">
        <v>2062</v>
      </c>
      <c r="L22" s="149">
        <f t="shared" si="2"/>
        <v>8.6255</v>
      </c>
      <c r="N22" s="168" t="s">
        <v>552</v>
      </c>
      <c r="O22" s="168" t="s">
        <v>2063</v>
      </c>
      <c r="P22" s="149">
        <f t="shared" si="3"/>
        <v>8.3808</v>
      </c>
      <c r="S22" s="168"/>
      <c r="T22" s="168"/>
      <c r="U22" s="149"/>
      <c r="V22" s="181"/>
      <c r="W22" s="149"/>
      <c r="X22" s="151"/>
      <c r="Z22" s="168"/>
      <c r="AA22" s="168"/>
      <c r="AB22" s="149"/>
      <c r="AC22" s="181"/>
      <c r="AD22" s="149"/>
      <c r="AE22" s="151"/>
      <c r="AG22" s="168" t="s">
        <v>554</v>
      </c>
      <c r="AH22" s="168" t="s">
        <v>2064</v>
      </c>
      <c r="AI22" s="149">
        <f t="shared" si="15"/>
        <v>8.2695</v>
      </c>
      <c r="AJ22" s="181" t="s">
        <v>555</v>
      </c>
      <c r="AK22" s="149">
        <f t="shared" ref="AK22:AK28" si="44">AJ22/100</f>
        <v>6.3178</v>
      </c>
      <c r="AL22" s="309">
        <f t="shared" ref="AL22:AL28" si="45">AI22/AK22</f>
        <v>1.30892082687011</v>
      </c>
      <c r="AN22" s="265" t="s">
        <v>556</v>
      </c>
      <c r="AO22" s="168" t="s">
        <v>2065</v>
      </c>
      <c r="AP22" s="149">
        <f t="shared" si="18"/>
        <v>8.3201</v>
      </c>
      <c r="AQ22" s="181" t="s">
        <v>557</v>
      </c>
      <c r="AR22" s="149">
        <f t="shared" si="19"/>
        <v>6.3659</v>
      </c>
      <c r="AS22" s="309">
        <f t="shared" si="20"/>
        <v>1.30697937447965</v>
      </c>
      <c r="AU22" s="265" t="s">
        <v>558</v>
      </c>
      <c r="AV22" s="168" t="s">
        <v>2066</v>
      </c>
      <c r="AW22" s="149">
        <f t="shared" si="21"/>
        <v>8.252</v>
      </c>
      <c r="AX22" s="181" t="s">
        <v>559</v>
      </c>
      <c r="AY22" s="149">
        <f t="shared" si="22"/>
        <v>6.6899</v>
      </c>
      <c r="AZ22" s="309">
        <f t="shared" si="23"/>
        <v>1.2335012481502</v>
      </c>
      <c r="BB22" s="265" t="s">
        <v>560</v>
      </c>
      <c r="BC22" s="168" t="s">
        <v>2067</v>
      </c>
      <c r="BD22" s="149">
        <f t="shared" si="24"/>
        <v>8.3872</v>
      </c>
      <c r="BE22" s="181" t="s">
        <v>561</v>
      </c>
      <c r="BF22" s="149">
        <f t="shared" si="25"/>
        <v>6.6634</v>
      </c>
      <c r="BG22" s="309">
        <f t="shared" si="26"/>
        <v>1.25869676141309</v>
      </c>
      <c r="BI22" s="265" t="s">
        <v>562</v>
      </c>
      <c r="BJ22" s="168" t="s">
        <v>2068</v>
      </c>
      <c r="BK22" s="149">
        <f t="shared" si="27"/>
        <v>8.0031</v>
      </c>
      <c r="BL22" s="181" t="s">
        <v>563</v>
      </c>
      <c r="BM22" s="149">
        <f t="shared" si="28"/>
        <v>6.7143</v>
      </c>
      <c r="BN22" s="309">
        <f t="shared" si="29"/>
        <v>1.19194852776909</v>
      </c>
      <c r="BP22" s="265" t="s">
        <v>564</v>
      </c>
      <c r="BQ22" s="168" t="s">
        <v>2069</v>
      </c>
      <c r="BR22" s="149">
        <f t="shared" si="30"/>
        <v>8.1653</v>
      </c>
      <c r="BS22" s="181" t="s">
        <v>565</v>
      </c>
      <c r="BT22" s="149">
        <f t="shared" si="31"/>
        <v>6.7584</v>
      </c>
      <c r="BU22" s="309">
        <f t="shared" si="32"/>
        <v>1.20817057291667</v>
      </c>
      <c r="BW22" s="265" t="s">
        <v>566</v>
      </c>
      <c r="BX22" s="168" t="s">
        <v>2070</v>
      </c>
      <c r="BY22" s="149">
        <f t="shared" si="33"/>
        <v>8.0052</v>
      </c>
      <c r="BZ22" s="181" t="s">
        <v>567</v>
      </c>
      <c r="CA22" s="149">
        <f t="shared" si="34"/>
        <v>6.916</v>
      </c>
      <c r="CB22" s="309">
        <f t="shared" si="35"/>
        <v>1.15748987854251</v>
      </c>
      <c r="CD22" s="265"/>
      <c r="CE22" s="168"/>
      <c r="CF22" s="149"/>
      <c r="CG22" s="181"/>
      <c r="CH22" s="149"/>
      <c r="CI22" s="309"/>
      <c r="CK22" s="265" t="s">
        <v>568</v>
      </c>
      <c r="CL22" s="168" t="s">
        <v>2071</v>
      </c>
      <c r="CM22" s="149">
        <f t="shared" si="39"/>
        <v>8.3078</v>
      </c>
      <c r="CN22" s="181" t="s">
        <v>569</v>
      </c>
      <c r="CO22" s="149">
        <f t="shared" si="40"/>
        <v>7.215</v>
      </c>
      <c r="CP22" s="309">
        <f t="shared" si="41"/>
        <v>1.15146223146223</v>
      </c>
      <c r="CR22" s="265" t="s">
        <v>570</v>
      </c>
      <c r="CS22" s="168" t="s">
        <v>2072</v>
      </c>
      <c r="CT22" s="149">
        <f t="shared" si="4"/>
        <v>8.4978</v>
      </c>
      <c r="CU22" s="181" t="s">
        <v>571</v>
      </c>
      <c r="CV22" s="149">
        <f t="shared" si="5"/>
        <v>6.9606</v>
      </c>
      <c r="CW22" s="309">
        <f t="shared" si="6"/>
        <v>1.22084303077321</v>
      </c>
      <c r="CY22" s="265"/>
      <c r="CZ22" s="168"/>
      <c r="DA22" s="149"/>
      <c r="DB22" s="181"/>
      <c r="DC22" s="149"/>
      <c r="DD22" s="309"/>
      <c r="DF22" s="265"/>
      <c r="DG22" s="172">
        <v>44963</v>
      </c>
      <c r="DH22" s="149">
        <v>8.1606</v>
      </c>
      <c r="DI22" s="309">
        <v>1.204747774</v>
      </c>
      <c r="DK22" s="265"/>
      <c r="DL22" s="173">
        <v>44994</v>
      </c>
      <c r="DM22" s="149">
        <v>8.2542</v>
      </c>
      <c r="DN22" s="309">
        <v>1.184824735</v>
      </c>
      <c r="DP22" s="265"/>
      <c r="DQ22" s="173">
        <v>45022</v>
      </c>
      <c r="DR22" s="149">
        <v>8.5689</v>
      </c>
      <c r="DS22" s="309">
        <v>1.246439845</v>
      </c>
      <c r="DU22" s="265"/>
      <c r="DV22" s="173">
        <v>45055</v>
      </c>
      <c r="DW22" s="149">
        <v>8.7328</v>
      </c>
      <c r="DX22" s="309">
        <v>1.260963107</v>
      </c>
      <c r="DZ22" s="265"/>
      <c r="EA22" s="173">
        <v>45083</v>
      </c>
      <c r="EB22" s="149">
        <v>8.8353</v>
      </c>
      <c r="EC22" s="309">
        <v>1.24309532184312</v>
      </c>
      <c r="EE22" s="265"/>
      <c r="EF22" s="173">
        <v>45114</v>
      </c>
      <c r="EG22" s="149">
        <v>9.2266</v>
      </c>
      <c r="EH22" s="309">
        <v>1.280511838</v>
      </c>
      <c r="EJ22" s="265"/>
      <c r="EK22" s="173">
        <v>45147</v>
      </c>
      <c r="EL22" s="149">
        <v>9.1887</v>
      </c>
      <c r="EM22" s="309">
        <v>1.28355310945969</v>
      </c>
      <c r="EO22" s="265"/>
      <c r="EP22" s="173">
        <v>45175</v>
      </c>
      <c r="EQ22" s="149">
        <v>9.1593</v>
      </c>
      <c r="ER22" s="309">
        <v>1.272672956</v>
      </c>
      <c r="ET22" s="265"/>
      <c r="EU22" s="173">
        <v>45208</v>
      </c>
      <c r="EV22" s="149">
        <v>8.8159</v>
      </c>
      <c r="EW22" s="309">
        <v>1.228029364</v>
      </c>
      <c r="EY22" s="265"/>
      <c r="EZ22" s="173">
        <v>45238</v>
      </c>
      <c r="FA22" s="149">
        <v>8.8672</v>
      </c>
      <c r="FB22" s="309">
        <v>1.235450657</v>
      </c>
      <c r="FD22" s="265"/>
      <c r="FE22" s="173">
        <v>45267</v>
      </c>
      <c r="FF22" s="149">
        <v>8.9537</v>
      </c>
      <c r="FG22" s="309">
        <v>1.257966168</v>
      </c>
      <c r="FI22" s="265"/>
      <c r="FJ22" s="173">
        <v>45299</v>
      </c>
      <c r="FK22" s="149">
        <v>9.045</v>
      </c>
      <c r="FL22" s="309">
        <v>1.273836014</v>
      </c>
      <c r="FN22" s="265"/>
      <c r="FO22" s="173"/>
      <c r="FP22" s="149"/>
      <c r="FQ22" s="309"/>
      <c r="FS22" s="265"/>
      <c r="FT22" s="173">
        <v>45358</v>
      </c>
      <c r="FU22" s="149">
        <v>9.0615</v>
      </c>
      <c r="FV22" s="309">
        <v>1.2762317</v>
      </c>
      <c r="FX22" s="265"/>
      <c r="FY22" s="173">
        <v>45390</v>
      </c>
      <c r="FZ22" s="149">
        <v>8.9891</v>
      </c>
      <c r="GA22" s="309">
        <v>1.267016223</v>
      </c>
      <c r="GC22" s="265"/>
      <c r="GD22" s="173">
        <v>45421</v>
      </c>
      <c r="GE22" s="149">
        <v>8.9103</v>
      </c>
      <c r="GF22" s="309">
        <v>1.254477108</v>
      </c>
      <c r="GH22" s="265"/>
      <c r="GI22" s="173">
        <v>45448</v>
      </c>
      <c r="GJ22" s="149">
        <v>9.1199</v>
      </c>
      <c r="GK22" s="309">
        <v>1.282740481</v>
      </c>
      <c r="GM22" s="265"/>
      <c r="GN22" s="173">
        <v>45482</v>
      </c>
      <c r="GO22" s="149">
        <v>9.1725</v>
      </c>
      <c r="GP22" s="309">
        <v>1.286285233</v>
      </c>
      <c r="GR22" s="265"/>
      <c r="GS22" s="173">
        <v>45512</v>
      </c>
      <c r="GT22" s="149">
        <v>9.0701</v>
      </c>
      <c r="GU22" s="309">
        <v>1.269255528</v>
      </c>
      <c r="GW22" s="265"/>
      <c r="GX22" s="147">
        <v>45539</v>
      </c>
      <c r="GY22" s="152">
        <v>9.3273</v>
      </c>
      <c r="GZ22" s="152">
        <v>1.310971</v>
      </c>
      <c r="HB22" s="265"/>
      <c r="HC22" s="147">
        <v>45574</v>
      </c>
      <c r="HD22" s="152">
        <v>9.2434</v>
      </c>
      <c r="HE22" s="152">
        <v>1.309857159</v>
      </c>
      <c r="HG22" s="265"/>
      <c r="HH22" s="147">
        <v>45603</v>
      </c>
      <c r="HI22" s="152">
        <v>9.229</v>
      </c>
      <c r="HJ22" s="152">
        <v>1.287905</v>
      </c>
      <c r="HL22" s="265"/>
      <c r="HM22" s="147">
        <v>45635</v>
      </c>
      <c r="HN22" s="152">
        <v>9.1951</v>
      </c>
      <c r="HO22" s="152">
        <v>1.279407</v>
      </c>
      <c r="HQ22" s="265"/>
      <c r="HR22" s="147"/>
      <c r="HS22" s="152"/>
      <c r="HT22" s="152"/>
      <c r="HV22" s="265"/>
      <c r="HW22" s="147">
        <v>45694</v>
      </c>
      <c r="HX22" s="152">
        <v>8.9968</v>
      </c>
      <c r="HY22" s="152">
        <v>1.254941</v>
      </c>
      <c r="IA22" s="265"/>
      <c r="IB22" s="170">
        <v>45723</v>
      </c>
      <c r="IC22">
        <v>9.2665</v>
      </c>
      <c r="ID22">
        <v>1.292309</v>
      </c>
      <c r="IF22" s="265"/>
      <c r="IG22" s="170">
        <v>45755</v>
      </c>
      <c r="IH22" s="152">
        <v>9.2563</v>
      </c>
      <c r="II22" s="152">
        <v>1.284919</v>
      </c>
      <c r="IK22" s="265"/>
      <c r="IL22" s="170">
        <v>45785</v>
      </c>
      <c r="IM22" s="152">
        <v>9.5949</v>
      </c>
      <c r="IN22" s="152">
        <v>1.331275</v>
      </c>
      <c r="IP22" s="265"/>
      <c r="IQ22" s="147">
        <v>45814</v>
      </c>
      <c r="IR22" s="152">
        <v>9.743</v>
      </c>
      <c r="IS22" s="152">
        <v>1.356114</v>
      </c>
      <c r="IU22" s="265"/>
      <c r="IV22" s="147">
        <v>45847</v>
      </c>
      <c r="IW22">
        <v>9.7327</v>
      </c>
      <c r="IX22">
        <v>1.360437</v>
      </c>
      <c r="IZ22" s="265"/>
      <c r="JA22" s="147">
        <v>45876</v>
      </c>
      <c r="JB22" s="152">
        <v>9.546</v>
      </c>
      <c r="JC22" s="152">
        <v>1.338005</v>
      </c>
      <c r="JE22" s="265"/>
      <c r="JF22" s="147">
        <v>45908</v>
      </c>
      <c r="JG22" s="152">
        <v>9.5928</v>
      </c>
      <c r="JH22" s="152">
        <v>1.350547</v>
      </c>
      <c r="JJ22" s="265"/>
      <c r="JK22" s="147">
        <v>45939</v>
      </c>
      <c r="JL22" s="152">
        <v>9.5477</v>
      </c>
      <c r="JM22" s="152">
        <v>1.342817361</v>
      </c>
      <c r="JO22" s="265"/>
      <c r="JP22" s="147">
        <v>45967</v>
      </c>
      <c r="JQ22" s="152">
        <v>9.2674</v>
      </c>
      <c r="JR22" s="152">
        <v>1.30775418</v>
      </c>
      <c r="JT22" s="265"/>
      <c r="JU22" s="147">
        <v>46000</v>
      </c>
      <c r="JV22" s="152">
        <v>9.4298</v>
      </c>
      <c r="JW22" s="152">
        <v>1.33240077430659</v>
      </c>
      <c r="JY22" s="265"/>
      <c r="JZ22" s="147">
        <v>46030</v>
      </c>
      <c r="KA22" s="152">
        <v>9.4207</v>
      </c>
      <c r="KB22" s="152">
        <v>1.34203740900608</v>
      </c>
      <c r="KD22" s="265"/>
      <c r="KE22" s="147"/>
      <c r="KF22" s="152"/>
      <c r="KG22" s="152"/>
      <c r="KI22" s="265"/>
      <c r="KJ22" s="147">
        <v>46090</v>
      </c>
      <c r="KK22" s="152">
        <v>9.203</v>
      </c>
      <c r="KL22" s="152">
        <v>1.33072095780676</v>
      </c>
      <c r="KN22" s="265"/>
      <c r="KO22" s="147">
        <v>46120</v>
      </c>
      <c r="KP22" s="152">
        <v>9.1704</v>
      </c>
      <c r="KQ22" s="152">
        <v>1.33523587652883</v>
      </c>
      <c r="KS22" s="265"/>
      <c r="KT22" s="147">
        <v>46149</v>
      </c>
      <c r="KU22" s="152">
        <v>9.2826</v>
      </c>
      <c r="KV22" s="152">
        <v>1.35538131324193</v>
      </c>
      <c r="KX22" s="265"/>
      <c r="KY22" s="147">
        <v>46178</v>
      </c>
      <c r="KZ22" s="152">
        <v>9.1231</v>
      </c>
      <c r="LA22" s="152">
        <v>1.33854189591678</v>
      </c>
    </row>
    <row r="23" spans="1:313">
      <c r="A23" s="168" t="s">
        <v>2073</v>
      </c>
      <c r="B23" s="168" t="s">
        <v>2074</v>
      </c>
      <c r="C23" s="149">
        <f t="shared" si="0"/>
        <v>8.9344</v>
      </c>
      <c r="E23" s="168"/>
      <c r="F23" s="168"/>
      <c r="G23" s="149"/>
      <c r="J23" s="168" t="s">
        <v>572</v>
      </c>
      <c r="K23" s="168" t="s">
        <v>2075</v>
      </c>
      <c r="L23" s="149">
        <f t="shared" si="2"/>
        <v>8.6386</v>
      </c>
      <c r="N23" s="168" t="s">
        <v>573</v>
      </c>
      <c r="O23" s="168" t="s">
        <v>2076</v>
      </c>
      <c r="P23" s="149">
        <f t="shared" si="3"/>
        <v>8.4337</v>
      </c>
      <c r="S23" s="168"/>
      <c r="T23" s="168"/>
      <c r="U23" s="149"/>
      <c r="V23" s="181"/>
      <c r="W23" s="149"/>
      <c r="X23" s="151"/>
      <c r="Z23" s="168"/>
      <c r="AA23" s="168"/>
      <c r="AB23" s="149"/>
      <c r="AC23" s="181"/>
      <c r="AD23" s="149"/>
      <c r="AE23" s="151"/>
      <c r="AG23" s="168" t="s">
        <v>574</v>
      </c>
      <c r="AH23" s="168" t="s">
        <v>2077</v>
      </c>
      <c r="AI23" s="149">
        <f t="shared" si="15"/>
        <v>8.2854</v>
      </c>
      <c r="AJ23" s="181" t="s">
        <v>575</v>
      </c>
      <c r="AK23" s="149">
        <f t="shared" si="44"/>
        <v>6.3185</v>
      </c>
      <c r="AL23" s="309">
        <f t="shared" si="45"/>
        <v>1.31129223708159</v>
      </c>
      <c r="AN23" s="265" t="s">
        <v>576</v>
      </c>
      <c r="AO23" s="168" t="s">
        <v>2078</v>
      </c>
      <c r="AP23" s="149">
        <f t="shared" si="18"/>
        <v>8.3425</v>
      </c>
      <c r="AQ23" s="181" t="s">
        <v>577</v>
      </c>
      <c r="AR23" s="149">
        <f t="shared" si="19"/>
        <v>6.3799</v>
      </c>
      <c r="AS23" s="309">
        <f t="shared" si="20"/>
        <v>1.30762237652628</v>
      </c>
      <c r="AU23" s="265" t="s">
        <v>578</v>
      </c>
      <c r="AV23" s="168" t="s">
        <v>2079</v>
      </c>
      <c r="AW23" s="149">
        <f t="shared" si="21"/>
        <v>8.2096</v>
      </c>
      <c r="AX23" s="181" t="s">
        <v>579</v>
      </c>
      <c r="AY23" s="149">
        <f t="shared" si="22"/>
        <v>6.6332</v>
      </c>
      <c r="AZ23" s="309">
        <f t="shared" si="23"/>
        <v>1.23765301815112</v>
      </c>
      <c r="BB23" s="265" t="s">
        <v>580</v>
      </c>
      <c r="BC23" s="168" t="s">
        <v>2080</v>
      </c>
      <c r="BD23" s="149">
        <f t="shared" si="24"/>
        <v>8.341</v>
      </c>
      <c r="BE23" s="181" t="s">
        <v>581</v>
      </c>
      <c r="BF23" s="149">
        <f t="shared" si="25"/>
        <v>6.6649</v>
      </c>
      <c r="BG23" s="309">
        <f t="shared" si="26"/>
        <v>1.2514816426353</v>
      </c>
      <c r="BI23" s="265" t="s">
        <v>582</v>
      </c>
      <c r="BJ23" s="168" t="s">
        <v>2081</v>
      </c>
      <c r="BK23" s="149">
        <f t="shared" si="27"/>
        <v>8.0391</v>
      </c>
      <c r="BL23" s="181" t="s">
        <v>583</v>
      </c>
      <c r="BM23" s="149">
        <f t="shared" si="28"/>
        <v>6.7246</v>
      </c>
      <c r="BN23" s="309">
        <f t="shared" si="29"/>
        <v>1.19547631085864</v>
      </c>
      <c r="BP23" s="265" t="s">
        <v>584</v>
      </c>
      <c r="BQ23" s="168" t="s">
        <v>2082</v>
      </c>
      <c r="BR23" s="149">
        <f t="shared" si="30"/>
        <v>8.163</v>
      </c>
      <c r="BS23" s="181" t="s">
        <v>585</v>
      </c>
      <c r="BT23" s="149">
        <f t="shared" si="31"/>
        <v>6.7695</v>
      </c>
      <c r="BU23" s="309">
        <f t="shared" si="32"/>
        <v>1.2058497673388</v>
      </c>
      <c r="BW23" s="265" t="s">
        <v>586</v>
      </c>
      <c r="BX23" s="168" t="s">
        <v>2083</v>
      </c>
      <c r="BY23" s="149">
        <f t="shared" si="33"/>
        <v>8.0043</v>
      </c>
      <c r="BZ23" s="181" t="s">
        <v>587</v>
      </c>
      <c r="CA23" s="149">
        <f t="shared" si="34"/>
        <v>6.9096</v>
      </c>
      <c r="CB23" s="309">
        <f t="shared" si="35"/>
        <v>1.15843174713442</v>
      </c>
      <c r="CD23" s="265"/>
      <c r="CE23" s="168"/>
      <c r="CF23" s="149"/>
      <c r="CG23" s="181"/>
      <c r="CH23" s="149"/>
      <c r="CI23" s="309"/>
      <c r="CK23" s="265" t="s">
        <v>588</v>
      </c>
      <c r="CL23" s="168" t="s">
        <v>2084</v>
      </c>
      <c r="CM23" s="149">
        <f t="shared" si="39"/>
        <v>8.1824</v>
      </c>
      <c r="CN23" s="181" t="s">
        <v>589</v>
      </c>
      <c r="CO23" s="149">
        <f t="shared" si="40"/>
        <v>7.2292</v>
      </c>
      <c r="CP23" s="309">
        <f t="shared" ref="CP23:CP27" si="46">CM23/CO23</f>
        <v>1.13185414707022</v>
      </c>
      <c r="CR23" s="265" t="s">
        <v>590</v>
      </c>
      <c r="CS23" s="168" t="s">
        <v>2085</v>
      </c>
      <c r="CT23" s="149">
        <f t="shared" si="4"/>
        <v>8.4891</v>
      </c>
      <c r="CU23" s="181" t="s">
        <v>591</v>
      </c>
      <c r="CV23" s="149">
        <f t="shared" si="5"/>
        <v>6.9975</v>
      </c>
      <c r="CW23" s="309">
        <f t="shared" si="6"/>
        <v>1.21316184351554</v>
      </c>
      <c r="CY23" s="265"/>
      <c r="CZ23" s="168"/>
      <c r="DA23" s="149"/>
      <c r="DB23" s="181"/>
      <c r="DC23" s="149"/>
      <c r="DD23" s="309"/>
      <c r="DF23" s="265"/>
      <c r="DG23" s="172">
        <v>44960</v>
      </c>
      <c r="DH23" s="149">
        <v>8.2357</v>
      </c>
      <c r="DI23" s="309">
        <v>1.222240361</v>
      </c>
      <c r="DK23" s="265"/>
      <c r="DL23" s="173">
        <v>44993</v>
      </c>
      <c r="DM23" s="149">
        <v>8.2232</v>
      </c>
      <c r="DN23" s="309">
        <v>1.182768788</v>
      </c>
      <c r="DP23" s="265"/>
      <c r="DQ23" s="173">
        <v>45020</v>
      </c>
      <c r="DR23" s="149">
        <v>8.5356</v>
      </c>
      <c r="DS23" s="309">
        <v>1.2424635</v>
      </c>
      <c r="DU23" s="265"/>
      <c r="DV23" s="173">
        <v>45054</v>
      </c>
      <c r="DW23" s="149">
        <v>8.7345</v>
      </c>
      <c r="DX23" s="309">
        <v>1.26297753</v>
      </c>
      <c r="DZ23" s="265"/>
      <c r="EA23" s="173">
        <v>45082</v>
      </c>
      <c r="EB23" s="149">
        <v>8.813</v>
      </c>
      <c r="EC23" s="309">
        <v>1.24294821166648</v>
      </c>
      <c r="EE23" s="265"/>
      <c r="EF23" s="173">
        <v>45113</v>
      </c>
      <c r="EG23" s="149">
        <v>9.2035</v>
      </c>
      <c r="EH23" s="309">
        <v>1.276526395</v>
      </c>
      <c r="EJ23" s="265"/>
      <c r="EK23" s="173">
        <v>45146</v>
      </c>
      <c r="EL23" s="149">
        <v>9.1736</v>
      </c>
      <c r="EM23" s="309">
        <v>1.28185565569762</v>
      </c>
      <c r="EO23" s="265"/>
      <c r="EP23" s="173">
        <v>45174</v>
      </c>
      <c r="EQ23" s="149">
        <v>9.1538</v>
      </c>
      <c r="ER23" s="309">
        <v>1.275204436</v>
      </c>
      <c r="ET23" s="265"/>
      <c r="EU23" s="173"/>
      <c r="EV23" s="149"/>
      <c r="EW23" s="309"/>
      <c r="EY23" s="265"/>
      <c r="EZ23" s="173">
        <v>45237</v>
      </c>
      <c r="FA23" s="149">
        <v>8.8949</v>
      </c>
      <c r="FB23" s="309">
        <v>1.239258248</v>
      </c>
      <c r="FD23" s="265"/>
      <c r="FE23" s="173">
        <v>45266</v>
      </c>
      <c r="FF23" s="149">
        <v>8.9797</v>
      </c>
      <c r="FG23" s="309">
        <v>1.26225752</v>
      </c>
      <c r="FI23" s="265"/>
      <c r="FJ23" s="173">
        <v>45296</v>
      </c>
      <c r="FK23" s="149">
        <v>9.0283</v>
      </c>
      <c r="FL23" s="309">
        <v>1.271072379</v>
      </c>
      <c r="FN23" s="265"/>
      <c r="FO23" s="173"/>
      <c r="FP23" s="149"/>
      <c r="FQ23" s="309"/>
      <c r="FS23" s="265"/>
      <c r="FT23" s="173">
        <v>45357</v>
      </c>
      <c r="FU23" s="149">
        <v>9.0501</v>
      </c>
      <c r="FV23" s="309">
        <v>1.2743748</v>
      </c>
      <c r="FX23" s="265"/>
      <c r="FY23" s="173">
        <v>45385</v>
      </c>
      <c r="FZ23" s="149">
        <v>8.9579</v>
      </c>
      <c r="GA23" s="309">
        <v>1.262582982</v>
      </c>
      <c r="GC23" s="265"/>
      <c r="GD23" s="173">
        <v>45420</v>
      </c>
      <c r="GE23" s="149">
        <v>8.9162</v>
      </c>
      <c r="GF23" s="309">
        <v>1.255519883</v>
      </c>
      <c r="GH23" s="265"/>
      <c r="GI23" s="173">
        <v>45447</v>
      </c>
      <c r="GJ23" s="149">
        <v>9.1316</v>
      </c>
      <c r="GK23" s="309">
        <v>1.284639084</v>
      </c>
      <c r="GM23" s="265"/>
      <c r="GN23" s="173">
        <v>45481</v>
      </c>
      <c r="GO23" s="149">
        <v>9.163</v>
      </c>
      <c r="GP23" s="309">
        <v>1.28538563</v>
      </c>
      <c r="GR23" s="265"/>
      <c r="GS23" s="173">
        <v>45511</v>
      </c>
      <c r="GT23" s="149">
        <v>9.0601</v>
      </c>
      <c r="GU23" s="309">
        <v>1.269170426</v>
      </c>
      <c r="GW23" s="265"/>
      <c r="GX23" s="147">
        <v>45538</v>
      </c>
      <c r="GY23" s="152">
        <v>9.3406</v>
      </c>
      <c r="GZ23" s="152">
        <v>1.313505</v>
      </c>
      <c r="HB23" s="265"/>
      <c r="HC23" s="147">
        <v>45573</v>
      </c>
      <c r="HD23" s="152">
        <v>9.2574</v>
      </c>
      <c r="HE23" s="152">
        <v>1.309225134</v>
      </c>
      <c r="HG23" s="265"/>
      <c r="HH23" s="147">
        <v>45602</v>
      </c>
      <c r="HI23" s="152">
        <v>9.2384</v>
      </c>
      <c r="HJ23" s="152">
        <v>1.301311</v>
      </c>
      <c r="HL23" s="265"/>
      <c r="HM23" s="147">
        <v>45632</v>
      </c>
      <c r="HN23" s="152">
        <v>9.1887</v>
      </c>
      <c r="HO23" s="152">
        <v>1.278908</v>
      </c>
      <c r="HQ23" s="265"/>
      <c r="HR23" s="147"/>
      <c r="HS23" s="152"/>
      <c r="HT23" s="152"/>
      <c r="HV23" s="265"/>
      <c r="HW23" s="147">
        <v>45693</v>
      </c>
      <c r="HX23" s="152">
        <v>9.0011</v>
      </c>
      <c r="HY23" s="152">
        <v>1.255506</v>
      </c>
      <c r="IA23" s="265"/>
      <c r="IB23" s="170">
        <v>45722</v>
      </c>
      <c r="IC23">
        <v>9.2636</v>
      </c>
      <c r="ID23">
        <v>1.292139</v>
      </c>
      <c r="IF23" s="265"/>
      <c r="IG23" s="170">
        <v>45754</v>
      </c>
      <c r="IH23" s="152">
        <v>9.3439</v>
      </c>
      <c r="II23" s="152">
        <v>1.298124</v>
      </c>
      <c r="IK23" s="265"/>
      <c r="IL23" s="170">
        <v>45784</v>
      </c>
      <c r="IM23" s="152">
        <v>9.6153</v>
      </c>
      <c r="IN23" s="152">
        <v>1.335366</v>
      </c>
      <c r="IP23" s="265"/>
      <c r="IQ23" s="147">
        <v>45813</v>
      </c>
      <c r="IR23" s="152">
        <v>9.7323</v>
      </c>
      <c r="IS23" s="152">
        <v>1.354248</v>
      </c>
      <c r="IU23" s="265"/>
      <c r="IV23" s="147">
        <v>45846</v>
      </c>
      <c r="IW23">
        <v>9.7654</v>
      </c>
      <c r="IX23">
        <v>1.365141</v>
      </c>
      <c r="IZ23" s="265"/>
      <c r="JA23" s="147">
        <v>45875</v>
      </c>
      <c r="JB23" s="152">
        <v>9.5125</v>
      </c>
      <c r="JC23" s="152">
        <v>1.332115</v>
      </c>
      <c r="JE23" s="265"/>
      <c r="JF23" s="147">
        <v>45905</v>
      </c>
      <c r="JG23" s="152">
        <v>9.5689</v>
      </c>
      <c r="JH23" s="152">
        <v>1.346519</v>
      </c>
      <c r="JJ23" s="265"/>
      <c r="JK23" s="147"/>
      <c r="JL23" s="152"/>
      <c r="JM23" s="152"/>
      <c r="JO23" s="265"/>
      <c r="JP23" s="147">
        <v>45966</v>
      </c>
      <c r="JQ23" s="152">
        <v>9.2554</v>
      </c>
      <c r="JR23" s="152">
        <v>1.305397667</v>
      </c>
      <c r="JT23" s="265"/>
      <c r="JU23" s="147">
        <v>45999</v>
      </c>
      <c r="JV23" s="152">
        <v>9.4271</v>
      </c>
      <c r="JW23" s="152">
        <v>1.33218868351139</v>
      </c>
      <c r="JY23" s="265"/>
      <c r="JZ23" s="147">
        <v>46029</v>
      </c>
      <c r="KA23" s="152">
        <v>9.447</v>
      </c>
      <c r="KB23" s="152">
        <v>1.34597575049511</v>
      </c>
      <c r="KD23" s="265"/>
      <c r="KE23" s="147"/>
      <c r="KF23" s="152"/>
      <c r="KG23" s="152"/>
      <c r="KI23" s="265"/>
      <c r="KJ23" s="147">
        <v>46087</v>
      </c>
      <c r="KK23" s="152">
        <v>9.2198</v>
      </c>
      <c r="KL23" s="152">
        <v>1.33571894241217</v>
      </c>
      <c r="KN23" s="265"/>
      <c r="KO23" s="147">
        <v>46119</v>
      </c>
      <c r="KP23" s="152">
        <v>9.1034</v>
      </c>
      <c r="KQ23" s="152">
        <v>1.32213088564208</v>
      </c>
      <c r="KS23" s="265"/>
      <c r="KT23" s="147">
        <v>46148</v>
      </c>
      <c r="KU23" s="152">
        <v>9.2712</v>
      </c>
      <c r="KV23" s="152">
        <v>1.35223593244071</v>
      </c>
      <c r="KX23" s="265"/>
      <c r="KY23" s="147">
        <v>46177</v>
      </c>
      <c r="KZ23" s="152">
        <v>9.1298</v>
      </c>
      <c r="LA23" s="152">
        <v>1.33862146826386</v>
      </c>
    </row>
    <row r="24" spans="1:313">
      <c r="A24" s="168" t="s">
        <v>2086</v>
      </c>
      <c r="B24" s="168" t="s">
        <v>2087</v>
      </c>
      <c r="C24" s="149">
        <f t="shared" si="0"/>
        <v>8.8931</v>
      </c>
      <c r="E24" s="168"/>
      <c r="F24" s="168"/>
      <c r="G24" s="149"/>
      <c r="J24" s="168" t="s">
        <v>592</v>
      </c>
      <c r="K24" s="168" t="s">
        <v>2088</v>
      </c>
      <c r="L24" s="149">
        <f t="shared" si="2"/>
        <v>8.7519</v>
      </c>
      <c r="N24" s="168" t="s">
        <v>594</v>
      </c>
      <c r="O24" s="168" t="s">
        <v>2089</v>
      </c>
      <c r="P24" s="149">
        <f t="shared" si="3"/>
        <v>8.4517</v>
      </c>
      <c r="S24" s="168"/>
      <c r="T24" s="168"/>
      <c r="U24" s="149"/>
      <c r="V24" s="181"/>
      <c r="W24" s="149"/>
      <c r="X24" s="151"/>
      <c r="Z24" s="168"/>
      <c r="AA24" s="168"/>
      <c r="AB24" s="149"/>
      <c r="AC24" s="181"/>
      <c r="AD24" s="149"/>
      <c r="AE24" s="151"/>
      <c r="AG24" s="168" t="s">
        <v>596</v>
      </c>
      <c r="AH24" s="168" t="s">
        <v>2090</v>
      </c>
      <c r="AI24" s="149">
        <f t="shared" si="15"/>
        <v>8.3839</v>
      </c>
      <c r="AJ24" s="181" t="s">
        <v>597</v>
      </c>
      <c r="AK24" s="149">
        <f t="shared" si="44"/>
        <v>6.3478</v>
      </c>
      <c r="AL24" s="309">
        <f t="shared" si="45"/>
        <v>1.32075679763068</v>
      </c>
      <c r="AN24" s="265" t="s">
        <v>598</v>
      </c>
      <c r="AO24" s="168" t="s">
        <v>2091</v>
      </c>
      <c r="AP24" s="149">
        <f t="shared" si="18"/>
        <v>8.3464</v>
      </c>
      <c r="AQ24" s="181" t="s">
        <v>599</v>
      </c>
      <c r="AR24" s="149">
        <f t="shared" si="19"/>
        <v>6.3509</v>
      </c>
      <c r="AS24" s="309">
        <f t="shared" si="20"/>
        <v>1.31420743516667</v>
      </c>
      <c r="AU24" s="265" t="s">
        <v>600</v>
      </c>
      <c r="AV24" s="168" t="s">
        <v>2092</v>
      </c>
      <c r="AW24" s="149">
        <f t="shared" si="21"/>
        <v>8.2842</v>
      </c>
      <c r="AX24" s="181" t="s">
        <v>601</v>
      </c>
      <c r="AY24" s="149">
        <f t="shared" si="22"/>
        <v>6.5672</v>
      </c>
      <c r="AZ24" s="309">
        <f t="shared" si="23"/>
        <v>1.26145084663175</v>
      </c>
      <c r="BB24" s="265" t="s">
        <v>602</v>
      </c>
      <c r="BC24" s="168" t="s">
        <v>2093</v>
      </c>
      <c r="BD24" s="149">
        <f t="shared" si="24"/>
        <v>8.3375</v>
      </c>
      <c r="BE24" s="181" t="s">
        <v>603</v>
      </c>
      <c r="BF24" s="149">
        <f t="shared" si="25"/>
        <v>6.6691</v>
      </c>
      <c r="BG24" s="309">
        <f t="shared" si="26"/>
        <v>1.25016868842872</v>
      </c>
      <c r="BI24" s="265" t="s">
        <v>604</v>
      </c>
      <c r="BJ24" s="168" t="s">
        <v>2094</v>
      </c>
      <c r="BK24" s="149">
        <f t="shared" si="27"/>
        <v>8.1151</v>
      </c>
      <c r="BL24" s="181" t="s">
        <v>605</v>
      </c>
      <c r="BM24" s="149">
        <f t="shared" si="28"/>
        <v>6.6986</v>
      </c>
      <c r="BN24" s="309">
        <f t="shared" si="29"/>
        <v>1.21146209655749</v>
      </c>
      <c r="BP24" s="265" t="s">
        <v>606</v>
      </c>
      <c r="BQ24" s="168" t="s">
        <v>2095</v>
      </c>
      <c r="BR24" s="149">
        <f t="shared" si="30"/>
        <v>8.1939</v>
      </c>
      <c r="BS24" s="181" t="s">
        <v>607</v>
      </c>
      <c r="BT24" s="149">
        <f t="shared" si="31"/>
        <v>6.7405</v>
      </c>
      <c r="BU24" s="309">
        <f t="shared" si="32"/>
        <v>1.21562198649952</v>
      </c>
      <c r="BW24" s="265" t="s">
        <v>608</v>
      </c>
      <c r="BX24" s="168" t="s">
        <v>2096</v>
      </c>
      <c r="BY24" s="149">
        <f t="shared" si="33"/>
        <v>7.9348</v>
      </c>
      <c r="BZ24" s="181" t="s">
        <v>609</v>
      </c>
      <c r="CA24" s="149">
        <f t="shared" si="34"/>
        <v>6.8998</v>
      </c>
      <c r="CB24" s="309">
        <f t="shared" si="35"/>
        <v>1.15000434795211</v>
      </c>
      <c r="CD24" s="265"/>
      <c r="CE24" s="168"/>
      <c r="CF24" s="149"/>
      <c r="CG24" s="181"/>
      <c r="CH24" s="149"/>
      <c r="CI24" s="309"/>
      <c r="CK24" s="265" t="s">
        <v>610</v>
      </c>
      <c r="CL24" s="168" t="s">
        <v>2097</v>
      </c>
      <c r="CM24" s="149">
        <f t="shared" si="39"/>
        <v>8.1402</v>
      </c>
      <c r="CN24" s="181" t="s">
        <v>611</v>
      </c>
      <c r="CO24" s="149">
        <f t="shared" si="40"/>
        <v>7.2555</v>
      </c>
      <c r="CP24" s="309">
        <f t="shared" si="46"/>
        <v>1.12193508372958</v>
      </c>
      <c r="CR24" s="265" t="s">
        <v>612</v>
      </c>
      <c r="CS24" s="168" t="s">
        <v>2098</v>
      </c>
      <c r="CT24" s="149">
        <f t="shared" si="4"/>
        <v>8.5069</v>
      </c>
      <c r="CU24" s="181" t="s">
        <v>377</v>
      </c>
      <c r="CV24" s="149">
        <f t="shared" si="5"/>
        <v>6.9746</v>
      </c>
      <c r="CW24" s="309">
        <f t="shared" si="6"/>
        <v>1.21969718693545</v>
      </c>
      <c r="CY24" s="265"/>
      <c r="CZ24" s="168"/>
      <c r="DA24" s="149"/>
      <c r="DB24" s="181"/>
      <c r="DC24" s="149"/>
      <c r="DD24" s="309"/>
      <c r="DF24" s="265"/>
      <c r="DG24" s="172">
        <v>44959</v>
      </c>
      <c r="DH24" s="149">
        <v>8.3205</v>
      </c>
      <c r="DI24" s="309">
        <v>1.239460748</v>
      </c>
      <c r="DK24" s="265"/>
      <c r="DL24" s="173">
        <v>44992</v>
      </c>
      <c r="DM24" s="149">
        <v>8.312</v>
      </c>
      <c r="DN24" s="309">
        <v>1.201920296</v>
      </c>
      <c r="DP24" s="265"/>
      <c r="DQ24" s="173">
        <v>45019</v>
      </c>
      <c r="DR24" s="149">
        <v>8.4614</v>
      </c>
      <c r="DS24" s="309">
        <v>1.229765279</v>
      </c>
      <c r="DU24" s="265"/>
      <c r="DV24" s="173">
        <v>45051</v>
      </c>
      <c r="DW24" s="149">
        <v>8.6967</v>
      </c>
      <c r="DX24" s="309">
        <v>1.258312354</v>
      </c>
      <c r="DZ24" s="265"/>
      <c r="EA24" s="173">
        <v>45079</v>
      </c>
      <c r="EB24" s="149">
        <v>8.8854</v>
      </c>
      <c r="EC24" s="309">
        <v>1.25254091543439</v>
      </c>
      <c r="EE24" s="265"/>
      <c r="EF24" s="173">
        <v>45112</v>
      </c>
      <c r="EG24" s="149">
        <v>9.1737</v>
      </c>
      <c r="EH24" s="309">
        <v>1.27469153</v>
      </c>
      <c r="EJ24" s="265"/>
      <c r="EK24" s="173">
        <v>45145</v>
      </c>
      <c r="EL24" s="149">
        <v>9.1299</v>
      </c>
      <c r="EM24" s="309">
        <v>1.27905575791538</v>
      </c>
      <c r="EO24" s="265"/>
      <c r="EP24" s="173">
        <v>45173</v>
      </c>
      <c r="EQ24" s="149">
        <v>9.1344</v>
      </c>
      <c r="ER24" s="309">
        <v>1.272448667</v>
      </c>
      <c r="ET24" s="265"/>
      <c r="EU24" s="173"/>
      <c r="EV24" s="149"/>
      <c r="EW24" s="309"/>
      <c r="EY24" s="265"/>
      <c r="EZ24" s="173">
        <v>45236</v>
      </c>
      <c r="FA24" s="149">
        <v>8.9077</v>
      </c>
      <c r="FB24" s="309">
        <v>1.240972416</v>
      </c>
      <c r="FD24" s="265"/>
      <c r="FE24" s="173">
        <v>45265</v>
      </c>
      <c r="FF24" s="149">
        <v>8.9998</v>
      </c>
      <c r="FG24" s="309">
        <v>1.265314156</v>
      </c>
      <c r="FI24" s="265"/>
      <c r="FJ24" s="173">
        <v>45295</v>
      </c>
      <c r="FK24" s="149">
        <v>9.0216</v>
      </c>
      <c r="FL24" s="309">
        <v>1.270701579</v>
      </c>
      <c r="FN24" s="265"/>
      <c r="FO24" s="173"/>
      <c r="FP24" s="149"/>
      <c r="FQ24" s="309"/>
      <c r="FS24" s="265"/>
      <c r="FT24" s="173">
        <v>45356</v>
      </c>
      <c r="FU24" s="149">
        <v>9.0417</v>
      </c>
      <c r="FV24" s="309">
        <v>1.2729948</v>
      </c>
      <c r="FX24" s="265"/>
      <c r="FY24" s="173">
        <v>45384</v>
      </c>
      <c r="FZ24" s="149">
        <v>8.962</v>
      </c>
      <c r="GA24" s="309">
        <v>1.263018448</v>
      </c>
      <c r="GC24" s="265"/>
      <c r="GD24" s="173">
        <v>45419</v>
      </c>
      <c r="GE24" s="149">
        <v>8.95</v>
      </c>
      <c r="GF24" s="309">
        <v>1.260527872</v>
      </c>
      <c r="GH24" s="265"/>
      <c r="GI24" s="173">
        <v>45446</v>
      </c>
      <c r="GJ24" s="149">
        <v>9.0951</v>
      </c>
      <c r="GK24" s="309">
        <v>1.279450243</v>
      </c>
      <c r="GM24" s="265"/>
      <c r="GN24" s="173">
        <v>45478</v>
      </c>
      <c r="GO24" s="149">
        <v>9.129</v>
      </c>
      <c r="GP24" s="309">
        <v>1.280562219</v>
      </c>
      <c r="GR24" s="265"/>
      <c r="GS24" s="173">
        <v>45510</v>
      </c>
      <c r="GT24" s="149">
        <v>9.1201</v>
      </c>
      <c r="GU24" s="309">
        <v>1.278793572</v>
      </c>
      <c r="GW24" s="265"/>
      <c r="GX24" s="147">
        <v>45537</v>
      </c>
      <c r="GY24" s="152">
        <v>9.3227</v>
      </c>
      <c r="GZ24" s="152">
        <v>1.312557</v>
      </c>
      <c r="HB24" s="265"/>
      <c r="HC24" s="147"/>
      <c r="HD24" s="152"/>
      <c r="HE24" s="152"/>
      <c r="HG24" s="265"/>
      <c r="HH24" s="147">
        <v>45601</v>
      </c>
      <c r="HI24" s="152">
        <v>9.2004</v>
      </c>
      <c r="HJ24" s="152">
        <v>1.295539</v>
      </c>
      <c r="HL24" s="265"/>
      <c r="HM24" s="147">
        <v>45631</v>
      </c>
      <c r="HN24" s="152">
        <v>9.1684</v>
      </c>
      <c r="HO24" s="152">
        <v>1.275532</v>
      </c>
      <c r="HQ24" s="265"/>
      <c r="HR24" s="147"/>
      <c r="HS24" s="152"/>
      <c r="HT24" s="152"/>
      <c r="HV24" s="265"/>
      <c r="HW24" s="147"/>
      <c r="HX24" s="152"/>
      <c r="HY24" s="152"/>
      <c r="IA24" s="265"/>
      <c r="IB24" s="170">
        <v>45721</v>
      </c>
      <c r="IC24">
        <v>9.2058</v>
      </c>
      <c r="ID24">
        <v>1.283682</v>
      </c>
      <c r="IF24" s="265"/>
      <c r="IG24" s="170">
        <v>45750</v>
      </c>
      <c r="IH24" s="152">
        <v>9.3903</v>
      </c>
      <c r="II24" s="152">
        <v>1.306222</v>
      </c>
      <c r="IK24" s="265"/>
      <c r="IL24" s="170">
        <v>45783</v>
      </c>
      <c r="IM24" s="152">
        <v>9.5808</v>
      </c>
      <c r="IN24" s="152">
        <v>1.330519</v>
      </c>
      <c r="IP24" s="265"/>
      <c r="IQ24" s="147">
        <v>45812</v>
      </c>
      <c r="IR24" s="152">
        <v>9.7324</v>
      </c>
      <c r="IS24" s="152">
        <v>1.353866</v>
      </c>
      <c r="IU24" s="265"/>
      <c r="IV24" s="147">
        <v>45845</v>
      </c>
      <c r="IW24">
        <v>9.7688</v>
      </c>
      <c r="IX24">
        <v>1.366151</v>
      </c>
      <c r="IZ24" s="265"/>
      <c r="JA24" s="147">
        <v>45874</v>
      </c>
      <c r="JB24" s="152">
        <v>9.5021</v>
      </c>
      <c r="JC24" s="152">
        <v>1.33146</v>
      </c>
      <c r="JE24" s="265"/>
      <c r="JF24" s="147">
        <v>45904</v>
      </c>
      <c r="JG24" s="152">
        <v>9.5654</v>
      </c>
      <c r="JH24" s="152">
        <v>1.346253</v>
      </c>
      <c r="JJ24" s="265"/>
      <c r="JK24" s="147"/>
      <c r="JL24" s="152"/>
      <c r="JM24" s="152"/>
      <c r="JO24" s="265"/>
      <c r="JP24" s="147">
        <v>45965</v>
      </c>
      <c r="JQ24" s="152">
        <v>9.3277</v>
      </c>
      <c r="JR24" s="152">
        <v>1.315891938</v>
      </c>
      <c r="JT24" s="265"/>
      <c r="JU24" s="147">
        <v>45996</v>
      </c>
      <c r="JV24" s="152">
        <v>9.4269</v>
      </c>
      <c r="JW24" s="152">
        <v>1.3324428613832</v>
      </c>
      <c r="JY24" s="265"/>
      <c r="JZ24" s="147">
        <v>46028</v>
      </c>
      <c r="KA24" s="152">
        <v>9.4562</v>
      </c>
      <c r="KB24" s="152">
        <v>1.34755532754763</v>
      </c>
      <c r="KD24" s="265"/>
      <c r="KE24" s="147"/>
      <c r="KF24" s="152"/>
      <c r="KG24" s="152"/>
      <c r="KI24" s="265"/>
      <c r="KJ24" s="147">
        <v>46086</v>
      </c>
      <c r="KK24" s="152">
        <v>9.2309</v>
      </c>
      <c r="KL24" s="152">
        <v>1.3376758879534</v>
      </c>
      <c r="KN24" s="265"/>
      <c r="KO24" s="147">
        <v>46115</v>
      </c>
      <c r="KP24" s="152">
        <v>9.1153</v>
      </c>
      <c r="KQ24" s="152">
        <v>1.32241872071262</v>
      </c>
      <c r="KS24" s="265"/>
      <c r="KT24" s="147"/>
      <c r="KU24" s="152"/>
      <c r="KV24" s="152"/>
      <c r="KX24" s="265"/>
      <c r="KY24" s="147">
        <v>46176</v>
      </c>
      <c r="KZ24" s="152">
        <v>9.1449</v>
      </c>
      <c r="LA24" s="152">
        <v>1.3412090813094</v>
      </c>
    </row>
    <row r="25" spans="1:313">
      <c r="A25" s="168" t="s">
        <v>2099</v>
      </c>
      <c r="B25" s="168" t="s">
        <v>2100</v>
      </c>
      <c r="C25" s="149">
        <f t="shared" si="0"/>
        <v>8.896</v>
      </c>
      <c r="E25" s="168"/>
      <c r="F25" s="168"/>
      <c r="G25" s="149"/>
      <c r="J25" s="168" t="s">
        <v>613</v>
      </c>
      <c r="K25" s="168" t="s">
        <v>2101</v>
      </c>
      <c r="L25" s="149">
        <f t="shared" si="2"/>
        <v>8.7221</v>
      </c>
      <c r="N25" s="168" t="s">
        <v>615</v>
      </c>
      <c r="O25" s="168" t="s">
        <v>1892</v>
      </c>
      <c r="P25" s="149">
        <f t="shared" si="3"/>
        <v>8.4297</v>
      </c>
      <c r="S25" s="168"/>
      <c r="T25" s="168"/>
      <c r="U25" s="149"/>
      <c r="V25" s="181"/>
      <c r="W25" s="149"/>
      <c r="X25" s="151"/>
      <c r="Z25" s="168"/>
      <c r="AA25" s="168"/>
      <c r="AB25" s="149"/>
      <c r="AC25" s="181"/>
      <c r="AD25" s="149"/>
      <c r="AE25" s="151"/>
      <c r="AG25" s="168" t="s">
        <v>616</v>
      </c>
      <c r="AH25" s="168" t="s">
        <v>2102</v>
      </c>
      <c r="AI25" s="149">
        <f t="shared" si="15"/>
        <v>8.4385</v>
      </c>
      <c r="AJ25" s="181" t="s">
        <v>617</v>
      </c>
      <c r="AK25" s="149">
        <f t="shared" si="44"/>
        <v>6.3288</v>
      </c>
      <c r="AL25" s="309">
        <f t="shared" si="45"/>
        <v>1.33334913411705</v>
      </c>
      <c r="AN25" s="168"/>
      <c r="AO25" s="168"/>
      <c r="AP25" s="149"/>
      <c r="AQ25" s="181"/>
      <c r="AR25" s="149"/>
      <c r="AS25" s="309"/>
      <c r="AU25" s="168"/>
      <c r="AV25" s="168"/>
      <c r="AW25" s="149"/>
      <c r="AX25" s="181"/>
      <c r="AY25" s="149"/>
      <c r="AZ25" s="309"/>
      <c r="BB25" s="168" t="s">
        <v>618</v>
      </c>
      <c r="BC25" s="168" t="s">
        <v>2103</v>
      </c>
      <c r="BD25" s="149">
        <f t="shared" si="24"/>
        <v>8.3775</v>
      </c>
      <c r="BE25" s="181" t="s">
        <v>619</v>
      </c>
      <c r="BF25" s="149">
        <f t="shared" ref="BF25:BF26" si="47">BE25/100</f>
        <v>6.7095</v>
      </c>
      <c r="BG25" s="309">
        <f t="shared" ref="BG25:BG26" si="48">BD25/BF25</f>
        <v>1.24860272747597</v>
      </c>
      <c r="BI25" s="168" t="s">
        <v>620</v>
      </c>
      <c r="BJ25" s="168" t="s">
        <v>2104</v>
      </c>
      <c r="BK25" s="149">
        <f t="shared" si="27"/>
        <v>8.1185</v>
      </c>
      <c r="BL25" s="181" t="s">
        <v>621</v>
      </c>
      <c r="BM25" s="149">
        <f t="shared" si="28"/>
        <v>6.7071</v>
      </c>
      <c r="BN25" s="309">
        <f t="shared" si="29"/>
        <v>1.21043371949129</v>
      </c>
      <c r="BP25" s="168" t="s">
        <v>622</v>
      </c>
      <c r="BQ25" s="168" t="s">
        <v>2105</v>
      </c>
      <c r="BR25" s="149">
        <f t="shared" si="30"/>
        <v>8.2117</v>
      </c>
      <c r="BS25" s="181" t="s">
        <v>623</v>
      </c>
      <c r="BT25" s="149">
        <f t="shared" si="31"/>
        <v>6.7636</v>
      </c>
      <c r="BU25" s="309">
        <f t="shared" si="32"/>
        <v>1.21410195753741</v>
      </c>
      <c r="BW25" s="168" t="s">
        <v>624</v>
      </c>
      <c r="BX25" s="168" t="s">
        <v>2106</v>
      </c>
      <c r="BY25" s="149">
        <f t="shared" si="33"/>
        <v>7.9861</v>
      </c>
      <c r="BZ25" s="181" t="s">
        <v>625</v>
      </c>
      <c r="CA25" s="149">
        <f t="shared" si="34"/>
        <v>6.8917</v>
      </c>
      <c r="CB25" s="309">
        <f t="shared" si="35"/>
        <v>1.15879971559992</v>
      </c>
      <c r="CD25" s="168"/>
      <c r="CE25" s="168"/>
      <c r="CF25" s="149"/>
      <c r="CG25" s="181"/>
      <c r="CH25" s="149"/>
      <c r="CI25" s="309"/>
      <c r="CK25" s="168" t="s">
        <v>626</v>
      </c>
      <c r="CL25" s="168" t="s">
        <v>2107</v>
      </c>
      <c r="CM25" s="149">
        <f t="shared" si="39"/>
        <v>8.2587</v>
      </c>
      <c r="CN25" s="181" t="s">
        <v>627</v>
      </c>
      <c r="CO25" s="149">
        <f t="shared" si="40"/>
        <v>7.2472</v>
      </c>
      <c r="CP25" s="309">
        <f t="shared" si="46"/>
        <v>1.13957114471796</v>
      </c>
      <c r="CR25" s="168" t="s">
        <v>628</v>
      </c>
      <c r="CS25" s="168" t="s">
        <v>2108</v>
      </c>
      <c r="CT25" s="149">
        <f t="shared" si="4"/>
        <v>8.6481</v>
      </c>
      <c r="CU25" s="181" t="s">
        <v>629</v>
      </c>
      <c r="CV25" s="149">
        <f t="shared" si="5"/>
        <v>7.0384</v>
      </c>
      <c r="CW25" s="309">
        <f t="shared" si="6"/>
        <v>1.22870254603319</v>
      </c>
      <c r="CY25" s="168"/>
      <c r="CZ25" s="168"/>
      <c r="DA25" s="149"/>
      <c r="DB25" s="181"/>
      <c r="DC25" s="149"/>
      <c r="DD25" s="309"/>
      <c r="DF25" s="168"/>
      <c r="DG25" s="172">
        <v>44958</v>
      </c>
      <c r="DH25" s="149">
        <v>8.3094</v>
      </c>
      <c r="DI25" s="309">
        <v>1.231168138</v>
      </c>
      <c r="DK25" s="168"/>
      <c r="DL25" s="173">
        <v>44991</v>
      </c>
      <c r="DM25" s="149">
        <v>8.297</v>
      </c>
      <c r="DN25" s="309">
        <v>1.203318299</v>
      </c>
      <c r="DP25" s="168"/>
      <c r="DQ25" s="173"/>
      <c r="DR25" s="149"/>
      <c r="DS25" s="309"/>
      <c r="DU25" s="168"/>
      <c r="DV25" s="173">
        <v>45050</v>
      </c>
      <c r="DW25" s="149">
        <v>8.681</v>
      </c>
      <c r="DX25" s="309">
        <v>1.2571321</v>
      </c>
      <c r="DZ25" s="168"/>
      <c r="EA25" s="173">
        <v>45078</v>
      </c>
      <c r="EB25" s="149">
        <v>8.8326</v>
      </c>
      <c r="EC25" s="309">
        <v>1.24464172479391</v>
      </c>
      <c r="EE25" s="168"/>
      <c r="EF25" s="173">
        <v>45111</v>
      </c>
      <c r="EG25" s="149">
        <v>9.1824</v>
      </c>
      <c r="EH25" s="309">
        <v>1.274519057</v>
      </c>
      <c r="EJ25" s="168"/>
      <c r="EK25" s="173">
        <v>45142</v>
      </c>
      <c r="EL25" s="149">
        <v>9.1237</v>
      </c>
      <c r="EM25" s="309">
        <v>1.27750707104651</v>
      </c>
      <c r="EO25" s="168"/>
      <c r="EP25" s="173">
        <v>45170</v>
      </c>
      <c r="EQ25" s="149">
        <v>9.2125</v>
      </c>
      <c r="ER25" s="309">
        <v>1.283292472</v>
      </c>
      <c r="ET25" s="168"/>
      <c r="EU25" s="173"/>
      <c r="EV25" s="149"/>
      <c r="EW25" s="309"/>
      <c r="EY25" s="168"/>
      <c r="EZ25" s="173">
        <v>45233</v>
      </c>
      <c r="FA25" s="149">
        <v>8.7904</v>
      </c>
      <c r="FB25" s="309">
        <v>1.224357903</v>
      </c>
      <c r="FD25" s="168"/>
      <c r="FE25" s="173">
        <v>45264</v>
      </c>
      <c r="FF25" s="149">
        <v>9.0375</v>
      </c>
      <c r="FG25" s="309">
        <v>1.272690147</v>
      </c>
      <c r="FI25" s="168"/>
      <c r="FJ25" s="173">
        <v>45294</v>
      </c>
      <c r="FK25" s="149">
        <v>8.9794</v>
      </c>
      <c r="FL25" s="309">
        <v>1.264668601</v>
      </c>
      <c r="FN25" s="168"/>
      <c r="FO25" s="173"/>
      <c r="FP25" s="149"/>
      <c r="FQ25" s="309"/>
      <c r="FS25" s="168"/>
      <c r="FT25" s="173">
        <v>45355</v>
      </c>
      <c r="FU25" s="149">
        <v>9.0155</v>
      </c>
      <c r="FV25" s="309">
        <v>1.2694311</v>
      </c>
      <c r="FX25" s="168"/>
      <c r="FY25" s="173">
        <v>45383</v>
      </c>
      <c r="FZ25" s="149">
        <v>8.9989</v>
      </c>
      <c r="GA25" s="309">
        <v>1.268558459</v>
      </c>
      <c r="GC25" s="168"/>
      <c r="GD25" s="173">
        <v>45418</v>
      </c>
      <c r="GE25" s="149">
        <v>8.9325</v>
      </c>
      <c r="GF25" s="309">
        <v>1.258204919</v>
      </c>
      <c r="GH25" s="168"/>
      <c r="GI25" s="173"/>
      <c r="GJ25" s="149"/>
      <c r="GK25" s="309"/>
      <c r="GM25" s="168"/>
      <c r="GN25" s="173">
        <v>45477</v>
      </c>
      <c r="GO25" s="149">
        <v>9.1196</v>
      </c>
      <c r="GP25" s="309">
        <v>1.278956595</v>
      </c>
      <c r="GR25" s="168"/>
      <c r="GS25" s="173">
        <v>45509</v>
      </c>
      <c r="GT25" s="149">
        <v>9.1261</v>
      </c>
      <c r="GU25" s="309">
        <v>1.279150606</v>
      </c>
      <c r="GW25" s="168"/>
      <c r="GX25" s="173"/>
      <c r="GY25" s="149"/>
      <c r="GZ25" s="309"/>
      <c r="HB25" s="168"/>
      <c r="HC25" s="173"/>
      <c r="HD25" s="149"/>
      <c r="HE25" s="309"/>
      <c r="HG25" s="168"/>
      <c r="HH25" s="147">
        <v>45600</v>
      </c>
      <c r="HI25" s="152">
        <v>9.2259</v>
      </c>
      <c r="HJ25" s="152">
        <v>1.295718</v>
      </c>
      <c r="HL25" s="168"/>
      <c r="HM25" s="147">
        <v>45630</v>
      </c>
      <c r="HN25" s="152">
        <v>9.1572</v>
      </c>
      <c r="HO25" s="152">
        <v>1.273</v>
      </c>
      <c r="HQ25" s="168"/>
      <c r="HR25" s="147"/>
      <c r="HS25" s="152"/>
      <c r="HT25" s="152"/>
      <c r="HV25" s="168"/>
      <c r="HW25" s="147"/>
      <c r="HX25" s="152"/>
      <c r="HY25" s="152"/>
      <c r="IA25" s="168"/>
      <c r="IB25" s="170">
        <v>45720</v>
      </c>
      <c r="IC25">
        <v>9.1533</v>
      </c>
      <c r="ID25">
        <v>1.275917</v>
      </c>
      <c r="IF25" s="168"/>
      <c r="IG25" s="170">
        <v>45749</v>
      </c>
      <c r="IH25" s="152">
        <v>9.3163</v>
      </c>
      <c r="II25" s="152">
        <v>1.297661</v>
      </c>
      <c r="IK25" s="168"/>
      <c r="IL25" s="170"/>
      <c r="IM25" s="152"/>
      <c r="IN25" s="152"/>
      <c r="IP25" s="168"/>
      <c r="IQ25" s="147">
        <v>45811</v>
      </c>
      <c r="IR25" s="152">
        <v>9.725</v>
      </c>
      <c r="IS25" s="152">
        <v>1.353156</v>
      </c>
      <c r="IU25" s="168"/>
      <c r="IV25" s="147">
        <v>45842</v>
      </c>
      <c r="IW25">
        <v>9.7836</v>
      </c>
      <c r="IX25">
        <v>1.367666</v>
      </c>
      <c r="IZ25" s="168"/>
      <c r="JA25" s="147">
        <v>45873</v>
      </c>
      <c r="JB25" s="152">
        <v>9.4919</v>
      </c>
      <c r="JC25" s="152">
        <v>1.329491</v>
      </c>
      <c r="JE25" s="168"/>
      <c r="JF25" s="147">
        <v>45903</v>
      </c>
      <c r="JG25" s="152">
        <v>9.5405</v>
      </c>
      <c r="JH25" s="152">
        <v>1.341692</v>
      </c>
      <c r="JJ25" s="168"/>
      <c r="JK25" s="147"/>
      <c r="JL25" s="152"/>
      <c r="JM25" s="152"/>
      <c r="JO25" s="168"/>
      <c r="JP25" s="147">
        <v>45964</v>
      </c>
      <c r="JQ25" s="152">
        <v>9.3264</v>
      </c>
      <c r="JR25" s="152">
        <v>1.316042728</v>
      </c>
      <c r="JT25" s="168"/>
      <c r="JU25" s="147">
        <v>45995</v>
      </c>
      <c r="JV25" s="152">
        <v>9.4207</v>
      </c>
      <c r="JW25" s="152">
        <v>1.33186772793463</v>
      </c>
      <c r="JY25" s="168"/>
      <c r="JZ25" s="147">
        <v>46027</v>
      </c>
      <c r="KA25" s="152">
        <v>9.4168</v>
      </c>
      <c r="KB25" s="152">
        <v>1.3408514879681</v>
      </c>
      <c r="KD25" s="168"/>
      <c r="KE25" s="147"/>
      <c r="KF25" s="152"/>
      <c r="KG25" s="152"/>
      <c r="KI25" s="168"/>
      <c r="KJ25" s="147">
        <v>46085</v>
      </c>
      <c r="KK25" s="152">
        <v>9.2292</v>
      </c>
      <c r="KL25" s="152">
        <v>1.33516578901684</v>
      </c>
      <c r="KN25" s="168"/>
      <c r="KO25" s="147">
        <v>46114</v>
      </c>
      <c r="KP25" s="152">
        <v>9.1584</v>
      </c>
      <c r="KQ25" s="152">
        <v>1.32961672473868</v>
      </c>
      <c r="KS25" s="168"/>
      <c r="KT25" s="147"/>
      <c r="KU25" s="152"/>
      <c r="KV25" s="152"/>
      <c r="KX25" s="168"/>
      <c r="KY25" s="147">
        <v>46175</v>
      </c>
      <c r="KZ25" s="152">
        <v>9.1472</v>
      </c>
      <c r="LA25" s="152">
        <v>1.34148738029243</v>
      </c>
    </row>
    <row r="26" spans="1:313">
      <c r="A26" s="168"/>
      <c r="B26" s="168"/>
      <c r="C26" s="149"/>
      <c r="E26" s="168"/>
      <c r="F26" s="168"/>
      <c r="G26" s="149"/>
      <c r="J26" s="168" t="s">
        <v>630</v>
      </c>
      <c r="K26" s="168" t="s">
        <v>2109</v>
      </c>
      <c r="L26" s="149">
        <f t="shared" si="2"/>
        <v>8.7384</v>
      </c>
      <c r="N26" s="168" t="s">
        <v>632</v>
      </c>
      <c r="O26" s="168" t="s">
        <v>2110</v>
      </c>
      <c r="P26" s="149">
        <f t="shared" si="3"/>
        <v>8.4766</v>
      </c>
      <c r="S26" s="168"/>
      <c r="T26" s="168"/>
      <c r="U26" s="149"/>
      <c r="V26" s="181"/>
      <c r="W26" s="149"/>
      <c r="X26" s="151"/>
      <c r="Z26" s="168"/>
      <c r="AA26" s="168"/>
      <c r="AB26" s="149"/>
      <c r="AC26" s="181"/>
      <c r="AD26" s="149"/>
      <c r="AE26" s="151"/>
      <c r="AG26" s="168" t="s">
        <v>633</v>
      </c>
      <c r="AH26" s="168" t="s">
        <v>2111</v>
      </c>
      <c r="AI26" s="149">
        <f t="shared" si="15"/>
        <v>8.4346</v>
      </c>
      <c r="AJ26" s="181" t="s">
        <v>634</v>
      </c>
      <c r="AK26" s="149">
        <f t="shared" si="44"/>
        <v>6.3016</v>
      </c>
      <c r="AL26" s="309">
        <f t="shared" si="45"/>
        <v>1.33848546400914</v>
      </c>
      <c r="AN26" s="168"/>
      <c r="AO26" s="168"/>
      <c r="AP26" s="149"/>
      <c r="AQ26" s="181"/>
      <c r="AR26" s="149"/>
      <c r="AS26" s="309"/>
      <c r="AU26" s="168"/>
      <c r="AV26" s="168"/>
      <c r="AW26" s="149"/>
      <c r="AX26" s="181"/>
      <c r="AY26" s="149"/>
      <c r="AZ26" s="309"/>
      <c r="BB26" s="168" t="s">
        <v>635</v>
      </c>
      <c r="BC26" s="168" t="s">
        <v>2112</v>
      </c>
      <c r="BD26" s="149">
        <f t="shared" si="24"/>
        <v>8.4031</v>
      </c>
      <c r="BE26" s="181" t="s">
        <v>636</v>
      </c>
      <c r="BF26" s="149">
        <f t="shared" si="47"/>
        <v>6.6651</v>
      </c>
      <c r="BG26" s="309">
        <f t="shared" si="48"/>
        <v>1.26076127890054</v>
      </c>
      <c r="BI26" s="168" t="s">
        <v>637</v>
      </c>
      <c r="BJ26" s="168" t="s">
        <v>2113</v>
      </c>
      <c r="BK26" s="149">
        <f t="shared" si="27"/>
        <v>8.1321</v>
      </c>
      <c r="BL26" s="181" t="s">
        <v>638</v>
      </c>
      <c r="BM26" s="149">
        <f t="shared" si="28"/>
        <v>6.6863</v>
      </c>
      <c r="BN26" s="309">
        <f t="shared" si="29"/>
        <v>1.21623319324589</v>
      </c>
      <c r="BP26" s="168" t="s">
        <v>639</v>
      </c>
      <c r="BQ26" s="168" t="s">
        <v>2114</v>
      </c>
      <c r="BR26" s="149">
        <f t="shared" si="30"/>
        <v>8.2376</v>
      </c>
      <c r="BS26" s="181" t="s">
        <v>640</v>
      </c>
      <c r="BT26" s="149">
        <f t="shared" si="31"/>
        <v>6.7813</v>
      </c>
      <c r="BU26" s="309">
        <f t="shared" si="32"/>
        <v>1.21475233362335</v>
      </c>
      <c r="BW26" s="168" t="s">
        <v>641</v>
      </c>
      <c r="BX26" s="168" t="s">
        <v>2115</v>
      </c>
      <c r="BY26" s="149">
        <f t="shared" si="33"/>
        <v>7.9911</v>
      </c>
      <c r="BZ26" s="181" t="s">
        <v>642</v>
      </c>
      <c r="CA26" s="149">
        <f t="shared" si="34"/>
        <v>6.8821</v>
      </c>
      <c r="CB26" s="309">
        <f t="shared" si="35"/>
        <v>1.16114267447436</v>
      </c>
      <c r="CD26" s="168"/>
      <c r="CE26" s="168"/>
      <c r="CF26" s="149"/>
      <c r="CG26" s="181"/>
      <c r="CH26" s="149"/>
      <c r="CI26" s="309"/>
      <c r="CK26" s="168" t="s">
        <v>643</v>
      </c>
      <c r="CL26" s="168" t="s">
        <v>2116</v>
      </c>
      <c r="CM26" s="149">
        <f t="shared" si="39"/>
        <v>8.3152</v>
      </c>
      <c r="CN26" s="181" t="s">
        <v>644</v>
      </c>
      <c r="CO26" s="149">
        <f t="shared" si="40"/>
        <v>7.2197</v>
      </c>
      <c r="CP26" s="309">
        <f t="shared" si="46"/>
        <v>1.15173760682577</v>
      </c>
      <c r="CR26" s="168" t="s">
        <v>645</v>
      </c>
      <c r="CS26" s="168" t="s">
        <v>2117</v>
      </c>
      <c r="CT26" s="149">
        <f t="shared" si="4"/>
        <v>8.6502</v>
      </c>
      <c r="CU26" s="181" t="s">
        <v>646</v>
      </c>
      <c r="CV26" s="149">
        <f t="shared" si="5"/>
        <v>7.0542</v>
      </c>
      <c r="CW26" s="309">
        <f t="shared" si="6"/>
        <v>1.22624819256613</v>
      </c>
      <c r="CY26" s="168"/>
      <c r="CZ26" s="168"/>
      <c r="DA26" s="149"/>
      <c r="DB26" s="181"/>
      <c r="DC26" s="149"/>
      <c r="DD26" s="309"/>
      <c r="DF26" s="168"/>
      <c r="DG26" s="168"/>
      <c r="DH26" s="149"/>
      <c r="DI26" s="309"/>
      <c r="DK26" s="168"/>
      <c r="DL26" s="173">
        <v>44988</v>
      </c>
      <c r="DM26" s="149">
        <v>8.2601</v>
      </c>
      <c r="DN26" s="309">
        <v>1.195089486</v>
      </c>
      <c r="DP26" s="168"/>
      <c r="DQ26" s="173"/>
      <c r="DR26" s="149"/>
      <c r="DS26" s="309"/>
      <c r="DU26" s="168"/>
      <c r="DV26" s="173"/>
      <c r="DW26" s="149"/>
      <c r="DX26" s="309"/>
      <c r="DZ26" s="168"/>
      <c r="EA26" s="173"/>
      <c r="EB26" s="149"/>
      <c r="EC26" s="309"/>
      <c r="EE26" s="168"/>
      <c r="EF26" s="173">
        <v>45110</v>
      </c>
      <c r="EG26" s="149">
        <v>9.1965</v>
      </c>
      <c r="EH26" s="309">
        <v>1.274512521</v>
      </c>
      <c r="EJ26" s="168"/>
      <c r="EK26" s="173">
        <v>45141</v>
      </c>
      <c r="EL26" s="149">
        <v>9.1374</v>
      </c>
      <c r="EM26" s="309">
        <v>1.27804741590321</v>
      </c>
      <c r="EO26" s="168"/>
      <c r="EP26" s="173"/>
      <c r="EQ26" s="149"/>
      <c r="ER26" s="309"/>
      <c r="ET26" s="168"/>
      <c r="EU26" s="173"/>
      <c r="EV26" s="149"/>
      <c r="EW26" s="309"/>
      <c r="EY26" s="168"/>
      <c r="EZ26" s="173">
        <v>45232</v>
      </c>
      <c r="FA26" s="149">
        <v>8.7798</v>
      </c>
      <c r="FB26" s="309">
        <v>1.222864465</v>
      </c>
      <c r="FD26" s="168"/>
      <c r="FE26" s="173">
        <v>45261</v>
      </c>
      <c r="FF26" s="149">
        <v>8.9996</v>
      </c>
      <c r="FG26" s="309">
        <v>1.26569532</v>
      </c>
      <c r="FI26" s="168"/>
      <c r="FJ26" s="173">
        <v>45293</v>
      </c>
      <c r="FK26" s="149">
        <v>9.0226</v>
      </c>
      <c r="FL26" s="309">
        <v>1.274918751</v>
      </c>
      <c r="FN26" s="168"/>
      <c r="FO26" s="173"/>
      <c r="FP26" s="149"/>
      <c r="FQ26" s="309"/>
      <c r="FS26" s="168"/>
      <c r="FT26" s="173">
        <v>45352</v>
      </c>
      <c r="FU26" s="149">
        <v>8.997</v>
      </c>
      <c r="FV26" s="309">
        <v>1.266131</v>
      </c>
      <c r="FX26" s="168"/>
      <c r="FY26" s="173"/>
      <c r="FZ26" s="149"/>
      <c r="GA26" s="309"/>
      <c r="GC26" s="168"/>
      <c r="GD26" s="173"/>
      <c r="GE26" s="149"/>
      <c r="GF26" s="309"/>
      <c r="GH26" s="168"/>
      <c r="GI26" s="173"/>
      <c r="GJ26" s="149"/>
      <c r="GK26" s="309"/>
      <c r="GM26" s="168"/>
      <c r="GN26" s="173">
        <v>45476</v>
      </c>
      <c r="GO26" s="149">
        <v>9.0831</v>
      </c>
      <c r="GP26" s="309">
        <v>1.273712699</v>
      </c>
      <c r="GR26" s="168"/>
      <c r="GS26" s="173">
        <v>45506</v>
      </c>
      <c r="GT26" s="149">
        <v>9.1208</v>
      </c>
      <c r="GU26" s="309">
        <v>1.277852499</v>
      </c>
      <c r="GW26" s="168"/>
      <c r="GX26" s="173"/>
      <c r="GY26" s="149"/>
      <c r="GZ26" s="309"/>
      <c r="HB26" s="168"/>
      <c r="HC26" s="173"/>
      <c r="HD26" s="149"/>
      <c r="HE26" s="309"/>
      <c r="HG26" s="168"/>
      <c r="HH26" s="147">
        <v>45597</v>
      </c>
      <c r="HI26" s="152">
        <v>9.1755</v>
      </c>
      <c r="HJ26" s="152">
        <v>1.289871</v>
      </c>
      <c r="HL26" s="168"/>
      <c r="HM26" s="147">
        <v>45629</v>
      </c>
      <c r="HN26" s="152">
        <v>9.1392</v>
      </c>
      <c r="HO26" s="152">
        <v>1.269404</v>
      </c>
      <c r="HQ26" s="168"/>
      <c r="HR26" s="147"/>
      <c r="HS26" s="152"/>
      <c r="HT26" s="152"/>
      <c r="HV26" s="168"/>
      <c r="HW26" s="147"/>
      <c r="HX26" s="152"/>
      <c r="HY26" s="152"/>
      <c r="IA26" s="168"/>
      <c r="IB26" s="170">
        <v>45719</v>
      </c>
      <c r="IC26">
        <v>9.0952</v>
      </c>
      <c r="ID26">
        <v>1.267712</v>
      </c>
      <c r="IF26" s="168"/>
      <c r="IG26" s="170">
        <v>45748</v>
      </c>
      <c r="IH26" s="152">
        <v>9.3054</v>
      </c>
      <c r="II26" s="152">
        <v>1.296468</v>
      </c>
      <c r="IK26" s="168"/>
      <c r="IL26" s="170"/>
      <c r="IM26" s="152"/>
      <c r="IN26" s="152"/>
      <c r="IP26" s="168"/>
      <c r="IQ26" s="170"/>
      <c r="IR26" s="152"/>
      <c r="IS26" s="152"/>
      <c r="IU26" s="168"/>
      <c r="IV26" s="147">
        <v>45841</v>
      </c>
      <c r="IW26">
        <v>9.7696</v>
      </c>
      <c r="IX26">
        <v>1.365938</v>
      </c>
      <c r="IZ26" s="168"/>
      <c r="JA26" s="147">
        <v>45870</v>
      </c>
      <c r="JB26" s="152">
        <v>9.4701</v>
      </c>
      <c r="JC26" s="152">
        <v>1.324564</v>
      </c>
      <c r="JE26" s="168"/>
      <c r="JF26" s="147">
        <v>45902</v>
      </c>
      <c r="JG26" s="152">
        <v>9.6358</v>
      </c>
      <c r="JH26" s="152">
        <v>1.355456</v>
      </c>
      <c r="JJ26" s="168"/>
      <c r="JK26" s="147"/>
      <c r="JL26" s="152"/>
      <c r="JM26" s="152"/>
      <c r="JO26" s="168"/>
      <c r="JP26" s="147"/>
      <c r="JQ26" s="152"/>
      <c r="JR26" s="152"/>
      <c r="JT26" s="168"/>
      <c r="JU26" s="147">
        <v>45994</v>
      </c>
      <c r="JV26" s="152">
        <v>9.3429</v>
      </c>
      <c r="JW26" s="152">
        <v>1.32047658082935</v>
      </c>
      <c r="JY26" s="168"/>
      <c r="JZ26" s="147"/>
      <c r="KA26" s="152"/>
      <c r="KB26" s="152"/>
      <c r="KD26" s="168"/>
      <c r="KE26" s="147"/>
      <c r="KF26" s="152"/>
      <c r="KG26" s="152"/>
      <c r="KI26" s="168"/>
      <c r="KJ26" s="147">
        <v>46084</v>
      </c>
      <c r="KK26" s="152">
        <v>9.2584</v>
      </c>
      <c r="KL26" s="152">
        <v>1.34008800370542</v>
      </c>
      <c r="KN26" s="168"/>
      <c r="KO26" s="147">
        <v>46113</v>
      </c>
      <c r="KP26" s="152">
        <v>9.133</v>
      </c>
      <c r="KQ26" s="152">
        <v>1.32314378848243</v>
      </c>
      <c r="KS26" s="168"/>
      <c r="KT26" s="147"/>
      <c r="KU26" s="152"/>
      <c r="KV26" s="152"/>
      <c r="KX26" s="168"/>
      <c r="KY26" s="147">
        <v>46174</v>
      </c>
      <c r="KZ26" s="152">
        <v>9.1339</v>
      </c>
      <c r="LA26" s="152">
        <v>1.33992987809351</v>
      </c>
    </row>
    <row r="27" spans="1:313">
      <c r="A27" s="168"/>
      <c r="B27" s="168"/>
      <c r="C27" s="149"/>
      <c r="E27" s="168"/>
      <c r="F27" s="168"/>
      <c r="G27" s="149"/>
      <c r="J27" s="168" t="s">
        <v>647</v>
      </c>
      <c r="K27" s="168" t="s">
        <v>2118</v>
      </c>
      <c r="L27" s="149">
        <f t="shared" si="2"/>
        <v>8.7833</v>
      </c>
      <c r="N27" s="168" t="s">
        <v>649</v>
      </c>
      <c r="O27" s="168" t="s">
        <v>2119</v>
      </c>
      <c r="P27" s="149">
        <f t="shared" si="3"/>
        <v>8.4584</v>
      </c>
      <c r="S27" s="168"/>
      <c r="T27" s="168"/>
      <c r="U27" s="149"/>
      <c r="V27" s="181"/>
      <c r="W27" s="149"/>
      <c r="X27" s="151"/>
      <c r="Z27" s="168"/>
      <c r="AA27" s="168"/>
      <c r="AB27" s="149"/>
      <c r="AC27" s="181"/>
      <c r="AD27" s="149"/>
      <c r="AE27" s="151"/>
      <c r="AG27" s="168" t="s">
        <v>651</v>
      </c>
      <c r="AH27" s="168" t="s">
        <v>2120</v>
      </c>
      <c r="AI27" s="149">
        <f t="shared" si="15"/>
        <v>8.4428</v>
      </c>
      <c r="AJ27" s="181" t="s">
        <v>652</v>
      </c>
      <c r="AK27" s="149">
        <f t="shared" si="44"/>
        <v>6.3351</v>
      </c>
      <c r="AL27" s="309">
        <f t="shared" si="45"/>
        <v>1.33270193051412</v>
      </c>
      <c r="AN27" s="168"/>
      <c r="AO27" s="168"/>
      <c r="AP27" s="149"/>
      <c r="AQ27" s="181"/>
      <c r="AR27" s="149"/>
      <c r="AS27" s="309"/>
      <c r="AU27" s="168"/>
      <c r="AV27" s="168"/>
      <c r="AW27" s="149"/>
      <c r="AX27" s="181"/>
      <c r="AY27" s="149"/>
      <c r="AZ27" s="309"/>
      <c r="BB27" s="168"/>
      <c r="BC27" s="168"/>
      <c r="BD27" s="149"/>
      <c r="BE27" s="181"/>
      <c r="BF27" s="149"/>
      <c r="BG27" s="309"/>
      <c r="BI27" s="168"/>
      <c r="BJ27" s="168"/>
      <c r="BK27" s="149"/>
      <c r="BL27" s="181"/>
      <c r="BM27" s="149"/>
      <c r="BN27" s="309"/>
      <c r="BP27" s="168" t="s">
        <v>653</v>
      </c>
      <c r="BQ27" s="168" t="s">
        <v>2121</v>
      </c>
      <c r="BR27" s="149">
        <f t="shared" si="30"/>
        <v>8.2679</v>
      </c>
      <c r="BS27" s="181" t="s">
        <v>654</v>
      </c>
      <c r="BT27" s="149">
        <f t="shared" ref="BT27:BT28" si="49">BS27/100</f>
        <v>6.7462</v>
      </c>
      <c r="BU27" s="309">
        <f t="shared" ref="BU27:BU28" si="50">BR27/BT27</f>
        <v>1.22556402122676</v>
      </c>
      <c r="BW27" s="168"/>
      <c r="BX27" s="168"/>
      <c r="BY27" s="149"/>
      <c r="BZ27" s="181"/>
      <c r="CA27" s="149"/>
      <c r="CB27" s="309"/>
      <c r="CD27" s="168"/>
      <c r="CE27" s="168"/>
      <c r="CF27" s="149"/>
      <c r="CG27" s="181"/>
      <c r="CH27" s="149"/>
      <c r="CI27" s="309"/>
      <c r="CK27" s="168" t="s">
        <v>655</v>
      </c>
      <c r="CL27" s="168" t="s">
        <v>2122</v>
      </c>
      <c r="CM27" s="149">
        <f t="shared" si="39"/>
        <v>8.2986</v>
      </c>
      <c r="CN27" s="181" t="s">
        <v>656</v>
      </c>
      <c r="CO27" s="149">
        <f t="shared" si="40"/>
        <v>7.2081</v>
      </c>
      <c r="CP27" s="309">
        <f t="shared" si="46"/>
        <v>1.15128813418238</v>
      </c>
      <c r="CR27" s="168" t="s">
        <v>657</v>
      </c>
      <c r="CS27" s="168" t="s">
        <v>2123</v>
      </c>
      <c r="CT27" s="149">
        <f t="shared" si="4"/>
        <v>8.6007</v>
      </c>
      <c r="CU27" s="181" t="s">
        <v>658</v>
      </c>
      <c r="CV27" s="149">
        <f t="shared" si="5"/>
        <v>7.1225</v>
      </c>
      <c r="CW27" s="309">
        <f t="shared" si="6"/>
        <v>1.20753948753949</v>
      </c>
      <c r="CY27" s="168"/>
      <c r="CZ27" s="168"/>
      <c r="DA27" s="149"/>
      <c r="DB27" s="181"/>
      <c r="DC27" s="149"/>
      <c r="DD27" s="309"/>
      <c r="DF27" s="168"/>
      <c r="DG27" s="168"/>
      <c r="DH27" s="149"/>
      <c r="DI27" s="309"/>
      <c r="DK27" s="168"/>
      <c r="DL27" s="173">
        <v>44987</v>
      </c>
      <c r="DM27" s="149">
        <v>8.2765</v>
      </c>
      <c r="DN27" s="309">
        <v>1.202839786</v>
      </c>
      <c r="DP27" s="168"/>
      <c r="DQ27" s="173"/>
      <c r="DR27" s="149"/>
      <c r="DS27" s="309"/>
      <c r="DU27" s="168"/>
      <c r="DV27" s="173"/>
      <c r="DW27" s="149"/>
      <c r="DX27" s="309"/>
      <c r="DZ27" s="168"/>
      <c r="EA27" s="173"/>
      <c r="EB27" s="149"/>
      <c r="EC27" s="309"/>
      <c r="EE27" s="168"/>
      <c r="EF27" s="173"/>
      <c r="EG27" s="149"/>
      <c r="EH27" s="309"/>
      <c r="EJ27" s="168"/>
      <c r="EK27" s="173">
        <v>45140</v>
      </c>
      <c r="EL27" s="149">
        <v>9.1613</v>
      </c>
      <c r="EM27" s="309">
        <v>1.28367055262863</v>
      </c>
      <c r="EO27" s="168"/>
      <c r="EP27" s="173"/>
      <c r="EQ27" s="149"/>
      <c r="ER27" s="309"/>
      <c r="ET27" s="168"/>
      <c r="EU27" s="173"/>
      <c r="EV27" s="149"/>
      <c r="EW27" s="309"/>
      <c r="EY27" s="168"/>
      <c r="EZ27" s="173">
        <v>45231</v>
      </c>
      <c r="FA27" s="149">
        <v>8.7814</v>
      </c>
      <c r="FB27" s="309">
        <v>1.223411073</v>
      </c>
      <c r="FD27" s="168"/>
      <c r="FE27" s="173"/>
      <c r="FF27" s="149"/>
      <c r="FG27" s="309"/>
      <c r="FI27" s="168"/>
      <c r="FJ27" s="173"/>
      <c r="FK27" s="149"/>
      <c r="FL27" s="309"/>
      <c r="FN27" s="168"/>
      <c r="FO27" s="173"/>
      <c r="FP27" s="149"/>
      <c r="FQ27" s="309"/>
      <c r="FS27" s="168"/>
      <c r="FT27" s="173"/>
      <c r="FU27" s="149"/>
      <c r="FV27" s="309"/>
      <c r="FX27" s="168"/>
      <c r="FY27" s="173"/>
      <c r="FZ27" s="149"/>
      <c r="GA27" s="309"/>
      <c r="GC27" s="168"/>
      <c r="GD27" s="173"/>
      <c r="GE27" s="149"/>
      <c r="GF27" s="309"/>
      <c r="GH27" s="168"/>
      <c r="GI27" s="173"/>
      <c r="GJ27" s="149"/>
      <c r="GK27" s="309"/>
      <c r="GM27" s="168"/>
      <c r="GN27" s="173">
        <v>45475</v>
      </c>
      <c r="GO27" s="149">
        <v>9.0582</v>
      </c>
      <c r="GP27" s="309">
        <v>1.270595166</v>
      </c>
      <c r="GR27" s="168"/>
      <c r="GS27" s="173">
        <v>45505</v>
      </c>
      <c r="GT27" s="149">
        <v>9.1809</v>
      </c>
      <c r="GU27" s="309">
        <v>1.287228524</v>
      </c>
      <c r="GW27" s="168"/>
      <c r="GX27" s="173"/>
      <c r="GY27" s="149"/>
      <c r="GZ27" s="309"/>
      <c r="HB27" s="168"/>
      <c r="HC27" s="173"/>
      <c r="HD27" s="149"/>
      <c r="HE27" s="309"/>
      <c r="HG27" s="168"/>
      <c r="HH27" s="173"/>
      <c r="HI27" s="149"/>
      <c r="HJ27" s="309"/>
      <c r="HL27" s="168"/>
      <c r="HM27" s="147">
        <v>45628</v>
      </c>
      <c r="HN27" s="152">
        <v>9.1462</v>
      </c>
      <c r="HO27" s="152">
        <v>1.272692</v>
      </c>
      <c r="HQ27" s="168"/>
      <c r="HR27" s="147"/>
      <c r="HS27" s="152"/>
      <c r="HT27" s="152"/>
      <c r="HV27" s="168"/>
      <c r="HW27" s="147"/>
      <c r="HX27" s="152"/>
      <c r="HY27" s="152"/>
      <c r="IA27" s="168"/>
      <c r="IB27" s="147"/>
      <c r="IC27" s="152"/>
      <c r="ID27" s="152"/>
      <c r="IF27" s="168"/>
      <c r="IG27" s="147"/>
      <c r="IH27" s="152"/>
      <c r="II27" s="152"/>
      <c r="IK27" s="168"/>
      <c r="IL27" s="147"/>
      <c r="IM27" s="152"/>
      <c r="IN27" s="152"/>
      <c r="IP27" s="168"/>
      <c r="IQ27" s="147"/>
      <c r="IR27" s="152"/>
      <c r="IS27" s="152"/>
      <c r="IU27" s="168"/>
      <c r="IV27" s="147">
        <v>45840</v>
      </c>
      <c r="IW27">
        <v>9.836</v>
      </c>
      <c r="IX27">
        <v>1.37478</v>
      </c>
      <c r="IZ27" s="168"/>
      <c r="JA27" s="147"/>
      <c r="JE27" s="168"/>
      <c r="JF27" s="147">
        <v>45901</v>
      </c>
      <c r="JG27" s="152">
        <v>9.6061</v>
      </c>
      <c r="JH27" s="152">
        <v>1.351601</v>
      </c>
      <c r="JJ27" s="168"/>
      <c r="JK27" s="147"/>
      <c r="JL27" s="152"/>
      <c r="JM27" s="152"/>
      <c r="JO27" s="168"/>
      <c r="JP27" s="147"/>
      <c r="JQ27" s="152"/>
      <c r="JR27" s="152"/>
      <c r="JT27" s="168"/>
      <c r="JU27" s="147">
        <v>45993</v>
      </c>
      <c r="JV27" s="152">
        <v>9.3451</v>
      </c>
      <c r="JW27" s="152">
        <v>1.32004124643331</v>
      </c>
      <c r="JY27" s="168"/>
      <c r="JZ27" s="147"/>
      <c r="KA27" s="152"/>
      <c r="KB27" s="152"/>
      <c r="KD27" s="168"/>
      <c r="KE27" s="147"/>
      <c r="KF27" s="152"/>
      <c r="KG27" s="152"/>
      <c r="KI27" s="168"/>
      <c r="KJ27" s="147">
        <v>46083</v>
      </c>
      <c r="KK27" s="152">
        <v>9.2493</v>
      </c>
      <c r="KL27" s="152">
        <v>1.33590906464845</v>
      </c>
      <c r="KN27" s="168"/>
      <c r="KO27" s="147"/>
      <c r="KP27" s="152"/>
      <c r="KQ27" s="152"/>
      <c r="KS27" s="168"/>
      <c r="KT27" s="147"/>
      <c r="KU27" s="152"/>
      <c r="KV27" s="152"/>
      <c r="KX27" s="168"/>
      <c r="KY27" s="147"/>
      <c r="KZ27" s="152"/>
      <c r="LA27" s="152"/>
    </row>
    <row r="28" spans="1:313">
      <c r="A28" s="168"/>
      <c r="B28" s="168"/>
      <c r="C28" s="149"/>
      <c r="E28" s="168"/>
      <c r="F28" s="168"/>
      <c r="G28" s="149"/>
      <c r="J28" s="168"/>
      <c r="K28" s="168"/>
      <c r="L28" s="149"/>
      <c r="N28" s="168" t="s">
        <v>659</v>
      </c>
      <c r="O28" s="168" t="s">
        <v>2124</v>
      </c>
      <c r="P28" s="149">
        <f t="shared" si="3"/>
        <v>8.4722</v>
      </c>
      <c r="S28" s="168"/>
      <c r="T28" s="168"/>
      <c r="U28" s="149"/>
      <c r="V28" s="181"/>
      <c r="W28" s="149"/>
      <c r="X28" s="151"/>
      <c r="Z28" s="168"/>
      <c r="AA28" s="168"/>
      <c r="AB28" s="149"/>
      <c r="AC28" s="181"/>
      <c r="AD28" s="149"/>
      <c r="AE28" s="151"/>
      <c r="AG28" s="168" t="s">
        <v>661</v>
      </c>
      <c r="AH28" s="168" t="s">
        <v>2125</v>
      </c>
      <c r="AI28" s="149">
        <f t="shared" si="15"/>
        <v>8.4466</v>
      </c>
      <c r="AJ28" s="181" t="s">
        <v>662</v>
      </c>
      <c r="AK28" s="149">
        <f t="shared" si="44"/>
        <v>6.3014</v>
      </c>
      <c r="AL28" s="309">
        <f t="shared" si="45"/>
        <v>1.34043228488907</v>
      </c>
      <c r="AN28" s="168"/>
      <c r="AO28" s="168"/>
      <c r="AP28" s="149"/>
      <c r="AQ28" s="181"/>
      <c r="AR28" s="149"/>
      <c r="AS28" s="309"/>
      <c r="AU28" s="168"/>
      <c r="AV28" s="168"/>
      <c r="AW28" s="149"/>
      <c r="AX28" s="181"/>
      <c r="AY28" s="149"/>
      <c r="AZ28" s="309"/>
      <c r="BB28" s="168"/>
      <c r="BC28" s="168"/>
      <c r="BD28" s="149"/>
      <c r="BE28" s="181"/>
      <c r="BF28" s="149"/>
      <c r="BG28" s="309"/>
      <c r="BI28" s="168"/>
      <c r="BJ28" s="168"/>
      <c r="BK28" s="149"/>
      <c r="BL28" s="181"/>
      <c r="BM28" s="149"/>
      <c r="BN28" s="309"/>
      <c r="BP28" s="168" t="s">
        <v>663</v>
      </c>
      <c r="BQ28" s="168" t="s">
        <v>2126</v>
      </c>
      <c r="BR28" s="149">
        <f t="shared" si="30"/>
        <v>8.2093</v>
      </c>
      <c r="BS28" s="181" t="s">
        <v>664</v>
      </c>
      <c r="BT28" s="149">
        <f t="shared" si="49"/>
        <v>6.7467</v>
      </c>
      <c r="BU28" s="309">
        <f t="shared" si="50"/>
        <v>1.21678746646509</v>
      </c>
      <c r="BW28" s="168"/>
      <c r="BX28" s="168"/>
      <c r="BY28" s="149"/>
      <c r="BZ28" s="181"/>
      <c r="CA28" s="149"/>
      <c r="CB28" s="309"/>
      <c r="CD28" s="168"/>
      <c r="CE28" s="168"/>
      <c r="CF28" s="149"/>
      <c r="CG28" s="181"/>
      <c r="CH28" s="149"/>
      <c r="CI28" s="309"/>
      <c r="CK28" s="168"/>
      <c r="CL28" s="168"/>
      <c r="CM28" s="149"/>
      <c r="CN28" s="181"/>
      <c r="CO28" s="149"/>
      <c r="CP28" s="309"/>
      <c r="CR28" s="168"/>
      <c r="CS28" s="168"/>
      <c r="CT28" s="149"/>
      <c r="CU28" s="181"/>
      <c r="CV28" s="149"/>
      <c r="CW28" s="309"/>
      <c r="CY28" s="168"/>
      <c r="CZ28" s="168"/>
      <c r="DA28" s="149"/>
      <c r="DB28" s="181"/>
      <c r="DC28" s="149"/>
      <c r="DD28" s="309"/>
      <c r="DF28" s="168"/>
      <c r="DG28" s="168"/>
      <c r="DH28" s="149"/>
      <c r="DI28" s="309"/>
      <c r="DK28" s="168"/>
      <c r="DL28" s="173">
        <v>44986</v>
      </c>
      <c r="DM28" s="149">
        <v>8.3513</v>
      </c>
      <c r="DN28" s="309">
        <v>1.203357349</v>
      </c>
      <c r="DP28" s="168"/>
      <c r="DQ28" s="173"/>
      <c r="DR28" s="149"/>
      <c r="DS28" s="309"/>
      <c r="DU28" s="168"/>
      <c r="DV28" s="173"/>
      <c r="DW28" s="149"/>
      <c r="DX28" s="309"/>
      <c r="DZ28" s="168"/>
      <c r="EA28" s="173"/>
      <c r="EB28" s="149"/>
      <c r="EC28" s="309"/>
      <c r="EE28" s="168"/>
      <c r="EF28" s="173"/>
      <c r="EG28" s="149"/>
      <c r="EH28" s="309"/>
      <c r="EJ28" s="168"/>
      <c r="EK28" s="173">
        <v>45139</v>
      </c>
      <c r="EL28" s="149">
        <v>9.1706</v>
      </c>
      <c r="EM28" s="309">
        <v>1.28650589902221</v>
      </c>
      <c r="EO28" s="168"/>
      <c r="EP28" s="173"/>
      <c r="EQ28" s="149"/>
      <c r="ER28" s="309"/>
      <c r="ET28" s="168"/>
      <c r="EU28" s="173"/>
      <c r="EV28" s="149"/>
      <c r="EW28" s="309"/>
      <c r="EY28" s="168"/>
      <c r="EZ28" s="173"/>
      <c r="FA28" s="149"/>
      <c r="FB28" s="309"/>
      <c r="FD28" s="168"/>
      <c r="FE28" s="173"/>
      <c r="FF28" s="149"/>
      <c r="FG28" s="309"/>
      <c r="FI28" s="168"/>
      <c r="FJ28" s="173"/>
      <c r="FK28" s="149"/>
      <c r="FL28" s="309"/>
      <c r="FN28" s="168"/>
      <c r="FO28" s="173"/>
      <c r="FP28" s="149"/>
      <c r="FQ28" s="309"/>
      <c r="FS28" s="168"/>
      <c r="FT28" s="173"/>
      <c r="FU28" s="149"/>
      <c r="FV28" s="309"/>
      <c r="FX28" s="168"/>
      <c r="FY28" s="173"/>
      <c r="FZ28" s="149"/>
      <c r="GA28" s="309"/>
      <c r="GC28" s="168"/>
      <c r="GD28" s="173"/>
      <c r="GE28" s="149"/>
      <c r="GF28" s="309"/>
      <c r="GH28" s="168"/>
      <c r="GI28" s="173"/>
      <c r="GJ28" s="149"/>
      <c r="GK28" s="309"/>
      <c r="GM28" s="168"/>
      <c r="GN28" s="173">
        <v>45474</v>
      </c>
      <c r="GO28" s="149">
        <v>9.0427</v>
      </c>
      <c r="GP28" s="309">
        <v>1.268883744</v>
      </c>
      <c r="GR28" s="168"/>
      <c r="GS28" s="173"/>
      <c r="GT28" s="149"/>
      <c r="GU28" s="309"/>
      <c r="GW28" s="168"/>
      <c r="GX28" s="173"/>
      <c r="GY28" s="149"/>
      <c r="GZ28" s="309"/>
      <c r="HB28" s="168"/>
      <c r="HC28" s="173"/>
      <c r="HD28" s="149"/>
      <c r="HE28" s="309"/>
      <c r="HG28" s="168"/>
      <c r="HH28" s="173"/>
      <c r="HI28" s="149"/>
      <c r="HJ28" s="309"/>
      <c r="HL28" s="168"/>
      <c r="HM28" s="173"/>
      <c r="HN28" s="149"/>
      <c r="HO28" s="309"/>
      <c r="HQ28" s="168"/>
      <c r="HR28" s="173"/>
      <c r="HS28" s="149"/>
      <c r="HT28" s="309"/>
      <c r="HV28" s="168"/>
      <c r="HW28" s="173"/>
      <c r="HX28" s="149"/>
      <c r="HY28" s="309"/>
      <c r="IA28" s="168"/>
      <c r="IB28" s="173"/>
      <c r="IC28" s="149"/>
      <c r="ID28" s="309"/>
      <c r="IF28" s="168"/>
      <c r="IG28" s="173"/>
      <c r="IH28" s="149"/>
      <c r="II28" s="309"/>
      <c r="IK28" s="168"/>
      <c r="IL28" s="173"/>
      <c r="IM28" s="149"/>
      <c r="IN28" s="309"/>
      <c r="IP28" s="168"/>
      <c r="IQ28" s="173"/>
      <c r="IR28" s="149"/>
      <c r="IS28" s="309"/>
      <c r="IU28" s="168"/>
      <c r="IV28" s="147">
        <v>45839</v>
      </c>
      <c r="IW28">
        <v>9.8197</v>
      </c>
      <c r="IX28">
        <v>1.372732</v>
      </c>
      <c r="IZ28" s="168"/>
      <c r="JA28" s="147"/>
      <c r="JE28" s="168"/>
      <c r="JF28" s="147"/>
      <c r="JJ28" s="168"/>
      <c r="JK28" s="147"/>
      <c r="JO28" s="168"/>
      <c r="JP28" s="147"/>
      <c r="JT28" s="168"/>
      <c r="JU28" s="147">
        <v>45992</v>
      </c>
      <c r="JV28" s="152">
        <v>9.3616</v>
      </c>
      <c r="JW28" s="152">
        <v>1.32302604615667</v>
      </c>
      <c r="JY28" s="168"/>
      <c r="JZ28" s="147"/>
      <c r="KA28" s="152"/>
      <c r="KB28" s="152"/>
      <c r="KD28" s="168"/>
      <c r="KE28" s="147"/>
      <c r="KF28" s="152"/>
      <c r="KG28" s="152"/>
      <c r="KI28" s="168"/>
      <c r="KJ28" s="147"/>
      <c r="KK28" s="152"/>
      <c r="KL28" s="152"/>
      <c r="KN28" s="168"/>
      <c r="KO28" s="147"/>
      <c r="KP28" s="152"/>
      <c r="KQ28" s="152"/>
      <c r="KS28" s="168"/>
      <c r="KT28" s="147"/>
      <c r="KU28" s="152"/>
      <c r="KV28" s="152"/>
      <c r="KX28" s="168"/>
      <c r="KY28" s="147"/>
      <c r="KZ28" s="152"/>
      <c r="LA28" s="152"/>
    </row>
    <row r="29" spans="17:313">
      <c r="Q29" s="335"/>
      <c r="R29" s="335"/>
      <c r="S29" s="132" t="s">
        <v>2127</v>
      </c>
      <c r="T29" s="141" t="s">
        <v>62</v>
      </c>
      <c r="U29" s="134">
        <f>X6</f>
        <v>1.35944685944686</v>
      </c>
      <c r="Z29" s="132" t="s">
        <v>2127</v>
      </c>
      <c r="AA29" s="141" t="s">
        <v>62</v>
      </c>
      <c r="AB29" s="134">
        <f>AE6</f>
        <v>1.3354844832495</v>
      </c>
      <c r="AG29" s="132" t="s">
        <v>2127</v>
      </c>
      <c r="AH29" s="141" t="s">
        <v>62</v>
      </c>
      <c r="AI29" s="134">
        <f>AL6</f>
        <v>1.31341167575061</v>
      </c>
      <c r="AN29" s="132" t="s">
        <v>2127</v>
      </c>
      <c r="AO29" s="141" t="s">
        <v>62</v>
      </c>
      <c r="AP29" s="134">
        <f>AS6</f>
        <v>1.24718557807093</v>
      </c>
      <c r="AU29" s="132" t="s">
        <v>2127</v>
      </c>
      <c r="AV29" s="141" t="s">
        <v>62</v>
      </c>
      <c r="AW29" s="134">
        <f>AZ6</f>
        <v>1.2641614244749</v>
      </c>
      <c r="BB29" s="132" t="s">
        <v>2127</v>
      </c>
      <c r="BC29" s="141" t="s">
        <v>62</v>
      </c>
      <c r="BD29" s="134">
        <f>BG6</f>
        <v>1.21234019727628</v>
      </c>
      <c r="BI29" s="132" t="s">
        <v>2127</v>
      </c>
      <c r="BJ29" s="141" t="s">
        <v>62</v>
      </c>
      <c r="BK29" s="134">
        <f>BN6</f>
        <v>1.2171804795587</v>
      </c>
      <c r="BP29" s="132" t="s">
        <v>2127</v>
      </c>
      <c r="BQ29" s="141" t="s">
        <v>62</v>
      </c>
      <c r="BR29" s="134">
        <f>BU6</f>
        <v>1.16908542071808</v>
      </c>
      <c r="BW29" s="132" t="s">
        <v>2127</v>
      </c>
      <c r="BX29" s="141" t="s">
        <v>62</v>
      </c>
      <c r="BY29" s="134">
        <f>CB6</f>
        <v>1.11948223893631</v>
      </c>
      <c r="CD29" s="132" t="s">
        <v>2127</v>
      </c>
      <c r="CE29" s="141" t="s">
        <v>62</v>
      </c>
      <c r="CF29" s="134">
        <f>CI6</f>
        <v>1.16446048378107</v>
      </c>
      <c r="CK29" s="132" t="s">
        <v>2127</v>
      </c>
      <c r="CL29" s="141" t="s">
        <v>62</v>
      </c>
      <c r="CM29" s="134">
        <f>CP6</f>
        <v>1.19477768953169</v>
      </c>
      <c r="CR29" s="132" t="s">
        <v>2127</v>
      </c>
      <c r="CS29" s="141" t="s">
        <v>62</v>
      </c>
      <c r="CT29" s="134">
        <f>CW6</f>
        <v>1.20525227579473</v>
      </c>
      <c r="CY29" s="132" t="s">
        <v>2127</v>
      </c>
      <c r="CZ29" s="141" t="s">
        <v>62</v>
      </c>
      <c r="DA29" s="134">
        <f>DD6</f>
        <v>1.23488255132832</v>
      </c>
      <c r="DF29" s="132" t="s">
        <v>2127</v>
      </c>
      <c r="DG29" s="141" t="s">
        <v>62</v>
      </c>
      <c r="DH29" s="134">
        <f>DI6</f>
        <v>1.206648542</v>
      </c>
      <c r="DK29" s="132" t="s">
        <v>2127</v>
      </c>
      <c r="DL29" s="141" t="s">
        <v>62</v>
      </c>
      <c r="DM29" s="134">
        <f>DN6</f>
        <v>1.238805536</v>
      </c>
      <c r="DP29" s="132" t="s">
        <v>2127</v>
      </c>
      <c r="DQ29" s="141" t="s">
        <v>62</v>
      </c>
      <c r="DR29" s="134">
        <f>DS6</f>
        <v>1.249335644</v>
      </c>
      <c r="DU29" s="132" t="s">
        <v>2127</v>
      </c>
      <c r="DV29" s="141" t="s">
        <v>62</v>
      </c>
      <c r="DW29" s="134">
        <f>DX6</f>
        <v>1.241143164</v>
      </c>
      <c r="DZ29" s="132" t="s">
        <v>2127</v>
      </c>
      <c r="EA29" s="141" t="s">
        <v>62</v>
      </c>
      <c r="EB29" s="134">
        <f>EC6</f>
        <v>1.26535470120955</v>
      </c>
      <c r="EE29" s="132" t="s">
        <v>2127</v>
      </c>
      <c r="EF29" s="141" t="s">
        <v>62</v>
      </c>
      <c r="EG29" s="134">
        <f>EH6</f>
        <v>1.28960101</v>
      </c>
      <c r="EH29" s="135"/>
      <c r="EJ29" s="132" t="s">
        <v>2127</v>
      </c>
      <c r="EK29" s="141" t="s">
        <v>62</v>
      </c>
      <c r="EL29" s="134">
        <f>EM6</f>
        <v>1.28464998398574</v>
      </c>
      <c r="EM29" s="135"/>
      <c r="EO29" s="132" t="s">
        <v>2127</v>
      </c>
      <c r="EP29" s="141" t="s">
        <v>62</v>
      </c>
      <c r="EQ29" s="134">
        <f>ER6</f>
        <v>1.22102287</v>
      </c>
      <c r="ER29" s="135"/>
      <c r="ET29" s="132" t="s">
        <v>2127</v>
      </c>
      <c r="EU29" s="141" t="s">
        <v>62</v>
      </c>
      <c r="EV29" s="134">
        <f>EW6</f>
        <v>1.22095599</v>
      </c>
      <c r="EW29" s="135"/>
      <c r="EY29" s="132" t="s">
        <v>2127</v>
      </c>
      <c r="EZ29" s="141" t="s">
        <v>62</v>
      </c>
      <c r="FA29" s="134">
        <f>FB6</f>
        <v>1.271367822</v>
      </c>
      <c r="FB29" s="135"/>
      <c r="FD29" s="132" t="s">
        <v>2127</v>
      </c>
      <c r="FE29" s="141" t="s">
        <v>62</v>
      </c>
      <c r="FF29" s="134">
        <f>FG6</f>
        <v>1.276504723</v>
      </c>
      <c r="FG29" s="135"/>
      <c r="FI29" s="132" t="s">
        <v>2127</v>
      </c>
      <c r="FJ29" s="141" t="s">
        <v>62</v>
      </c>
      <c r="FK29" s="134">
        <f>FL6</f>
        <v>1.274702695</v>
      </c>
      <c r="FL29" s="135"/>
      <c r="FN29" s="132" t="s">
        <v>2127</v>
      </c>
      <c r="FO29" s="141" t="s">
        <v>62</v>
      </c>
      <c r="FP29" s="134">
        <f>FQ6</f>
        <v>1.270468495</v>
      </c>
      <c r="FQ29" s="135"/>
      <c r="FS29" s="132" t="s">
        <v>2127</v>
      </c>
      <c r="FT29" s="141" t="s">
        <v>62</v>
      </c>
      <c r="FU29" s="134">
        <f>FV6</f>
        <v>1.2685553</v>
      </c>
      <c r="FV29" s="135"/>
      <c r="FX29" s="132" t="s">
        <v>2127</v>
      </c>
      <c r="FY29" s="141" t="s">
        <v>62</v>
      </c>
      <c r="FZ29" s="134">
        <f>GA6</f>
        <v>1.260768614</v>
      </c>
      <c r="GA29" s="135"/>
      <c r="GC29" s="132" t="s">
        <v>2127</v>
      </c>
      <c r="GD29" s="141" t="s">
        <v>62</v>
      </c>
      <c r="GE29" s="134">
        <f>GF6</f>
        <v>1.278035674</v>
      </c>
      <c r="GF29" s="135"/>
      <c r="GH29" s="132" t="s">
        <v>2127</v>
      </c>
      <c r="GI29" s="141" t="s">
        <v>62</v>
      </c>
      <c r="GJ29" s="134">
        <f>GK6</f>
        <v>1.268872425</v>
      </c>
      <c r="GK29" s="135"/>
      <c r="GM29" s="132" t="s">
        <v>2127</v>
      </c>
      <c r="GN29" s="141" t="s">
        <v>62</v>
      </c>
      <c r="GO29" s="134">
        <f>GP6</f>
        <v>1.288089031</v>
      </c>
      <c r="GP29" s="135"/>
      <c r="GR29" s="132" t="s">
        <v>2127</v>
      </c>
      <c r="GS29" s="141" t="s">
        <v>62</v>
      </c>
      <c r="GT29" s="134">
        <f>GU6</f>
        <v>1.316545751</v>
      </c>
      <c r="GU29" s="135"/>
      <c r="GW29" s="132" t="s">
        <v>2127</v>
      </c>
      <c r="GX29" s="141" t="s">
        <v>62</v>
      </c>
      <c r="GY29" s="134">
        <f>GZ6</f>
        <v>1.338028</v>
      </c>
      <c r="GZ29" s="135"/>
      <c r="HB29" s="132" t="s">
        <v>2127</v>
      </c>
      <c r="HC29" s="141" t="s">
        <v>62</v>
      </c>
      <c r="HD29" s="134">
        <f>HE6</f>
        <v>1.295719298</v>
      </c>
      <c r="HE29" s="135"/>
      <c r="HG29" s="132" t="s">
        <v>2127</v>
      </c>
      <c r="HH29" s="141" t="s">
        <v>62</v>
      </c>
      <c r="HI29" s="134">
        <f>HJ6</f>
        <v>1.272312</v>
      </c>
      <c r="HJ29" s="135"/>
      <c r="HL29" s="132" t="s">
        <v>2127</v>
      </c>
      <c r="HM29" s="141" t="s">
        <v>62</v>
      </c>
      <c r="HN29" s="134">
        <f>HO6</f>
        <v>1.262659</v>
      </c>
      <c r="HO29" s="135"/>
      <c r="HQ29" s="132" t="s">
        <v>2127</v>
      </c>
      <c r="HR29" s="141" t="s">
        <v>62</v>
      </c>
      <c r="HS29" s="134">
        <f>HT6</f>
        <v>1.231857</v>
      </c>
      <c r="HT29" s="135"/>
      <c r="HV29" s="132" t="s">
        <v>2127</v>
      </c>
      <c r="HW29" s="141" t="s">
        <v>62</v>
      </c>
      <c r="HX29" s="134">
        <f>HY6</f>
        <v>1.268421</v>
      </c>
      <c r="HY29" s="135"/>
      <c r="IA29" s="132" t="s">
        <v>2127</v>
      </c>
      <c r="IB29" s="141" t="s">
        <v>62</v>
      </c>
      <c r="IC29" s="134">
        <f>ID6</f>
        <v>1.298139</v>
      </c>
      <c r="ID29" s="135"/>
      <c r="IF29" s="132" t="s">
        <v>2127</v>
      </c>
      <c r="IG29" s="141" t="s">
        <v>62</v>
      </c>
      <c r="IH29" s="134">
        <f>II6</f>
        <v>1.345113</v>
      </c>
      <c r="II29" s="135"/>
      <c r="IK29" s="132" t="s">
        <v>2127</v>
      </c>
      <c r="IL29" s="141" t="s">
        <v>62</v>
      </c>
      <c r="IM29" s="134">
        <f>IN6</f>
        <v>1.347901</v>
      </c>
      <c r="IN29" s="135"/>
      <c r="IP29" s="132" t="s">
        <v>2127</v>
      </c>
      <c r="IQ29" s="141" t="s">
        <v>62</v>
      </c>
      <c r="IR29" s="134">
        <f>IS6</f>
        <v>1.373174</v>
      </c>
      <c r="IS29" s="135"/>
      <c r="IU29" s="132" t="s">
        <v>2127</v>
      </c>
      <c r="IV29" s="141" t="s">
        <v>62</v>
      </c>
      <c r="IW29" s="134">
        <f>IX6</f>
        <v>1.328965</v>
      </c>
      <c r="IX29" s="135"/>
      <c r="IZ29" s="132" t="s">
        <v>2127</v>
      </c>
      <c r="JA29" s="141" t="s">
        <v>62</v>
      </c>
      <c r="JB29" s="134">
        <f>JC6</f>
        <v>1.352147</v>
      </c>
      <c r="JC29" s="135"/>
      <c r="JE29" s="132" t="s">
        <v>2127</v>
      </c>
      <c r="JF29" s="141" t="s">
        <v>62</v>
      </c>
      <c r="JG29" s="134">
        <f>JH6</f>
        <v>1.344226</v>
      </c>
      <c r="JH29" s="135"/>
      <c r="JJ29" s="132" t="s">
        <v>2127</v>
      </c>
      <c r="JK29" s="141" t="s">
        <v>62</v>
      </c>
      <c r="JL29" s="134">
        <f>JM6</f>
        <v>1.317917607</v>
      </c>
      <c r="JM29" s="135"/>
      <c r="JO29" s="132" t="s">
        <v>2127</v>
      </c>
      <c r="JP29" s="141" t="s">
        <v>62</v>
      </c>
      <c r="JQ29" s="134">
        <f>JR6</f>
        <v>1.3236096</v>
      </c>
      <c r="JR29" s="135"/>
      <c r="JT29" s="132" t="s">
        <v>2127</v>
      </c>
      <c r="JU29" s="141" t="s">
        <v>62</v>
      </c>
      <c r="JV29" s="134">
        <f>JW6</f>
        <v>1.34227748691099</v>
      </c>
      <c r="JW29" s="135"/>
      <c r="JY29" s="132" t="s">
        <v>2127</v>
      </c>
      <c r="JZ29" s="141" t="s">
        <v>62</v>
      </c>
      <c r="KA29" s="134">
        <f>KB6</f>
        <v>1.3789144349723</v>
      </c>
      <c r="KB29" s="135"/>
      <c r="KD29" s="132" t="s">
        <v>2127</v>
      </c>
      <c r="KE29" s="141" t="s">
        <v>62</v>
      </c>
      <c r="KF29" s="134">
        <f>KG6</f>
        <v>1.33918356734269</v>
      </c>
      <c r="KG29" s="135"/>
      <c r="KI29" s="132" t="s">
        <v>2127</v>
      </c>
      <c r="KJ29" s="141" t="s">
        <v>62</v>
      </c>
      <c r="KK29" s="134">
        <f>KL6</f>
        <v>1.31758533976934</v>
      </c>
      <c r="KL29" s="135"/>
      <c r="KN29" s="132" t="s">
        <v>2127</v>
      </c>
      <c r="KO29" s="141" t="s">
        <v>62</v>
      </c>
      <c r="KP29" s="134">
        <f>KQ6</f>
        <v>1.34662236987818</v>
      </c>
      <c r="KQ29" s="135"/>
      <c r="KS29" s="132" t="s">
        <v>2127</v>
      </c>
      <c r="KT29" s="141" t="s">
        <v>62</v>
      </c>
      <c r="KU29" s="134">
        <f>KV6</f>
        <v>1.33969432058202</v>
      </c>
      <c r="KV29" s="135"/>
      <c r="KX29" s="132" t="s">
        <v>2127</v>
      </c>
      <c r="KY29" s="141" t="s">
        <v>62</v>
      </c>
      <c r="KZ29" s="134">
        <f>LA6</f>
        <v>1.32354020760839</v>
      </c>
      <c r="LA29" s="135"/>
    </row>
    <row r="30" ht="15" customHeight="1" spans="17:313">
      <c r="Q30" s="335"/>
      <c r="R30" s="335"/>
      <c r="S30" s="136"/>
      <c r="T30" s="137" t="s">
        <v>63</v>
      </c>
      <c r="U30" s="138">
        <f>AVERAGE(X6:X28)</f>
        <v>1.36006410167187</v>
      </c>
      <c r="Z30" s="136"/>
      <c r="AA30" s="137" t="s">
        <v>63</v>
      </c>
      <c r="AB30" s="138">
        <f>AVERAGE(AE6:AE28)</f>
        <v>1.35322197790183</v>
      </c>
      <c r="AG30" s="136"/>
      <c r="AH30" s="137" t="s">
        <v>63</v>
      </c>
      <c r="AI30" s="138">
        <f>AVERAGE(AL6:AL28)</f>
        <v>1.31705079649818</v>
      </c>
      <c r="AN30" s="136"/>
      <c r="AO30" s="137" t="s">
        <v>63</v>
      </c>
      <c r="AP30" s="138">
        <f>AVERAGE(AS6:AS28)</f>
        <v>1.29429334467419</v>
      </c>
      <c r="AU30" s="136"/>
      <c r="AV30" s="137" t="s">
        <v>63</v>
      </c>
      <c r="AW30" s="138">
        <f>AVERAGE(AZ6:AZ28)</f>
        <v>1.24433235598703</v>
      </c>
      <c r="BB30" s="136"/>
      <c r="BC30" s="137" t="s">
        <v>63</v>
      </c>
      <c r="BD30" s="138">
        <f>AVERAGE(BG6:BG28)</f>
        <v>1.23239357070625</v>
      </c>
      <c r="BI30" s="136"/>
      <c r="BJ30" s="137" t="s">
        <v>63</v>
      </c>
      <c r="BK30" s="138">
        <f>AVERAGE(BN6:BN28)</f>
        <v>1.19989443706815</v>
      </c>
      <c r="BP30" s="136"/>
      <c r="BQ30" s="137" t="s">
        <v>63</v>
      </c>
      <c r="BR30" s="138">
        <f>AVERAGE(BU6:BU28)</f>
        <v>1.19982006612809</v>
      </c>
      <c r="BW30" s="136"/>
      <c r="BX30" s="137" t="s">
        <v>63</v>
      </c>
      <c r="BY30" s="138">
        <f>AVERAGE(CB6:CB28)</f>
        <v>1.13790765544773</v>
      </c>
      <c r="CD30" s="136"/>
      <c r="CE30" s="137" t="s">
        <v>63</v>
      </c>
      <c r="CF30" s="138">
        <f>AVERAGE(CI6:CI28)</f>
        <v>1.13419947045768</v>
      </c>
      <c r="CK30" s="136"/>
      <c r="CL30" s="137" t="s">
        <v>63</v>
      </c>
      <c r="CM30" s="138">
        <f>AVERAGE(CP6:CP28)</f>
        <v>1.17284948622002</v>
      </c>
      <c r="CR30" s="136"/>
      <c r="CS30" s="137" t="s">
        <v>63</v>
      </c>
      <c r="CT30" s="138">
        <f>AVERAGE(CW6:CW28)</f>
        <v>1.21699510725785</v>
      </c>
      <c r="CY30" s="136"/>
      <c r="CZ30" s="137" t="s">
        <v>63</v>
      </c>
      <c r="DA30" s="138">
        <f>AVERAGE(DD6:DD28)</f>
        <v>1.21880791126169</v>
      </c>
      <c r="DF30" s="136"/>
      <c r="DG30" s="137" t="s">
        <v>63</v>
      </c>
      <c r="DH30" s="138">
        <f>AVERAGE(DI6:DI28)</f>
        <v>1.20936516755</v>
      </c>
      <c r="DK30" s="136"/>
      <c r="DL30" s="137" t="s">
        <v>63</v>
      </c>
      <c r="DM30" s="138">
        <f>AVERAGE(DN6:DN28)</f>
        <v>1.21333373643478</v>
      </c>
      <c r="DP30" s="136"/>
      <c r="DQ30" s="137" t="s">
        <v>63</v>
      </c>
      <c r="DR30" s="138">
        <f>AVERAGE(DS6:DS28)</f>
        <v>1.24354142626316</v>
      </c>
      <c r="DU30" s="136"/>
      <c r="DV30" s="137" t="s">
        <v>63</v>
      </c>
      <c r="DW30" s="138">
        <f>AVERAGE(DX6:DX28)</f>
        <v>1.2481663397</v>
      </c>
      <c r="DZ30" s="136"/>
      <c r="EA30" s="137" t="s">
        <v>63</v>
      </c>
      <c r="EB30" s="138">
        <f>AVERAGE(EC6:EC28)</f>
        <v>1.26181919673302</v>
      </c>
      <c r="EE30" s="136"/>
      <c r="EF30" s="137" t="s">
        <v>63</v>
      </c>
      <c r="EG30" s="138">
        <f>AVERAGE(EH6:EH28)</f>
        <v>1.29265366952381</v>
      </c>
      <c r="EH30" s="135"/>
      <c r="EJ30" s="136"/>
      <c r="EK30" s="137" t="s">
        <v>63</v>
      </c>
      <c r="EL30" s="138">
        <f>AVERAGE(EM6:EM28)</f>
        <v>1.28158796314672</v>
      </c>
      <c r="EM30" s="135"/>
      <c r="EO30" s="136"/>
      <c r="EP30" s="137" t="s">
        <v>63</v>
      </c>
      <c r="EQ30" s="138">
        <f>AVERAGE(ER6:ER28)</f>
        <v>1.25205493705</v>
      </c>
      <c r="ER30" s="135"/>
      <c r="ET30" s="136"/>
      <c r="EU30" s="137" t="s">
        <v>63</v>
      </c>
      <c r="EV30" s="138">
        <f>AVERAGE(EW6:EW28)</f>
        <v>1.22442465188235</v>
      </c>
      <c r="EW30" s="135"/>
      <c r="EY30" s="136"/>
      <c r="EZ30" s="137" t="s">
        <v>63</v>
      </c>
      <c r="FA30" s="138">
        <f>AVERAGE(FB6:FB28)</f>
        <v>1.24465643118182</v>
      </c>
      <c r="FB30" s="135"/>
      <c r="FD30" s="136"/>
      <c r="FE30" s="137" t="s">
        <v>63</v>
      </c>
      <c r="FF30" s="138">
        <f>AVERAGE(FG6:FG28)</f>
        <v>1.26739738133333</v>
      </c>
      <c r="FG30" s="135"/>
      <c r="FI30" s="136"/>
      <c r="FJ30" s="137" t="s">
        <v>63</v>
      </c>
      <c r="FK30" s="138">
        <f>AVERAGE(FL6:FL28)</f>
        <v>1.27372309295238</v>
      </c>
      <c r="FL30" s="135"/>
      <c r="FN30" s="136"/>
      <c r="FO30" s="137" t="s">
        <v>63</v>
      </c>
      <c r="FP30" s="138">
        <f>AVERAGE(FQ6:FQ28)</f>
        <v>1.2679446584375</v>
      </c>
      <c r="FQ30" s="135"/>
      <c r="FS30" s="136"/>
      <c r="FT30" s="137" t="s">
        <v>63</v>
      </c>
      <c r="FU30" s="138">
        <f>AVERAGE(FV6:FV28)</f>
        <v>1.27589474285714</v>
      </c>
      <c r="FV30" s="135"/>
      <c r="FX30" s="136"/>
      <c r="FY30" s="137" t="s">
        <v>63</v>
      </c>
      <c r="FZ30" s="138">
        <f>AVERAGE(GA6:GA28)</f>
        <v>1.25759791665</v>
      </c>
      <c r="GA30" s="135"/>
      <c r="GC30" s="136"/>
      <c r="GD30" s="137" t="s">
        <v>63</v>
      </c>
      <c r="GE30" s="138">
        <f>AVERAGE(GF6:GF28)</f>
        <v>1.26931611855</v>
      </c>
      <c r="GF30" s="135"/>
      <c r="GH30" s="136"/>
      <c r="GI30" s="137" t="s">
        <v>63</v>
      </c>
      <c r="GJ30" s="138">
        <f>AVERAGE(GK6:GK28)</f>
        <v>1.27749986447368</v>
      </c>
      <c r="GK30" s="135"/>
      <c r="GM30" s="136"/>
      <c r="GN30" s="137" t="s">
        <v>63</v>
      </c>
      <c r="GO30" s="138">
        <f>AVERAGE(GP6:GP28)</f>
        <v>1.2902890813913</v>
      </c>
      <c r="GP30" s="135"/>
      <c r="GR30" s="136"/>
      <c r="GS30" s="137" t="s">
        <v>63</v>
      </c>
      <c r="GT30" s="138">
        <f>AVERAGE(GU6:GU28)</f>
        <v>1.29365375527273</v>
      </c>
      <c r="GU30" s="135"/>
      <c r="GW30" s="136"/>
      <c r="GX30" s="137" t="s">
        <v>63</v>
      </c>
      <c r="GY30" s="138">
        <f>AVERAGE(GZ6:GZ28)</f>
        <v>1.32091336842105</v>
      </c>
      <c r="GZ30" s="135"/>
      <c r="HB30" s="136"/>
      <c r="HC30" s="137" t="s">
        <v>63</v>
      </c>
      <c r="HD30" s="138">
        <f>AVERAGE(HE6:HE28)</f>
        <v>1.30160059911111</v>
      </c>
      <c r="HE30" s="135"/>
      <c r="HG30" s="136"/>
      <c r="HH30" s="137" t="s">
        <v>63</v>
      </c>
      <c r="HI30" s="138">
        <f>AVERAGE(HJ6:HJ28)</f>
        <v>1.278466</v>
      </c>
      <c r="HJ30" s="135"/>
      <c r="HL30" s="136"/>
      <c r="HM30" s="137" t="s">
        <v>63</v>
      </c>
      <c r="HN30" s="138">
        <f>AVERAGE(HO6:HO28)</f>
        <v>1.27022863636364</v>
      </c>
      <c r="HO30" s="135"/>
      <c r="HQ30" s="136"/>
      <c r="HR30" s="137" t="s">
        <v>63</v>
      </c>
      <c r="HS30" s="138">
        <f>AVERAGE(HT6:HT28)</f>
        <v>1.24220275</v>
      </c>
      <c r="HT30" s="135"/>
      <c r="HV30" s="136"/>
      <c r="HW30" s="137" t="s">
        <v>63</v>
      </c>
      <c r="HX30" s="138">
        <f>AVERAGE(HY6:HY28)</f>
        <v>1.26122438888889</v>
      </c>
      <c r="HY30" s="135"/>
      <c r="IA30" s="136"/>
      <c r="IB30" s="137" t="s">
        <v>63</v>
      </c>
      <c r="IC30" s="138">
        <f>AVERAGE(ID6:ID28)</f>
        <v>1.29485757142857</v>
      </c>
      <c r="ID30" s="135"/>
      <c r="IF30" s="136"/>
      <c r="IG30" s="137" t="s">
        <v>63</v>
      </c>
      <c r="IH30" s="138">
        <f>AVERAGE(II6:II28)</f>
        <v>1.31940319047619</v>
      </c>
      <c r="II30" s="135"/>
      <c r="IK30" s="136"/>
      <c r="IL30" s="137" t="s">
        <v>63</v>
      </c>
      <c r="IM30" s="138">
        <f>AVERAGE(IN6:IN28)</f>
        <v>1.33748863157895</v>
      </c>
      <c r="IN30" s="135"/>
      <c r="IP30" s="136"/>
      <c r="IQ30" s="137" t="s">
        <v>63</v>
      </c>
      <c r="IR30" s="138">
        <f>AVERAGE(IS6:IS28)</f>
        <v>1.35592355</v>
      </c>
      <c r="IS30" s="135"/>
      <c r="IU30" s="136"/>
      <c r="IV30" s="137" t="s">
        <v>63</v>
      </c>
      <c r="IW30" s="138">
        <f>AVERAGE(IX6:IX28)</f>
        <v>1.35342052173913</v>
      </c>
      <c r="IX30" s="135"/>
      <c r="IZ30" s="136"/>
      <c r="JA30" s="137" t="s">
        <v>63</v>
      </c>
      <c r="JB30" s="138">
        <f>AVERAGE(JC6:JC28)</f>
        <v>1.34700342857143</v>
      </c>
      <c r="JC30" s="135"/>
      <c r="JE30" s="136"/>
      <c r="JF30" s="137" t="s">
        <v>63</v>
      </c>
      <c r="JG30" s="138">
        <f>AVERAGE(JH6:JH28)</f>
        <v>1.35161009090909</v>
      </c>
      <c r="JH30" s="135"/>
      <c r="JJ30" s="136"/>
      <c r="JK30" s="137" t="s">
        <v>63</v>
      </c>
      <c r="JL30" s="138">
        <f>AVERAGE(JM6:JM28)</f>
        <v>1.335632115</v>
      </c>
      <c r="JM30" s="135"/>
      <c r="JO30" s="136"/>
      <c r="JP30" s="137" t="s">
        <v>63</v>
      </c>
      <c r="JQ30" s="138">
        <f>AVERAGE(JR6:JR28)</f>
        <v>1.3149723412</v>
      </c>
      <c r="JR30" s="135"/>
      <c r="JT30" s="136"/>
      <c r="JU30" s="137" t="s">
        <v>63</v>
      </c>
      <c r="JV30" s="138">
        <f>AVERAGE(JW6:JW28)</f>
        <v>1.33647566336563</v>
      </c>
      <c r="JW30" s="135"/>
      <c r="JY30" s="136"/>
      <c r="JZ30" s="137" t="s">
        <v>63</v>
      </c>
      <c r="KA30" s="138">
        <f>AVERAGE(KB6:KB28)</f>
        <v>1.34745574614049</v>
      </c>
      <c r="KB30" s="135"/>
      <c r="KD30" s="136"/>
      <c r="KE30" s="137" t="s">
        <v>63</v>
      </c>
      <c r="KF30" s="138">
        <f>AVERAGE(KG6:KG28)</f>
        <v>1.35693547459566</v>
      </c>
      <c r="KG30" s="135"/>
      <c r="KI30" s="136"/>
      <c r="KJ30" s="137" t="s">
        <v>63</v>
      </c>
      <c r="KK30" s="138">
        <f>AVERAGE(KL6:KL28)</f>
        <v>1.33414993194538</v>
      </c>
      <c r="KL30" s="135"/>
      <c r="KN30" s="136"/>
      <c r="KO30" s="137" t="s">
        <v>63</v>
      </c>
      <c r="KP30" s="138">
        <f>AVERAGE(KQ6:KQ28)</f>
        <v>1.34143376394976</v>
      </c>
      <c r="KQ30" s="135"/>
      <c r="KS30" s="136"/>
      <c r="KT30" s="137" t="s">
        <v>63</v>
      </c>
      <c r="KU30" s="138">
        <f>AVERAGE(KV6:KV28)</f>
        <v>1.34424615273804</v>
      </c>
      <c r="KV30" s="135"/>
      <c r="KX30" s="136"/>
      <c r="KY30" s="137" t="s">
        <v>63</v>
      </c>
      <c r="KZ30" s="138">
        <f>AVERAGE(LA6:LA28)</f>
        <v>1.3302552464428</v>
      </c>
      <c r="LA30" s="135"/>
    </row>
    <row r="31" spans="17:313">
      <c r="Q31" s="335"/>
      <c r="R31" s="335"/>
      <c r="S31" s="132" t="s">
        <v>2128</v>
      </c>
      <c r="T31" s="141" t="s">
        <v>62</v>
      </c>
      <c r="U31" s="179">
        <f>1/U29</f>
        <v>0.735593298885465</v>
      </c>
      <c r="V31" s="142"/>
      <c r="W31" s="142"/>
      <c r="X31" s="142"/>
      <c r="Z31" s="132" t="s">
        <v>2128</v>
      </c>
      <c r="AA31" s="141" t="s">
        <v>62</v>
      </c>
      <c r="AB31" s="179">
        <f>1/AB29</f>
        <v>0.748791927231381</v>
      </c>
      <c r="AC31" s="142"/>
      <c r="AD31" s="142"/>
      <c r="AE31" s="142"/>
      <c r="AG31" s="132" t="s">
        <v>2128</v>
      </c>
      <c r="AH31" s="141" t="s">
        <v>62</v>
      </c>
      <c r="AI31" s="179">
        <f>1/AI29</f>
        <v>0.761375902516251</v>
      </c>
      <c r="AJ31" s="142"/>
      <c r="AK31" s="142"/>
      <c r="AL31" s="142"/>
      <c r="AN31" s="132" t="s">
        <v>2128</v>
      </c>
      <c r="AO31" s="141" t="s">
        <v>62</v>
      </c>
      <c r="AP31" s="179">
        <f>1/AP29</f>
        <v>0.801805294723451</v>
      </c>
      <c r="AQ31" s="142"/>
      <c r="AR31" s="142"/>
      <c r="AS31" s="142"/>
      <c r="AU31" s="132" t="s">
        <v>2128</v>
      </c>
      <c r="AV31" s="141" t="s">
        <v>62</v>
      </c>
      <c r="AW31" s="179">
        <f>1/AW29</f>
        <v>0.791038217619534</v>
      </c>
      <c r="AX31" s="142"/>
      <c r="AY31" s="142"/>
      <c r="AZ31" s="142"/>
      <c r="BB31" s="132" t="s">
        <v>2128</v>
      </c>
      <c r="BC31" s="141" t="s">
        <v>62</v>
      </c>
      <c r="BD31" s="179">
        <f>1/BD29</f>
        <v>0.824850980151171</v>
      </c>
      <c r="BE31" s="142"/>
      <c r="BF31" s="142"/>
      <c r="BG31" s="142"/>
      <c r="BI31" s="132" t="s">
        <v>2128</v>
      </c>
      <c r="BJ31" s="141" t="s">
        <v>62</v>
      </c>
      <c r="BK31" s="179">
        <f>1/BK29</f>
        <v>0.821570849018676</v>
      </c>
      <c r="BL31" s="142"/>
      <c r="BM31" s="142"/>
      <c r="BN31" s="142"/>
      <c r="BP31" s="132" t="s">
        <v>2128</v>
      </c>
      <c r="BQ31" s="141" t="s">
        <v>62</v>
      </c>
      <c r="BR31" s="179">
        <f>1/BR29</f>
        <v>0.855369489926387</v>
      </c>
      <c r="BS31" s="142"/>
      <c r="BT31" s="142"/>
      <c r="BU31" s="142"/>
      <c r="BW31" s="132" t="s">
        <v>2128</v>
      </c>
      <c r="BX31" s="141" t="s">
        <v>62</v>
      </c>
      <c r="BY31" s="179">
        <f>1/BY29</f>
        <v>0.893270089706974</v>
      </c>
      <c r="BZ31" s="142"/>
      <c r="CA31" s="142"/>
      <c r="CB31" s="142"/>
      <c r="CD31" s="132" t="s">
        <v>2128</v>
      </c>
      <c r="CE31" s="141" t="s">
        <v>62</v>
      </c>
      <c r="CF31" s="179">
        <f>1/CF29</f>
        <v>0.858766797094686</v>
      </c>
      <c r="CG31" s="142"/>
      <c r="CH31" s="142"/>
      <c r="CI31" s="142"/>
      <c r="CK31" s="132" t="s">
        <v>2128</v>
      </c>
      <c r="CL31" s="141" t="s">
        <v>62</v>
      </c>
      <c r="CM31" s="179">
        <f>1/CM29</f>
        <v>0.836975789522788</v>
      </c>
      <c r="CN31" s="142"/>
      <c r="CO31" s="142"/>
      <c r="CP31" s="142"/>
      <c r="CR31" s="132" t="s">
        <v>2128</v>
      </c>
      <c r="CS31" s="141" t="s">
        <v>62</v>
      </c>
      <c r="CT31" s="179">
        <f>1/CT29</f>
        <v>0.829701814369617</v>
      </c>
      <c r="CU31" s="142"/>
      <c r="CV31" s="142"/>
      <c r="CW31" s="142"/>
      <c r="CY31" s="132" t="s">
        <v>2128</v>
      </c>
      <c r="CZ31" s="141" t="s">
        <v>62</v>
      </c>
      <c r="DA31" s="179">
        <f>1/DA29</f>
        <v>0.809793610675227</v>
      </c>
      <c r="DB31" s="142"/>
      <c r="DC31" s="142"/>
      <c r="DD31" s="142"/>
      <c r="DF31" s="132" t="s">
        <v>2128</v>
      </c>
      <c r="DG31" s="141" t="s">
        <v>62</v>
      </c>
      <c r="DH31" s="179">
        <f>1/DH29</f>
        <v>0.828741729835033</v>
      </c>
      <c r="DI31" s="142"/>
      <c r="DK31" s="132" t="s">
        <v>2128</v>
      </c>
      <c r="DL31" s="141" t="s">
        <v>62</v>
      </c>
      <c r="DM31" s="179">
        <f>1/DM29</f>
        <v>0.807229198562445</v>
      </c>
      <c r="DN31" s="142"/>
      <c r="DP31" s="132" t="s">
        <v>2128</v>
      </c>
      <c r="DQ31" s="141" t="s">
        <v>62</v>
      </c>
      <c r="DR31" s="179">
        <f>1/DR29</f>
        <v>0.800425413941043</v>
      </c>
      <c r="DS31" s="142"/>
      <c r="DU31" s="132" t="s">
        <v>2128</v>
      </c>
      <c r="DV31" s="141" t="s">
        <v>62</v>
      </c>
      <c r="DW31" s="179">
        <f>1/DW29</f>
        <v>0.805708824739577</v>
      </c>
      <c r="DX31" s="142"/>
      <c r="DZ31" s="132" t="s">
        <v>2128</v>
      </c>
      <c r="EA31" s="141" t="s">
        <v>62</v>
      </c>
      <c r="EB31" s="179">
        <f>1/EB29</f>
        <v>0.790292239041039</v>
      </c>
      <c r="EC31" s="142"/>
      <c r="EE31" s="132" t="s">
        <v>2128</v>
      </c>
      <c r="EF31" s="141" t="s">
        <v>62</v>
      </c>
      <c r="EG31" s="179">
        <f>1/EG29</f>
        <v>0.775433635865406</v>
      </c>
      <c r="EH31" s="142"/>
      <c r="EJ31" s="132" t="s">
        <v>2128</v>
      </c>
      <c r="EK31" s="141" t="s">
        <v>62</v>
      </c>
      <c r="EL31" s="179">
        <f>1/EL29</f>
        <v>0.778422148029311</v>
      </c>
      <c r="EM31" s="142"/>
      <c r="EO31" s="132" t="s">
        <v>2128</v>
      </c>
      <c r="EP31" s="141" t="s">
        <v>62</v>
      </c>
      <c r="EQ31" s="179">
        <f>1/EQ29</f>
        <v>0.818985478953396</v>
      </c>
      <c r="ER31" s="142"/>
      <c r="ET31" s="132" t="s">
        <v>2128</v>
      </c>
      <c r="EU31" s="141" t="s">
        <v>62</v>
      </c>
      <c r="EV31" s="179">
        <f>1/EV29</f>
        <v>0.819030340315542</v>
      </c>
      <c r="EW31" s="142"/>
      <c r="EY31" s="132" t="s">
        <v>2128</v>
      </c>
      <c r="EZ31" s="141" t="s">
        <v>62</v>
      </c>
      <c r="FA31" s="179">
        <f>1/FA29</f>
        <v>0.786554435857037</v>
      </c>
      <c r="FB31" s="142"/>
      <c r="FD31" s="132" t="s">
        <v>2128</v>
      </c>
      <c r="FE31" s="141" t="s">
        <v>62</v>
      </c>
      <c r="FF31" s="179">
        <f>1/FF29</f>
        <v>0.783389189230599</v>
      </c>
      <c r="FG31" s="142"/>
      <c r="FI31" s="132" t="s">
        <v>2128</v>
      </c>
      <c r="FJ31" s="141" t="s">
        <v>62</v>
      </c>
      <c r="FK31" s="179">
        <f>1/FK29</f>
        <v>0.784496654727791</v>
      </c>
      <c r="FL31" s="142"/>
      <c r="FN31" s="132" t="s">
        <v>2128</v>
      </c>
      <c r="FO31" s="141" t="s">
        <v>62</v>
      </c>
      <c r="FP31" s="179">
        <f>1/FP29</f>
        <v>0.787111214434326</v>
      </c>
      <c r="FQ31" s="142"/>
      <c r="FS31" s="132" t="s">
        <v>2128</v>
      </c>
      <c r="FT31" s="141" t="s">
        <v>62</v>
      </c>
      <c r="FU31" s="179">
        <f>1/FU29</f>
        <v>0.788298310684603</v>
      </c>
      <c r="FV31" s="142"/>
      <c r="FX31" s="132" t="s">
        <v>2128</v>
      </c>
      <c r="FY31" s="141" t="s">
        <v>62</v>
      </c>
      <c r="FZ31" s="179">
        <f>1/FZ29</f>
        <v>0.7931669529965</v>
      </c>
      <c r="GA31" s="142"/>
      <c r="GC31" s="132" t="s">
        <v>2128</v>
      </c>
      <c r="GD31" s="141" t="s">
        <v>62</v>
      </c>
      <c r="GE31" s="179">
        <f>1/GE29</f>
        <v>0.782450772184001</v>
      </c>
      <c r="GF31" s="142"/>
      <c r="GH31" s="132" t="s">
        <v>2128</v>
      </c>
      <c r="GI31" s="141" t="s">
        <v>62</v>
      </c>
      <c r="GJ31" s="179">
        <f>1/GJ29</f>
        <v>0.78810129395002</v>
      </c>
      <c r="GK31" s="142"/>
      <c r="GM31" s="132" t="s">
        <v>2128</v>
      </c>
      <c r="GN31" s="141" t="s">
        <v>62</v>
      </c>
      <c r="GO31" s="179">
        <f>1/GO29</f>
        <v>0.776343851964686</v>
      </c>
      <c r="GP31" s="142"/>
      <c r="GR31" s="132" t="s">
        <v>2128</v>
      </c>
      <c r="GS31" s="141" t="s">
        <v>62</v>
      </c>
      <c r="GT31" s="179">
        <f>1/GT29</f>
        <v>0.759563425152857</v>
      </c>
      <c r="GU31" s="142"/>
      <c r="GW31" s="132" t="s">
        <v>2128</v>
      </c>
      <c r="GX31" s="141" t="s">
        <v>62</v>
      </c>
      <c r="GY31" s="179">
        <f>1/GY29</f>
        <v>0.747368515457076</v>
      </c>
      <c r="GZ31" s="142"/>
      <c r="HB31" s="132" t="s">
        <v>2128</v>
      </c>
      <c r="HC31" s="141" t="s">
        <v>62</v>
      </c>
      <c r="HD31" s="179">
        <f>1/HD29</f>
        <v>0.771772097200022</v>
      </c>
      <c r="HE31" s="142"/>
      <c r="HG31" s="132" t="s">
        <v>2128</v>
      </c>
      <c r="HH31" s="141" t="s">
        <v>62</v>
      </c>
      <c r="HI31" s="179">
        <f>1/HI29</f>
        <v>0.78597073673753</v>
      </c>
      <c r="HJ31" s="142"/>
      <c r="HL31" s="132" t="s">
        <v>2128</v>
      </c>
      <c r="HM31" s="141" t="s">
        <v>62</v>
      </c>
      <c r="HN31" s="179">
        <f>1/HN29</f>
        <v>0.791979465556417</v>
      </c>
      <c r="HO31" s="142"/>
      <c r="HQ31" s="132" t="s">
        <v>2128</v>
      </c>
      <c r="HR31" s="141" t="s">
        <v>62</v>
      </c>
      <c r="HS31" s="179">
        <f>1/HS29</f>
        <v>0.811782536447006</v>
      </c>
      <c r="HT31" s="142"/>
      <c r="HV31" s="132" t="s">
        <v>2128</v>
      </c>
      <c r="HW31" s="141" t="s">
        <v>62</v>
      </c>
      <c r="HX31" s="179">
        <f>1/HX29</f>
        <v>0.788381775451526</v>
      </c>
      <c r="HY31" s="142"/>
      <c r="IA31" s="132" t="s">
        <v>2128</v>
      </c>
      <c r="IB31" s="141" t="s">
        <v>62</v>
      </c>
      <c r="IC31" s="179">
        <f>1/IC29</f>
        <v>0.770333531309051</v>
      </c>
      <c r="ID31" s="142"/>
      <c r="IF31" s="132" t="s">
        <v>2128</v>
      </c>
      <c r="IG31" s="141" t="s">
        <v>62</v>
      </c>
      <c r="IH31" s="179">
        <f>1/IH29</f>
        <v>0.743431964452057</v>
      </c>
      <c r="II31" s="142"/>
      <c r="IK31" s="132" t="s">
        <v>2128</v>
      </c>
      <c r="IL31" s="141" t="s">
        <v>62</v>
      </c>
      <c r="IM31" s="179">
        <f>1/IM29</f>
        <v>0.741894248909972</v>
      </c>
      <c r="IN31" s="142"/>
      <c r="IP31" s="132" t="s">
        <v>2128</v>
      </c>
      <c r="IQ31" s="141" t="s">
        <v>62</v>
      </c>
      <c r="IR31" s="179">
        <f>1/IR29</f>
        <v>0.728239829766657</v>
      </c>
      <c r="IS31" s="142"/>
      <c r="IU31" s="132" t="s">
        <v>2128</v>
      </c>
      <c r="IV31" s="141" t="s">
        <v>62</v>
      </c>
      <c r="IW31" s="179">
        <f>1/IW29</f>
        <v>0.752465264322236</v>
      </c>
      <c r="IX31" s="142"/>
      <c r="IZ31" s="132" t="s">
        <v>2128</v>
      </c>
      <c r="JA31" s="141" t="s">
        <v>62</v>
      </c>
      <c r="JB31" s="179">
        <f>1/JB29</f>
        <v>0.739564559178847</v>
      </c>
      <c r="JC31" s="142"/>
      <c r="JE31" s="132" t="s">
        <v>2128</v>
      </c>
      <c r="JF31" s="141" t="s">
        <v>62</v>
      </c>
      <c r="JG31" s="179">
        <f>1/JG29</f>
        <v>0.743922524932564</v>
      </c>
      <c r="JH31" s="142"/>
      <c r="JJ31" s="132" t="s">
        <v>2128</v>
      </c>
      <c r="JK31" s="141" t="s">
        <v>62</v>
      </c>
      <c r="JL31" s="179">
        <f>1/JL29</f>
        <v>0.758772775087449</v>
      </c>
      <c r="JM31" s="142"/>
      <c r="JO31" s="132" t="s">
        <v>2128</v>
      </c>
      <c r="JP31" s="141" t="s">
        <v>62</v>
      </c>
      <c r="JQ31" s="179">
        <f>1/JQ29</f>
        <v>0.755509781736246</v>
      </c>
      <c r="JR31" s="142"/>
      <c r="JT31" s="132" t="s">
        <v>2128</v>
      </c>
      <c r="JU31" s="141" t="s">
        <v>62</v>
      </c>
      <c r="JV31" s="179">
        <f>1/JV29</f>
        <v>0.745002437835205</v>
      </c>
      <c r="JW31" s="142"/>
      <c r="JY31" s="132" t="s">
        <v>2128</v>
      </c>
      <c r="JZ31" s="141" t="s">
        <v>62</v>
      </c>
      <c r="KA31" s="179">
        <f>1/KA29</f>
        <v>0.725208159866778</v>
      </c>
      <c r="KB31" s="142"/>
      <c r="KD31" s="132" t="s">
        <v>2128</v>
      </c>
      <c r="KE31" s="141" t="s">
        <v>62</v>
      </c>
      <c r="KF31" s="179">
        <f>1/KF29</f>
        <v>0.746723619066112</v>
      </c>
      <c r="KG31" s="142"/>
      <c r="KI31" s="132" t="s">
        <v>2128</v>
      </c>
      <c r="KJ31" s="141" t="s">
        <v>62</v>
      </c>
      <c r="KK31" s="179">
        <f>1/KK29</f>
        <v>0.758964121576415</v>
      </c>
      <c r="KL31" s="142"/>
      <c r="KN31" s="132" t="s">
        <v>2128</v>
      </c>
      <c r="KO31" s="141" t="s">
        <v>62</v>
      </c>
      <c r="KP31" s="179">
        <f>1/KP29</f>
        <v>0.742598684210528</v>
      </c>
      <c r="KQ31" s="142"/>
      <c r="KS31" s="132" t="s">
        <v>2128</v>
      </c>
      <c r="KT31" s="141" t="s">
        <v>62</v>
      </c>
      <c r="KU31" s="179">
        <f>1/KU29</f>
        <v>0.746438933596104</v>
      </c>
      <c r="KV31" s="142"/>
      <c r="KX31" s="132" t="s">
        <v>2128</v>
      </c>
      <c r="KY31" s="141" t="s">
        <v>62</v>
      </c>
      <c r="KZ31" s="179">
        <f>1/KZ29</f>
        <v>0.755549392645184</v>
      </c>
      <c r="LA31" s="142"/>
    </row>
    <row r="32" spans="17:313">
      <c r="Q32" s="335"/>
      <c r="R32" s="335"/>
      <c r="S32" s="136"/>
      <c r="T32" s="137" t="s">
        <v>63</v>
      </c>
      <c r="U32" s="138">
        <f>1/U30</f>
        <v>0.735259462234715</v>
      </c>
      <c r="V32" s="142"/>
      <c r="W32" s="142"/>
      <c r="X32" s="142"/>
      <c r="Z32" s="136"/>
      <c r="AA32" s="137" t="s">
        <v>63</v>
      </c>
      <c r="AB32" s="138">
        <f>1/AB30</f>
        <v>0.738977060918342</v>
      </c>
      <c r="AC32" s="142"/>
      <c r="AD32" s="142"/>
      <c r="AE32" s="142"/>
      <c r="AG32" s="136"/>
      <c r="AH32" s="137" t="s">
        <v>63</v>
      </c>
      <c r="AI32" s="138">
        <f>1/AI30</f>
        <v>0.759272157656207</v>
      </c>
      <c r="AJ32" s="142"/>
      <c r="AK32" s="142"/>
      <c r="AL32" s="142"/>
      <c r="AN32" s="136"/>
      <c r="AO32" s="137" t="s">
        <v>63</v>
      </c>
      <c r="AP32" s="138">
        <f>1/AP30</f>
        <v>0.772622376615654</v>
      </c>
      <c r="AQ32" s="142"/>
      <c r="AR32" s="142"/>
      <c r="AS32" s="142"/>
      <c r="AU32" s="136"/>
      <c r="AV32" s="137" t="s">
        <v>63</v>
      </c>
      <c r="AW32" s="138">
        <f>1/AW30</f>
        <v>0.803643813639147</v>
      </c>
      <c r="AX32" s="142"/>
      <c r="AY32" s="142"/>
      <c r="AZ32" s="142"/>
      <c r="BB32" s="136"/>
      <c r="BC32" s="137" t="s">
        <v>63</v>
      </c>
      <c r="BD32" s="138">
        <f>1/BD30</f>
        <v>0.811429095193124</v>
      </c>
      <c r="BE32" s="142"/>
      <c r="BF32" s="142"/>
      <c r="BG32" s="142"/>
      <c r="BI32" s="136"/>
      <c r="BJ32" s="137" t="s">
        <v>63</v>
      </c>
      <c r="BK32" s="138">
        <f>1/BK30</f>
        <v>0.833406647374268</v>
      </c>
      <c r="BL32" s="142"/>
      <c r="BM32" s="142"/>
      <c r="BN32" s="142"/>
      <c r="BP32" s="136"/>
      <c r="BQ32" s="137" t="s">
        <v>63</v>
      </c>
      <c r="BR32" s="138">
        <f>1/BR30</f>
        <v>0.833458306150085</v>
      </c>
      <c r="BS32" s="142"/>
      <c r="BT32" s="142"/>
      <c r="BU32" s="142"/>
      <c r="BW32" s="136"/>
      <c r="BX32" s="137" t="s">
        <v>63</v>
      </c>
      <c r="BY32" s="138">
        <f>1/BY30</f>
        <v>0.878805934042632</v>
      </c>
      <c r="BZ32" s="142"/>
      <c r="CA32" s="142"/>
      <c r="CB32" s="142"/>
      <c r="CD32" s="136"/>
      <c r="CE32" s="137" t="s">
        <v>63</v>
      </c>
      <c r="CF32" s="138">
        <f>1/CF30</f>
        <v>0.881679127919598</v>
      </c>
      <c r="CG32" s="142"/>
      <c r="CH32" s="142"/>
      <c r="CI32" s="142"/>
      <c r="CK32" s="136"/>
      <c r="CL32" s="137" t="s">
        <v>63</v>
      </c>
      <c r="CM32" s="138">
        <f>1/CM30</f>
        <v>0.852624323708325</v>
      </c>
      <c r="CN32" s="142"/>
      <c r="CO32" s="142"/>
      <c r="CP32" s="142"/>
      <c r="CR32" s="136"/>
      <c r="CS32" s="137" t="s">
        <v>63</v>
      </c>
      <c r="CT32" s="138">
        <f>1/CT30</f>
        <v>0.821695990424494</v>
      </c>
      <c r="CU32" s="142"/>
      <c r="CV32" s="142"/>
      <c r="CW32" s="142"/>
      <c r="CY32" s="136"/>
      <c r="CZ32" s="137" t="s">
        <v>63</v>
      </c>
      <c r="DA32" s="138">
        <f>1/DA30</f>
        <v>0.820473834112891</v>
      </c>
      <c r="DB32" s="142"/>
      <c r="DC32" s="142"/>
      <c r="DD32" s="142"/>
      <c r="DF32" s="136"/>
      <c r="DG32" s="137" t="s">
        <v>63</v>
      </c>
      <c r="DH32" s="138">
        <f>1/DH30</f>
        <v>0.826880107706307</v>
      </c>
      <c r="DI32" s="142"/>
      <c r="DK32" s="136"/>
      <c r="DL32" s="137" t="s">
        <v>63</v>
      </c>
      <c r="DM32" s="138">
        <f>1/DM30</f>
        <v>0.824175550362891</v>
      </c>
      <c r="DN32" s="142"/>
      <c r="DP32" s="136"/>
      <c r="DQ32" s="137" t="s">
        <v>63</v>
      </c>
      <c r="DR32" s="138">
        <f>1/DR30</f>
        <v>0.804154955259513</v>
      </c>
      <c r="DS32" s="142"/>
      <c r="DU32" s="136"/>
      <c r="DV32" s="137" t="s">
        <v>63</v>
      </c>
      <c r="DW32" s="138">
        <f>1/DW30</f>
        <v>0.8011752666238</v>
      </c>
      <c r="DX32" s="142"/>
      <c r="DZ32" s="136"/>
      <c r="EA32" s="137" t="s">
        <v>63</v>
      </c>
      <c r="EB32" s="138">
        <f>1/EB30</f>
        <v>0.792506567176266</v>
      </c>
      <c r="EC32" s="142"/>
      <c r="EE32" s="136"/>
      <c r="EF32" s="137" t="s">
        <v>63</v>
      </c>
      <c r="EG32" s="138">
        <f>1/EG30</f>
        <v>0.773602414611473</v>
      </c>
      <c r="EH32" s="142"/>
      <c r="EJ32" s="136"/>
      <c r="EK32" s="137" t="s">
        <v>63</v>
      </c>
      <c r="EL32" s="138">
        <f>1/EL30</f>
        <v>0.780281985127789</v>
      </c>
      <c r="EM32" s="142"/>
      <c r="EO32" s="136"/>
      <c r="EP32" s="137" t="s">
        <v>63</v>
      </c>
      <c r="EQ32" s="138">
        <f>1/EQ30</f>
        <v>0.798686998795857</v>
      </c>
      <c r="ER32" s="142"/>
      <c r="ET32" s="136"/>
      <c r="EU32" s="137" t="s">
        <v>63</v>
      </c>
      <c r="EV32" s="138">
        <f>1/EV30</f>
        <v>0.816710116431144</v>
      </c>
      <c r="EW32" s="142"/>
      <c r="EY32" s="136"/>
      <c r="EZ32" s="137" t="s">
        <v>63</v>
      </c>
      <c r="FA32" s="138">
        <f>1/FA30</f>
        <v>0.803434566316816</v>
      </c>
      <c r="FB32" s="142"/>
      <c r="FD32" s="136"/>
      <c r="FE32" s="137" t="s">
        <v>63</v>
      </c>
      <c r="FF32" s="138">
        <f>1/FF30</f>
        <v>0.789018515209473</v>
      </c>
      <c r="FG32" s="142"/>
      <c r="FI32" s="136"/>
      <c r="FJ32" s="137" t="s">
        <v>63</v>
      </c>
      <c r="FK32" s="138">
        <f>1/FK30</f>
        <v>0.785099999782594</v>
      </c>
      <c r="FL32" s="142"/>
      <c r="FN32" s="136"/>
      <c r="FO32" s="137" t="s">
        <v>63</v>
      </c>
      <c r="FP32" s="138">
        <f>1/FP30</f>
        <v>0.788677954787324</v>
      </c>
      <c r="FQ32" s="142"/>
      <c r="FS32" s="136"/>
      <c r="FT32" s="137" t="s">
        <v>63</v>
      </c>
      <c r="FU32" s="138">
        <f>1/FU30</f>
        <v>0.783763712170077</v>
      </c>
      <c r="FV32" s="142"/>
      <c r="FX32" s="136"/>
      <c r="FY32" s="137" t="s">
        <v>63</v>
      </c>
      <c r="FZ32" s="138">
        <f>1/FZ30</f>
        <v>0.795166711681432</v>
      </c>
      <c r="GA32" s="142"/>
      <c r="GC32" s="136"/>
      <c r="GD32" s="137" t="s">
        <v>63</v>
      </c>
      <c r="GE32" s="138">
        <f>1/GE30</f>
        <v>0.787825810596613</v>
      </c>
      <c r="GF32" s="142"/>
      <c r="GH32" s="136"/>
      <c r="GI32" s="137" t="s">
        <v>63</v>
      </c>
      <c r="GJ32" s="138">
        <f>1/GJ30</f>
        <v>0.782778948013422</v>
      </c>
      <c r="GK32" s="142"/>
      <c r="GM32" s="136"/>
      <c r="GN32" s="137" t="s">
        <v>63</v>
      </c>
      <c r="GO32" s="138">
        <f>1/GO30</f>
        <v>0.775020121011728</v>
      </c>
      <c r="GP32" s="142"/>
      <c r="GR32" s="136"/>
      <c r="GS32" s="137" t="s">
        <v>63</v>
      </c>
      <c r="GT32" s="138">
        <f>1/GT30</f>
        <v>0.773004365290294</v>
      </c>
      <c r="GU32" s="142"/>
      <c r="GW32" s="136"/>
      <c r="GX32" s="137" t="s">
        <v>63</v>
      </c>
      <c r="GY32" s="138">
        <f>1/GY30</f>
        <v>0.757051918700274</v>
      </c>
      <c r="GZ32" s="142"/>
      <c r="HB32" s="136"/>
      <c r="HC32" s="137" t="s">
        <v>63</v>
      </c>
      <c r="HD32" s="138">
        <f>1/HD30</f>
        <v>0.768284833829148</v>
      </c>
      <c r="HE32" s="142"/>
      <c r="HG32" s="136"/>
      <c r="HH32" s="137" t="s">
        <v>63</v>
      </c>
      <c r="HI32" s="138">
        <f>1/HI30</f>
        <v>0.782187402715442</v>
      </c>
      <c r="HJ32" s="142"/>
      <c r="HL32" s="136"/>
      <c r="HM32" s="137" t="s">
        <v>63</v>
      </c>
      <c r="HN32" s="138">
        <f>1/HN30</f>
        <v>0.78725984548952</v>
      </c>
      <c r="HO32" s="142"/>
      <c r="HQ32" s="136"/>
      <c r="HR32" s="137" t="s">
        <v>63</v>
      </c>
      <c r="HS32" s="138">
        <f>1/HS30</f>
        <v>0.805021563508856</v>
      </c>
      <c r="HT32" s="142"/>
      <c r="HV32" s="136"/>
      <c r="HW32" s="137" t="s">
        <v>63</v>
      </c>
      <c r="HX32" s="138">
        <f>1/HX30</f>
        <v>0.792880322335805</v>
      </c>
      <c r="HY32" s="142"/>
      <c r="IA32" s="136"/>
      <c r="IB32" s="137" t="s">
        <v>63</v>
      </c>
      <c r="IC32" s="138">
        <f>1/IC30</f>
        <v>0.772285710849831</v>
      </c>
      <c r="ID32" s="142"/>
      <c r="IF32" s="136"/>
      <c r="IG32" s="137" t="s">
        <v>63</v>
      </c>
      <c r="IH32" s="138">
        <f>1/IH30</f>
        <v>0.757918434045234</v>
      </c>
      <c r="II32" s="142"/>
      <c r="IK32" s="136"/>
      <c r="IL32" s="137" t="s">
        <v>63</v>
      </c>
      <c r="IM32" s="138">
        <f>1/IM30</f>
        <v>0.74766990641219</v>
      </c>
      <c r="IN32" s="142"/>
      <c r="IP32" s="136"/>
      <c r="IQ32" s="137" t="s">
        <v>63</v>
      </c>
      <c r="IR32" s="138">
        <f>1/IR30</f>
        <v>0.73750470666285</v>
      </c>
      <c r="IS32" s="142"/>
      <c r="IU32" s="136"/>
      <c r="IV32" s="137" t="s">
        <v>63</v>
      </c>
      <c r="IW32" s="138">
        <f>1/IW30</f>
        <v>0.738868654595994</v>
      </c>
      <c r="IX32" s="142"/>
      <c r="IZ32" s="136"/>
      <c r="JA32" s="137" t="s">
        <v>63</v>
      </c>
      <c r="JB32" s="138">
        <f>1/JB30</f>
        <v>0.742388607771069</v>
      </c>
      <c r="JC32" s="142"/>
      <c r="JE32" s="136"/>
      <c r="JF32" s="137" t="s">
        <v>63</v>
      </c>
      <c r="JG32" s="138">
        <f>1/JG30</f>
        <v>0.739858341341179</v>
      </c>
      <c r="JH32" s="142"/>
      <c r="JJ32" s="136"/>
      <c r="JK32" s="137" t="s">
        <v>63</v>
      </c>
      <c r="JL32" s="138">
        <f>1/JL30</f>
        <v>0.748709160830563</v>
      </c>
      <c r="JM32" s="142"/>
      <c r="JO32" s="136"/>
      <c r="JP32" s="137" t="s">
        <v>63</v>
      </c>
      <c r="JQ32" s="138">
        <f>1/JQ30</f>
        <v>0.760472269011707</v>
      </c>
      <c r="JR32" s="142"/>
      <c r="JT32" s="136"/>
      <c r="JU32" s="137" t="s">
        <v>63</v>
      </c>
      <c r="JV32" s="138">
        <f>1/JV30</f>
        <v>0.748236595256594</v>
      </c>
      <c r="JW32" s="142"/>
      <c r="JY32" s="136"/>
      <c r="JZ32" s="137" t="s">
        <v>63</v>
      </c>
      <c r="KA32" s="138">
        <f>1/KA30</f>
        <v>0.742139400766438</v>
      </c>
      <c r="KB32" s="142"/>
      <c r="KD32" s="136"/>
      <c r="KE32" s="137" t="s">
        <v>63</v>
      </c>
      <c r="KF32" s="138">
        <f>1/KF30</f>
        <v>0.736954717981691</v>
      </c>
      <c r="KG32" s="142"/>
      <c r="KI32" s="136"/>
      <c r="KJ32" s="137" t="s">
        <v>63</v>
      </c>
      <c r="KK32" s="138">
        <f>1/KK30</f>
        <v>0.749540944428833</v>
      </c>
      <c r="KL32" s="142"/>
      <c r="KN32" s="136"/>
      <c r="KO32" s="137" t="s">
        <v>63</v>
      </c>
      <c r="KP32" s="138">
        <f>1/KP30</f>
        <v>0.745471022777574</v>
      </c>
      <c r="KQ32" s="142"/>
      <c r="KS32" s="136"/>
      <c r="KT32" s="137" t="s">
        <v>63</v>
      </c>
      <c r="KU32" s="138">
        <f>1/KU30</f>
        <v>0.743911372156906</v>
      </c>
      <c r="KV32" s="142"/>
      <c r="KX32" s="136"/>
      <c r="KY32" s="137" t="s">
        <v>63</v>
      </c>
      <c r="KZ32" s="138">
        <f>1/KZ30</f>
        <v>0.751735430229703</v>
      </c>
      <c r="LA32" s="142"/>
    </row>
    <row r="33" spans="33:313">
      <c r="AG33" s="164"/>
      <c r="AN33" s="164"/>
      <c r="AU33" s="164"/>
      <c r="BB33" s="164"/>
      <c r="BI33" s="164"/>
      <c r="BP33" s="164"/>
      <c r="BW33" s="164"/>
      <c r="CD33" s="164"/>
      <c r="CK33" s="164" t="str">
        <f>CK6</f>
        <v>2022-11-30</v>
      </c>
      <c r="CR33" s="164" t="str">
        <f>CR6</f>
        <v>2022-12-30</v>
      </c>
      <c r="CY33" s="164" t="str">
        <f>CY6</f>
        <v>2023-01-31</v>
      </c>
      <c r="DF33" s="164"/>
      <c r="DG33" s="164">
        <f>DG7</f>
        <v>44984</v>
      </c>
      <c r="DK33" s="164"/>
      <c r="DL33" s="164">
        <f>DL7</f>
        <v>45015</v>
      </c>
      <c r="DP33" s="164"/>
      <c r="DQ33" s="164">
        <f>DQ7</f>
        <v>45043</v>
      </c>
      <c r="DU33" s="164"/>
      <c r="DV33" s="164">
        <f>DV7</f>
        <v>45076</v>
      </c>
      <c r="DZ33" s="164"/>
      <c r="EA33" s="164">
        <f>EA7</f>
        <v>45106</v>
      </c>
      <c r="EE33" s="164"/>
      <c r="EF33" s="164">
        <f>EF7</f>
        <v>45135</v>
      </c>
      <c r="EG33" s="135"/>
      <c r="EH33" s="135"/>
      <c r="EJ33" s="164"/>
      <c r="EK33" s="164">
        <f>EK7</f>
        <v>45168</v>
      </c>
      <c r="EL33" s="135"/>
      <c r="EM33" s="135"/>
      <c r="EO33" s="164"/>
      <c r="EP33" s="164">
        <f>EP7</f>
        <v>45196</v>
      </c>
      <c r="EQ33" s="135"/>
      <c r="ER33" s="135"/>
      <c r="ET33" s="164"/>
      <c r="EU33" s="164">
        <f>EU7</f>
        <v>45229</v>
      </c>
      <c r="EV33" s="135"/>
      <c r="EW33" s="135"/>
      <c r="EY33" s="164"/>
      <c r="EZ33" s="164">
        <f>EZ7</f>
        <v>45259</v>
      </c>
      <c r="FA33" s="135"/>
      <c r="FB33" s="135"/>
      <c r="FD33" s="164"/>
      <c r="FE33" s="164">
        <f>FE7</f>
        <v>45288</v>
      </c>
      <c r="FF33" s="135"/>
      <c r="FG33" s="135"/>
      <c r="FI33" s="164"/>
      <c r="FJ33" s="164">
        <f>FJ7</f>
        <v>45320</v>
      </c>
      <c r="FK33" s="135"/>
      <c r="FL33" s="135"/>
      <c r="FN33" s="164"/>
      <c r="FO33" s="164">
        <f>FO7</f>
        <v>45350</v>
      </c>
      <c r="FP33" s="135"/>
      <c r="FQ33" s="135"/>
      <c r="FS33" s="164"/>
      <c r="FT33" s="164">
        <f>FT7</f>
        <v>45379</v>
      </c>
      <c r="FU33" s="135"/>
      <c r="FV33" s="135"/>
      <c r="FX33" s="164"/>
      <c r="FY33" s="164">
        <f>FY7</f>
        <v>45411</v>
      </c>
      <c r="FZ33" s="135"/>
      <c r="GA33" s="135"/>
      <c r="GC33" s="164"/>
      <c r="GD33" s="164">
        <f>GD7</f>
        <v>45442</v>
      </c>
      <c r="GE33" s="135"/>
      <c r="GF33" s="135"/>
      <c r="GH33" s="164"/>
      <c r="GI33" s="164">
        <f>GI7</f>
        <v>45470</v>
      </c>
      <c r="GJ33" s="135"/>
      <c r="GK33" s="135"/>
      <c r="GM33" s="164"/>
      <c r="GN33" s="164">
        <f>GN7</f>
        <v>45503</v>
      </c>
      <c r="GO33" s="135"/>
      <c r="GP33" s="135"/>
      <c r="GR33" s="164"/>
      <c r="GS33" s="164">
        <f>GS7</f>
        <v>45533</v>
      </c>
      <c r="GT33" s="135"/>
      <c r="GU33" s="135"/>
      <c r="GW33" s="164"/>
      <c r="GX33" s="164">
        <f>GX7</f>
        <v>45562</v>
      </c>
      <c r="GY33" s="135"/>
      <c r="GZ33" s="135"/>
      <c r="HB33" s="164"/>
      <c r="HC33" s="164">
        <f>HC7</f>
        <v>45595</v>
      </c>
      <c r="HD33" s="135"/>
      <c r="HE33" s="135"/>
      <c r="HG33" s="164"/>
      <c r="HH33" s="164">
        <f>HH7</f>
        <v>45624</v>
      </c>
      <c r="HI33" s="135"/>
      <c r="HJ33" s="135"/>
      <c r="HL33" s="164"/>
      <c r="HM33" s="164">
        <f>HM7</f>
        <v>45656</v>
      </c>
      <c r="HN33" s="135"/>
      <c r="HO33" s="135"/>
      <c r="HQ33" s="164"/>
      <c r="HR33" s="164">
        <f>HR7</f>
        <v>45673</v>
      </c>
      <c r="HS33" s="135"/>
      <c r="HT33" s="135"/>
      <c r="HV33" s="164"/>
      <c r="HW33" s="164">
        <f>HW7</f>
        <v>45715</v>
      </c>
      <c r="HX33" s="135"/>
      <c r="HY33" s="135"/>
      <c r="IA33" s="164"/>
      <c r="IB33" s="164">
        <f>IB7</f>
        <v>45744</v>
      </c>
      <c r="IC33" s="135"/>
      <c r="ID33" s="135"/>
      <c r="IF33" s="164"/>
      <c r="IG33" s="164">
        <f>IG7</f>
        <v>45776</v>
      </c>
      <c r="IH33" s="135"/>
      <c r="II33" s="135"/>
      <c r="IK33" s="164"/>
      <c r="IL33" s="164">
        <f>IL7</f>
        <v>45806</v>
      </c>
      <c r="IM33" s="135"/>
      <c r="IN33" s="135"/>
      <c r="IP33" s="164"/>
      <c r="IQ33" s="164">
        <f>IQ7</f>
        <v>45835</v>
      </c>
      <c r="IR33" s="135"/>
      <c r="IS33" s="135"/>
      <c r="IU33" s="164"/>
      <c r="IV33" s="164">
        <f>IV7</f>
        <v>45868</v>
      </c>
      <c r="IW33" s="135"/>
      <c r="IX33" s="135"/>
      <c r="IZ33" s="164"/>
      <c r="JA33" s="164">
        <f>JA7</f>
        <v>45897</v>
      </c>
      <c r="JB33" s="135"/>
      <c r="JC33" s="135"/>
      <c r="JE33" s="164"/>
      <c r="JF33" s="164">
        <f>JF7</f>
        <v>45929</v>
      </c>
      <c r="JG33" s="135"/>
      <c r="JH33" s="135"/>
      <c r="JJ33" s="164"/>
      <c r="JK33" s="164">
        <f>JK7</f>
        <v>45960</v>
      </c>
      <c r="JL33" s="135"/>
      <c r="JM33" s="135"/>
      <c r="JO33" s="164"/>
      <c r="JP33" s="164">
        <f>JP7</f>
        <v>45988</v>
      </c>
      <c r="JQ33" s="135"/>
      <c r="JR33" s="135"/>
      <c r="JT33" s="164"/>
      <c r="JU33" s="164">
        <f>JU7</f>
        <v>46021</v>
      </c>
      <c r="JV33" s="135"/>
      <c r="JW33" s="135"/>
      <c r="JY33" s="164"/>
      <c r="JZ33" s="164">
        <f>JZ7</f>
        <v>46051</v>
      </c>
      <c r="KA33" s="135"/>
      <c r="KB33" s="135"/>
      <c r="KD33" s="164"/>
      <c r="KE33" s="164">
        <f>KE7</f>
        <v>46079</v>
      </c>
      <c r="KF33" s="135"/>
      <c r="KG33" s="135"/>
      <c r="KI33" s="164"/>
      <c r="KJ33" s="164">
        <f>KJ7</f>
        <v>46111</v>
      </c>
      <c r="KK33" s="135"/>
      <c r="KL33" s="135"/>
      <c r="KN33" s="164"/>
      <c r="KO33" s="164">
        <f>KO7</f>
        <v>46141</v>
      </c>
      <c r="KP33" s="135"/>
      <c r="KQ33" s="135"/>
      <c r="KS33" s="164"/>
      <c r="KT33" s="164">
        <f>KT7</f>
        <v>46170</v>
      </c>
      <c r="KU33" s="135"/>
      <c r="KV33" s="135"/>
      <c r="KX33" s="164"/>
      <c r="KY33" s="164">
        <f>KY7</f>
        <v>46202</v>
      </c>
      <c r="KZ33" s="135"/>
      <c r="LA33" s="135"/>
    </row>
  </sheetData>
  <sheetProtection formatCells="0" insertHyperlinks="0" autoFilter="0"/>
  <mergeCells count="30">
    <mergeCell ref="B5:C5"/>
    <mergeCell ref="F5:G5"/>
    <mergeCell ref="K5:L5"/>
    <mergeCell ref="O5:P5"/>
    <mergeCell ref="T5:U5"/>
    <mergeCell ref="V5:W5"/>
    <mergeCell ref="AA5:AB5"/>
    <mergeCell ref="AC5:AD5"/>
    <mergeCell ref="AH5:AI5"/>
    <mergeCell ref="AJ5:AK5"/>
    <mergeCell ref="AO5:AP5"/>
    <mergeCell ref="AQ5:AR5"/>
    <mergeCell ref="AV5:AW5"/>
    <mergeCell ref="AX5:AY5"/>
    <mergeCell ref="BC5:BD5"/>
    <mergeCell ref="BE5:BF5"/>
    <mergeCell ref="BJ5:BK5"/>
    <mergeCell ref="BL5:BM5"/>
    <mergeCell ref="BQ5:BR5"/>
    <mergeCell ref="BS5:BT5"/>
    <mergeCell ref="BX5:BY5"/>
    <mergeCell ref="BZ5:CA5"/>
    <mergeCell ref="CE5:CF5"/>
    <mergeCell ref="CG5:CH5"/>
    <mergeCell ref="CL5:CM5"/>
    <mergeCell ref="CN5:CO5"/>
    <mergeCell ref="CS5:CT5"/>
    <mergeCell ref="CU5:CV5"/>
    <mergeCell ref="CZ5:DA5"/>
    <mergeCell ref="DB5:DC5"/>
  </mergeCell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B1:LB33"/>
  <sheetViews>
    <sheetView zoomScale="90" zoomScaleNormal="90" topLeftCell="KR1" workbookViewId="0">
      <selection activeCell="IF2" sqref="IF2"/>
    </sheetView>
  </sheetViews>
  <sheetFormatPr defaultColWidth="9" defaultRowHeight="14.4"/>
  <cols>
    <col min="1" max="1" width="11.1111111111111" customWidth="1"/>
    <col min="2" max="2" width="21.4444444444444" style="135" customWidth="1"/>
    <col min="3" max="3" width="8.44444444444444" style="135" customWidth="1"/>
    <col min="4" max="4" width="9.66666666666667" style="135" customWidth="1"/>
    <col min="7" max="7" width="21.1111111111111" style="135" customWidth="1"/>
    <col min="8" max="8" width="8.44444444444444" style="135" customWidth="1"/>
    <col min="9" max="9" width="17.4444444444444" style="135" customWidth="1"/>
    <col min="10" max="10" width="18.1111111111111" customWidth="1"/>
    <col min="11" max="11" width="7.11111111111111" customWidth="1"/>
    <col min="12" max="12" width="21.1111111111111" style="135" customWidth="1"/>
    <col min="13" max="13" width="8.44444444444444" style="135" customWidth="1"/>
    <col min="14" max="14" width="17.4444444444444" style="135" customWidth="1"/>
    <col min="15" max="15" width="18.1111111111111" customWidth="1"/>
    <col min="16" max="16" width="21.1111111111111" style="135" customWidth="1"/>
    <col min="17" max="17" width="8.44444444444444" style="135" customWidth="1"/>
    <col min="18" max="18" width="17.4444444444444" style="135" customWidth="1"/>
    <col min="19" max="19" width="18.1111111111111" customWidth="1"/>
    <col min="20" max="20" width="13.8888888888889" style="135" customWidth="1"/>
    <col min="21" max="21" width="9" style="135"/>
    <col min="22" max="22" width="11.787037037037" style="135" customWidth="1"/>
    <col min="23" max="23" width="19.212962962963" style="135" customWidth="1"/>
    <col min="24" max="24" width="12.5555555555556" style="135" customWidth="1"/>
    <col min="25" max="25" width="20.3333333333333" style="135" customWidth="1"/>
    <col min="27" max="27" width="13.8888888888889" style="135" customWidth="1"/>
    <col min="28" max="28" width="9" style="135"/>
    <col min="29" max="29" width="11.787037037037" style="135" customWidth="1"/>
    <col min="30" max="30" width="19.212962962963" style="135" customWidth="1"/>
    <col min="31" max="31" width="12.5555555555556" style="135" customWidth="1"/>
    <col min="32" max="32" width="20.3333333333333" style="135" customWidth="1"/>
    <col min="34" max="34" width="13.8888888888889" style="135" customWidth="1"/>
    <col min="35" max="35" width="9" style="135"/>
    <col min="36" max="36" width="11.787037037037" style="135" customWidth="1"/>
    <col min="37" max="37" width="19.212962962963" style="135" customWidth="1"/>
    <col min="38" max="38" width="12.5555555555556" style="135" customWidth="1"/>
    <col min="39" max="39" width="20.3333333333333" style="135" customWidth="1"/>
    <col min="41" max="41" width="13.8888888888889" style="135" customWidth="1"/>
    <col min="42" max="42" width="9" style="135"/>
    <col min="43" max="43" width="11.787037037037" style="135" customWidth="1"/>
    <col min="44" max="44" width="19.212962962963" style="135" customWidth="1"/>
    <col min="45" max="45" width="12.5555555555556" style="135" customWidth="1"/>
    <col min="46" max="46" width="20.3333333333333" style="135" customWidth="1"/>
    <col min="48" max="48" width="13.8888888888889" style="135" customWidth="1"/>
    <col min="49" max="49" width="9" style="135"/>
    <col min="50" max="50" width="11.787037037037" style="135" customWidth="1"/>
    <col min="51" max="51" width="19.212962962963" style="135" customWidth="1"/>
    <col min="52" max="52" width="12.5555555555556" style="135" customWidth="1"/>
    <col min="53" max="53" width="20.3333333333333" style="135" customWidth="1"/>
    <col min="55" max="55" width="13.8888888888889" style="135" customWidth="1"/>
    <col min="56" max="56" width="9" style="135"/>
    <col min="57" max="57" width="11.787037037037" style="135" customWidth="1"/>
    <col min="58" max="58" width="19.212962962963" style="135" customWidth="1"/>
    <col min="59" max="59" width="14" style="135" customWidth="1"/>
    <col min="60" max="60" width="20.3333333333333" style="135" customWidth="1"/>
    <col min="62" max="62" width="13.8888888888889" style="135" customWidth="1"/>
    <col min="63" max="63" width="9" style="135"/>
    <col min="64" max="64" width="11.787037037037" style="135" customWidth="1"/>
    <col min="65" max="65" width="19.212962962963" style="135" customWidth="1"/>
    <col min="66" max="66" width="14" style="135" customWidth="1"/>
    <col min="67" max="67" width="20.3333333333333" style="135" customWidth="1"/>
    <col min="69" max="69" width="13.8888888888889" style="135" customWidth="1"/>
    <col min="70" max="70" width="9" style="135"/>
    <col min="71" max="71" width="11.787037037037" style="135" customWidth="1"/>
    <col min="72" max="72" width="19.212962962963" style="135" customWidth="1"/>
    <col min="73" max="73" width="14" style="135" customWidth="1"/>
    <col min="74" max="74" width="20.3333333333333" style="135" customWidth="1"/>
    <col min="76" max="76" width="13.8888888888889" style="135" customWidth="1"/>
    <col min="77" max="77" width="9" style="135"/>
    <col min="78" max="78" width="11.787037037037" style="135" customWidth="1"/>
    <col min="79" max="79" width="19.212962962963" style="135" customWidth="1"/>
    <col min="80" max="80" width="14" style="135" customWidth="1"/>
    <col min="81" max="81" width="20.3333333333333" style="135" customWidth="1"/>
    <col min="83" max="83" width="13.8888888888889" style="135" customWidth="1"/>
    <col min="84" max="84" width="9" style="135"/>
    <col min="85" max="85" width="11.787037037037" style="135" customWidth="1"/>
    <col min="86" max="86" width="19.212962962963" style="135" customWidth="1"/>
    <col min="87" max="87" width="14" style="135" customWidth="1"/>
    <col min="88" max="88" width="20.3333333333333" style="135" customWidth="1"/>
    <col min="90" max="90" width="13.8888888888889" style="135" customWidth="1"/>
    <col min="91" max="91" width="9" style="135"/>
    <col min="92" max="92" width="11.787037037037" style="135" customWidth="1"/>
    <col min="93" max="93" width="19.212962962963" style="135" customWidth="1"/>
    <col min="94" max="94" width="14" style="135" customWidth="1"/>
    <col min="95" max="95" width="20.3333333333333" style="135" customWidth="1"/>
    <col min="97" max="97" width="13.8888888888889" style="135" customWidth="1"/>
    <col min="98" max="98" width="9" style="135"/>
    <col min="99" max="99" width="11.787037037037" style="135" customWidth="1"/>
    <col min="100" max="100" width="19.212962962963" style="135" customWidth="1"/>
    <col min="101" max="101" width="14" style="135" customWidth="1"/>
    <col min="102" max="102" width="20.3333333333333" style="135" customWidth="1"/>
    <col min="104" max="104" width="13.8888888888889" style="135" customWidth="1"/>
    <col min="105" max="105" width="9" style="135"/>
    <col min="106" max="106" width="11.787037037037" style="135" customWidth="1"/>
    <col min="107" max="107" width="19.212962962963" style="135" customWidth="1"/>
    <col min="108" max="108" width="14" style="135" customWidth="1"/>
    <col min="109" max="109" width="20.3333333333333" style="135" customWidth="1"/>
    <col min="111" max="111" width="13.8888888888889" style="135" customWidth="1"/>
    <col min="112" max="112" width="13.6666666666667" style="135" customWidth="1"/>
    <col min="113" max="113" width="18.787037037037" style="135" customWidth="1"/>
    <col min="114" max="114" width="16.787037037037" style="135" customWidth="1"/>
    <col min="116" max="116" width="13.8888888888889" style="135" customWidth="1"/>
    <col min="117" max="117" width="13.6666666666667" style="135" customWidth="1"/>
    <col min="118" max="118" width="18.787037037037" style="135" customWidth="1"/>
    <col min="119" max="119" width="16.787037037037" style="135" customWidth="1"/>
    <col min="121" max="121" width="13.8888888888889" style="135" customWidth="1"/>
    <col min="122" max="122" width="13.6666666666667" style="135" customWidth="1"/>
    <col min="123" max="123" width="18.787037037037" style="135" customWidth="1"/>
    <col min="124" max="124" width="16.787037037037" style="135" customWidth="1"/>
    <col min="126" max="126" width="13.8888888888889" style="135" customWidth="1"/>
    <col min="127" max="127" width="13.6666666666667" style="135" customWidth="1"/>
    <col min="128" max="128" width="18.787037037037" style="135" customWidth="1"/>
    <col min="129" max="129" width="16.787037037037" style="135" customWidth="1"/>
    <col min="131" max="131" width="13.8888888888889" style="135" customWidth="1"/>
    <col min="132" max="132" width="13.6666666666667" style="135" customWidth="1"/>
    <col min="133" max="133" width="18.787037037037" style="135" customWidth="1"/>
    <col min="134" max="134" width="16.787037037037" style="135" customWidth="1"/>
    <col min="136" max="136" width="12.212962962963" customWidth="1"/>
    <col min="137" max="137" width="10.787037037037" customWidth="1"/>
    <col min="138" max="138" width="18.787037037037" customWidth="1"/>
    <col min="139" max="139" width="16.787037037037" customWidth="1"/>
    <col min="141" max="141" width="12.212962962963" customWidth="1"/>
    <col min="142" max="142" width="10.787037037037" customWidth="1"/>
    <col min="143" max="143" width="18.787037037037" customWidth="1"/>
    <col min="144" max="144" width="16.787037037037" customWidth="1"/>
    <col min="146" max="146" width="12.212962962963" customWidth="1"/>
    <col min="147" max="147" width="10.787037037037" customWidth="1"/>
    <col min="148" max="148" width="18.787037037037" customWidth="1"/>
    <col min="149" max="149" width="16.787037037037" customWidth="1"/>
    <col min="151" max="151" width="12.212962962963" customWidth="1"/>
    <col min="152" max="152" width="10.787037037037" customWidth="1"/>
    <col min="153" max="153" width="18.787037037037" customWidth="1"/>
    <col min="154" max="154" width="16.787037037037" customWidth="1"/>
    <col min="156" max="156" width="12.212962962963" customWidth="1"/>
    <col min="157" max="157" width="10.787037037037" customWidth="1"/>
    <col min="158" max="158" width="18.787037037037" customWidth="1"/>
    <col min="159" max="159" width="16.787037037037" customWidth="1"/>
    <col min="161" max="161" width="12.212962962963" customWidth="1"/>
    <col min="162" max="162" width="10.787037037037" customWidth="1"/>
    <col min="163" max="163" width="18.787037037037" customWidth="1"/>
    <col min="164" max="164" width="16.787037037037" customWidth="1"/>
    <col min="166" max="166" width="12.212962962963" customWidth="1"/>
    <col min="167" max="167" width="10.787037037037" customWidth="1"/>
    <col min="168" max="168" width="18.787037037037" customWidth="1"/>
    <col min="169" max="169" width="16.787037037037" customWidth="1"/>
    <col min="171" max="171" width="12.212962962963" customWidth="1"/>
    <col min="172" max="172" width="10.787037037037" customWidth="1"/>
    <col min="173" max="173" width="18.787037037037" customWidth="1"/>
    <col min="174" max="174" width="16.787037037037" customWidth="1"/>
    <col min="176" max="176" width="12.212962962963" customWidth="1"/>
    <col min="177" max="177" width="10.787037037037" customWidth="1"/>
    <col min="178" max="178" width="18.787037037037" customWidth="1"/>
    <col min="179" max="179" width="16.787037037037" customWidth="1"/>
    <col min="181" max="181" width="12.212962962963" customWidth="1"/>
    <col min="182" max="182" width="10.787037037037" customWidth="1"/>
    <col min="183" max="183" width="18.787037037037" customWidth="1"/>
    <col min="184" max="184" width="16.787037037037" customWidth="1"/>
    <col min="186" max="186" width="12.212962962963" customWidth="1"/>
    <col min="187" max="187" width="10.787037037037" customWidth="1"/>
    <col min="188" max="188" width="18.787037037037" customWidth="1"/>
    <col min="189" max="189" width="16.787037037037" customWidth="1"/>
    <col min="191" max="191" width="12.212962962963" customWidth="1"/>
    <col min="192" max="192" width="10.787037037037" customWidth="1"/>
    <col min="193" max="193" width="18.787037037037" customWidth="1"/>
    <col min="194" max="194" width="16.787037037037" customWidth="1"/>
    <col min="196" max="196" width="12.212962962963" customWidth="1"/>
    <col min="197" max="197" width="10.787037037037" customWidth="1"/>
    <col min="198" max="198" width="18.787037037037" customWidth="1"/>
    <col min="199" max="199" width="16.787037037037" customWidth="1"/>
    <col min="201" max="201" width="12.212962962963" customWidth="1"/>
    <col min="202" max="202" width="10.787037037037" customWidth="1"/>
    <col min="203" max="203" width="18.787037037037" customWidth="1"/>
    <col min="204" max="204" width="16.787037037037" customWidth="1"/>
    <col min="206" max="206" width="12.212962962963" customWidth="1"/>
    <col min="207" max="207" width="10.787037037037" customWidth="1"/>
    <col min="208" max="208" width="18.787037037037" customWidth="1"/>
    <col min="209" max="209" width="16.787037037037" customWidth="1"/>
    <col min="211" max="211" width="12.212962962963" customWidth="1"/>
    <col min="212" max="212" width="10.787037037037" customWidth="1"/>
    <col min="213" max="213" width="18.787037037037" customWidth="1"/>
    <col min="214" max="214" width="16.787037037037" customWidth="1"/>
    <col min="216" max="216" width="12.212962962963" customWidth="1"/>
    <col min="217" max="217" width="10.787037037037" customWidth="1"/>
    <col min="218" max="218" width="18.787037037037" customWidth="1"/>
    <col min="219" max="219" width="16.787037037037" customWidth="1"/>
    <col min="221" max="221" width="12.212962962963" customWidth="1"/>
    <col min="222" max="222" width="10.787037037037" customWidth="1"/>
    <col min="223" max="223" width="18.787037037037" customWidth="1"/>
    <col min="224" max="224" width="16.787037037037" customWidth="1"/>
    <col min="226" max="226" width="12.212962962963" customWidth="1"/>
    <col min="227" max="227" width="10.787037037037" customWidth="1"/>
    <col min="228" max="228" width="18.787037037037" customWidth="1"/>
    <col min="229" max="229" width="16.787037037037" customWidth="1"/>
    <col min="231" max="231" width="12.212962962963" customWidth="1"/>
    <col min="232" max="232" width="10.787037037037" customWidth="1"/>
    <col min="233" max="233" width="18.787037037037" customWidth="1"/>
    <col min="234" max="234" width="16.787037037037" customWidth="1"/>
    <col min="236" max="236" width="12.212962962963" customWidth="1"/>
    <col min="237" max="237" width="10.787037037037" customWidth="1"/>
    <col min="238" max="238" width="18.787037037037" customWidth="1"/>
    <col min="239" max="239" width="16.787037037037" customWidth="1"/>
    <col min="241" max="241" width="12.212962962963" customWidth="1"/>
    <col min="242" max="242" width="10.787037037037" customWidth="1"/>
    <col min="243" max="243" width="18.787037037037" customWidth="1"/>
    <col min="244" max="244" width="16.787037037037" customWidth="1"/>
    <col min="246" max="246" width="12.212962962963" customWidth="1"/>
    <col min="247" max="247" width="10.787037037037" customWidth="1"/>
    <col min="248" max="248" width="18.787037037037" customWidth="1"/>
    <col min="249" max="249" width="16.787037037037" customWidth="1"/>
    <col min="251" max="251" width="12.212962962963" customWidth="1"/>
    <col min="252" max="252" width="10.787037037037" customWidth="1"/>
    <col min="253" max="253" width="18.787037037037" customWidth="1"/>
    <col min="254" max="254" width="16.787037037037" customWidth="1"/>
    <col min="256" max="256" width="12.212962962963" customWidth="1"/>
    <col min="257" max="257" width="10.787037037037" customWidth="1"/>
    <col min="258" max="258" width="18.787037037037" customWidth="1"/>
    <col min="259" max="259" width="16.787037037037" customWidth="1"/>
    <col min="261" max="261" width="12.212962962963" customWidth="1"/>
    <col min="262" max="262" width="10.787037037037" customWidth="1"/>
    <col min="263" max="263" width="18.787037037037" customWidth="1"/>
    <col min="264" max="264" width="16.787037037037" customWidth="1"/>
    <col min="266" max="266" width="12.212962962963" customWidth="1"/>
    <col min="267" max="267" width="10.787037037037" customWidth="1"/>
    <col min="268" max="268" width="18.787037037037" customWidth="1"/>
    <col min="269" max="269" width="16.787037037037" customWidth="1"/>
    <col min="271" max="271" width="12.212962962963" customWidth="1"/>
    <col min="272" max="272" width="12.3703703703704" customWidth="1"/>
    <col min="273" max="273" width="18.787037037037" customWidth="1"/>
    <col min="274" max="274" width="16.787037037037" customWidth="1"/>
    <col min="276" max="276" width="12.212962962963" customWidth="1"/>
    <col min="277" max="277" width="12.3703703703704" customWidth="1"/>
    <col min="278" max="278" width="18.787037037037" customWidth="1"/>
    <col min="279" max="279" width="16.787037037037" customWidth="1"/>
    <col min="281" max="281" width="12.212962962963" customWidth="1"/>
    <col min="282" max="282" width="12.3703703703704" customWidth="1"/>
    <col min="283" max="283" width="18.787037037037" customWidth="1"/>
    <col min="284" max="284" width="16.787037037037" customWidth="1"/>
    <col min="286" max="286" width="12.212962962963" customWidth="1"/>
    <col min="287" max="287" width="12.3703703703704" customWidth="1"/>
    <col min="288" max="288" width="18.787037037037" customWidth="1"/>
    <col min="289" max="289" width="16.787037037037" customWidth="1"/>
    <col min="291" max="291" width="12.212962962963" customWidth="1"/>
    <col min="292" max="292" width="12.3703703703704" customWidth="1"/>
    <col min="293" max="293" width="18.787037037037" customWidth="1"/>
    <col min="294" max="294" width="16.787037037037" customWidth="1"/>
    <col min="296" max="296" width="12.212962962963" customWidth="1"/>
    <col min="297" max="297" width="12.3703703703704" customWidth="1"/>
    <col min="298" max="298" width="18.787037037037" customWidth="1"/>
    <col min="299" max="299" width="16.787037037037" customWidth="1"/>
    <col min="301" max="301" width="12.212962962963" customWidth="1"/>
    <col min="302" max="302" width="12.3703703703704" customWidth="1"/>
    <col min="303" max="303" width="18.787037037037" customWidth="1"/>
    <col min="304" max="304" width="16.787037037037" customWidth="1"/>
    <col min="306" max="306" width="12.212962962963" customWidth="1"/>
    <col min="307" max="307" width="12.3703703703704" customWidth="1"/>
    <col min="308" max="308" width="18.787037037037" customWidth="1"/>
    <col min="309" max="309" width="16.787037037037" customWidth="1"/>
    <col min="311" max="311" width="12.212962962963" customWidth="1"/>
    <col min="312" max="312" width="12.3703703703704" customWidth="1"/>
    <col min="313" max="313" width="18.787037037037" customWidth="1"/>
    <col min="314" max="314" width="16.787037037037" customWidth="1"/>
  </cols>
  <sheetData>
    <row r="1" spans="2:314">
      <c r="B1" s="154" t="s">
        <v>2129</v>
      </c>
      <c r="C1" s="325"/>
      <c r="D1" s="155">
        <f>1/D3</f>
        <v>0.316195535319041</v>
      </c>
      <c r="G1" s="154" t="s">
        <v>2129</v>
      </c>
      <c r="H1" s="325"/>
      <c r="I1" s="155">
        <f>1/I3</f>
        <v>0.313440320962889</v>
      </c>
      <c r="L1" s="154" t="s">
        <v>2129</v>
      </c>
      <c r="M1" s="325"/>
      <c r="N1" s="155">
        <f>1/N3</f>
        <v>0.294490090408458</v>
      </c>
      <c r="P1" s="154" t="s">
        <v>2129</v>
      </c>
      <c r="Q1" s="325"/>
      <c r="R1" s="155">
        <f>1/R3</f>
        <v>0.311623558741041</v>
      </c>
      <c r="T1" s="132" t="s">
        <v>2130</v>
      </c>
      <c r="U1" s="141" t="s">
        <v>62</v>
      </c>
      <c r="V1" s="179">
        <f>1/V3</f>
        <v>0.30902348578492</v>
      </c>
      <c r="W1" s="318"/>
      <c r="AA1" s="132" t="s">
        <v>2130</v>
      </c>
      <c r="AB1" s="141" t="s">
        <v>62</v>
      </c>
      <c r="AC1" s="179">
        <f>1/AC3</f>
        <v>0.307361303211926</v>
      </c>
      <c r="AD1" s="318"/>
      <c r="AH1" s="132" t="s">
        <v>2130</v>
      </c>
      <c r="AI1" s="141" t="s">
        <v>62</v>
      </c>
      <c r="AJ1" s="179">
        <f>1/AJ3</f>
        <v>0.319325584365819</v>
      </c>
      <c r="AK1" s="318"/>
      <c r="AO1" s="132" t="s">
        <v>2130</v>
      </c>
      <c r="AP1" s="141" t="s">
        <v>62</v>
      </c>
      <c r="AQ1" s="179">
        <f>1/AQ3</f>
        <v>0.323928606135208</v>
      </c>
      <c r="AR1" s="318"/>
      <c r="AV1" s="132" t="s">
        <v>2130</v>
      </c>
      <c r="AW1" s="141" t="s">
        <v>62</v>
      </c>
      <c r="AX1" s="179">
        <f>1/AX3</f>
        <v>0.340703894245511</v>
      </c>
      <c r="AY1" s="318"/>
      <c r="BC1" s="132" t="s">
        <v>2130</v>
      </c>
      <c r="BD1" s="141" t="s">
        <v>62</v>
      </c>
      <c r="BE1" s="179">
        <f>1/BE3</f>
        <v>0.333244468141829</v>
      </c>
      <c r="BF1" s="318"/>
      <c r="BJ1" s="132" t="s">
        <v>2130</v>
      </c>
      <c r="BK1" s="141" t="s">
        <v>62</v>
      </c>
      <c r="BL1" s="179">
        <f>1/BL3</f>
        <v>0.332358415315076</v>
      </c>
      <c r="BM1" s="318"/>
      <c r="BQ1" s="132" t="s">
        <v>2130</v>
      </c>
      <c r="BR1" s="141" t="s">
        <v>62</v>
      </c>
      <c r="BS1" s="179">
        <f>1/BS3</f>
        <v>0.343053173241852</v>
      </c>
      <c r="BT1" s="318"/>
      <c r="BX1" s="132" t="s">
        <v>2130</v>
      </c>
      <c r="BY1" s="141" t="s">
        <v>62</v>
      </c>
      <c r="BZ1" s="179">
        <f>1/BZ3</f>
        <v>0.35297024460838</v>
      </c>
      <c r="CA1" s="318"/>
      <c r="CE1" s="132" t="s">
        <v>2130</v>
      </c>
      <c r="CF1" s="141" t="s">
        <v>62</v>
      </c>
      <c r="CG1" s="179">
        <f>1/CG3</f>
        <v>0.362634174644619</v>
      </c>
      <c r="CH1" s="318"/>
      <c r="CL1" s="132" t="s">
        <v>2130</v>
      </c>
      <c r="CM1" s="141" t="s">
        <v>62</v>
      </c>
      <c r="CN1" s="179">
        <f>1/CN3</f>
        <v>0.373050809520257</v>
      </c>
      <c r="CO1" s="318"/>
      <c r="CS1" s="132" t="s">
        <v>2130</v>
      </c>
      <c r="CT1" s="141" t="s">
        <v>62</v>
      </c>
      <c r="CU1" s="179">
        <f>1/CU3</f>
        <v>0.357679376207168</v>
      </c>
      <c r="CV1" s="318"/>
      <c r="CZ1" s="132" t="s">
        <v>2130</v>
      </c>
      <c r="DA1" s="141" t="s">
        <v>62</v>
      </c>
      <c r="DB1" s="179">
        <f>1/DB3</f>
        <v>0.360165676211057</v>
      </c>
      <c r="DC1" s="318"/>
      <c r="DG1" s="132" t="s">
        <v>2130</v>
      </c>
      <c r="DH1" s="141" t="s">
        <v>62</v>
      </c>
      <c r="DI1" s="179">
        <f>1/DI3</f>
        <v>0.378272053260705</v>
      </c>
      <c r="DL1" s="132" t="s">
        <v>2130</v>
      </c>
      <c r="DM1" s="141" t="s">
        <v>62</v>
      </c>
      <c r="DN1" s="179">
        <f>1/DN3</f>
        <v>0.379780486878584</v>
      </c>
      <c r="DQ1" s="132" t="s">
        <v>2130</v>
      </c>
      <c r="DR1" s="141" t="s">
        <v>62</v>
      </c>
      <c r="DS1" s="179">
        <f>1/DS3</f>
        <v>0.383803492611783</v>
      </c>
      <c r="DV1" s="132" t="s">
        <v>2130</v>
      </c>
      <c r="DW1" s="141" t="s">
        <v>62</v>
      </c>
      <c r="DX1" s="179">
        <f>1/DX3</f>
        <v>0.400962309542903</v>
      </c>
      <c r="EA1" s="132" t="s">
        <v>2130</v>
      </c>
      <c r="EB1" s="141" t="s">
        <v>62</v>
      </c>
      <c r="EC1" s="179">
        <f>1/EC3</f>
        <v>0.423549343498518</v>
      </c>
      <c r="EF1" s="132" t="s">
        <v>2130</v>
      </c>
      <c r="EG1" s="141" t="s">
        <v>62</v>
      </c>
      <c r="EH1" s="179">
        <f>1/EH3</f>
        <v>0.428816466552316</v>
      </c>
      <c r="EI1" s="135"/>
      <c r="EK1" s="132" t="s">
        <v>2130</v>
      </c>
      <c r="EL1" s="141" t="s">
        <v>62</v>
      </c>
      <c r="EM1" s="179">
        <f>1/EM3</f>
        <v>0.431424996764313</v>
      </c>
      <c r="EN1" s="135"/>
      <c r="EP1" s="132" t="s">
        <v>2130</v>
      </c>
      <c r="EQ1" s="141" t="s">
        <v>62</v>
      </c>
      <c r="ER1" s="179">
        <f>1/ER3</f>
        <v>0.405613693518293</v>
      </c>
      <c r="ES1" s="135"/>
      <c r="EU1" s="132" t="s">
        <v>2130</v>
      </c>
      <c r="EV1" s="141" t="s">
        <v>62</v>
      </c>
      <c r="EW1" s="179">
        <f>1/EW3</f>
        <v>0.396888394983331</v>
      </c>
      <c r="EX1" s="135"/>
      <c r="EZ1" s="132" t="s">
        <v>2130</v>
      </c>
      <c r="FA1" s="141" t="s">
        <v>62</v>
      </c>
      <c r="FB1" s="179">
        <f>1/FB3</f>
        <v>0.410930758167249</v>
      </c>
      <c r="FC1" s="135"/>
      <c r="FE1" s="132" t="s">
        <v>2130</v>
      </c>
      <c r="FF1" s="141" t="s">
        <v>62</v>
      </c>
      <c r="FG1" s="179">
        <f>1/FG3</f>
        <v>0.418147606104955</v>
      </c>
      <c r="FH1" s="135"/>
      <c r="FJ1" s="132" t="s">
        <v>2130</v>
      </c>
      <c r="FK1" s="141" t="s">
        <v>62</v>
      </c>
      <c r="FL1" s="179">
        <f>1/FL3</f>
        <v>0.412694482274772</v>
      </c>
      <c r="FM1" s="135"/>
      <c r="FO1" s="132" t="s">
        <v>2130</v>
      </c>
      <c r="FP1" s="141" t="s">
        <v>62</v>
      </c>
      <c r="FQ1" s="179">
        <f>1/FQ3</f>
        <v>0.415575780243527</v>
      </c>
      <c r="FR1" s="135"/>
      <c r="FT1" s="132" t="s">
        <v>2130</v>
      </c>
      <c r="FU1" s="141" t="s">
        <v>62</v>
      </c>
      <c r="FV1" s="179">
        <f>1/FV3</f>
        <v>0.427478305475997</v>
      </c>
      <c r="FW1" s="135"/>
      <c r="FY1" s="132" t="s">
        <v>2130</v>
      </c>
      <c r="FZ1" s="141" t="s">
        <v>62</v>
      </c>
      <c r="GA1" s="179">
        <f>1/GA3</f>
        <v>0.417484239969941</v>
      </c>
      <c r="GB1" s="135"/>
      <c r="GD1" s="132" t="s">
        <v>2130</v>
      </c>
      <c r="GE1" s="141" t="s">
        <v>62</v>
      </c>
      <c r="GF1" s="179">
        <f>1/GF3</f>
        <v>0.417990302624979</v>
      </c>
      <c r="GG1" s="135"/>
      <c r="GI1" s="132" t="s">
        <v>2130</v>
      </c>
      <c r="GJ1" s="141" t="s">
        <v>62</v>
      </c>
      <c r="GK1" s="179">
        <f>1/GK3</f>
        <v>0.385742940904181</v>
      </c>
      <c r="GL1" s="135"/>
      <c r="GN1" s="132" t="s">
        <v>2130</v>
      </c>
      <c r="GO1" s="141" t="s">
        <v>62</v>
      </c>
      <c r="GP1" s="179">
        <f>1/GP3</f>
        <v>0.38001140034201</v>
      </c>
      <c r="GQ1" s="135"/>
      <c r="GS1" s="132" t="s">
        <v>2130</v>
      </c>
      <c r="GT1" s="141" t="s">
        <v>62</v>
      </c>
      <c r="GU1" s="179">
        <f>1/GU3</f>
        <v>0.358371559633028</v>
      </c>
      <c r="GV1" s="135"/>
      <c r="GX1" s="132" t="s">
        <v>2130</v>
      </c>
      <c r="GY1" s="141" t="s">
        <v>62</v>
      </c>
      <c r="GZ1" s="179">
        <f>1/GZ3</f>
        <v>0.356620662601191</v>
      </c>
      <c r="HA1" s="135"/>
      <c r="HC1" s="132" t="s">
        <v>2130</v>
      </c>
      <c r="HD1" s="141" t="s">
        <v>62</v>
      </c>
      <c r="HE1" s="179">
        <f>1/HE3</f>
        <v>0.353219596623221</v>
      </c>
      <c r="HF1" s="135"/>
      <c r="HH1" s="132" t="s">
        <v>2130</v>
      </c>
      <c r="HI1" s="141" t="s">
        <v>62</v>
      </c>
      <c r="HJ1" s="179">
        <f>1/HJ3</f>
        <v>0.352472595255719</v>
      </c>
      <c r="HK1" s="135"/>
      <c r="HM1" s="132" t="s">
        <v>2130</v>
      </c>
      <c r="HN1" s="141" t="s">
        <v>62</v>
      </c>
      <c r="HO1" s="179">
        <f>1/HO3</f>
        <v>0.349772647778944</v>
      </c>
      <c r="HP1" s="135"/>
      <c r="HR1" s="132" t="s">
        <v>2130</v>
      </c>
      <c r="HS1" s="141" t="s">
        <v>62</v>
      </c>
      <c r="HT1" s="179">
        <f>1/HT3</f>
        <v>0.346752661326676</v>
      </c>
      <c r="HU1" s="135"/>
      <c r="HW1" s="132" t="s">
        <v>2130</v>
      </c>
      <c r="HX1" s="141" t="s">
        <v>62</v>
      </c>
      <c r="HY1" s="179">
        <f>1/HY3</f>
        <v>0.351877265209895</v>
      </c>
      <c r="HZ1" s="135"/>
      <c r="IB1" s="132" t="s">
        <v>2130</v>
      </c>
      <c r="IC1" s="141" t="s">
        <v>62</v>
      </c>
      <c r="ID1" s="179">
        <f>1/ID3</f>
        <v>0.35288305455572</v>
      </c>
      <c r="IE1" s="135"/>
      <c r="IG1" s="132" t="s">
        <v>2130</v>
      </c>
      <c r="IH1" s="141" t="s">
        <v>62</v>
      </c>
      <c r="II1" s="179">
        <f>1/II3</f>
        <v>0.36922168069709</v>
      </c>
      <c r="IJ1" s="135"/>
      <c r="IL1" s="132" t="s">
        <v>2130</v>
      </c>
      <c r="IM1" s="141" t="s">
        <v>62</v>
      </c>
      <c r="IN1" s="179">
        <f>1/IN3</f>
        <v>0.371609067261241</v>
      </c>
      <c r="IO1" s="135"/>
      <c r="IQ1" s="132" t="s">
        <v>2130</v>
      </c>
      <c r="IR1" s="141" t="s">
        <v>62</v>
      </c>
      <c r="IS1" s="179">
        <f>1/IS3</f>
        <v>0.380879832412874</v>
      </c>
      <c r="IT1" s="135"/>
      <c r="IV1" s="132" t="s">
        <v>2130</v>
      </c>
      <c r="IW1" s="141" t="s">
        <v>62</v>
      </c>
      <c r="IX1" s="179">
        <f>1/IX3</f>
        <v>0.38001140034201</v>
      </c>
      <c r="IY1" s="135"/>
      <c r="JA1" s="132" t="s">
        <v>2130</v>
      </c>
      <c r="JB1" s="141" t="s">
        <v>62</v>
      </c>
      <c r="JC1" s="179">
        <f>1/JC3</f>
        <v>0.381170192490947</v>
      </c>
      <c r="JD1" s="135"/>
      <c r="JF1" s="132" t="s">
        <v>2130</v>
      </c>
      <c r="JG1" s="141" t="s">
        <v>62</v>
      </c>
      <c r="JH1" s="179">
        <f>1/JH3</f>
        <v>0.387266671830222</v>
      </c>
      <c r="JI1" s="135"/>
      <c r="JK1" s="132" t="s">
        <v>2130</v>
      </c>
      <c r="JL1" s="141" t="s">
        <v>62</v>
      </c>
      <c r="JM1" s="179">
        <f>1/JM3</f>
        <v>0.38296568627451</v>
      </c>
      <c r="JN1" s="135"/>
      <c r="JP1" s="132" t="s">
        <v>2130</v>
      </c>
      <c r="JQ1" s="141" t="s">
        <v>62</v>
      </c>
      <c r="JR1" s="179">
        <f>1/JR3</f>
        <v>0.385832240141986</v>
      </c>
      <c r="JS1" s="135"/>
      <c r="JU1" s="132" t="s">
        <v>2130</v>
      </c>
      <c r="JV1" s="141" t="s">
        <v>62</v>
      </c>
      <c r="JW1" s="179">
        <f>1/JW3</f>
        <v>0.389878747709462</v>
      </c>
      <c r="JX1" s="135"/>
      <c r="JZ1" s="132" t="s">
        <v>2130</v>
      </c>
      <c r="KA1" s="141" t="s">
        <v>62</v>
      </c>
      <c r="KB1" s="179">
        <f>1/KB3</f>
        <v>0.404514380486226</v>
      </c>
      <c r="KC1" s="135"/>
      <c r="KE1" s="132" t="s">
        <v>2130</v>
      </c>
      <c r="KF1" s="141" t="s">
        <v>62</v>
      </c>
      <c r="KG1" s="179">
        <f>1/KG3</f>
        <v>0.401171420548</v>
      </c>
      <c r="KH1" s="135"/>
      <c r="KJ1" s="132" t="s">
        <v>2130</v>
      </c>
      <c r="KK1" s="141" t="s">
        <v>62</v>
      </c>
      <c r="KL1" s="179">
        <f>1/KL3</f>
        <v>0.381431895335088</v>
      </c>
      <c r="KM1" s="135"/>
      <c r="KO1" s="132" t="s">
        <v>2130</v>
      </c>
      <c r="KP1" s="141" t="s">
        <v>62</v>
      </c>
      <c r="KQ1" s="179">
        <f>1/KQ3</f>
        <v>0.391083300743058</v>
      </c>
      <c r="KR1" s="135"/>
      <c r="KT1" s="132" t="s">
        <v>2130</v>
      </c>
      <c r="KU1" s="141" t="s">
        <v>62</v>
      </c>
      <c r="KV1" s="179">
        <f>1/KV3</f>
        <v>0.393128120454456</v>
      </c>
      <c r="KW1" s="135"/>
      <c r="KY1" s="132" t="s">
        <v>2130</v>
      </c>
      <c r="KZ1" s="141" t="s">
        <v>62</v>
      </c>
      <c r="LA1" s="179">
        <f>1/LA3</f>
        <v>0.389681240745071</v>
      </c>
      <c r="LB1" s="135"/>
    </row>
    <row r="2" spans="2:314">
      <c r="B2" s="136" t="s">
        <v>2131</v>
      </c>
      <c r="C2" s="284"/>
      <c r="D2" s="159">
        <f>1/D4</f>
        <v>0.322652981878195</v>
      </c>
      <c r="G2" s="136" t="s">
        <v>2131</v>
      </c>
      <c r="H2" s="284"/>
      <c r="I2" s="159">
        <f>1/I4</f>
        <v>0.31407405080933</v>
      </c>
      <c r="L2" s="136" t="s">
        <v>2131</v>
      </c>
      <c r="M2" s="284"/>
      <c r="N2" s="159">
        <f>1/N4</f>
        <v>0.306887960785298</v>
      </c>
      <c r="P2" s="136" t="s">
        <v>2131</v>
      </c>
      <c r="Q2" s="284"/>
      <c r="R2" s="159">
        <f>1/R4</f>
        <v>0.304233609083622</v>
      </c>
      <c r="T2" s="136"/>
      <c r="U2" s="137" t="s">
        <v>63</v>
      </c>
      <c r="V2" s="179">
        <f>1/V4</f>
        <v>0.311466182559229</v>
      </c>
      <c r="W2" s="318"/>
      <c r="X2" s="163"/>
      <c r="AA2" s="136"/>
      <c r="AB2" s="137" t="s">
        <v>63</v>
      </c>
      <c r="AC2" s="179">
        <f>1/AC4</f>
        <v>0.310281367022133</v>
      </c>
      <c r="AD2" s="318"/>
      <c r="AE2" s="163"/>
      <c r="AH2" s="136"/>
      <c r="AI2" s="137" t="s">
        <v>63</v>
      </c>
      <c r="AJ2" s="179">
        <f>1/AJ4</f>
        <v>0.308398633391795</v>
      </c>
      <c r="AK2" s="318"/>
      <c r="AL2" s="163"/>
      <c r="AO2" s="136"/>
      <c r="AP2" s="137" t="s">
        <v>63</v>
      </c>
      <c r="AQ2" s="179">
        <f>1/AQ4</f>
        <v>0.320285897306227</v>
      </c>
      <c r="AR2" s="318"/>
      <c r="AS2" s="163"/>
      <c r="AV2" s="136"/>
      <c r="AW2" s="137" t="s">
        <v>63</v>
      </c>
      <c r="AX2" s="179">
        <f>1/AX4</f>
        <v>0.335376186172616</v>
      </c>
      <c r="AY2" s="318"/>
      <c r="AZ2" s="163"/>
      <c r="BC2" s="136"/>
      <c r="BD2" s="137" t="s">
        <v>63</v>
      </c>
      <c r="BE2" s="179">
        <f>1/BE4</f>
        <v>0.335045789591244</v>
      </c>
      <c r="BF2" s="318"/>
      <c r="BG2" s="163"/>
      <c r="BJ2" s="136"/>
      <c r="BK2" s="137" t="s">
        <v>63</v>
      </c>
      <c r="BL2" s="179">
        <f>1/BL4</f>
        <v>0.328134228775184</v>
      </c>
      <c r="BM2" s="318"/>
      <c r="BN2" s="163"/>
      <c r="BQ2" s="136"/>
      <c r="BR2" s="137" t="s">
        <v>63</v>
      </c>
      <c r="BS2" s="179">
        <f>1/BS4</f>
        <v>0.337379936748596</v>
      </c>
      <c r="BT2" s="318"/>
      <c r="BU2" s="163"/>
      <c r="BX2" s="136"/>
      <c r="BY2" s="137" t="s">
        <v>63</v>
      </c>
      <c r="BZ2" s="179">
        <f>1/BZ4</f>
        <v>0.348317048129123</v>
      </c>
      <c r="CA2" s="318"/>
      <c r="CB2" s="163"/>
      <c r="CE2" s="136"/>
      <c r="CF2" s="137" t="s">
        <v>63</v>
      </c>
      <c r="CG2" s="179">
        <f>1/CG4</f>
        <v>0.356987471970906</v>
      </c>
      <c r="CH2" s="318"/>
      <c r="CI2" s="163"/>
      <c r="CL2" s="136"/>
      <c r="CM2" s="137" t="s">
        <v>63</v>
      </c>
      <c r="CN2" s="179">
        <f>1/CN4</f>
        <v>0.367499665909395</v>
      </c>
      <c r="CO2" s="318"/>
      <c r="CP2" s="163"/>
      <c r="CS2" s="136"/>
      <c r="CT2" s="137" t="s">
        <v>63</v>
      </c>
      <c r="CU2" s="179">
        <f>1/CU4</f>
        <v>0.35653050442584</v>
      </c>
      <c r="CV2" s="318"/>
      <c r="CW2" s="163"/>
      <c r="CZ2" s="136"/>
      <c r="DA2" s="137" t="s">
        <v>63</v>
      </c>
      <c r="DB2" s="179">
        <f>1/DB4</f>
        <v>0.357318325963643</v>
      </c>
      <c r="DC2" s="318"/>
      <c r="DD2" s="163"/>
      <c r="DG2" s="136"/>
      <c r="DH2" s="137" t="s">
        <v>63</v>
      </c>
      <c r="DI2" s="179">
        <f>1/DI4</f>
        <v>0.366674427942058</v>
      </c>
      <c r="DL2" s="136"/>
      <c r="DM2" s="137" t="s">
        <v>63</v>
      </c>
      <c r="DN2" s="179">
        <f>1/DN4</f>
        <v>0.374845579918707</v>
      </c>
      <c r="DQ2" s="136"/>
      <c r="DR2" s="137" t="s">
        <v>63</v>
      </c>
      <c r="DS2" s="179">
        <f>1/DS4</f>
        <v>0.380721085736385</v>
      </c>
      <c r="DV2" s="136"/>
      <c r="DW2" s="137" t="s">
        <v>63</v>
      </c>
      <c r="DX2" s="179">
        <f>1/DX4</f>
        <v>0.394587054782494</v>
      </c>
      <c r="EA2" s="136"/>
      <c r="EB2" s="137" t="s">
        <v>63</v>
      </c>
      <c r="EC2" s="179">
        <f>1/EC4</f>
        <v>0.414137837496454</v>
      </c>
      <c r="EF2" s="136"/>
      <c r="EG2" s="137" t="s">
        <v>63</v>
      </c>
      <c r="EH2" s="179">
        <f>1/EH4</f>
        <v>0.424807117339817</v>
      </c>
      <c r="EI2" s="135"/>
      <c r="EK2" s="136"/>
      <c r="EL2" s="137" t="s">
        <v>63</v>
      </c>
      <c r="EM2" s="179">
        <f>1/EM4</f>
        <v>0.425118987107805</v>
      </c>
      <c r="EN2" s="135"/>
      <c r="EP2" s="136"/>
      <c r="EQ2" s="137" t="s">
        <v>63</v>
      </c>
      <c r="ER2" s="179">
        <f>1/ER4</f>
        <v>0.417101147028154</v>
      </c>
      <c r="ES2" s="135"/>
      <c r="EU2" s="136"/>
      <c r="EV2" s="137" t="s">
        <v>63</v>
      </c>
      <c r="EW2" s="179">
        <f>1/EW4</f>
        <v>0.395926152785573</v>
      </c>
      <c r="EX2" s="135"/>
      <c r="EZ2" s="136"/>
      <c r="FA2" s="137" t="s">
        <v>63</v>
      </c>
      <c r="FB2" s="179">
        <f>1/FB4</f>
        <v>0.41090082535034</v>
      </c>
      <c r="FC2" s="135"/>
      <c r="FE2" s="136"/>
      <c r="FF2" s="137" t="s">
        <v>63</v>
      </c>
      <c r="FG2" s="179">
        <f>1/FG4</f>
        <v>0.412949303590496</v>
      </c>
      <c r="FH2" s="135"/>
      <c r="FJ2" s="136"/>
      <c r="FK2" s="137" t="s">
        <v>63</v>
      </c>
      <c r="FL2" s="179">
        <f>1/FL4</f>
        <v>0.416432836324048</v>
      </c>
      <c r="FM2" s="135"/>
      <c r="FO2" s="136"/>
      <c r="FP2" s="137" t="s">
        <v>63</v>
      </c>
      <c r="FQ2" s="179">
        <f>1/FQ4</f>
        <v>0.415621119787202</v>
      </c>
      <c r="FR2" s="135"/>
      <c r="FT2" s="136"/>
      <c r="FU2" s="137" t="s">
        <v>63</v>
      </c>
      <c r="FV2" s="179">
        <f>1/FV4</f>
        <v>0.422854266297508</v>
      </c>
      <c r="FW2" s="135"/>
      <c r="FY2" s="136"/>
      <c r="FZ2" s="137" t="s">
        <v>63</v>
      </c>
      <c r="GA2" s="179">
        <f>1/GA4</f>
        <v>0.423321635545471</v>
      </c>
      <c r="GB2" s="135"/>
      <c r="GD2" s="136"/>
      <c r="GE2" s="137" t="s">
        <v>63</v>
      </c>
      <c r="GF2" s="179">
        <f>1/GF4</f>
        <v>0.423376298971407</v>
      </c>
      <c r="GG2" s="135"/>
      <c r="GI2" s="136"/>
      <c r="GJ2" s="137" t="s">
        <v>63</v>
      </c>
      <c r="GK2" s="179">
        <f>1/GK4</f>
        <v>0.391314466483916</v>
      </c>
      <c r="GL2" s="135"/>
      <c r="GN2" s="136"/>
      <c r="GO2" s="137" t="s">
        <v>63</v>
      </c>
      <c r="GP2" s="179">
        <f>1/GP4</f>
        <v>0.393539114365889</v>
      </c>
      <c r="GQ2" s="135"/>
      <c r="GS2" s="136"/>
      <c r="GT2" s="137" t="s">
        <v>63</v>
      </c>
      <c r="GU2" s="179">
        <f>1/GU4</f>
        <v>0.372540386764656</v>
      </c>
      <c r="GV2" s="135"/>
      <c r="GX2" s="136"/>
      <c r="GY2" s="137" t="s">
        <v>63</v>
      </c>
      <c r="GZ2" s="179">
        <f>1/GZ4</f>
        <v>0.360351475449633</v>
      </c>
      <c r="HA2" s="135"/>
      <c r="HC2" s="136"/>
      <c r="HD2" s="137" t="s">
        <v>63</v>
      </c>
      <c r="HE2" s="179">
        <f>1/HE4</f>
        <v>0.359928014397121</v>
      </c>
      <c r="HF2" s="135"/>
      <c r="HH2" s="136"/>
      <c r="HI2" s="137" t="s">
        <v>63</v>
      </c>
      <c r="HJ2" s="179">
        <f>1/HJ4</f>
        <v>0.35430719446066</v>
      </c>
      <c r="HK2" s="135"/>
      <c r="HM2" s="136"/>
      <c r="HN2" s="137" t="s">
        <v>63</v>
      </c>
      <c r="HO2" s="179">
        <f>1/HO4</f>
        <v>0.356282227346928</v>
      </c>
      <c r="HP2" s="135"/>
      <c r="HR2" s="136"/>
      <c r="HS2" s="137" t="s">
        <v>63</v>
      </c>
      <c r="HT2" s="179">
        <f>1/HT4</f>
        <v>0.351253095417903</v>
      </c>
      <c r="HU2" s="135"/>
      <c r="HW2" s="136"/>
      <c r="HX2" s="137" t="s">
        <v>63</v>
      </c>
      <c r="HY2" s="179">
        <f>1/HY4</f>
        <v>0.351929551524442</v>
      </c>
      <c r="HZ2" s="135"/>
      <c r="IB2" s="136"/>
      <c r="IC2" s="137" t="s">
        <v>63</v>
      </c>
      <c r="ID2" s="179">
        <f>1/ID4</f>
        <v>0.355553749568256</v>
      </c>
      <c r="IE2" s="135"/>
      <c r="IG2" s="136"/>
      <c r="IH2" s="137" t="s">
        <v>63</v>
      </c>
      <c r="II2" s="179">
        <f>1/II4</f>
        <v>0.360237962905782</v>
      </c>
      <c r="IJ2" s="135"/>
      <c r="IL2" s="136"/>
      <c r="IM2" s="137" t="s">
        <v>63</v>
      </c>
      <c r="IN2" s="179">
        <f>1/IN4</f>
        <v>0.370682524074854</v>
      </c>
      <c r="IO2" s="135"/>
      <c r="IQ2" s="136"/>
      <c r="IR2" s="137" t="s">
        <v>63</v>
      </c>
      <c r="IS2" s="179">
        <f>1/IS4</f>
        <v>0.377068219182215</v>
      </c>
      <c r="IT2" s="135"/>
      <c r="IV2" s="136"/>
      <c r="IW2" s="137" t="s">
        <v>63</v>
      </c>
      <c r="IX2" s="179">
        <f>1/IX4</f>
        <v>0.382989919039261</v>
      </c>
      <c r="IY2" s="135"/>
      <c r="JA2" s="136"/>
      <c r="JB2" s="137" t="s">
        <v>63</v>
      </c>
      <c r="JC2" s="179">
        <f>1/JC4</f>
        <v>0.381745997120544</v>
      </c>
      <c r="JD2" s="135"/>
      <c r="JF2" s="136"/>
      <c r="JG2" s="137" t="s">
        <v>63</v>
      </c>
      <c r="JH2" s="179">
        <f>1/JH4</f>
        <v>0.384289544704228</v>
      </c>
      <c r="JI2" s="135"/>
      <c r="JK2" s="136"/>
      <c r="JL2" s="137" t="s">
        <v>63</v>
      </c>
      <c r="JM2" s="179">
        <f>1/JM4</f>
        <v>0.385307543415094</v>
      </c>
      <c r="JN2" s="135"/>
      <c r="JP2" s="136"/>
      <c r="JQ2" s="137" t="s">
        <v>63</v>
      </c>
      <c r="JR2" s="179">
        <f>1/JR4</f>
        <v>0.384819635037058</v>
      </c>
      <c r="JS2" s="135"/>
      <c r="JU2" s="136"/>
      <c r="JV2" s="137" t="s">
        <v>63</v>
      </c>
      <c r="JW2" s="179">
        <f>1/JW4</f>
        <v>0.39005065570907</v>
      </c>
      <c r="JX2" s="135"/>
      <c r="JZ2" s="136"/>
      <c r="KA2" s="137" t="s">
        <v>63</v>
      </c>
      <c r="KB2" s="179">
        <f>1/KB4</f>
        <v>0.395743384159975</v>
      </c>
      <c r="KC2" s="135"/>
      <c r="KE2" s="136"/>
      <c r="KF2" s="137" t="s">
        <v>63</v>
      </c>
      <c r="KG2" s="179">
        <f>1/KG4</f>
        <v>0.401786226768146</v>
      </c>
      <c r="KH2" s="135"/>
      <c r="KJ2" s="136"/>
      <c r="KK2" s="137" t="s">
        <v>63</v>
      </c>
      <c r="KL2" s="179">
        <f>1/KL4</f>
        <v>0.388565574856275</v>
      </c>
      <c r="KM2" s="135"/>
      <c r="KO2" s="136"/>
      <c r="KP2" s="137" t="s">
        <v>63</v>
      </c>
      <c r="KQ2" s="179">
        <f>1/KQ4</f>
        <v>0.392872911225689</v>
      </c>
      <c r="KR2" s="135"/>
      <c r="KT2" s="136"/>
      <c r="KU2" s="137" t="s">
        <v>63</v>
      </c>
      <c r="KV2" s="179">
        <f>1/KV4</f>
        <v>0.3951111579391</v>
      </c>
      <c r="KW2" s="135"/>
      <c r="KY2" s="136"/>
      <c r="KZ2" s="137" t="s">
        <v>63</v>
      </c>
      <c r="LA2" s="179">
        <f>1/LA4</f>
        <v>0.391600358780519</v>
      </c>
      <c r="LB2" s="135"/>
    </row>
    <row r="3" spans="2:314">
      <c r="B3" s="154" t="s">
        <v>2132</v>
      </c>
      <c r="C3" s="325"/>
      <c r="D3" s="155">
        <f>D6</f>
        <v>3.1626</v>
      </c>
      <c r="G3" s="154" t="s">
        <v>2132</v>
      </c>
      <c r="H3" s="325"/>
      <c r="I3" s="326">
        <f>I6</f>
        <v>3.1904</v>
      </c>
      <c r="J3" s="318">
        <f>ROUND(I3,12)</f>
        <v>3.1904</v>
      </c>
      <c r="K3" s="318"/>
      <c r="L3" s="154" t="s">
        <v>2132</v>
      </c>
      <c r="M3" s="325"/>
      <c r="N3" s="326">
        <f>N6</f>
        <v>3.3957</v>
      </c>
      <c r="O3" s="318">
        <f>ROUND(N3,12)</f>
        <v>3.3957</v>
      </c>
      <c r="P3" s="154" t="s">
        <v>2132</v>
      </c>
      <c r="Q3" s="325"/>
      <c r="R3" s="326">
        <f>R6</f>
        <v>3.209</v>
      </c>
      <c r="S3" s="318">
        <f>ROUND(R3,12)</f>
        <v>3.209</v>
      </c>
      <c r="T3" s="132" t="s">
        <v>2133</v>
      </c>
      <c r="U3" s="133" t="s">
        <v>62</v>
      </c>
      <c r="V3" s="134">
        <f>V6</f>
        <v>3.236</v>
      </c>
      <c r="W3" s="318">
        <f>ROUND(V3,12)</f>
        <v>3.236</v>
      </c>
      <c r="X3" s="156"/>
      <c r="Y3" s="157"/>
      <c r="AA3" s="132" t="s">
        <v>2133</v>
      </c>
      <c r="AB3" s="133" t="s">
        <v>62</v>
      </c>
      <c r="AC3" s="134">
        <f>AC6</f>
        <v>3.2535</v>
      </c>
      <c r="AD3" s="318">
        <f>ROUND(AC3,12)</f>
        <v>3.2535</v>
      </c>
      <c r="AE3" s="156"/>
      <c r="AF3" s="157"/>
      <c r="AH3" s="132" t="s">
        <v>2133</v>
      </c>
      <c r="AI3" s="133" t="s">
        <v>62</v>
      </c>
      <c r="AJ3" s="134">
        <f>AJ6</f>
        <v>3.1316</v>
      </c>
      <c r="AK3" s="318">
        <f>ROUND(AJ3,12)</f>
        <v>3.1316</v>
      </c>
      <c r="AL3" s="156"/>
      <c r="AM3" s="157"/>
      <c r="AO3" s="132" t="s">
        <v>2133</v>
      </c>
      <c r="AP3" s="133" t="s">
        <v>62</v>
      </c>
      <c r="AQ3" s="134">
        <f>AQ6</f>
        <v>3.0871</v>
      </c>
      <c r="AR3" s="318">
        <f>ROUND(AQ3,12)</f>
        <v>3.0871</v>
      </c>
      <c r="AS3" s="156"/>
      <c r="AT3" s="157"/>
      <c r="AV3" s="132" t="s">
        <v>2133</v>
      </c>
      <c r="AW3" s="133" t="s">
        <v>62</v>
      </c>
      <c r="AX3" s="134">
        <f>AX6</f>
        <v>2.9351</v>
      </c>
      <c r="AY3" s="318">
        <f>ROUND(AX3,12)</f>
        <v>2.9351</v>
      </c>
      <c r="AZ3" s="156"/>
      <c r="BA3" s="157"/>
      <c r="BC3" s="132" t="s">
        <v>2133</v>
      </c>
      <c r="BD3" s="133" t="s">
        <v>62</v>
      </c>
      <c r="BE3" s="134">
        <f>BE6</f>
        <v>3.0008</v>
      </c>
      <c r="BF3" s="318">
        <f>ROUND(BE3,12)</f>
        <v>3.0008</v>
      </c>
      <c r="BG3" s="156">
        <v>3.0008</v>
      </c>
      <c r="BH3" s="157"/>
      <c r="BJ3" s="132" t="s">
        <v>2133</v>
      </c>
      <c r="BK3" s="133" t="s">
        <v>62</v>
      </c>
      <c r="BL3" s="134">
        <f>BL6</f>
        <v>3.0088</v>
      </c>
      <c r="BM3" s="318">
        <f>ROUND(BL3,12)</f>
        <v>3.0088</v>
      </c>
      <c r="BN3" s="156"/>
      <c r="BO3" s="157"/>
      <c r="BQ3" s="132" t="s">
        <v>2133</v>
      </c>
      <c r="BR3" s="133" t="s">
        <v>62</v>
      </c>
      <c r="BS3" s="134">
        <f>BS6</f>
        <v>2.915</v>
      </c>
      <c r="BT3" s="318">
        <f>ROUND(BS3,12)</f>
        <v>2.915</v>
      </c>
      <c r="BU3" s="156"/>
      <c r="BV3" s="157"/>
      <c r="BX3" s="132" t="s">
        <v>2133</v>
      </c>
      <c r="BY3" s="133" t="s">
        <v>62</v>
      </c>
      <c r="BZ3" s="134">
        <f>BZ6</f>
        <v>2.8331</v>
      </c>
      <c r="CA3" s="318">
        <f>ROUND(BZ3,12)</f>
        <v>2.8331</v>
      </c>
      <c r="CB3" s="156"/>
      <c r="CC3" s="157"/>
      <c r="CE3" s="132" t="s">
        <v>2133</v>
      </c>
      <c r="CF3" s="133" t="s">
        <v>62</v>
      </c>
      <c r="CG3" s="134">
        <f>CG6</f>
        <v>2.7576</v>
      </c>
      <c r="CH3" s="318">
        <f>ROUND(CG3,12)</f>
        <v>2.7576</v>
      </c>
      <c r="CI3" s="156"/>
      <c r="CJ3" s="157"/>
      <c r="CL3" s="132" t="s">
        <v>2133</v>
      </c>
      <c r="CM3" s="133" t="s">
        <v>62</v>
      </c>
      <c r="CN3" s="134">
        <f>CN6</f>
        <v>2.6806</v>
      </c>
      <c r="CO3" s="318">
        <f>ROUND(CN3,12)</f>
        <v>2.6806</v>
      </c>
      <c r="CP3" s="156"/>
      <c r="CQ3" s="157"/>
      <c r="CS3" s="132" t="s">
        <v>2133</v>
      </c>
      <c r="CT3" s="133" t="s">
        <v>62</v>
      </c>
      <c r="CU3" s="134">
        <f>CU6</f>
        <v>2.7958</v>
      </c>
      <c r="CV3" s="318">
        <f>ROUND(CU3,12)</f>
        <v>2.7958</v>
      </c>
      <c r="CW3" s="156"/>
      <c r="CX3" s="157"/>
      <c r="CZ3" s="132" t="s">
        <v>2133</v>
      </c>
      <c r="DA3" s="133" t="s">
        <v>62</v>
      </c>
      <c r="DB3" s="134">
        <f>DB6</f>
        <v>2.7765</v>
      </c>
      <c r="DC3" s="318">
        <f>ROUND(DB3,12)</f>
        <v>2.7765</v>
      </c>
      <c r="DD3" s="156"/>
      <c r="DE3" s="157"/>
      <c r="DG3" s="132" t="s">
        <v>2133</v>
      </c>
      <c r="DH3" s="133" t="s">
        <v>62</v>
      </c>
      <c r="DI3" s="134">
        <f>DI6</f>
        <v>2.6436</v>
      </c>
      <c r="DJ3" s="157"/>
      <c r="DL3" s="132" t="s">
        <v>2133</v>
      </c>
      <c r="DM3" s="133" t="s">
        <v>62</v>
      </c>
      <c r="DN3" s="134">
        <f>DN6</f>
        <v>2.6331</v>
      </c>
      <c r="DO3" s="157"/>
      <c r="DQ3" s="132" t="s">
        <v>2133</v>
      </c>
      <c r="DR3" s="133" t="s">
        <v>62</v>
      </c>
      <c r="DS3" s="134">
        <f>DS6</f>
        <v>2.6055</v>
      </c>
      <c r="DT3" s="157"/>
      <c r="DV3" s="132" t="s">
        <v>2133</v>
      </c>
      <c r="DW3" s="133" t="s">
        <v>62</v>
      </c>
      <c r="DX3" s="134">
        <f>DX6</f>
        <v>2.494</v>
      </c>
      <c r="DY3" s="157"/>
      <c r="EA3" s="132" t="s">
        <v>2133</v>
      </c>
      <c r="EB3" s="133" t="s">
        <v>62</v>
      </c>
      <c r="EC3" s="134">
        <f>EC6</f>
        <v>2.361</v>
      </c>
      <c r="ED3" s="157"/>
      <c r="EF3" s="132" t="s">
        <v>2133</v>
      </c>
      <c r="EG3" s="133" t="s">
        <v>62</v>
      </c>
      <c r="EH3" s="134">
        <f>EH6</f>
        <v>2.332</v>
      </c>
      <c r="EI3" s="157"/>
      <c r="EK3" s="132" t="s">
        <v>2133</v>
      </c>
      <c r="EL3" s="133" t="s">
        <v>62</v>
      </c>
      <c r="EM3" s="134">
        <f>EM6</f>
        <v>2.3179</v>
      </c>
      <c r="EN3" s="157"/>
      <c r="EP3" s="132" t="s">
        <v>2133</v>
      </c>
      <c r="EQ3" s="133" t="s">
        <v>62</v>
      </c>
      <c r="ER3" s="134">
        <f>ER6</f>
        <v>2.4654</v>
      </c>
      <c r="ES3" s="157"/>
      <c r="EU3" s="132" t="s">
        <v>2133</v>
      </c>
      <c r="EV3" s="133" t="s">
        <v>62</v>
      </c>
      <c r="EW3" s="134">
        <f>EW6</f>
        <v>2.5196</v>
      </c>
      <c r="EX3" s="157"/>
      <c r="EZ3" s="132" t="s">
        <v>2133</v>
      </c>
      <c r="FA3" s="133" t="s">
        <v>62</v>
      </c>
      <c r="FB3" s="134">
        <f>FB6</f>
        <v>2.4335</v>
      </c>
      <c r="FC3" s="157"/>
      <c r="FE3" s="132" t="s">
        <v>2133</v>
      </c>
      <c r="FF3" s="133" t="s">
        <v>62</v>
      </c>
      <c r="FG3" s="134">
        <f>FG6</f>
        <v>2.3915</v>
      </c>
      <c r="FH3" s="157"/>
      <c r="FJ3" s="132" t="s">
        <v>2133</v>
      </c>
      <c r="FK3" s="133" t="s">
        <v>62</v>
      </c>
      <c r="FL3" s="134">
        <f>FL6</f>
        <v>2.4231</v>
      </c>
      <c r="FM3" s="157"/>
      <c r="FO3" s="132" t="s">
        <v>2133</v>
      </c>
      <c r="FP3" s="133" t="s">
        <v>62</v>
      </c>
      <c r="FQ3" s="134">
        <f>FQ6</f>
        <v>2.4063</v>
      </c>
      <c r="FR3" s="157"/>
      <c r="FT3" s="132" t="s">
        <v>2133</v>
      </c>
      <c r="FU3" s="133" t="s">
        <v>62</v>
      </c>
      <c r="FV3" s="134">
        <f>FV6</f>
        <v>2.3393</v>
      </c>
      <c r="FW3" s="157"/>
      <c r="FY3" s="132" t="s">
        <v>2133</v>
      </c>
      <c r="FZ3" s="133" t="s">
        <v>62</v>
      </c>
      <c r="GA3" s="134">
        <f>GA6</f>
        <v>2.3953</v>
      </c>
      <c r="GB3" s="157"/>
      <c r="GD3" s="132" t="s">
        <v>2133</v>
      </c>
      <c r="GE3" s="133" t="s">
        <v>62</v>
      </c>
      <c r="GF3" s="134">
        <f>GF6</f>
        <v>2.3924</v>
      </c>
      <c r="GG3" s="157"/>
      <c r="GI3" s="132" t="s">
        <v>2133</v>
      </c>
      <c r="GJ3" s="133" t="s">
        <v>62</v>
      </c>
      <c r="GK3" s="134">
        <f>GK6</f>
        <v>2.5924</v>
      </c>
      <c r="GL3" s="157"/>
      <c r="GN3" s="132" t="s">
        <v>2133</v>
      </c>
      <c r="GO3" s="133" t="s">
        <v>62</v>
      </c>
      <c r="GP3" s="134">
        <f>GP6</f>
        <v>2.6315</v>
      </c>
      <c r="GQ3" s="157"/>
      <c r="GS3" s="132" t="s">
        <v>2133</v>
      </c>
      <c r="GT3" s="133" t="s">
        <v>62</v>
      </c>
      <c r="GU3" s="134">
        <f>GU6</f>
        <v>2.7904</v>
      </c>
      <c r="GV3" s="157"/>
      <c r="GX3" s="132" t="s">
        <v>2133</v>
      </c>
      <c r="GY3" s="133" t="s">
        <v>62</v>
      </c>
      <c r="GZ3" s="134">
        <f>GZ6</f>
        <v>2.8041</v>
      </c>
      <c r="HA3" s="157"/>
      <c r="HC3" s="132" t="s">
        <v>2133</v>
      </c>
      <c r="HD3" s="133" t="s">
        <v>62</v>
      </c>
      <c r="HE3" s="134">
        <f>HE6</f>
        <v>2.8311</v>
      </c>
      <c r="HF3" s="157"/>
      <c r="HH3" s="132" t="s">
        <v>2133</v>
      </c>
      <c r="HI3" s="133" t="s">
        <v>62</v>
      </c>
      <c r="HJ3" s="134">
        <f>HJ6</f>
        <v>2.8371</v>
      </c>
      <c r="HK3" s="157"/>
      <c r="HM3" s="132" t="s">
        <v>2133</v>
      </c>
      <c r="HN3" s="133" t="s">
        <v>62</v>
      </c>
      <c r="HO3" s="134">
        <f>HO6</f>
        <v>2.859</v>
      </c>
      <c r="HP3" s="157"/>
      <c r="HR3" s="132" t="s">
        <v>2133</v>
      </c>
      <c r="HS3" s="133" t="s">
        <v>62</v>
      </c>
      <c r="HT3" s="134">
        <f>HT6</f>
        <v>2.8839</v>
      </c>
      <c r="HU3" s="157"/>
      <c r="HW3" s="132" t="s">
        <v>2133</v>
      </c>
      <c r="HX3" s="133" t="s">
        <v>62</v>
      </c>
      <c r="HY3" s="134">
        <f>HY6</f>
        <v>2.8419</v>
      </c>
      <c r="HZ3" s="157"/>
      <c r="IB3" s="132" t="s">
        <v>2133</v>
      </c>
      <c r="IC3" s="133" t="s">
        <v>62</v>
      </c>
      <c r="ID3" s="134">
        <f>ID6</f>
        <v>2.8338</v>
      </c>
      <c r="IE3" s="157"/>
      <c r="IG3" s="132" t="s">
        <v>2133</v>
      </c>
      <c r="IH3" s="133" t="s">
        <v>62</v>
      </c>
      <c r="II3" s="134">
        <f>II6</f>
        <v>2.7084</v>
      </c>
      <c r="IJ3" s="157"/>
      <c r="IL3" s="132" t="s">
        <v>2133</v>
      </c>
      <c r="IM3" s="133" t="s">
        <v>62</v>
      </c>
      <c r="IN3" s="134">
        <f>IN6</f>
        <v>2.691</v>
      </c>
      <c r="IO3" s="157"/>
      <c r="IQ3" s="132" t="s">
        <v>2133</v>
      </c>
      <c r="IR3" s="133" t="s">
        <v>62</v>
      </c>
      <c r="IS3" s="134">
        <f>IS6</f>
        <v>2.6255</v>
      </c>
      <c r="IT3" s="157"/>
      <c r="IV3" s="132" t="s">
        <v>2133</v>
      </c>
      <c r="IW3" s="133" t="s">
        <v>62</v>
      </c>
      <c r="IX3" s="134">
        <f>IX6</f>
        <v>2.6315</v>
      </c>
      <c r="IY3" s="157"/>
      <c r="JA3" s="132" t="s">
        <v>2133</v>
      </c>
      <c r="JB3" s="133" t="s">
        <v>62</v>
      </c>
      <c r="JC3" s="134">
        <f>JC6</f>
        <v>2.6235</v>
      </c>
      <c r="JD3" s="157"/>
      <c r="JF3" s="132" t="s">
        <v>2133</v>
      </c>
      <c r="JG3" s="133" t="s">
        <v>62</v>
      </c>
      <c r="JH3" s="134">
        <f>JH6</f>
        <v>2.5822</v>
      </c>
      <c r="JI3" s="157"/>
      <c r="JK3" s="132" t="s">
        <v>2133</v>
      </c>
      <c r="JL3" s="133" t="s">
        <v>62</v>
      </c>
      <c r="JM3" s="134">
        <f>JM6</f>
        <v>2.6112</v>
      </c>
      <c r="JN3" s="157"/>
      <c r="JP3" s="132" t="s">
        <v>2133</v>
      </c>
      <c r="JQ3" s="133" t="s">
        <v>62</v>
      </c>
      <c r="JR3" s="134">
        <f>JR6</f>
        <v>2.5918</v>
      </c>
      <c r="JS3" s="157"/>
      <c r="JU3" s="132" t="s">
        <v>2133</v>
      </c>
      <c r="JV3" s="133" t="s">
        <v>62</v>
      </c>
      <c r="JW3" s="134">
        <f>JW6</f>
        <v>2.5649</v>
      </c>
      <c r="JX3" s="157"/>
      <c r="JZ3" s="132" t="s">
        <v>2133</v>
      </c>
      <c r="KA3" s="133" t="s">
        <v>62</v>
      </c>
      <c r="KB3" s="134">
        <f>KB6</f>
        <v>2.4721</v>
      </c>
      <c r="KC3" s="157"/>
      <c r="KE3" s="132" t="s">
        <v>2133</v>
      </c>
      <c r="KF3" s="133" t="s">
        <v>62</v>
      </c>
      <c r="KG3" s="134">
        <f>KG6</f>
        <v>2.4927</v>
      </c>
      <c r="KH3" s="157"/>
      <c r="KJ3" s="132" t="s">
        <v>2133</v>
      </c>
      <c r="KK3" s="133" t="s">
        <v>62</v>
      </c>
      <c r="KL3" s="134">
        <f>KL6</f>
        <v>2.6217</v>
      </c>
      <c r="KM3" s="157"/>
      <c r="KO3" s="132" t="s">
        <v>2133</v>
      </c>
      <c r="KP3" s="133" t="s">
        <v>62</v>
      </c>
      <c r="KQ3" s="134">
        <f>KQ6</f>
        <v>2.557</v>
      </c>
      <c r="KR3" s="157"/>
      <c r="KT3" s="132" t="s">
        <v>2133</v>
      </c>
      <c r="KU3" s="133" t="s">
        <v>62</v>
      </c>
      <c r="KV3" s="134">
        <f>KV6</f>
        <v>2.5437</v>
      </c>
      <c r="KW3" s="157"/>
      <c r="KY3" s="132" t="s">
        <v>2133</v>
      </c>
      <c r="KZ3" s="133" t="s">
        <v>62</v>
      </c>
      <c r="LA3" s="134">
        <f>LA6</f>
        <v>2.5662</v>
      </c>
      <c r="LB3" s="157"/>
    </row>
    <row r="4" spans="2:314">
      <c r="B4" s="136" t="s">
        <v>2134</v>
      </c>
      <c r="C4" s="284"/>
      <c r="D4" s="159">
        <f>AVERAGE(D6:D28)</f>
        <v>3.099305</v>
      </c>
      <c r="G4" s="136" t="s">
        <v>2134</v>
      </c>
      <c r="H4" s="284"/>
      <c r="I4" s="327">
        <f>AVERAGE(I6:I28)</f>
        <v>3.1839625</v>
      </c>
      <c r="J4" s="318">
        <f>ROUND(I4,12)</f>
        <v>3.1839625</v>
      </c>
      <c r="K4" s="318"/>
      <c r="L4" s="136" t="s">
        <v>2134</v>
      </c>
      <c r="M4" s="284"/>
      <c r="N4" s="327">
        <f>AVERAGE(N6:N28)</f>
        <v>3.25851818181818</v>
      </c>
      <c r="O4" s="318">
        <f>ROUND(N4,12)</f>
        <v>3.258518181818</v>
      </c>
      <c r="P4" s="136" t="s">
        <v>2134</v>
      </c>
      <c r="Q4" s="284"/>
      <c r="R4" s="327">
        <f>AVERAGE(R6:R28)</f>
        <v>3.28694782608696</v>
      </c>
      <c r="S4" s="318">
        <f>ROUND(R4,12)</f>
        <v>3.286947826087</v>
      </c>
      <c r="T4" s="136"/>
      <c r="U4" s="137" t="s">
        <v>63</v>
      </c>
      <c r="V4" s="138">
        <f>AVERAGE(V6:V28)</f>
        <v>3.21062142857143</v>
      </c>
      <c r="W4" s="318">
        <f>ROUND(V4,12)</f>
        <v>3.210621428571</v>
      </c>
      <c r="X4" s="156"/>
      <c r="Y4" s="157"/>
      <c r="AA4" s="136"/>
      <c r="AB4" s="137" t="s">
        <v>63</v>
      </c>
      <c r="AC4" s="138">
        <f>AVERAGE(AC6:AC28)</f>
        <v>3.22288125</v>
      </c>
      <c r="AD4" s="318">
        <f>ROUND(AC4,12)</f>
        <v>3.22288125</v>
      </c>
      <c r="AE4" s="156"/>
      <c r="AF4" s="157"/>
      <c r="AH4" s="136"/>
      <c r="AI4" s="137" t="s">
        <v>63</v>
      </c>
      <c r="AJ4" s="138">
        <f>AVERAGE(AJ6:AJ28)</f>
        <v>3.24255652173913</v>
      </c>
      <c r="AK4" s="318">
        <f>ROUND(AJ4,12)</f>
        <v>3.242556521739</v>
      </c>
      <c r="AL4" s="156"/>
      <c r="AM4" s="157"/>
      <c r="AO4" s="136"/>
      <c r="AP4" s="137" t="s">
        <v>63</v>
      </c>
      <c r="AQ4" s="138">
        <f>AVERAGE(AQ6:AQ28)</f>
        <v>3.12221052631579</v>
      </c>
      <c r="AR4" s="318">
        <f>ROUND(AQ4,12)</f>
        <v>3.122210526316</v>
      </c>
      <c r="AS4" s="156"/>
      <c r="AT4" s="157"/>
      <c r="AV4" s="136"/>
      <c r="AW4" s="137" t="s">
        <v>63</v>
      </c>
      <c r="AX4" s="138">
        <f>AVERAGE(AX6:AX28)</f>
        <v>2.98172631578947</v>
      </c>
      <c r="AY4" s="318">
        <f>ROUND(AX4,12)</f>
        <v>2.981726315789</v>
      </c>
      <c r="AZ4" s="156"/>
      <c r="BA4" s="157"/>
      <c r="BC4" s="136"/>
      <c r="BD4" s="137" t="s">
        <v>63</v>
      </c>
      <c r="BE4" s="138">
        <f>AVERAGE(BE6:BE28)</f>
        <v>2.98466666666667</v>
      </c>
      <c r="BF4" s="318">
        <f>ROUND(BE4,12)</f>
        <v>2.984666666667</v>
      </c>
      <c r="BG4" s="156">
        <v>2.984666666667</v>
      </c>
      <c r="BH4" s="157"/>
      <c r="BJ4" s="136"/>
      <c r="BK4" s="137" t="s">
        <v>63</v>
      </c>
      <c r="BL4" s="138">
        <f>AVERAGE(BL6:BL28)</f>
        <v>3.04753333333333</v>
      </c>
      <c r="BM4" s="318">
        <f>ROUND(BL4,12)</f>
        <v>3.047533333333</v>
      </c>
      <c r="BN4" s="156"/>
      <c r="BO4" s="157"/>
      <c r="BQ4" s="136"/>
      <c r="BR4" s="137" t="s">
        <v>63</v>
      </c>
      <c r="BS4" s="138">
        <f>AVERAGE(BS6:BS28)</f>
        <v>2.96401739130435</v>
      </c>
      <c r="BT4" s="318">
        <f>ROUND(BS4,12)</f>
        <v>2.964017391304</v>
      </c>
      <c r="BU4" s="156"/>
      <c r="BV4" s="157"/>
      <c r="BX4" s="136"/>
      <c r="BY4" s="137" t="s">
        <v>63</v>
      </c>
      <c r="BZ4" s="138">
        <f>AVERAGE(BZ6:BZ28)</f>
        <v>2.87094761904762</v>
      </c>
      <c r="CA4" s="318">
        <f>ROUND(BZ4,12)</f>
        <v>2.870947619048</v>
      </c>
      <c r="CB4" s="156"/>
      <c r="CC4" s="157"/>
      <c r="CE4" s="136"/>
      <c r="CF4" s="137" t="s">
        <v>63</v>
      </c>
      <c r="CG4" s="138">
        <f>AVERAGE(CG6:CG28)</f>
        <v>2.80121875</v>
      </c>
      <c r="CH4" s="318">
        <f>ROUND(CG4,12)</f>
        <v>2.80121875</v>
      </c>
      <c r="CI4" s="156"/>
      <c r="CJ4" s="157"/>
      <c r="CL4" s="136"/>
      <c r="CM4" s="137" t="s">
        <v>63</v>
      </c>
      <c r="CN4" s="138">
        <f>AVERAGE(CN6:CN28)</f>
        <v>2.72109090909091</v>
      </c>
      <c r="CO4" s="318">
        <f>ROUND(CN4,12)</f>
        <v>2.721090909091</v>
      </c>
      <c r="CP4" s="156"/>
      <c r="CQ4" s="157"/>
      <c r="CS4" s="136"/>
      <c r="CT4" s="137" t="s">
        <v>63</v>
      </c>
      <c r="CU4" s="138">
        <f>AVERAGE(CU6:CU28)</f>
        <v>2.80480909090909</v>
      </c>
      <c r="CV4" s="318">
        <f>ROUND(CU4,12)</f>
        <v>2.804809090909</v>
      </c>
      <c r="CW4" s="156"/>
      <c r="CX4" s="157"/>
      <c r="CZ4" s="136"/>
      <c r="DA4" s="137" t="s">
        <v>63</v>
      </c>
      <c r="DB4" s="138">
        <f>AVERAGE(DB6:DB28)</f>
        <v>2.798625</v>
      </c>
      <c r="DC4" s="318">
        <f>ROUND(DB4,12)</f>
        <v>2.798625</v>
      </c>
      <c r="DD4" s="156"/>
      <c r="DE4" s="157"/>
      <c r="DG4" s="136"/>
      <c r="DH4" s="137" t="s">
        <v>63</v>
      </c>
      <c r="DI4" s="138">
        <f>AVERAGE(DI6:DI28)</f>
        <v>2.727215</v>
      </c>
      <c r="DJ4" s="157"/>
      <c r="DL4" s="136"/>
      <c r="DM4" s="137" t="s">
        <v>63</v>
      </c>
      <c r="DN4" s="138">
        <f>AVERAGE(DN6:DN28)</f>
        <v>2.6677652173913</v>
      </c>
      <c r="DO4" s="157"/>
      <c r="DQ4" s="136"/>
      <c r="DR4" s="137" t="s">
        <v>63</v>
      </c>
      <c r="DS4" s="138">
        <f>AVERAGE(DS6:DS28)</f>
        <v>2.6265947368421</v>
      </c>
      <c r="DT4" s="157"/>
      <c r="DV4" s="136"/>
      <c r="DW4" s="137" t="s">
        <v>63</v>
      </c>
      <c r="DX4" s="138">
        <f>AVERAGE(DX6:DX28)</f>
        <v>2.534295</v>
      </c>
      <c r="DY4" s="157"/>
      <c r="EA4" s="136"/>
      <c r="EB4" s="137" t="s">
        <v>63</v>
      </c>
      <c r="EC4" s="138">
        <f>AVERAGE(EC6:EC28)</f>
        <v>2.414655</v>
      </c>
      <c r="ED4" s="157"/>
      <c r="EF4" s="136"/>
      <c r="EG4" s="137" t="s">
        <v>63</v>
      </c>
      <c r="EH4" s="138">
        <f>AVERAGE(EH6:EH28)</f>
        <v>2.35400952380952</v>
      </c>
      <c r="EI4" s="157"/>
      <c r="EK4" s="136"/>
      <c r="EL4" s="137" t="s">
        <v>63</v>
      </c>
      <c r="EM4" s="138">
        <f>AVERAGE(EM6:EM28)</f>
        <v>2.35228260869565</v>
      </c>
      <c r="EN4" s="157"/>
      <c r="EP4" s="136"/>
      <c r="EQ4" s="137" t="s">
        <v>63</v>
      </c>
      <c r="ER4" s="138">
        <f>AVERAGE(ER6:ER28)</f>
        <v>2.3975</v>
      </c>
      <c r="ES4" s="157"/>
      <c r="EU4" s="136"/>
      <c r="EV4" s="137" t="s">
        <v>63</v>
      </c>
      <c r="EW4" s="138">
        <f>AVERAGE(EW6:EW28)</f>
        <v>2.52572352941176</v>
      </c>
      <c r="EX4" s="157"/>
      <c r="EZ4" s="136"/>
      <c r="FA4" s="137" t="s">
        <v>63</v>
      </c>
      <c r="FB4" s="138">
        <f>AVERAGE(FB6:FB28)</f>
        <v>2.43367727272727</v>
      </c>
      <c r="FC4" s="157"/>
      <c r="FE4" s="136"/>
      <c r="FF4" s="137" t="s">
        <v>63</v>
      </c>
      <c r="FG4" s="138">
        <f>AVERAGE(FG6:FG28)</f>
        <v>2.42160476190476</v>
      </c>
      <c r="FH4" s="157"/>
      <c r="FJ4" s="136"/>
      <c r="FK4" s="137" t="s">
        <v>63</v>
      </c>
      <c r="FL4" s="138">
        <f>AVERAGE(FL6:FL28)</f>
        <v>2.40134761904762</v>
      </c>
      <c r="FM4" s="157"/>
      <c r="FO4" s="136"/>
      <c r="FP4" s="137" t="s">
        <v>63</v>
      </c>
      <c r="FQ4" s="138">
        <f>AVERAGE(FQ6:FQ28)</f>
        <v>2.4060375</v>
      </c>
      <c r="FR4" s="157"/>
      <c r="FT4" s="136"/>
      <c r="FU4" s="137" t="s">
        <v>63</v>
      </c>
      <c r="FV4" s="138">
        <f>AVERAGE(FV6:FV28)</f>
        <v>2.36488095238095</v>
      </c>
      <c r="FW4" s="157"/>
      <c r="FY4" s="136"/>
      <c r="FZ4" s="137" t="s">
        <v>63</v>
      </c>
      <c r="GA4" s="138">
        <f>AVERAGE(GA6:GA28)</f>
        <v>2.36227</v>
      </c>
      <c r="GB4" s="157"/>
      <c r="GD4" s="136"/>
      <c r="GE4" s="137" t="s">
        <v>63</v>
      </c>
      <c r="GF4" s="138">
        <f>AVERAGE(GF6:GF28)</f>
        <v>2.361965</v>
      </c>
      <c r="GG4" s="157"/>
      <c r="GI4" s="136"/>
      <c r="GJ4" s="137" t="s">
        <v>63</v>
      </c>
      <c r="GK4" s="138">
        <f>AVERAGE(GK6:GK28)</f>
        <v>2.55548947368421</v>
      </c>
      <c r="GL4" s="157"/>
      <c r="GN4" s="136"/>
      <c r="GO4" s="137" t="s">
        <v>63</v>
      </c>
      <c r="GP4" s="138">
        <f>AVERAGE(GP6:GP28)</f>
        <v>2.54104347826087</v>
      </c>
      <c r="GQ4" s="157"/>
      <c r="GS4" s="136"/>
      <c r="GT4" s="137" t="s">
        <v>63</v>
      </c>
      <c r="GU4" s="138">
        <f>AVERAGE(GU6:GU28)</f>
        <v>2.68427272727273</v>
      </c>
      <c r="GV4" s="157"/>
      <c r="GX4" s="136"/>
      <c r="GY4" s="137" t="s">
        <v>63</v>
      </c>
      <c r="GZ4" s="138">
        <f>AVERAGE(GZ6:GZ28)</f>
        <v>2.77506842105263</v>
      </c>
      <c r="HA4" s="157"/>
      <c r="HC4" s="136"/>
      <c r="HD4" s="137" t="s">
        <v>63</v>
      </c>
      <c r="HE4" s="138">
        <f>AVERAGE(HE6:HE28)</f>
        <v>2.77833333333333</v>
      </c>
      <c r="HF4" s="157"/>
      <c r="HH4" s="136"/>
      <c r="HI4" s="137" t="s">
        <v>63</v>
      </c>
      <c r="HJ4" s="138">
        <f>AVERAGE(HJ6:HJ28)</f>
        <v>2.82240952380952</v>
      </c>
      <c r="HK4" s="157"/>
      <c r="HM4" s="136"/>
      <c r="HN4" s="137" t="s">
        <v>63</v>
      </c>
      <c r="HO4" s="138">
        <f>AVERAGE(HO6:HO28)</f>
        <v>2.80676363636364</v>
      </c>
      <c r="HP4" s="157"/>
      <c r="HR4" s="136"/>
      <c r="HS4" s="137" t="s">
        <v>63</v>
      </c>
      <c r="HT4" s="138">
        <f>AVERAGE(HT6:HT28)</f>
        <v>2.84695</v>
      </c>
      <c r="HU4" s="157"/>
      <c r="HW4" s="136"/>
      <c r="HX4" s="137" t="s">
        <v>63</v>
      </c>
      <c r="HY4" s="138">
        <f>AVERAGE(HY6:HY28)</f>
        <v>2.84147777777778</v>
      </c>
      <c r="HZ4" s="157"/>
      <c r="IB4" s="136"/>
      <c r="IC4" s="137" t="s">
        <v>63</v>
      </c>
      <c r="ID4" s="138">
        <f>AVERAGE(ID6:ID28)</f>
        <v>2.81251428571429</v>
      </c>
      <c r="IE4" s="157"/>
      <c r="IG4" s="136"/>
      <c r="IH4" s="137" t="s">
        <v>63</v>
      </c>
      <c r="II4" s="138">
        <f>AVERAGE(II6:II28)</f>
        <v>2.77594285714286</v>
      </c>
      <c r="IJ4" s="157"/>
      <c r="IL4" s="136"/>
      <c r="IM4" s="137" t="s">
        <v>63</v>
      </c>
      <c r="IN4" s="138">
        <f>AVERAGE(IN6:IN28)</f>
        <v>2.69772631578947</v>
      </c>
      <c r="IO4" s="157"/>
      <c r="IQ4" s="136"/>
      <c r="IR4" s="137" t="s">
        <v>63</v>
      </c>
      <c r="IS4" s="138">
        <f>AVERAGE(IS6:IS28)</f>
        <v>2.65204</v>
      </c>
      <c r="IT4" s="157"/>
      <c r="IV4" s="136"/>
      <c r="IW4" s="137" t="s">
        <v>63</v>
      </c>
      <c r="IX4" s="138">
        <f>AVERAGE(IX6:IX28)</f>
        <v>2.6110347826087</v>
      </c>
      <c r="IY4" s="157"/>
      <c r="JA4" s="136"/>
      <c r="JB4" s="137" t="s">
        <v>63</v>
      </c>
      <c r="JC4" s="138">
        <f>AVERAGE(JC6:JC28)</f>
        <v>2.61954285714286</v>
      </c>
      <c r="JD4" s="157"/>
      <c r="JF4" s="136"/>
      <c r="JG4" s="137" t="s">
        <v>63</v>
      </c>
      <c r="JH4" s="138">
        <f>AVERAGE(JH6:JH28)</f>
        <v>2.60220454545454</v>
      </c>
      <c r="JI4" s="157"/>
      <c r="JK4" s="136"/>
      <c r="JL4" s="137" t="s">
        <v>63</v>
      </c>
      <c r="JM4" s="138">
        <f>AVERAGE(JM6:JM28)</f>
        <v>2.59532941176471</v>
      </c>
      <c r="JN4" s="157"/>
      <c r="JP4" s="136"/>
      <c r="JQ4" s="137" t="s">
        <v>63</v>
      </c>
      <c r="JR4" s="138">
        <f>AVERAGE(JR6:JR28)</f>
        <v>2.59862</v>
      </c>
      <c r="JS4" s="157"/>
      <c r="JU4" s="136"/>
      <c r="JV4" s="137" t="s">
        <v>63</v>
      </c>
      <c r="JW4" s="138">
        <f>AVERAGE(JW6:JW28)</f>
        <v>2.56376956521739</v>
      </c>
      <c r="JX4" s="157"/>
      <c r="JZ4" s="136"/>
      <c r="KA4" s="137" t="s">
        <v>63</v>
      </c>
      <c r="KB4" s="138">
        <f>AVERAGE(KB6:KB28)</f>
        <v>2.52689</v>
      </c>
      <c r="KC4" s="157"/>
      <c r="KE4" s="136"/>
      <c r="KF4" s="137" t="s">
        <v>63</v>
      </c>
      <c r="KG4" s="138">
        <f>AVERAGE(KG6:KG28)</f>
        <v>2.48888571428571</v>
      </c>
      <c r="KH4" s="157"/>
      <c r="KJ4" s="136"/>
      <c r="KK4" s="137" t="s">
        <v>63</v>
      </c>
      <c r="KL4" s="138">
        <f>AVERAGE(KL6:KL28)</f>
        <v>2.57356818181818</v>
      </c>
      <c r="KM4" s="157"/>
      <c r="KO4" s="136"/>
      <c r="KP4" s="137" t="s">
        <v>63</v>
      </c>
      <c r="KQ4" s="138">
        <f>AVERAGE(KQ6:KQ28)</f>
        <v>2.54535238095238</v>
      </c>
      <c r="KR4" s="157"/>
      <c r="KT4" s="136"/>
      <c r="KU4" s="137" t="s">
        <v>63</v>
      </c>
      <c r="KV4" s="138">
        <f>AVERAGE(KV6:KV28)</f>
        <v>2.53093333333333</v>
      </c>
      <c r="KW4" s="157"/>
      <c r="KY4" s="136"/>
      <c r="KZ4" s="137" t="s">
        <v>63</v>
      </c>
      <c r="LA4" s="138">
        <f>AVERAGE(LA6:LA28)</f>
        <v>2.55362380952381</v>
      </c>
      <c r="LB4" s="157"/>
    </row>
    <row r="5" s="171" customFormat="1" customHeight="1" spans="2:314">
      <c r="B5" s="143" t="s">
        <v>72</v>
      </c>
      <c r="C5" s="144" t="s">
        <v>2135</v>
      </c>
      <c r="D5" s="145"/>
      <c r="G5" s="143" t="s">
        <v>72</v>
      </c>
      <c r="H5" s="144" t="s">
        <v>2135</v>
      </c>
      <c r="I5" s="145"/>
      <c r="L5" s="143" t="s">
        <v>72</v>
      </c>
      <c r="M5" s="144" t="s">
        <v>2135</v>
      </c>
      <c r="N5" s="145"/>
      <c r="P5" s="143" t="s">
        <v>72</v>
      </c>
      <c r="Q5" s="144" t="s">
        <v>2135</v>
      </c>
      <c r="R5" s="145"/>
      <c r="T5" s="143" t="s">
        <v>72</v>
      </c>
      <c r="U5" s="319" t="s">
        <v>2136</v>
      </c>
      <c r="V5" s="320"/>
      <c r="W5" s="321" t="s">
        <v>966</v>
      </c>
      <c r="X5" s="180"/>
      <c r="Y5" s="312" t="s">
        <v>2137</v>
      </c>
      <c r="AA5" s="143" t="s">
        <v>72</v>
      </c>
      <c r="AB5" s="319" t="s">
        <v>2136</v>
      </c>
      <c r="AC5" s="320"/>
      <c r="AD5" s="321" t="s">
        <v>966</v>
      </c>
      <c r="AE5" s="180"/>
      <c r="AF5" s="312" t="s">
        <v>2137</v>
      </c>
      <c r="AH5" s="143" t="s">
        <v>72</v>
      </c>
      <c r="AI5" s="319" t="s">
        <v>2136</v>
      </c>
      <c r="AJ5" s="320"/>
      <c r="AK5" s="321" t="s">
        <v>966</v>
      </c>
      <c r="AL5" s="180"/>
      <c r="AM5" s="312" t="s">
        <v>2137</v>
      </c>
      <c r="AO5" s="143" t="s">
        <v>72</v>
      </c>
      <c r="AP5" s="319" t="s">
        <v>2136</v>
      </c>
      <c r="AQ5" s="320"/>
      <c r="AR5" s="321" t="s">
        <v>966</v>
      </c>
      <c r="AS5" s="180"/>
      <c r="AT5" s="312" t="s">
        <v>2137</v>
      </c>
      <c r="AV5" s="143" t="s">
        <v>72</v>
      </c>
      <c r="AW5" s="319" t="s">
        <v>2136</v>
      </c>
      <c r="AX5" s="320"/>
      <c r="AY5" s="321" t="s">
        <v>966</v>
      </c>
      <c r="AZ5" s="180"/>
      <c r="BA5" s="312" t="s">
        <v>2137</v>
      </c>
      <c r="BC5" s="143" t="s">
        <v>72</v>
      </c>
      <c r="BD5" s="319" t="s">
        <v>2136</v>
      </c>
      <c r="BE5" s="320"/>
      <c r="BF5" s="321" t="s">
        <v>966</v>
      </c>
      <c r="BG5" s="180"/>
      <c r="BH5" s="312" t="s">
        <v>2137</v>
      </c>
      <c r="BJ5" s="143" t="s">
        <v>72</v>
      </c>
      <c r="BK5" s="319" t="s">
        <v>2136</v>
      </c>
      <c r="BL5" s="320"/>
      <c r="BM5" s="321" t="s">
        <v>966</v>
      </c>
      <c r="BN5" s="180"/>
      <c r="BO5" s="312" t="s">
        <v>2137</v>
      </c>
      <c r="BQ5" s="143" t="s">
        <v>72</v>
      </c>
      <c r="BR5" s="319" t="s">
        <v>2136</v>
      </c>
      <c r="BS5" s="320"/>
      <c r="BT5" s="321" t="s">
        <v>966</v>
      </c>
      <c r="BU5" s="180"/>
      <c r="BV5" s="312" t="s">
        <v>2137</v>
      </c>
      <c r="BX5" s="143" t="s">
        <v>72</v>
      </c>
      <c r="BY5" s="319" t="s">
        <v>2136</v>
      </c>
      <c r="BZ5" s="320"/>
      <c r="CA5" s="321" t="s">
        <v>966</v>
      </c>
      <c r="CB5" s="180"/>
      <c r="CC5" s="312" t="s">
        <v>2137</v>
      </c>
      <c r="CE5" s="143" t="s">
        <v>72</v>
      </c>
      <c r="CF5" s="319" t="s">
        <v>2136</v>
      </c>
      <c r="CG5" s="320"/>
      <c r="CH5" s="321" t="s">
        <v>966</v>
      </c>
      <c r="CI5" s="180"/>
      <c r="CJ5" s="312" t="s">
        <v>2137</v>
      </c>
      <c r="CL5" s="143" t="s">
        <v>72</v>
      </c>
      <c r="CM5" s="319" t="s">
        <v>2136</v>
      </c>
      <c r="CN5" s="320"/>
      <c r="CO5" s="321" t="s">
        <v>966</v>
      </c>
      <c r="CP5" s="180"/>
      <c r="CQ5" s="312" t="s">
        <v>2137</v>
      </c>
      <c r="CS5" s="143" t="s">
        <v>72</v>
      </c>
      <c r="CT5" s="319" t="s">
        <v>2136</v>
      </c>
      <c r="CU5" s="320"/>
      <c r="CV5" s="321" t="s">
        <v>966</v>
      </c>
      <c r="CW5" s="180"/>
      <c r="CX5" s="312" t="s">
        <v>2137</v>
      </c>
      <c r="CZ5" s="143" t="s">
        <v>72</v>
      </c>
      <c r="DA5" s="319" t="s">
        <v>2136</v>
      </c>
      <c r="DB5" s="320"/>
      <c r="DC5" s="321" t="s">
        <v>966</v>
      </c>
      <c r="DD5" s="180"/>
      <c r="DE5" s="312" t="s">
        <v>2137</v>
      </c>
      <c r="DG5" s="143"/>
      <c r="DH5" s="143" t="s">
        <v>72</v>
      </c>
      <c r="DI5" s="315" t="s">
        <v>2136</v>
      </c>
      <c r="DJ5" s="312" t="s">
        <v>2137</v>
      </c>
      <c r="DL5" s="143"/>
      <c r="DM5" s="143" t="s">
        <v>72</v>
      </c>
      <c r="DN5" s="315" t="s">
        <v>2136</v>
      </c>
      <c r="DO5" s="312" t="s">
        <v>2137</v>
      </c>
      <c r="DQ5" s="143"/>
      <c r="DR5" s="143" t="s">
        <v>72</v>
      </c>
      <c r="DS5" s="315" t="s">
        <v>2136</v>
      </c>
      <c r="DT5" s="312" t="s">
        <v>2137</v>
      </c>
      <c r="DV5" s="143"/>
      <c r="DW5" s="143" t="s">
        <v>72</v>
      </c>
      <c r="DX5" s="315" t="s">
        <v>2136</v>
      </c>
      <c r="DY5" s="312" t="s">
        <v>2137</v>
      </c>
      <c r="EA5" s="143"/>
      <c r="EB5" s="143" t="s">
        <v>72</v>
      </c>
      <c r="EC5" s="315" t="s">
        <v>2136</v>
      </c>
      <c r="ED5" s="312" t="s">
        <v>2137</v>
      </c>
      <c r="EF5" s="143"/>
      <c r="EG5" s="143" t="s">
        <v>72</v>
      </c>
      <c r="EH5" s="315" t="s">
        <v>2136</v>
      </c>
      <c r="EI5" s="312" t="s">
        <v>2137</v>
      </c>
      <c r="EK5" s="143"/>
      <c r="EL5" s="143" t="s">
        <v>72</v>
      </c>
      <c r="EM5" s="315" t="s">
        <v>2136</v>
      </c>
      <c r="EN5" s="312" t="s">
        <v>2137</v>
      </c>
      <c r="EP5" s="143"/>
      <c r="EQ5" s="143" t="s">
        <v>72</v>
      </c>
      <c r="ER5" s="315" t="s">
        <v>2136</v>
      </c>
      <c r="ES5" s="312" t="s">
        <v>2137</v>
      </c>
      <c r="EU5" s="143"/>
      <c r="EV5" s="143" t="s">
        <v>72</v>
      </c>
      <c r="EW5" s="315" t="s">
        <v>2136</v>
      </c>
      <c r="EX5" s="312" t="s">
        <v>2137</v>
      </c>
      <c r="EZ5" s="143"/>
      <c r="FA5" s="143" t="s">
        <v>72</v>
      </c>
      <c r="FB5" s="315" t="s">
        <v>2136</v>
      </c>
      <c r="FC5" s="312" t="s">
        <v>2137</v>
      </c>
      <c r="FE5" s="143"/>
      <c r="FF5" s="143" t="s">
        <v>72</v>
      </c>
      <c r="FG5" s="315" t="s">
        <v>2136</v>
      </c>
      <c r="FH5" s="312" t="s">
        <v>2137</v>
      </c>
      <c r="FJ5" s="143"/>
      <c r="FK5" s="143" t="s">
        <v>72</v>
      </c>
      <c r="FL5" s="315" t="s">
        <v>2136</v>
      </c>
      <c r="FM5" s="312" t="s">
        <v>2137</v>
      </c>
      <c r="FO5" s="143"/>
      <c r="FP5" s="143" t="s">
        <v>72</v>
      </c>
      <c r="FQ5" s="315" t="s">
        <v>2136</v>
      </c>
      <c r="FR5" s="312" t="s">
        <v>2137</v>
      </c>
      <c r="FT5" s="143"/>
      <c r="FU5" s="143" t="s">
        <v>72</v>
      </c>
      <c r="FV5" s="315" t="s">
        <v>2136</v>
      </c>
      <c r="FW5" s="312" t="s">
        <v>2137</v>
      </c>
      <c r="FY5" s="143"/>
      <c r="FZ5" s="143" t="s">
        <v>72</v>
      </c>
      <c r="GA5" s="315" t="s">
        <v>2136</v>
      </c>
      <c r="GB5" s="312" t="s">
        <v>2137</v>
      </c>
      <c r="GD5" s="143"/>
      <c r="GE5" s="143" t="s">
        <v>72</v>
      </c>
      <c r="GF5" s="315" t="s">
        <v>2136</v>
      </c>
      <c r="GG5" s="312" t="s">
        <v>2137</v>
      </c>
      <c r="GI5" s="143"/>
      <c r="GJ5" s="143" t="s">
        <v>72</v>
      </c>
      <c r="GK5" s="315" t="s">
        <v>2136</v>
      </c>
      <c r="GL5" s="312" t="s">
        <v>2137</v>
      </c>
      <c r="GN5" s="143"/>
      <c r="GO5" s="143" t="s">
        <v>72</v>
      </c>
      <c r="GP5" s="315" t="s">
        <v>2136</v>
      </c>
      <c r="GQ5" s="312" t="s">
        <v>2137</v>
      </c>
      <c r="GS5" s="143"/>
      <c r="GT5" s="143" t="s">
        <v>72</v>
      </c>
      <c r="GU5" s="315" t="s">
        <v>2136</v>
      </c>
      <c r="GV5" s="312" t="s">
        <v>2137</v>
      </c>
      <c r="GX5" s="143"/>
      <c r="GY5" s="143" t="s">
        <v>72</v>
      </c>
      <c r="GZ5" s="315" t="s">
        <v>2136</v>
      </c>
      <c r="HA5" s="312" t="s">
        <v>2137</v>
      </c>
      <c r="HC5" s="143"/>
      <c r="HD5" s="143" t="s">
        <v>72</v>
      </c>
      <c r="HE5" s="315" t="s">
        <v>2136</v>
      </c>
      <c r="HF5" s="312" t="s">
        <v>2137</v>
      </c>
      <c r="HH5" s="143"/>
      <c r="HI5" s="143" t="s">
        <v>72</v>
      </c>
      <c r="HJ5" s="315" t="s">
        <v>2136</v>
      </c>
      <c r="HK5" s="312" t="s">
        <v>2137</v>
      </c>
      <c r="HM5" s="143"/>
      <c r="HN5" s="143" t="s">
        <v>72</v>
      </c>
      <c r="HO5" s="315" t="s">
        <v>2136</v>
      </c>
      <c r="HP5" s="312" t="s">
        <v>2137</v>
      </c>
      <c r="HR5" s="143"/>
      <c r="HS5" s="143" t="s">
        <v>72</v>
      </c>
      <c r="HT5" s="315" t="s">
        <v>2136</v>
      </c>
      <c r="HU5" s="312" t="s">
        <v>2137</v>
      </c>
      <c r="HW5" s="143"/>
      <c r="HX5" s="143" t="s">
        <v>72</v>
      </c>
      <c r="HY5" s="315" t="s">
        <v>2136</v>
      </c>
      <c r="HZ5" s="312" t="s">
        <v>2137</v>
      </c>
      <c r="IB5" s="143"/>
      <c r="IC5" s="143" t="s">
        <v>72</v>
      </c>
      <c r="ID5" s="315" t="s">
        <v>2136</v>
      </c>
      <c r="IE5" s="312" t="s">
        <v>2137</v>
      </c>
      <c r="IG5" s="143"/>
      <c r="IH5" s="143" t="s">
        <v>72</v>
      </c>
      <c r="II5" s="315" t="s">
        <v>2136</v>
      </c>
      <c r="IJ5" s="312" t="s">
        <v>2137</v>
      </c>
      <c r="IL5" s="143"/>
      <c r="IM5" s="143" t="s">
        <v>72</v>
      </c>
      <c r="IN5" s="315" t="s">
        <v>2136</v>
      </c>
      <c r="IO5" s="312" t="s">
        <v>2137</v>
      </c>
      <c r="IQ5" s="143"/>
      <c r="IR5" s="143" t="s">
        <v>72</v>
      </c>
      <c r="IS5" s="315" t="s">
        <v>2136</v>
      </c>
      <c r="IT5" s="312" t="s">
        <v>2137</v>
      </c>
      <c r="IV5" s="143"/>
      <c r="IW5" s="143" t="s">
        <v>72</v>
      </c>
      <c r="IX5" s="315" t="s">
        <v>2136</v>
      </c>
      <c r="IY5" s="312" t="s">
        <v>2137</v>
      </c>
      <c r="JA5" s="143"/>
      <c r="JB5" s="143" t="s">
        <v>72</v>
      </c>
      <c r="JC5" s="315" t="s">
        <v>2136</v>
      </c>
      <c r="JD5" s="312" t="s">
        <v>2137</v>
      </c>
      <c r="JF5" s="143"/>
      <c r="JG5" s="143" t="s">
        <v>72</v>
      </c>
      <c r="JH5" s="315" t="s">
        <v>2136</v>
      </c>
      <c r="JI5" s="312" t="s">
        <v>2137</v>
      </c>
      <c r="JK5" s="143"/>
      <c r="JL5" s="143" t="s">
        <v>72</v>
      </c>
      <c r="JM5" s="315" t="s">
        <v>2136</v>
      </c>
      <c r="JN5" s="312" t="s">
        <v>2137</v>
      </c>
      <c r="JP5" s="143"/>
      <c r="JQ5" s="143" t="s">
        <v>72</v>
      </c>
      <c r="JR5" s="315" t="s">
        <v>2136</v>
      </c>
      <c r="JS5" s="312" t="s">
        <v>2137</v>
      </c>
      <c r="JU5" s="143"/>
      <c r="JV5" s="143" t="s">
        <v>72</v>
      </c>
      <c r="JW5" s="315" t="s">
        <v>2136</v>
      </c>
      <c r="JX5" s="312" t="s">
        <v>2137</v>
      </c>
      <c r="JZ5" s="143"/>
      <c r="KA5" s="143" t="s">
        <v>72</v>
      </c>
      <c r="KB5" s="315" t="s">
        <v>2136</v>
      </c>
      <c r="KC5" s="312" t="s">
        <v>2137</v>
      </c>
      <c r="KE5" s="143"/>
      <c r="KF5" s="143" t="s">
        <v>72</v>
      </c>
      <c r="KG5" s="315" t="s">
        <v>2136</v>
      </c>
      <c r="KH5" s="312" t="s">
        <v>2137</v>
      </c>
      <c r="KJ5" s="143"/>
      <c r="KK5" s="143" t="s">
        <v>72</v>
      </c>
      <c r="KL5" s="315" t="s">
        <v>2136</v>
      </c>
      <c r="KM5" s="312" t="s">
        <v>2137</v>
      </c>
      <c r="KO5" s="143"/>
      <c r="KP5" s="143" t="s">
        <v>72</v>
      </c>
      <c r="KQ5" s="315" t="s">
        <v>2136</v>
      </c>
      <c r="KR5" s="312" t="s">
        <v>2137</v>
      </c>
      <c r="KT5" s="143"/>
      <c r="KU5" s="143" t="s">
        <v>72</v>
      </c>
      <c r="KV5" s="315" t="s">
        <v>2136</v>
      </c>
      <c r="KW5" s="312" t="s">
        <v>2137</v>
      </c>
      <c r="KY5" s="143"/>
      <c r="KZ5" s="143" t="s">
        <v>72</v>
      </c>
      <c r="LA5" s="315" t="s">
        <v>2136</v>
      </c>
      <c r="LB5" s="312" t="s">
        <v>2137</v>
      </c>
    </row>
    <row r="6" spans="2:314">
      <c r="B6" s="168" t="s">
        <v>1777</v>
      </c>
      <c r="C6" s="168" t="s">
        <v>2138</v>
      </c>
      <c r="D6" s="149">
        <f t="shared" ref="D6:D25" si="0">C6/100</f>
        <v>3.1626</v>
      </c>
      <c r="G6" s="168" t="s">
        <v>1452</v>
      </c>
      <c r="H6" s="168" t="s">
        <v>2139</v>
      </c>
      <c r="I6" s="149">
        <f t="shared" ref="I6:I21" si="1">H6/100</f>
        <v>3.1904</v>
      </c>
      <c r="L6" s="168" t="s">
        <v>74</v>
      </c>
      <c r="M6" s="168" t="s">
        <v>2140</v>
      </c>
      <c r="N6" s="149">
        <f t="shared" ref="N6:N27" si="2">M6/100</f>
        <v>3.3957</v>
      </c>
      <c r="P6" s="168" t="s">
        <v>76</v>
      </c>
      <c r="Q6" s="168" t="s">
        <v>2141</v>
      </c>
      <c r="R6" s="149">
        <f t="shared" ref="R6:R28" si="3">Q6/100</f>
        <v>3.209</v>
      </c>
      <c r="T6" s="168" t="s">
        <v>78</v>
      </c>
      <c r="U6" s="168" t="s">
        <v>2142</v>
      </c>
      <c r="V6" s="149">
        <f>U6/100</f>
        <v>3.236</v>
      </c>
      <c r="W6" s="181" t="s">
        <v>79</v>
      </c>
      <c r="X6" s="149">
        <f>W6/100</f>
        <v>6.3492</v>
      </c>
      <c r="Y6" s="309">
        <f>V6*X6</f>
        <v>20.5460112</v>
      </c>
      <c r="AA6" s="168" t="s">
        <v>80</v>
      </c>
      <c r="AB6" s="168" t="s">
        <v>2143</v>
      </c>
      <c r="AC6" s="149">
        <f>AB6/100</f>
        <v>3.2535</v>
      </c>
      <c r="AD6" s="181" t="s">
        <v>81</v>
      </c>
      <c r="AE6" s="149">
        <f>AD6/100</f>
        <v>6.3222</v>
      </c>
      <c r="AF6" s="309">
        <f>AC6*AE6</f>
        <v>20.5692777</v>
      </c>
      <c r="AH6" s="168" t="s">
        <v>82</v>
      </c>
      <c r="AI6" s="168" t="s">
        <v>2144</v>
      </c>
      <c r="AJ6" s="149">
        <f>AI6/100</f>
        <v>3.1316</v>
      </c>
      <c r="AK6" s="181" t="s">
        <v>83</v>
      </c>
      <c r="AL6" s="149">
        <f>AK6/100</f>
        <v>6.3482</v>
      </c>
      <c r="AM6" s="309">
        <f>AJ6*AL6</f>
        <v>19.88002312</v>
      </c>
      <c r="AO6" s="168" t="s">
        <v>84</v>
      </c>
      <c r="AP6" s="168" t="s">
        <v>2145</v>
      </c>
      <c r="AQ6" s="149">
        <f>AP6/100</f>
        <v>3.0871</v>
      </c>
      <c r="AR6" s="181" t="s">
        <v>85</v>
      </c>
      <c r="AS6" s="149">
        <f>AR6/100</f>
        <v>6.6177</v>
      </c>
      <c r="AT6" s="309">
        <f>AQ6*AS6</f>
        <v>20.42950167</v>
      </c>
      <c r="AV6" s="168" t="s">
        <v>86</v>
      </c>
      <c r="AW6" s="168" t="s">
        <v>2146</v>
      </c>
      <c r="AX6" s="149">
        <f>AW6/100</f>
        <v>2.9351</v>
      </c>
      <c r="AY6" s="181" t="s">
        <v>87</v>
      </c>
      <c r="AZ6" s="149">
        <f>AY6/100</f>
        <v>6.6607</v>
      </c>
      <c r="BA6" s="309">
        <f>AX6*AZ6</f>
        <v>19.54982057</v>
      </c>
      <c r="BC6" s="168" t="s">
        <v>88</v>
      </c>
      <c r="BD6" s="168" t="s">
        <v>2147</v>
      </c>
      <c r="BE6" s="149">
        <f>BD6/100</f>
        <v>3.0008</v>
      </c>
      <c r="BF6" s="181" t="s">
        <v>89</v>
      </c>
      <c r="BG6" s="149">
        <f>BF6/100</f>
        <v>6.7114</v>
      </c>
      <c r="BH6" s="309">
        <f>BE6*BG6</f>
        <v>20.13956912</v>
      </c>
      <c r="BJ6" s="168" t="s">
        <v>90</v>
      </c>
      <c r="BK6" s="168" t="s">
        <v>2148</v>
      </c>
      <c r="BL6" s="149">
        <f>BK6/100</f>
        <v>3.0088</v>
      </c>
      <c r="BM6" s="181" t="s">
        <v>91</v>
      </c>
      <c r="BN6" s="149">
        <f>BM6/100</f>
        <v>6.7437</v>
      </c>
      <c r="BO6" s="309">
        <f>BL6*BN6</f>
        <v>20.29044456</v>
      </c>
      <c r="BQ6" s="168" t="s">
        <v>92</v>
      </c>
      <c r="BR6" s="168" t="s">
        <v>2149</v>
      </c>
      <c r="BS6" s="149">
        <f>BR6/100</f>
        <v>2.915</v>
      </c>
      <c r="BT6" s="181" t="s">
        <v>93</v>
      </c>
      <c r="BU6" s="149">
        <f>BT6/100</f>
        <v>6.8906</v>
      </c>
      <c r="BV6" s="309">
        <f>BS6*BU6</f>
        <v>20.086099</v>
      </c>
      <c r="BX6" s="168" t="s">
        <v>94</v>
      </c>
      <c r="BY6" s="168" t="s">
        <v>2150</v>
      </c>
      <c r="BZ6" s="149">
        <f>BY6/100</f>
        <v>2.8331</v>
      </c>
      <c r="CA6" s="181" t="s">
        <v>95</v>
      </c>
      <c r="CB6" s="149">
        <f>CA6/100</f>
        <v>7.0998</v>
      </c>
      <c r="CC6" s="309">
        <f>BZ6*CB6</f>
        <v>20.11444338</v>
      </c>
      <c r="CE6" s="168" t="s">
        <v>96</v>
      </c>
      <c r="CF6" s="168" t="s">
        <v>2151</v>
      </c>
      <c r="CG6" s="149">
        <f>CF6/100</f>
        <v>2.7576</v>
      </c>
      <c r="CH6" s="181" t="s">
        <v>97</v>
      </c>
      <c r="CI6" s="149">
        <f>CH6/100</f>
        <v>7.1768</v>
      </c>
      <c r="CJ6" s="309">
        <f>CG6*CI6</f>
        <v>19.79074368</v>
      </c>
      <c r="CL6" s="168" t="s">
        <v>98</v>
      </c>
      <c r="CM6" s="168" t="s">
        <v>2152</v>
      </c>
      <c r="CN6" s="149">
        <f>CM6/100</f>
        <v>2.6806</v>
      </c>
      <c r="CO6" s="181" t="s">
        <v>99</v>
      </c>
      <c r="CP6" s="149">
        <f>CO6/100</f>
        <v>7.1769</v>
      </c>
      <c r="CQ6" s="309">
        <f>CN6*CP6</f>
        <v>19.23839814</v>
      </c>
      <c r="CS6" s="168" t="s">
        <v>100</v>
      </c>
      <c r="CT6" s="168" t="s">
        <v>2153</v>
      </c>
      <c r="CU6" s="149">
        <f t="shared" ref="CU6:CU27" si="4">CT6/100</f>
        <v>2.7958</v>
      </c>
      <c r="CV6" s="181" t="s">
        <v>101</v>
      </c>
      <c r="CW6" s="149">
        <f t="shared" ref="CW6:CW27" si="5">CV6/100</f>
        <v>6.9646</v>
      </c>
      <c r="CX6" s="309">
        <f t="shared" ref="CX6:CX27" si="6">CU6*CW6</f>
        <v>19.47162868</v>
      </c>
      <c r="CZ6" s="168" t="s">
        <v>102</v>
      </c>
      <c r="DA6" s="168" t="s">
        <v>2154</v>
      </c>
      <c r="DB6" s="149">
        <f t="shared" ref="DB6:DB21" si="7">DA6/100</f>
        <v>2.7765</v>
      </c>
      <c r="DC6" s="181" t="s">
        <v>103</v>
      </c>
      <c r="DD6" s="149">
        <f t="shared" ref="DD6:DD21" si="8">DC6/100</f>
        <v>6.7604</v>
      </c>
      <c r="DE6" s="309">
        <f t="shared" ref="DE6:DE21" si="9">DB6*DD6</f>
        <v>18.7702506</v>
      </c>
      <c r="DG6" s="168"/>
      <c r="DH6" s="172">
        <v>44985</v>
      </c>
      <c r="DI6" s="149">
        <v>2.6436</v>
      </c>
      <c r="DJ6" s="309">
        <v>18.37804284</v>
      </c>
      <c r="DL6" s="168"/>
      <c r="DM6" s="172">
        <v>45016</v>
      </c>
      <c r="DN6" s="149">
        <v>2.6331</v>
      </c>
      <c r="DO6" s="309">
        <v>18.09387327</v>
      </c>
      <c r="DQ6" s="168"/>
      <c r="DR6" s="172">
        <v>45044</v>
      </c>
      <c r="DS6" s="149">
        <v>2.6055</v>
      </c>
      <c r="DT6" s="309">
        <v>18.040482</v>
      </c>
      <c r="DV6" s="168"/>
      <c r="DW6" s="172">
        <v>45077</v>
      </c>
      <c r="DX6" s="149">
        <v>2.494</v>
      </c>
      <c r="DY6" s="309">
        <v>17.6627574</v>
      </c>
      <c r="EA6" s="168"/>
      <c r="EB6" s="172">
        <v>45107</v>
      </c>
      <c r="EC6" s="149">
        <v>2.361</v>
      </c>
      <c r="ED6" s="309">
        <v>17.0601138</v>
      </c>
      <c r="EF6" s="168"/>
      <c r="EG6" s="172">
        <v>45138</v>
      </c>
      <c r="EH6" s="149">
        <v>2.332</v>
      </c>
      <c r="EI6" s="309">
        <v>16.628326</v>
      </c>
      <c r="EK6" s="168"/>
      <c r="EL6" s="172">
        <v>45169</v>
      </c>
      <c r="EM6" s="149">
        <v>2.3179</v>
      </c>
      <c r="EN6" s="309">
        <v>16.64507169</v>
      </c>
      <c r="EP6" s="168"/>
      <c r="EQ6" s="173">
        <v>45197</v>
      </c>
      <c r="ER6" s="149">
        <v>2.4654</v>
      </c>
      <c r="ES6" s="309">
        <v>17.70107892</v>
      </c>
      <c r="EU6" s="168"/>
      <c r="EV6" s="173">
        <v>45230</v>
      </c>
      <c r="EW6" s="149">
        <v>2.5196</v>
      </c>
      <c r="EX6" s="309">
        <v>18.08543684</v>
      </c>
      <c r="EZ6" s="168"/>
      <c r="FA6" s="173">
        <v>45260</v>
      </c>
      <c r="FB6" s="149">
        <v>2.4335</v>
      </c>
      <c r="FC6" s="309">
        <v>17.2822303</v>
      </c>
      <c r="FE6" s="168"/>
      <c r="FF6" s="173">
        <v>45289</v>
      </c>
      <c r="FG6" s="149">
        <v>2.3915</v>
      </c>
      <c r="FH6" s="309">
        <v>16.93827705</v>
      </c>
      <c r="FJ6" s="168"/>
      <c r="FK6" s="173">
        <v>45321</v>
      </c>
      <c r="FL6" s="149">
        <v>2.4231</v>
      </c>
      <c r="FM6" s="309">
        <v>17.21733705</v>
      </c>
      <c r="FO6" s="168"/>
      <c r="FP6" s="173">
        <v>45351</v>
      </c>
      <c r="FQ6" s="149">
        <v>2.4063</v>
      </c>
      <c r="FR6" s="309">
        <v>17.09339268</v>
      </c>
      <c r="FT6" s="168"/>
      <c r="FU6" s="173">
        <v>45380</v>
      </c>
      <c r="FV6" s="149">
        <v>2.3393</v>
      </c>
      <c r="FW6" s="309">
        <v>16.597334</v>
      </c>
      <c r="FY6" s="168"/>
      <c r="FZ6" s="173">
        <v>45412</v>
      </c>
      <c r="GA6" s="149">
        <v>2.3953</v>
      </c>
      <c r="GB6" s="309">
        <v>17.02172039</v>
      </c>
      <c r="GD6" s="168"/>
      <c r="GE6" s="173">
        <v>45443</v>
      </c>
      <c r="GF6" s="149">
        <v>2.3924</v>
      </c>
      <c r="GG6" s="309">
        <v>17.00709312</v>
      </c>
      <c r="GI6" s="168"/>
      <c r="GJ6" s="173">
        <v>45471</v>
      </c>
      <c r="GK6" s="149">
        <v>2.5924</v>
      </c>
      <c r="GL6" s="309">
        <v>18.47551632</v>
      </c>
      <c r="GN6" s="168"/>
      <c r="GO6" s="173">
        <v>45504</v>
      </c>
      <c r="GP6" s="149">
        <v>2.6315</v>
      </c>
      <c r="GQ6" s="309">
        <v>18.7746999</v>
      </c>
      <c r="GS6" s="168"/>
      <c r="GT6" s="173">
        <v>45534</v>
      </c>
      <c r="GU6" s="149">
        <v>2.7904</v>
      </c>
      <c r="GV6" s="309">
        <v>19.84644096</v>
      </c>
      <c r="GX6" s="168"/>
      <c r="GY6" s="147">
        <v>45565</v>
      </c>
      <c r="GZ6" s="152">
        <v>2.8041</v>
      </c>
      <c r="HA6" s="152">
        <v>19.64945</v>
      </c>
      <c r="HC6" s="168"/>
      <c r="HD6" s="147">
        <v>45596</v>
      </c>
      <c r="HE6" s="152">
        <v>2.8311</v>
      </c>
      <c r="HF6" s="152">
        <v>20.1715875</v>
      </c>
      <c r="HH6" s="168"/>
      <c r="HI6" s="147">
        <v>45625</v>
      </c>
      <c r="HJ6" s="152">
        <v>2.8371</v>
      </c>
      <c r="HK6" s="152">
        <v>20.39222</v>
      </c>
      <c r="HM6" s="168"/>
      <c r="HN6" s="147">
        <v>45657</v>
      </c>
      <c r="HO6">
        <v>2.859</v>
      </c>
      <c r="HP6">
        <v>20.55164</v>
      </c>
      <c r="HR6" s="168"/>
      <c r="HS6" s="147">
        <v>45674</v>
      </c>
      <c r="HT6" s="152">
        <v>2.8839</v>
      </c>
      <c r="HU6" s="152">
        <v>20.73207</v>
      </c>
      <c r="HW6" s="168"/>
      <c r="HX6" s="147">
        <v>45716</v>
      </c>
      <c r="HY6" s="152">
        <v>2.8419</v>
      </c>
      <c r="HZ6" s="152">
        <v>20.38722</v>
      </c>
      <c r="IB6" s="168"/>
      <c r="IC6" s="169">
        <v>45747</v>
      </c>
      <c r="ID6" s="152">
        <v>2.8338</v>
      </c>
      <c r="IE6" s="152">
        <v>20.34158</v>
      </c>
      <c r="IG6" s="168"/>
      <c r="IH6" s="169">
        <v>45777</v>
      </c>
      <c r="II6" s="152">
        <v>2.7084</v>
      </c>
      <c r="IJ6" s="152">
        <v>19.50427</v>
      </c>
      <c r="IL6" s="168"/>
      <c r="IM6" s="169">
        <v>45807</v>
      </c>
      <c r="IN6" s="152">
        <v>2.691</v>
      </c>
      <c r="IO6" s="152">
        <v>19.3343</v>
      </c>
      <c r="IQ6" s="168"/>
      <c r="IR6" s="147">
        <v>45838</v>
      </c>
      <c r="IS6" s="152">
        <v>2.6255</v>
      </c>
      <c r="IT6" s="152">
        <v>18.7949</v>
      </c>
      <c r="IV6" s="168"/>
      <c r="IW6" s="147">
        <v>45869</v>
      </c>
      <c r="IX6">
        <v>2.6315</v>
      </c>
      <c r="IY6">
        <v>18.81365</v>
      </c>
      <c r="JA6" s="168"/>
      <c r="JB6" s="147">
        <v>45898</v>
      </c>
      <c r="JC6" s="152">
        <v>2.6235</v>
      </c>
      <c r="JD6" s="152">
        <v>18.63472</v>
      </c>
      <c r="JF6" s="168"/>
      <c r="JG6" s="147">
        <v>45930</v>
      </c>
      <c r="JH6" s="152">
        <v>2.5822</v>
      </c>
      <c r="JI6" s="152">
        <v>18.34782</v>
      </c>
      <c r="JK6" s="168"/>
      <c r="JL6" s="147">
        <v>45961</v>
      </c>
      <c r="JM6" s="152">
        <v>2.6112</v>
      </c>
      <c r="JN6" s="152">
        <v>18.5081856</v>
      </c>
      <c r="JP6" s="168"/>
      <c r="JQ6" s="147">
        <v>45989</v>
      </c>
      <c r="JR6" s="152">
        <v>2.5918</v>
      </c>
      <c r="JS6" s="152">
        <v>18.34709302</v>
      </c>
      <c r="JU6" s="168"/>
      <c r="JV6" s="147">
        <v>46022</v>
      </c>
      <c r="JW6" s="152">
        <v>2.5649</v>
      </c>
      <c r="JX6" s="152">
        <v>18.02816912</v>
      </c>
      <c r="JZ6" s="168"/>
      <c r="KA6" s="147">
        <v>46052</v>
      </c>
      <c r="KB6" s="152">
        <v>2.4721</v>
      </c>
      <c r="KC6" s="152">
        <v>17.22509838</v>
      </c>
      <c r="KE6" s="168"/>
      <c r="KF6" s="147">
        <v>46080</v>
      </c>
      <c r="KG6" s="152">
        <v>2.4927</v>
      </c>
      <c r="KH6" s="152">
        <v>17.25646356</v>
      </c>
      <c r="KJ6" s="168"/>
      <c r="KK6" s="147">
        <v>46112</v>
      </c>
      <c r="KL6" s="152">
        <v>2.6217</v>
      </c>
      <c r="KM6" s="152">
        <v>18.14059098</v>
      </c>
      <c r="KO6" s="168"/>
      <c r="KP6" s="147">
        <v>46142</v>
      </c>
      <c r="KQ6" s="152">
        <v>2.557</v>
      </c>
      <c r="KR6" s="152">
        <v>17.5481796</v>
      </c>
      <c r="KT6" s="168"/>
      <c r="KU6" s="147">
        <v>46171</v>
      </c>
      <c r="KV6" s="152">
        <v>2.5437</v>
      </c>
      <c r="KW6" s="152">
        <v>17.34192912</v>
      </c>
      <c r="KY6" s="168"/>
      <c r="KZ6" s="147">
        <v>46203</v>
      </c>
      <c r="LA6" s="152">
        <v>2.5662</v>
      </c>
      <c r="LB6" s="152">
        <v>17.47813158</v>
      </c>
    </row>
    <row r="7" spans="2:314">
      <c r="B7" s="168" t="s">
        <v>1795</v>
      </c>
      <c r="C7" s="168" t="s">
        <v>2155</v>
      </c>
      <c r="D7" s="149">
        <f t="shared" si="0"/>
        <v>3.1453</v>
      </c>
      <c r="G7" s="168" t="s">
        <v>1468</v>
      </c>
      <c r="H7" s="168" t="s">
        <v>2156</v>
      </c>
      <c r="I7" s="149">
        <f t="shared" si="1"/>
        <v>3.1755</v>
      </c>
      <c r="L7" s="168" t="s">
        <v>105</v>
      </c>
      <c r="M7" s="168" t="s">
        <v>2157</v>
      </c>
      <c r="N7" s="149">
        <f t="shared" si="2"/>
        <v>3.4049</v>
      </c>
      <c r="P7" s="168" t="s">
        <v>107</v>
      </c>
      <c r="Q7" s="168" t="s">
        <v>2158</v>
      </c>
      <c r="R7" s="149">
        <f t="shared" si="3"/>
        <v>3.2334</v>
      </c>
      <c r="T7" s="168" t="s">
        <v>109</v>
      </c>
      <c r="U7" s="168" t="s">
        <v>2159</v>
      </c>
      <c r="V7" s="149">
        <f t="shared" ref="V7:X19" si="10">U7/100</f>
        <v>3.2327</v>
      </c>
      <c r="W7" s="181" t="s">
        <v>110</v>
      </c>
      <c r="X7" s="149">
        <f t="shared" si="10"/>
        <v>6.3485</v>
      </c>
      <c r="Y7" s="309">
        <f t="shared" ref="Y7:Y19" si="11">V7*X7</f>
        <v>20.52279595</v>
      </c>
      <c r="AA7" s="168" t="s">
        <v>111</v>
      </c>
      <c r="AB7" s="168" t="s">
        <v>2160</v>
      </c>
      <c r="AC7" s="149">
        <f t="shared" ref="AC7:AC21" si="12">AB7/100</f>
        <v>3.2464</v>
      </c>
      <c r="AD7" s="181" t="s">
        <v>112</v>
      </c>
      <c r="AE7" s="149">
        <f t="shared" ref="AE7:AE19" si="13">AD7/100</f>
        <v>6.3346</v>
      </c>
      <c r="AF7" s="309">
        <f t="shared" ref="AF7:AF19" si="14">AC7*AE7</f>
        <v>20.56464544</v>
      </c>
      <c r="AH7" s="168" t="s">
        <v>113</v>
      </c>
      <c r="AI7" s="168" t="s">
        <v>2161</v>
      </c>
      <c r="AJ7" s="149">
        <f t="shared" ref="AJ7:AJ28" si="15">AI7/100</f>
        <v>3.144</v>
      </c>
      <c r="AK7" s="181" t="s">
        <v>114</v>
      </c>
      <c r="AL7" s="149">
        <f t="shared" ref="AL7:AL21" si="16">AK7/100</f>
        <v>6.3566</v>
      </c>
      <c r="AM7" s="309">
        <f t="shared" ref="AM7:AM21" si="17">AJ7*AL7</f>
        <v>19.9851504</v>
      </c>
      <c r="AO7" s="168" t="s">
        <v>115</v>
      </c>
      <c r="AP7" s="168" t="s">
        <v>2162</v>
      </c>
      <c r="AQ7" s="149">
        <f t="shared" ref="AQ7:AQ24" si="18">AP7/100</f>
        <v>3.1036</v>
      </c>
      <c r="AR7" s="181" t="s">
        <v>116</v>
      </c>
      <c r="AS7" s="149">
        <f t="shared" ref="AS7:AS24" si="19">AR7/100</f>
        <v>6.5628</v>
      </c>
      <c r="AT7" s="309">
        <f t="shared" ref="AT7:AT24" si="20">AQ7*AS7</f>
        <v>20.36830608</v>
      </c>
      <c r="AV7" s="168" t="s">
        <v>117</v>
      </c>
      <c r="AW7" s="168" t="s">
        <v>2163</v>
      </c>
      <c r="AX7" s="149">
        <f t="shared" ref="AX7:AX24" si="21">AW7/100</f>
        <v>2.9209</v>
      </c>
      <c r="AY7" s="181" t="s">
        <v>118</v>
      </c>
      <c r="AZ7" s="149">
        <f t="shared" ref="AZ7:AZ24" si="22">AY7/100</f>
        <v>6.7048</v>
      </c>
      <c r="BA7" s="309">
        <f t="shared" ref="BA7:BA24" si="23">AX7*AZ7</f>
        <v>19.58405032</v>
      </c>
      <c r="BC7" s="168" t="s">
        <v>119</v>
      </c>
      <c r="BD7" s="168" t="s">
        <v>2164</v>
      </c>
      <c r="BE7" s="149">
        <f t="shared" ref="BE7:BE26" si="24">BD7/100</f>
        <v>3.0042</v>
      </c>
      <c r="BF7" s="181" t="s">
        <v>120</v>
      </c>
      <c r="BG7" s="149">
        <f t="shared" ref="BG7:BG24" si="25">BF7/100</f>
        <v>6.7035</v>
      </c>
      <c r="BH7" s="309">
        <f t="shared" ref="BH7:BH24" si="26">BE7*BG7</f>
        <v>20.1386547</v>
      </c>
      <c r="BJ7" s="168" t="s">
        <v>121</v>
      </c>
      <c r="BK7" s="168" t="s">
        <v>2165</v>
      </c>
      <c r="BL7" s="149">
        <f t="shared" ref="BL7:BL26" si="27">BK7/100</f>
        <v>3.0258</v>
      </c>
      <c r="BM7" s="181" t="s">
        <v>122</v>
      </c>
      <c r="BN7" s="149">
        <f t="shared" ref="BN7:BN26" si="28">BM7/100</f>
        <v>6.7411</v>
      </c>
      <c r="BO7" s="309">
        <f t="shared" ref="BO7:BO26" si="29">BL7*BN7</f>
        <v>20.39722038</v>
      </c>
      <c r="BQ7" s="168" t="s">
        <v>123</v>
      </c>
      <c r="BR7" s="168" t="s">
        <v>2166</v>
      </c>
      <c r="BS7" s="149">
        <f t="shared" ref="BS7:BS28" si="30">BR7/100</f>
        <v>2.8981</v>
      </c>
      <c r="BT7" s="181" t="s">
        <v>124</v>
      </c>
      <c r="BU7" s="149">
        <f t="shared" ref="BU7:BU26" si="31">BT7/100</f>
        <v>6.8802</v>
      </c>
      <c r="BV7" s="309">
        <f t="shared" ref="BV7:BV26" si="32">BS7*BU7</f>
        <v>19.93950762</v>
      </c>
      <c r="BX7" s="168" t="s">
        <v>125</v>
      </c>
      <c r="BY7" s="168" t="s">
        <v>2167</v>
      </c>
      <c r="BZ7" s="149">
        <f t="shared" ref="BZ7:BZ26" si="33">BY7/100</f>
        <v>2.8391</v>
      </c>
      <c r="CA7" s="181" t="s">
        <v>126</v>
      </c>
      <c r="CB7" s="149">
        <f t="shared" ref="CB7:CB26" si="34">CA7/100</f>
        <v>7.1102</v>
      </c>
      <c r="CC7" s="309">
        <f t="shared" ref="CC7:CC26" si="35">BZ7*CB7</f>
        <v>20.18656882</v>
      </c>
      <c r="CE7" s="168" t="s">
        <v>127</v>
      </c>
      <c r="CF7" s="168" t="s">
        <v>2168</v>
      </c>
      <c r="CG7" s="149">
        <f t="shared" ref="CG7:CG21" si="36">CF7/100</f>
        <v>2.7667</v>
      </c>
      <c r="CH7" s="181" t="s">
        <v>128</v>
      </c>
      <c r="CI7" s="149">
        <f t="shared" ref="CI7:CI21" si="37">CH7/100</f>
        <v>7.1698</v>
      </c>
      <c r="CJ7" s="309">
        <f t="shared" ref="CJ7:CJ21" si="38">CG7*CI7</f>
        <v>19.83668566</v>
      </c>
      <c r="CL7" s="168" t="s">
        <v>129</v>
      </c>
      <c r="CM7" s="168" t="s">
        <v>2169</v>
      </c>
      <c r="CN7" s="149">
        <f t="shared" ref="CN7:CN27" si="39">CM7/100</f>
        <v>2.6837</v>
      </c>
      <c r="CO7" s="181" t="s">
        <v>130</v>
      </c>
      <c r="CP7" s="149">
        <f t="shared" ref="CP7:CP27" si="40">CO7/100</f>
        <v>7.1989</v>
      </c>
      <c r="CQ7" s="309">
        <f t="shared" ref="CQ7:CQ22" si="41">CN7*CP7</f>
        <v>19.31968793</v>
      </c>
      <c r="CS7" s="168" t="s">
        <v>131</v>
      </c>
      <c r="CT7" s="168" t="s">
        <v>2170</v>
      </c>
      <c r="CU7" s="149">
        <f t="shared" si="4"/>
        <v>2.7843</v>
      </c>
      <c r="CV7" s="181" t="s">
        <v>132</v>
      </c>
      <c r="CW7" s="149">
        <f t="shared" si="5"/>
        <v>6.9793</v>
      </c>
      <c r="CX7" s="309">
        <f t="shared" si="6"/>
        <v>19.43246499</v>
      </c>
      <c r="CZ7" s="168" t="s">
        <v>133</v>
      </c>
      <c r="DA7" s="168" t="s">
        <v>2171</v>
      </c>
      <c r="DB7" s="149">
        <f t="shared" si="7"/>
        <v>2.7767</v>
      </c>
      <c r="DC7" s="181" t="s">
        <v>134</v>
      </c>
      <c r="DD7" s="149">
        <f t="shared" si="8"/>
        <v>6.7626</v>
      </c>
      <c r="DE7" s="309">
        <f t="shared" si="9"/>
        <v>18.77771142</v>
      </c>
      <c r="DG7" s="168"/>
      <c r="DH7" s="172">
        <v>44984</v>
      </c>
      <c r="DI7" s="149">
        <v>2.6429</v>
      </c>
      <c r="DJ7" s="309">
        <v>18.38718388</v>
      </c>
      <c r="DL7" s="168"/>
      <c r="DM7" s="172">
        <v>45015</v>
      </c>
      <c r="DN7" s="149">
        <v>2.6271</v>
      </c>
      <c r="DO7" s="309">
        <v>18.09704106</v>
      </c>
      <c r="DQ7" s="168"/>
      <c r="DR7" s="172">
        <v>45043</v>
      </c>
      <c r="DS7" s="149">
        <v>2.624</v>
      </c>
      <c r="DT7" s="309">
        <v>18.1599168</v>
      </c>
      <c r="DV7" s="168"/>
      <c r="DW7" s="172">
        <v>45076</v>
      </c>
      <c r="DX7" s="149">
        <v>2.4854</v>
      </c>
      <c r="DY7" s="309">
        <v>17.60110572</v>
      </c>
      <c r="EA7" s="168"/>
      <c r="EB7" s="172">
        <v>45106</v>
      </c>
      <c r="EC7" s="149">
        <v>2.3564</v>
      </c>
      <c r="ED7" s="309">
        <v>17.01509312</v>
      </c>
      <c r="EF7" s="168"/>
      <c r="EG7" s="172">
        <v>45135</v>
      </c>
      <c r="EH7" s="149">
        <v>2.353</v>
      </c>
      <c r="EI7" s="309">
        <v>16.7858314</v>
      </c>
      <c r="EK7" s="168"/>
      <c r="EL7" s="172">
        <v>45168</v>
      </c>
      <c r="EM7" s="149">
        <v>2.3244</v>
      </c>
      <c r="EN7" s="309">
        <v>16.69291104</v>
      </c>
      <c r="EP7" s="168"/>
      <c r="EQ7" s="173">
        <v>45196</v>
      </c>
      <c r="ER7" s="149">
        <v>2.4441</v>
      </c>
      <c r="ES7" s="309">
        <v>17.52835197</v>
      </c>
      <c r="EU7" s="168"/>
      <c r="EV7" s="173">
        <v>45229</v>
      </c>
      <c r="EW7" s="149">
        <v>2.5233</v>
      </c>
      <c r="EX7" s="309">
        <v>18.11249973</v>
      </c>
      <c r="EZ7" s="168"/>
      <c r="FA7" s="173">
        <v>45259</v>
      </c>
      <c r="FB7" s="149">
        <v>2.4125</v>
      </c>
      <c r="FC7" s="309">
        <v>17.13622875</v>
      </c>
      <c r="FE7" s="168"/>
      <c r="FF7" s="173">
        <v>45288</v>
      </c>
      <c r="FG7" s="149">
        <v>2.386</v>
      </c>
      <c r="FH7" s="309">
        <v>16.9343964</v>
      </c>
      <c r="FJ7" s="168"/>
      <c r="FK7" s="173">
        <v>45320</v>
      </c>
      <c r="FL7" s="149">
        <v>2.4151</v>
      </c>
      <c r="FM7" s="309">
        <v>17.17063647</v>
      </c>
      <c r="FO7" s="168"/>
      <c r="FP7" s="173">
        <v>45350</v>
      </c>
      <c r="FQ7" s="149">
        <v>2.4021</v>
      </c>
      <c r="FR7" s="309">
        <v>17.07292575</v>
      </c>
      <c r="FT7" s="168"/>
      <c r="FU7" s="173">
        <v>45379</v>
      </c>
      <c r="FV7" s="149">
        <v>2.3335</v>
      </c>
      <c r="FW7" s="309">
        <v>16.555716</v>
      </c>
      <c r="FY7" s="168"/>
      <c r="FZ7" s="173">
        <v>45411</v>
      </c>
      <c r="GA7" s="149">
        <v>2.4154</v>
      </c>
      <c r="GB7" s="309">
        <v>17.16528164</v>
      </c>
      <c r="GD7" s="168"/>
      <c r="GE7" s="173">
        <v>45442</v>
      </c>
      <c r="GF7" s="149">
        <v>2.3936</v>
      </c>
      <c r="GG7" s="309">
        <v>17.02112896</v>
      </c>
      <c r="GI7" s="168"/>
      <c r="GJ7" s="173">
        <v>45470</v>
      </c>
      <c r="GK7" s="149">
        <v>2.5721</v>
      </c>
      <c r="GL7" s="309">
        <v>18.3313567</v>
      </c>
      <c r="GN7" s="168"/>
      <c r="GO7" s="173">
        <v>45503</v>
      </c>
      <c r="GP7" s="149">
        <v>2.619</v>
      </c>
      <c r="GQ7" s="309">
        <v>18.6902316</v>
      </c>
      <c r="GS7" s="168"/>
      <c r="GT7" s="173">
        <v>45533</v>
      </c>
      <c r="GU7" s="149">
        <v>2.7623</v>
      </c>
      <c r="GV7" s="309">
        <v>19.69492277</v>
      </c>
      <c r="GX7" s="168"/>
      <c r="GY7" s="147">
        <v>45562</v>
      </c>
      <c r="GZ7" s="152">
        <v>2.799</v>
      </c>
      <c r="HA7" s="152">
        <v>19.62127</v>
      </c>
      <c r="HC7" s="168"/>
      <c r="HD7" s="147">
        <v>45595</v>
      </c>
      <c r="HE7" s="152">
        <v>2.8079</v>
      </c>
      <c r="HF7" s="152">
        <v>20.0455981</v>
      </c>
      <c r="HH7" s="168"/>
      <c r="HI7" s="147">
        <v>45624</v>
      </c>
      <c r="HJ7" s="152">
        <v>2.8467</v>
      </c>
      <c r="HK7" s="152">
        <v>20.46606</v>
      </c>
      <c r="HM7" s="168"/>
      <c r="HN7" s="147">
        <v>45656</v>
      </c>
      <c r="HO7">
        <v>2.8153</v>
      </c>
      <c r="HP7">
        <v>20.23891</v>
      </c>
      <c r="HR7" s="168"/>
      <c r="HS7" s="147">
        <v>45673</v>
      </c>
      <c r="HT7" s="152">
        <v>2.8341</v>
      </c>
      <c r="HU7" s="152">
        <v>20.37179</v>
      </c>
      <c r="HW7" s="168"/>
      <c r="HX7" s="147">
        <v>45715</v>
      </c>
      <c r="HY7" s="152">
        <v>2.8367</v>
      </c>
      <c r="HZ7" s="152">
        <v>20.35049</v>
      </c>
      <c r="IB7" s="168"/>
      <c r="IC7" s="170">
        <v>45744</v>
      </c>
      <c r="ID7" s="152">
        <v>2.8209</v>
      </c>
      <c r="IE7" s="152">
        <v>20.24052</v>
      </c>
      <c r="IG7" s="168"/>
      <c r="IH7" s="170">
        <v>45776</v>
      </c>
      <c r="II7" s="152">
        <v>2.7128</v>
      </c>
      <c r="IJ7" s="152">
        <v>19.54003</v>
      </c>
      <c r="IL7" s="168"/>
      <c r="IM7" s="170">
        <v>45806</v>
      </c>
      <c r="IN7" s="152">
        <v>2.693</v>
      </c>
      <c r="IO7" s="152">
        <v>19.36456</v>
      </c>
      <c r="IQ7" s="168"/>
      <c r="IR7" s="147">
        <v>45835</v>
      </c>
      <c r="IS7" s="152">
        <v>2.6355</v>
      </c>
      <c r="IT7" s="152">
        <v>18.8773</v>
      </c>
      <c r="IV7" s="168"/>
      <c r="IW7" s="147">
        <v>45868</v>
      </c>
      <c r="IX7">
        <v>2.6198</v>
      </c>
      <c r="IY7">
        <v>18.71611</v>
      </c>
      <c r="JA7" s="168"/>
      <c r="JB7" s="147">
        <v>45897</v>
      </c>
      <c r="JC7" s="152">
        <v>2.6202</v>
      </c>
      <c r="JD7" s="152">
        <v>18.61993</v>
      </c>
      <c r="JF7" s="168"/>
      <c r="JG7" s="147">
        <v>45929</v>
      </c>
      <c r="JH7" s="152">
        <v>2.5801</v>
      </c>
      <c r="JI7" s="152">
        <v>18.34167</v>
      </c>
      <c r="JK7" s="168"/>
      <c r="JL7" s="147">
        <v>45960</v>
      </c>
      <c r="JM7" s="152">
        <v>2.6054</v>
      </c>
      <c r="JN7" s="152">
        <v>18.46290656</v>
      </c>
      <c r="JP7" s="168"/>
      <c r="JQ7" s="147">
        <v>45988</v>
      </c>
      <c r="JR7" s="152">
        <v>2.5931</v>
      </c>
      <c r="JS7" s="152">
        <v>18.35370249</v>
      </c>
      <c r="JU7" s="168"/>
      <c r="JV7" s="147">
        <v>46021</v>
      </c>
      <c r="JW7" s="152">
        <v>2.5588</v>
      </c>
      <c r="JX7" s="152">
        <v>18.00064624</v>
      </c>
      <c r="JZ7" s="168"/>
      <c r="KA7" s="147">
        <v>46051</v>
      </c>
      <c r="KB7" s="152">
        <v>2.4656</v>
      </c>
      <c r="KC7" s="152">
        <v>17.20273776</v>
      </c>
      <c r="KE7" s="168"/>
      <c r="KF7" s="147">
        <v>46079</v>
      </c>
      <c r="KG7" s="152">
        <v>2.4838</v>
      </c>
      <c r="KH7" s="152">
        <v>17.19485064</v>
      </c>
      <c r="KJ7" s="168"/>
      <c r="KK7" s="147">
        <v>46111</v>
      </c>
      <c r="KL7" s="152">
        <v>2.6215</v>
      </c>
      <c r="KM7" s="152">
        <v>18.14680945</v>
      </c>
      <c r="KO7" s="168"/>
      <c r="KP7" s="147">
        <v>46141</v>
      </c>
      <c r="KQ7" s="152">
        <v>2.5369</v>
      </c>
      <c r="KR7" s="152">
        <v>17.40516352</v>
      </c>
      <c r="KT7" s="168"/>
      <c r="KU7" s="147">
        <v>46170</v>
      </c>
      <c r="KV7" s="152">
        <v>2.5488</v>
      </c>
      <c r="KW7" s="152">
        <v>17.3930112</v>
      </c>
      <c r="KY7" s="168"/>
      <c r="KZ7" s="147">
        <v>46202</v>
      </c>
      <c r="LA7" s="152">
        <v>2.5691</v>
      </c>
      <c r="LB7" s="152">
        <v>17.51483925</v>
      </c>
    </row>
    <row r="8" spans="2:314">
      <c r="B8" s="168" t="s">
        <v>1813</v>
      </c>
      <c r="C8" s="168" t="s">
        <v>2172</v>
      </c>
      <c r="D8" s="149">
        <f t="shared" si="0"/>
        <v>3.1117</v>
      </c>
      <c r="G8" s="168" t="s">
        <v>1485</v>
      </c>
      <c r="H8" s="168" t="s">
        <v>2173</v>
      </c>
      <c r="I8" s="149">
        <f t="shared" si="1"/>
        <v>3.1637</v>
      </c>
      <c r="L8" s="168" t="s">
        <v>136</v>
      </c>
      <c r="M8" s="168" t="s">
        <v>2174</v>
      </c>
      <c r="N8" s="149">
        <f t="shared" si="2"/>
        <v>3.3816</v>
      </c>
      <c r="P8" s="168" t="s">
        <v>138</v>
      </c>
      <c r="Q8" s="168" t="s">
        <v>2175</v>
      </c>
      <c r="R8" s="149">
        <f t="shared" si="3"/>
        <v>3.2416</v>
      </c>
      <c r="T8" s="168" t="s">
        <v>140</v>
      </c>
      <c r="U8" s="168" t="s">
        <v>2176</v>
      </c>
      <c r="V8" s="149">
        <f t="shared" si="10"/>
        <v>3.2054</v>
      </c>
      <c r="W8" s="181" t="s">
        <v>141</v>
      </c>
      <c r="X8" s="149">
        <f t="shared" si="10"/>
        <v>6.3624</v>
      </c>
      <c r="Y8" s="309">
        <f t="shared" si="11"/>
        <v>20.39403696</v>
      </c>
      <c r="AA8" s="168" t="s">
        <v>142</v>
      </c>
      <c r="AB8" s="168" t="s">
        <v>2177</v>
      </c>
      <c r="AC8" s="149">
        <f t="shared" si="12"/>
        <v>3.1998</v>
      </c>
      <c r="AD8" s="181" t="s">
        <v>143</v>
      </c>
      <c r="AE8" s="149">
        <f t="shared" si="13"/>
        <v>6.328</v>
      </c>
      <c r="AF8" s="309">
        <f t="shared" si="14"/>
        <v>20.2483344</v>
      </c>
      <c r="AH8" s="168" t="s">
        <v>144</v>
      </c>
      <c r="AI8" s="168" t="s">
        <v>2178</v>
      </c>
      <c r="AJ8" s="149">
        <f t="shared" si="15"/>
        <v>3.1565</v>
      </c>
      <c r="AK8" s="181" t="s">
        <v>145</v>
      </c>
      <c r="AL8" s="149">
        <f t="shared" si="16"/>
        <v>6.364</v>
      </c>
      <c r="AM8" s="309">
        <f t="shared" si="17"/>
        <v>20.087966</v>
      </c>
      <c r="AO8" s="168" t="s">
        <v>146</v>
      </c>
      <c r="AP8" s="168" t="s">
        <v>2179</v>
      </c>
      <c r="AQ8" s="149">
        <f t="shared" si="18"/>
        <v>3.1068</v>
      </c>
      <c r="AR8" s="181" t="s">
        <v>147</v>
      </c>
      <c r="AS8" s="149">
        <f t="shared" si="19"/>
        <v>6.5598</v>
      </c>
      <c r="AT8" s="309">
        <f t="shared" si="20"/>
        <v>20.37998664</v>
      </c>
      <c r="AV8" s="168" t="s">
        <v>148</v>
      </c>
      <c r="AW8" s="168" t="s">
        <v>2180</v>
      </c>
      <c r="AX8" s="149">
        <f t="shared" si="21"/>
        <v>2.9326</v>
      </c>
      <c r="AY8" s="181" t="s">
        <v>149</v>
      </c>
      <c r="AZ8" s="149">
        <f t="shared" si="22"/>
        <v>6.7387</v>
      </c>
      <c r="BA8" s="309">
        <f t="shared" si="23"/>
        <v>19.76191162</v>
      </c>
      <c r="BC8" s="168" t="s">
        <v>150</v>
      </c>
      <c r="BD8" s="168" t="s">
        <v>2181</v>
      </c>
      <c r="BE8" s="149">
        <f t="shared" si="24"/>
        <v>2.9748</v>
      </c>
      <c r="BF8" s="181" t="s">
        <v>151</v>
      </c>
      <c r="BG8" s="149">
        <f t="shared" si="25"/>
        <v>6.693</v>
      </c>
      <c r="BH8" s="309">
        <f t="shared" si="26"/>
        <v>19.9103364</v>
      </c>
      <c r="BJ8" s="168" t="s">
        <v>152</v>
      </c>
      <c r="BK8" s="168" t="s">
        <v>2182</v>
      </c>
      <c r="BL8" s="149">
        <f t="shared" si="27"/>
        <v>3.0194</v>
      </c>
      <c r="BM8" s="181" t="s">
        <v>153</v>
      </c>
      <c r="BN8" s="149">
        <f t="shared" si="28"/>
        <v>6.7731</v>
      </c>
      <c r="BO8" s="309">
        <f t="shared" si="29"/>
        <v>20.45069814</v>
      </c>
      <c r="BQ8" s="168" t="s">
        <v>154</v>
      </c>
      <c r="BR8" s="168" t="s">
        <v>2183</v>
      </c>
      <c r="BS8" s="149">
        <f t="shared" si="30"/>
        <v>2.9175</v>
      </c>
      <c r="BT8" s="181" t="s">
        <v>155</v>
      </c>
      <c r="BU8" s="149">
        <f t="shared" si="31"/>
        <v>6.8698</v>
      </c>
      <c r="BV8" s="309">
        <f t="shared" si="32"/>
        <v>20.0426415</v>
      </c>
      <c r="BX8" s="168" t="s">
        <v>156</v>
      </c>
      <c r="BY8" s="168" t="s">
        <v>2184</v>
      </c>
      <c r="BZ8" s="149">
        <f t="shared" si="33"/>
        <v>2.8627</v>
      </c>
      <c r="CA8" s="181" t="s">
        <v>157</v>
      </c>
      <c r="CB8" s="149">
        <f t="shared" si="34"/>
        <v>7.1107</v>
      </c>
      <c r="CC8" s="309">
        <f t="shared" si="35"/>
        <v>20.35580089</v>
      </c>
      <c r="CE8" s="168" t="s">
        <v>158</v>
      </c>
      <c r="CF8" s="168" t="s">
        <v>2185</v>
      </c>
      <c r="CG8" s="149">
        <f t="shared" si="36"/>
        <v>2.7945</v>
      </c>
      <c r="CH8" s="181" t="s">
        <v>159</v>
      </c>
      <c r="CI8" s="149">
        <f t="shared" si="37"/>
        <v>7.157</v>
      </c>
      <c r="CJ8" s="309">
        <f t="shared" si="38"/>
        <v>20.0002365</v>
      </c>
      <c r="CL8" s="168" t="s">
        <v>160</v>
      </c>
      <c r="CM8" s="168" t="s">
        <v>2186</v>
      </c>
      <c r="CN8" s="149">
        <f t="shared" si="39"/>
        <v>2.6994</v>
      </c>
      <c r="CO8" s="181" t="s">
        <v>161</v>
      </c>
      <c r="CP8" s="149">
        <f t="shared" si="40"/>
        <v>7.1617</v>
      </c>
      <c r="CQ8" s="309">
        <f t="shared" si="41"/>
        <v>19.33229298</v>
      </c>
      <c r="CS8" s="168" t="s">
        <v>162</v>
      </c>
      <c r="CT8" s="168" t="s">
        <v>2187</v>
      </c>
      <c r="CU8" s="149">
        <f t="shared" si="4"/>
        <v>2.7956</v>
      </c>
      <c r="CV8" s="181" t="s">
        <v>163</v>
      </c>
      <c r="CW8" s="149">
        <f t="shared" si="5"/>
        <v>6.9681</v>
      </c>
      <c r="CX8" s="309">
        <f t="shared" si="6"/>
        <v>19.48002036</v>
      </c>
      <c r="CZ8" s="168" t="s">
        <v>164</v>
      </c>
      <c r="DA8" s="168" t="s">
        <v>2188</v>
      </c>
      <c r="DB8" s="149">
        <f t="shared" si="7"/>
        <v>2.8049</v>
      </c>
      <c r="DC8" s="181" t="s">
        <v>165</v>
      </c>
      <c r="DD8" s="149">
        <f t="shared" si="8"/>
        <v>6.7702</v>
      </c>
      <c r="DE8" s="309">
        <f t="shared" si="9"/>
        <v>18.98973398</v>
      </c>
      <c r="DG8" s="168"/>
      <c r="DH8" s="172">
        <v>44981</v>
      </c>
      <c r="DI8" s="149">
        <v>2.6645</v>
      </c>
      <c r="DJ8" s="309">
        <v>18.3695959</v>
      </c>
      <c r="DL8" s="168"/>
      <c r="DM8" s="172">
        <v>45014</v>
      </c>
      <c r="DN8" s="149">
        <v>2.6512</v>
      </c>
      <c r="DO8" s="309">
        <v>18.23256752</v>
      </c>
      <c r="DQ8" s="168"/>
      <c r="DR8" s="172">
        <v>45042</v>
      </c>
      <c r="DS8" s="149">
        <v>2.6081</v>
      </c>
      <c r="DT8" s="309">
        <v>18.05770197</v>
      </c>
      <c r="DV8" s="168"/>
      <c r="DW8" s="172">
        <v>45075</v>
      </c>
      <c r="DX8" s="149">
        <v>2.4964</v>
      </c>
      <c r="DY8" s="309">
        <v>17.618343</v>
      </c>
      <c r="EA8" s="168"/>
      <c r="EB8" s="172">
        <v>45105</v>
      </c>
      <c r="EC8" s="149">
        <v>2.3701</v>
      </c>
      <c r="ED8" s="309">
        <v>17.08865801</v>
      </c>
      <c r="EF8" s="168"/>
      <c r="EG8" s="172">
        <v>45134</v>
      </c>
      <c r="EH8" s="149">
        <v>2.3587</v>
      </c>
      <c r="EI8" s="309">
        <v>16.80927555</v>
      </c>
      <c r="EK8" s="168"/>
      <c r="EL8" s="172">
        <v>45167</v>
      </c>
      <c r="EM8" s="149">
        <v>2.3209</v>
      </c>
      <c r="EN8" s="309">
        <v>16.67589859</v>
      </c>
      <c r="EP8" s="168"/>
      <c r="EQ8" s="173">
        <v>45195</v>
      </c>
      <c r="ER8" s="149">
        <v>2.4244</v>
      </c>
      <c r="ES8" s="309">
        <v>17.38949388</v>
      </c>
      <c r="EU8" s="168"/>
      <c r="EV8" s="173">
        <v>45226</v>
      </c>
      <c r="EW8" s="149">
        <v>2.5302</v>
      </c>
      <c r="EX8" s="309">
        <v>18.16228164</v>
      </c>
      <c r="EZ8" s="168"/>
      <c r="FA8" s="173">
        <v>45258</v>
      </c>
      <c r="FB8" s="149">
        <v>2.4156</v>
      </c>
      <c r="FC8" s="309">
        <v>17.18264592</v>
      </c>
      <c r="FE8" s="168"/>
      <c r="FF8" s="173">
        <v>45287</v>
      </c>
      <c r="FG8" s="149">
        <v>2.3936</v>
      </c>
      <c r="FH8" s="309">
        <v>16.99503872</v>
      </c>
      <c r="FJ8" s="168"/>
      <c r="FK8" s="173">
        <v>45317</v>
      </c>
      <c r="FL8" s="149">
        <v>2.4205</v>
      </c>
      <c r="FM8" s="309">
        <v>17.2034617</v>
      </c>
      <c r="FO8" s="168"/>
      <c r="FP8" s="173">
        <v>45349</v>
      </c>
      <c r="FQ8" s="149">
        <v>2.4061</v>
      </c>
      <c r="FR8" s="309">
        <v>17.09702477</v>
      </c>
      <c r="FT8" s="168"/>
      <c r="FU8" s="173">
        <v>45378</v>
      </c>
      <c r="FV8" s="149">
        <v>2.3465</v>
      </c>
      <c r="FW8" s="309">
        <v>16.647479</v>
      </c>
      <c r="FY8" s="168"/>
      <c r="FZ8" s="173">
        <v>45408</v>
      </c>
      <c r="GA8" s="149">
        <v>2.4215</v>
      </c>
      <c r="GB8" s="309">
        <v>17.2062104</v>
      </c>
      <c r="GD8" s="168"/>
      <c r="GE8" s="173">
        <v>45441</v>
      </c>
      <c r="GF8" s="149">
        <v>2.3623</v>
      </c>
      <c r="GG8" s="309">
        <v>16.79737038</v>
      </c>
      <c r="GI8" s="168"/>
      <c r="GJ8" s="173">
        <v>45469</v>
      </c>
      <c r="GK8" s="149">
        <v>2.5478</v>
      </c>
      <c r="GL8" s="309">
        <v>18.15256544</v>
      </c>
      <c r="GN8" s="168"/>
      <c r="GO8" s="173">
        <v>45502</v>
      </c>
      <c r="GP8" s="149">
        <v>2.5872</v>
      </c>
      <c r="GQ8" s="309">
        <v>18.45087552</v>
      </c>
      <c r="GS8" s="168"/>
      <c r="GT8" s="173">
        <v>45532</v>
      </c>
      <c r="GU8" s="149">
        <v>2.779</v>
      </c>
      <c r="GV8" s="309">
        <v>19.7909264</v>
      </c>
      <c r="GX8" s="168"/>
      <c r="GY8" s="147">
        <v>45561</v>
      </c>
      <c r="GZ8" s="152">
        <v>2.7924</v>
      </c>
      <c r="HA8" s="152">
        <v>19.64565</v>
      </c>
      <c r="HC8" s="168"/>
      <c r="HD8" s="147">
        <v>45594</v>
      </c>
      <c r="HE8" s="152">
        <v>2.8107</v>
      </c>
      <c r="HF8" s="152">
        <v>20.03551281</v>
      </c>
      <c r="HH8" s="168"/>
      <c r="HI8" s="147">
        <v>45623</v>
      </c>
      <c r="HJ8" s="152">
        <v>2.8601</v>
      </c>
      <c r="HK8" s="152">
        <v>20.58757</v>
      </c>
      <c r="HM8" s="168"/>
      <c r="HN8" s="147">
        <v>45653</v>
      </c>
      <c r="HO8">
        <v>2.8011</v>
      </c>
      <c r="HP8">
        <v>20.13795</v>
      </c>
      <c r="HR8" s="168"/>
      <c r="HS8" s="147">
        <v>45672</v>
      </c>
      <c r="HT8" s="152">
        <v>2.8416</v>
      </c>
      <c r="HU8" s="152">
        <v>20.42627</v>
      </c>
      <c r="HW8" s="168"/>
      <c r="HX8" s="147">
        <v>45714</v>
      </c>
      <c r="HY8" s="152">
        <v>2.8449</v>
      </c>
      <c r="HZ8" s="152">
        <v>20.40704</v>
      </c>
      <c r="IB8" s="168"/>
      <c r="IC8" s="170">
        <v>45743</v>
      </c>
      <c r="ID8" s="152">
        <v>2.8083</v>
      </c>
      <c r="IE8" s="152">
        <v>20.1532</v>
      </c>
      <c r="IG8" s="168"/>
      <c r="IH8" s="170">
        <v>45775</v>
      </c>
      <c r="II8" s="152">
        <v>2.7029</v>
      </c>
      <c r="IJ8" s="152">
        <v>19.4725</v>
      </c>
      <c r="IL8" s="168"/>
      <c r="IM8" s="170">
        <v>45805</v>
      </c>
      <c r="IN8" s="152">
        <v>2.6786</v>
      </c>
      <c r="IO8" s="152">
        <v>19.25753</v>
      </c>
      <c r="IQ8" s="168"/>
      <c r="IR8" s="147">
        <v>45834</v>
      </c>
      <c r="IS8" s="152">
        <v>2.642</v>
      </c>
      <c r="IT8" s="152">
        <v>18.922</v>
      </c>
      <c r="IV8" s="168"/>
      <c r="IW8" s="147">
        <v>45867</v>
      </c>
      <c r="IX8">
        <v>2.6208</v>
      </c>
      <c r="IY8">
        <v>18.7416</v>
      </c>
      <c r="JA8" s="168"/>
      <c r="JB8" s="147">
        <v>45896</v>
      </c>
      <c r="JC8" s="152">
        <v>2.6185</v>
      </c>
      <c r="JD8" s="152">
        <v>18.61963</v>
      </c>
      <c r="JF8" s="168"/>
      <c r="JG8" s="147">
        <v>45926</v>
      </c>
      <c r="JH8" s="152">
        <v>2.5957</v>
      </c>
      <c r="JI8" s="152">
        <v>18.46892</v>
      </c>
      <c r="JK8" s="168"/>
      <c r="JL8" s="147">
        <v>45959</v>
      </c>
      <c r="JM8" s="152">
        <v>2.6007</v>
      </c>
      <c r="JN8" s="152">
        <v>18.42413901</v>
      </c>
      <c r="JP8" s="168"/>
      <c r="JQ8" s="147">
        <v>45987</v>
      </c>
      <c r="JR8" s="152">
        <v>2.5964</v>
      </c>
      <c r="JS8" s="152">
        <v>18.38147344</v>
      </c>
      <c r="JU8" s="168"/>
      <c r="JV8" s="147">
        <v>46020</v>
      </c>
      <c r="JW8" s="152">
        <v>2.5497</v>
      </c>
      <c r="JX8" s="152">
        <v>17.93229507</v>
      </c>
      <c r="JZ8" s="168"/>
      <c r="KA8" s="147">
        <v>46050</v>
      </c>
      <c r="KB8" s="152">
        <v>2.4691</v>
      </c>
      <c r="KC8" s="152">
        <v>17.22320705</v>
      </c>
      <c r="KE8" s="168"/>
      <c r="KF8" s="147">
        <v>46078</v>
      </c>
      <c r="KG8" s="152">
        <v>2.4812</v>
      </c>
      <c r="KH8" s="152">
        <v>17.19992652</v>
      </c>
      <c r="KJ8" s="168"/>
      <c r="KK8" s="147">
        <v>46108</v>
      </c>
      <c r="KL8" s="152">
        <v>2.5936</v>
      </c>
      <c r="KM8" s="152">
        <v>17.93240976</v>
      </c>
      <c r="KO8" s="168"/>
      <c r="KP8" s="147">
        <v>46140</v>
      </c>
      <c r="KQ8" s="152">
        <v>2.5377</v>
      </c>
      <c r="KR8" s="152">
        <v>17.40583053</v>
      </c>
      <c r="KT8" s="168"/>
      <c r="KU8" s="147">
        <v>46169</v>
      </c>
      <c r="KV8" s="152">
        <v>2.5367</v>
      </c>
      <c r="KW8" s="152">
        <v>17.32337797</v>
      </c>
      <c r="KY8" s="168"/>
      <c r="KZ8" s="147">
        <v>46199</v>
      </c>
      <c r="LA8" s="152">
        <v>2.5684</v>
      </c>
      <c r="LB8" s="152">
        <v>17.50775544</v>
      </c>
    </row>
    <row r="9" spans="2:314">
      <c r="B9" s="168" t="s">
        <v>1831</v>
      </c>
      <c r="C9" s="168" t="s">
        <v>2189</v>
      </c>
      <c r="D9" s="149">
        <f t="shared" si="0"/>
        <v>3.1004</v>
      </c>
      <c r="G9" s="168" t="s">
        <v>1502</v>
      </c>
      <c r="H9" s="168" t="s">
        <v>2190</v>
      </c>
      <c r="I9" s="149">
        <f t="shared" si="1"/>
        <v>3.1605</v>
      </c>
      <c r="L9" s="168" t="s">
        <v>167</v>
      </c>
      <c r="M9" s="168" t="s">
        <v>2191</v>
      </c>
      <c r="N9" s="149">
        <f t="shared" si="2"/>
        <v>3.3471</v>
      </c>
      <c r="P9" s="168" t="s">
        <v>169</v>
      </c>
      <c r="Q9" s="168" t="s">
        <v>2192</v>
      </c>
      <c r="R9" s="149">
        <f t="shared" si="3"/>
        <v>3.2468</v>
      </c>
      <c r="T9" s="168" t="s">
        <v>171</v>
      </c>
      <c r="U9" s="168" t="s">
        <v>2193</v>
      </c>
      <c r="V9" s="149">
        <f t="shared" si="10"/>
        <v>3.1953</v>
      </c>
      <c r="W9" s="181" t="s">
        <v>172</v>
      </c>
      <c r="X9" s="149">
        <f t="shared" si="10"/>
        <v>6.3521</v>
      </c>
      <c r="Y9" s="309">
        <f t="shared" si="11"/>
        <v>20.29686513</v>
      </c>
      <c r="AA9" s="168" t="s">
        <v>173</v>
      </c>
      <c r="AB9" s="168" t="s">
        <v>2194</v>
      </c>
      <c r="AC9" s="149">
        <f t="shared" si="12"/>
        <v>3.2059</v>
      </c>
      <c r="AD9" s="181" t="s">
        <v>174</v>
      </c>
      <c r="AE9" s="149">
        <f t="shared" si="13"/>
        <v>6.3313</v>
      </c>
      <c r="AF9" s="309">
        <f t="shared" si="14"/>
        <v>20.29751467</v>
      </c>
      <c r="AH9" s="168" t="s">
        <v>175</v>
      </c>
      <c r="AI9" s="168" t="s">
        <v>2195</v>
      </c>
      <c r="AJ9" s="149">
        <f t="shared" si="15"/>
        <v>3.143</v>
      </c>
      <c r="AK9" s="181" t="s">
        <v>176</v>
      </c>
      <c r="AL9" s="149">
        <f t="shared" si="16"/>
        <v>6.3732</v>
      </c>
      <c r="AM9" s="309">
        <f t="shared" si="17"/>
        <v>20.0309676</v>
      </c>
      <c r="AO9" s="168" t="s">
        <v>177</v>
      </c>
      <c r="AP9" s="168" t="s">
        <v>2196</v>
      </c>
      <c r="AQ9" s="149">
        <f t="shared" si="18"/>
        <v>3.0821</v>
      </c>
      <c r="AR9" s="181" t="s">
        <v>178</v>
      </c>
      <c r="AS9" s="149">
        <f t="shared" si="19"/>
        <v>6.559</v>
      </c>
      <c r="AT9" s="309">
        <f t="shared" si="20"/>
        <v>20.2154939</v>
      </c>
      <c r="AV9" s="168" t="s">
        <v>179</v>
      </c>
      <c r="AW9" s="168" t="s">
        <v>2197</v>
      </c>
      <c r="AX9" s="149">
        <f t="shared" si="21"/>
        <v>2.9664</v>
      </c>
      <c r="AY9" s="181" t="s">
        <v>180</v>
      </c>
      <c r="AZ9" s="149">
        <f t="shared" si="22"/>
        <v>6.6766</v>
      </c>
      <c r="BA9" s="309">
        <f t="shared" si="23"/>
        <v>19.80546624</v>
      </c>
      <c r="BC9" s="168" t="s">
        <v>181</v>
      </c>
      <c r="BD9" s="168" t="s">
        <v>2198</v>
      </c>
      <c r="BE9" s="149">
        <f t="shared" si="24"/>
        <v>2.9744</v>
      </c>
      <c r="BF9" s="181" t="s">
        <v>182</v>
      </c>
      <c r="BG9" s="149">
        <f t="shared" si="25"/>
        <v>6.685</v>
      </c>
      <c r="BH9" s="309">
        <f t="shared" si="26"/>
        <v>19.883864</v>
      </c>
      <c r="BJ9" s="168" t="s">
        <v>183</v>
      </c>
      <c r="BK9" s="168" t="s">
        <v>2199</v>
      </c>
      <c r="BL9" s="149">
        <f t="shared" si="27"/>
        <v>3.0324</v>
      </c>
      <c r="BM9" s="181" t="s">
        <v>184</v>
      </c>
      <c r="BN9" s="149">
        <f t="shared" si="28"/>
        <v>6.7483</v>
      </c>
      <c r="BO9" s="309">
        <f t="shared" si="29"/>
        <v>20.46354492</v>
      </c>
      <c r="BQ9" s="168" t="s">
        <v>185</v>
      </c>
      <c r="BR9" s="168" t="s">
        <v>2200</v>
      </c>
      <c r="BS9" s="149">
        <f t="shared" si="30"/>
        <v>2.9077</v>
      </c>
      <c r="BT9" s="181" t="s">
        <v>186</v>
      </c>
      <c r="BU9" s="149">
        <f t="shared" si="31"/>
        <v>6.8486</v>
      </c>
      <c r="BV9" s="309">
        <f t="shared" si="32"/>
        <v>19.91367422</v>
      </c>
      <c r="BX9" s="168" t="s">
        <v>187</v>
      </c>
      <c r="BY9" s="168" t="s">
        <v>2201</v>
      </c>
      <c r="BZ9" s="149">
        <f t="shared" si="33"/>
        <v>2.8754</v>
      </c>
      <c r="CA9" s="181" t="s">
        <v>188</v>
      </c>
      <c r="CB9" s="149">
        <f t="shared" si="34"/>
        <v>7.0722</v>
      </c>
      <c r="CC9" s="309">
        <f t="shared" si="35"/>
        <v>20.33540388</v>
      </c>
      <c r="CE9" s="168" t="s">
        <v>189</v>
      </c>
      <c r="CF9" s="168" t="s">
        <v>2202</v>
      </c>
      <c r="CG9" s="149">
        <f t="shared" si="36"/>
        <v>2.7736</v>
      </c>
      <c r="CH9" s="181" t="s">
        <v>190</v>
      </c>
      <c r="CI9" s="149">
        <f t="shared" si="37"/>
        <v>7.1638</v>
      </c>
      <c r="CJ9" s="309">
        <f t="shared" si="38"/>
        <v>19.86951568</v>
      </c>
      <c r="CL9" s="168" t="s">
        <v>191</v>
      </c>
      <c r="CM9" s="168" t="s">
        <v>2203</v>
      </c>
      <c r="CN9" s="149">
        <f t="shared" si="39"/>
        <v>2.7175</v>
      </c>
      <c r="CO9" s="181" t="s">
        <v>192</v>
      </c>
      <c r="CP9" s="149">
        <f t="shared" si="40"/>
        <v>7.1339</v>
      </c>
      <c r="CQ9" s="309">
        <f t="shared" si="41"/>
        <v>19.38637325</v>
      </c>
      <c r="CS9" s="168" t="s">
        <v>193</v>
      </c>
      <c r="CT9" s="168" t="s">
        <v>2204</v>
      </c>
      <c r="CU9" s="149">
        <f t="shared" si="4"/>
        <v>2.785</v>
      </c>
      <c r="CV9" s="181" t="s">
        <v>194</v>
      </c>
      <c r="CW9" s="149">
        <f t="shared" si="5"/>
        <v>6.9546</v>
      </c>
      <c r="CX9" s="309">
        <f t="shared" si="6"/>
        <v>19.368561</v>
      </c>
      <c r="CZ9" s="168" t="s">
        <v>195</v>
      </c>
      <c r="DA9" s="168" t="s">
        <v>2205</v>
      </c>
      <c r="DB9" s="149">
        <f t="shared" si="7"/>
        <v>2.7893</v>
      </c>
      <c r="DC9" s="181" t="s">
        <v>196</v>
      </c>
      <c r="DD9" s="149">
        <f t="shared" si="8"/>
        <v>6.7674</v>
      </c>
      <c r="DE9" s="309">
        <f t="shared" si="9"/>
        <v>18.87630882</v>
      </c>
      <c r="DG9" s="168"/>
      <c r="DH9" s="172">
        <v>44980</v>
      </c>
      <c r="DI9" s="149">
        <v>2.6605</v>
      </c>
      <c r="DJ9" s="309">
        <v>18.3648994</v>
      </c>
      <c r="DL9" s="168"/>
      <c r="DM9" s="172">
        <v>45013</v>
      </c>
      <c r="DN9" s="149">
        <v>2.6674</v>
      </c>
      <c r="DO9" s="309">
        <v>18.33810826</v>
      </c>
      <c r="DQ9" s="168"/>
      <c r="DR9" s="172">
        <v>45041</v>
      </c>
      <c r="DS9" s="149">
        <v>2.6117</v>
      </c>
      <c r="DT9" s="309">
        <v>17.98077099</v>
      </c>
      <c r="DV9" s="168"/>
      <c r="DW9" s="172">
        <v>45072</v>
      </c>
      <c r="DX9" s="149">
        <v>2.5234</v>
      </c>
      <c r="DY9" s="309">
        <v>17.8555784</v>
      </c>
      <c r="EA9" s="168"/>
      <c r="EB9" s="172">
        <v>45104</v>
      </c>
      <c r="EC9" s="149">
        <v>2.3722</v>
      </c>
      <c r="ED9" s="309">
        <v>17.10308756</v>
      </c>
      <c r="EF9" s="168"/>
      <c r="EG9" s="172">
        <v>45133</v>
      </c>
      <c r="EH9" s="149">
        <v>2.3747</v>
      </c>
      <c r="EI9" s="309">
        <v>16.93042365</v>
      </c>
      <c r="EK9" s="168"/>
      <c r="EL9" s="172">
        <v>45166</v>
      </c>
      <c r="EM9" s="149">
        <v>2.3118</v>
      </c>
      <c r="EN9" s="309">
        <v>16.61167008</v>
      </c>
      <c r="EP9" s="168"/>
      <c r="EQ9" s="173">
        <v>45194</v>
      </c>
      <c r="ER9" s="149">
        <v>2.3968</v>
      </c>
      <c r="ES9" s="309">
        <v>17.19152736</v>
      </c>
      <c r="EU9" s="168"/>
      <c r="EV9" s="173">
        <v>45225</v>
      </c>
      <c r="EW9" s="149">
        <v>2.5555</v>
      </c>
      <c r="EX9" s="309">
        <v>18.3444012</v>
      </c>
      <c r="EZ9" s="168"/>
      <c r="FA9" s="173">
        <v>45257</v>
      </c>
      <c r="FB9" s="149">
        <v>2.4069</v>
      </c>
      <c r="FC9" s="309">
        <v>17.12725971</v>
      </c>
      <c r="FE9" s="168"/>
      <c r="FF9" s="173">
        <v>45286</v>
      </c>
      <c r="FG9" s="149">
        <v>2.392</v>
      </c>
      <c r="FH9" s="309">
        <v>16.974828</v>
      </c>
      <c r="FJ9" s="168"/>
      <c r="FK9" s="173">
        <v>45316</v>
      </c>
      <c r="FL9" s="149">
        <v>2.4277</v>
      </c>
      <c r="FM9" s="309">
        <v>17.24735188</v>
      </c>
      <c r="FO9" s="168"/>
      <c r="FP9" s="173">
        <v>45348</v>
      </c>
      <c r="FQ9" s="149">
        <v>2.4078</v>
      </c>
      <c r="FR9" s="309">
        <v>17.1146424</v>
      </c>
      <c r="FT9" s="168"/>
      <c r="FU9" s="173">
        <v>45377</v>
      </c>
      <c r="FV9" s="149">
        <v>2.3502</v>
      </c>
      <c r="FW9" s="309">
        <v>16.673024</v>
      </c>
      <c r="FY9" s="168"/>
      <c r="FZ9" s="173">
        <v>45407</v>
      </c>
      <c r="GA9" s="149">
        <v>2.404</v>
      </c>
      <c r="GB9" s="309">
        <v>17.0823432</v>
      </c>
      <c r="GD9" s="168"/>
      <c r="GE9" s="173">
        <v>45440</v>
      </c>
      <c r="GF9" s="149">
        <v>2.3467</v>
      </c>
      <c r="GG9" s="309">
        <v>16.68527167</v>
      </c>
      <c r="GI9" s="168"/>
      <c r="GJ9" s="173">
        <v>45468</v>
      </c>
      <c r="GK9" s="149">
        <v>2.525</v>
      </c>
      <c r="GL9" s="309">
        <v>17.9843125</v>
      </c>
      <c r="GN9" s="168"/>
      <c r="GO9" s="173">
        <v>45499</v>
      </c>
      <c r="GP9" s="149">
        <v>2.5899</v>
      </c>
      <c r="GQ9" s="309">
        <v>18.4582173</v>
      </c>
      <c r="GS9" s="168"/>
      <c r="GT9" s="173">
        <v>45531</v>
      </c>
      <c r="GU9" s="149">
        <v>2.7232</v>
      </c>
      <c r="GV9" s="309">
        <v>19.40252768</v>
      </c>
      <c r="GX9" s="168"/>
      <c r="GY9" s="147">
        <v>45560</v>
      </c>
      <c r="GZ9" s="152">
        <v>2.7535</v>
      </c>
      <c r="HA9" s="152">
        <v>19.33012</v>
      </c>
      <c r="HC9" s="168"/>
      <c r="HD9" s="147">
        <v>45593</v>
      </c>
      <c r="HE9" s="152">
        <v>2.7972</v>
      </c>
      <c r="HF9" s="152">
        <v>19.94599404</v>
      </c>
      <c r="HH9" s="168"/>
      <c r="HI9" s="147">
        <v>45622</v>
      </c>
      <c r="HJ9" s="152">
        <v>2.8253</v>
      </c>
      <c r="HK9" s="152">
        <v>20.31673</v>
      </c>
      <c r="HM9" s="168"/>
      <c r="HN9" s="147">
        <v>45652</v>
      </c>
      <c r="HO9">
        <v>2.7926</v>
      </c>
      <c r="HP9">
        <v>20.07796</v>
      </c>
      <c r="HR9" s="168"/>
      <c r="HS9" s="147">
        <v>45671</v>
      </c>
      <c r="HT9" s="152">
        <v>2.8549</v>
      </c>
      <c r="HU9" s="152">
        <v>20.52045</v>
      </c>
      <c r="HW9" s="168"/>
      <c r="HX9" s="147">
        <v>45713</v>
      </c>
      <c r="HY9" s="152">
        <v>2.8474</v>
      </c>
      <c r="HZ9" s="152">
        <v>20.42326</v>
      </c>
      <c r="IB9" s="168"/>
      <c r="IC9" s="170">
        <v>45742</v>
      </c>
      <c r="ID9" s="152">
        <v>2.7856</v>
      </c>
      <c r="IE9" s="152">
        <v>19.98779</v>
      </c>
      <c r="IG9" s="168"/>
      <c r="IH9" s="170">
        <v>45772</v>
      </c>
      <c r="II9" s="152">
        <v>2.7113</v>
      </c>
      <c r="IJ9" s="152">
        <v>19.53925</v>
      </c>
      <c r="IL9" s="168"/>
      <c r="IM9" s="170">
        <v>45804</v>
      </c>
      <c r="IN9" s="152">
        <v>2.6783</v>
      </c>
      <c r="IO9" s="152">
        <v>19.25055</v>
      </c>
      <c r="IQ9" s="168"/>
      <c r="IR9" s="147">
        <v>45833</v>
      </c>
      <c r="IS9" s="152">
        <v>2.6505</v>
      </c>
      <c r="IT9" s="152">
        <v>18.9956</v>
      </c>
      <c r="IV9" s="168"/>
      <c r="IW9" s="147">
        <v>45866</v>
      </c>
      <c r="IX9">
        <v>2.5907</v>
      </c>
      <c r="IY9">
        <v>18.51496</v>
      </c>
      <c r="JA9" s="168"/>
      <c r="JB9" s="147">
        <v>45895</v>
      </c>
      <c r="JC9" s="152">
        <v>2.6195</v>
      </c>
      <c r="JD9" s="152">
        <v>18.6477</v>
      </c>
      <c r="JF9" s="168"/>
      <c r="JG9" s="147">
        <v>45925</v>
      </c>
      <c r="JH9" s="152">
        <v>2.5881</v>
      </c>
      <c r="JI9" s="152">
        <v>18.40605</v>
      </c>
      <c r="JK9" s="168"/>
      <c r="JL9" s="147">
        <v>45958</v>
      </c>
      <c r="JM9" s="152">
        <v>2.5938</v>
      </c>
      <c r="JN9" s="152">
        <v>18.37862928</v>
      </c>
      <c r="JP9" s="168"/>
      <c r="JQ9" s="147">
        <v>45986</v>
      </c>
      <c r="JR9" s="152">
        <v>2.6102</v>
      </c>
      <c r="JS9" s="152">
        <v>18.48700252</v>
      </c>
      <c r="JU9" s="168"/>
      <c r="JV9" s="147">
        <v>46017</v>
      </c>
      <c r="JW9" s="152">
        <v>2.5551</v>
      </c>
      <c r="JX9" s="152">
        <v>17.97717258</v>
      </c>
      <c r="JZ9" s="168"/>
      <c r="KA9" s="147">
        <v>46049</v>
      </c>
      <c r="KB9" s="152">
        <v>2.4902</v>
      </c>
      <c r="KC9" s="152">
        <v>17.39603916</v>
      </c>
      <c r="KE9" s="168"/>
      <c r="KF9" s="147">
        <v>46077</v>
      </c>
      <c r="KG9" s="152">
        <v>2.4893</v>
      </c>
      <c r="KH9" s="152">
        <v>17.27922702</v>
      </c>
      <c r="KJ9" s="168"/>
      <c r="KK9" s="147">
        <v>46107</v>
      </c>
      <c r="KL9" s="152">
        <v>2.5759</v>
      </c>
      <c r="KM9" s="152">
        <v>17.78813504</v>
      </c>
      <c r="KO9" s="168"/>
      <c r="KP9" s="147">
        <v>46139</v>
      </c>
      <c r="KQ9" s="152">
        <v>2.5398</v>
      </c>
      <c r="KR9" s="152">
        <v>17.41769442</v>
      </c>
      <c r="KT9" s="168"/>
      <c r="KU9" s="147">
        <v>46168</v>
      </c>
      <c r="KV9" s="152">
        <v>2.5349</v>
      </c>
      <c r="KW9" s="152">
        <v>17.31032512</v>
      </c>
      <c r="KY9" s="168"/>
      <c r="KZ9" s="147">
        <v>46198</v>
      </c>
      <c r="LA9" s="152">
        <v>2.5856</v>
      </c>
      <c r="LB9" s="152">
        <v>17.63611904</v>
      </c>
    </row>
    <row r="10" spans="2:314">
      <c r="B10" s="168" t="s">
        <v>1849</v>
      </c>
      <c r="C10" s="168" t="s">
        <v>2206</v>
      </c>
      <c r="D10" s="149">
        <f t="shared" si="0"/>
        <v>3.1038</v>
      </c>
      <c r="G10" s="168" t="s">
        <v>1518</v>
      </c>
      <c r="H10" s="168" t="s">
        <v>2207</v>
      </c>
      <c r="I10" s="149">
        <f t="shared" si="1"/>
        <v>3.1583</v>
      </c>
      <c r="L10" s="168" t="s">
        <v>198</v>
      </c>
      <c r="M10" s="168" t="s">
        <v>2208</v>
      </c>
      <c r="N10" s="149">
        <f t="shared" si="2"/>
        <v>3.3236</v>
      </c>
      <c r="P10" s="168" t="s">
        <v>200</v>
      </c>
      <c r="Q10" s="168" t="s">
        <v>2209</v>
      </c>
      <c r="R10" s="149">
        <f t="shared" si="3"/>
        <v>3.2386</v>
      </c>
      <c r="T10" s="168" t="s">
        <v>202</v>
      </c>
      <c r="U10" s="168" t="s">
        <v>2210</v>
      </c>
      <c r="V10" s="149">
        <f t="shared" si="10"/>
        <v>3.1934</v>
      </c>
      <c r="W10" s="181" t="s">
        <v>203</v>
      </c>
      <c r="X10" s="149">
        <f t="shared" si="10"/>
        <v>6.3599</v>
      </c>
      <c r="Y10" s="309">
        <f t="shared" si="11"/>
        <v>20.30970466</v>
      </c>
      <c r="AA10" s="168" t="s">
        <v>204</v>
      </c>
      <c r="AB10" s="168" t="s">
        <v>2211</v>
      </c>
      <c r="AC10" s="149">
        <f t="shared" si="12"/>
        <v>3.2027</v>
      </c>
      <c r="AD10" s="181" t="s">
        <v>205</v>
      </c>
      <c r="AE10" s="149">
        <f t="shared" si="13"/>
        <v>6.3487</v>
      </c>
      <c r="AF10" s="309">
        <f t="shared" si="14"/>
        <v>20.33298149</v>
      </c>
      <c r="AH10" s="168" t="s">
        <v>206</v>
      </c>
      <c r="AI10" s="168" t="s">
        <v>2212</v>
      </c>
      <c r="AJ10" s="149">
        <f t="shared" si="15"/>
        <v>3.151</v>
      </c>
      <c r="AK10" s="181" t="s">
        <v>207</v>
      </c>
      <c r="AL10" s="149">
        <f t="shared" si="16"/>
        <v>6.3739</v>
      </c>
      <c r="AM10" s="309">
        <f t="shared" si="17"/>
        <v>20.0841589</v>
      </c>
      <c r="AO10" s="168" t="s">
        <v>208</v>
      </c>
      <c r="AP10" s="168" t="s">
        <v>2213</v>
      </c>
      <c r="AQ10" s="149">
        <f t="shared" si="18"/>
        <v>3.1178</v>
      </c>
      <c r="AR10" s="181" t="s">
        <v>209</v>
      </c>
      <c r="AS10" s="149">
        <f t="shared" si="19"/>
        <v>6.4909</v>
      </c>
      <c r="AT10" s="309">
        <f t="shared" si="20"/>
        <v>20.23732802</v>
      </c>
      <c r="AV10" s="168" t="s">
        <v>210</v>
      </c>
      <c r="AW10" s="168" t="s">
        <v>2214</v>
      </c>
      <c r="AX10" s="149">
        <f t="shared" si="21"/>
        <v>2.9802</v>
      </c>
      <c r="AY10" s="181" t="s">
        <v>211</v>
      </c>
      <c r="AZ10" s="149">
        <f t="shared" si="22"/>
        <v>6.655</v>
      </c>
      <c r="BA10" s="309">
        <f t="shared" si="23"/>
        <v>19.833231</v>
      </c>
      <c r="BC10" s="168" t="s">
        <v>212</v>
      </c>
      <c r="BD10" s="168" t="s">
        <v>2215</v>
      </c>
      <c r="BE10" s="149">
        <f t="shared" si="24"/>
        <v>2.9874</v>
      </c>
      <c r="BF10" s="181" t="s">
        <v>213</v>
      </c>
      <c r="BG10" s="149">
        <f t="shared" si="25"/>
        <v>6.7</v>
      </c>
      <c r="BH10" s="309">
        <f t="shared" si="26"/>
        <v>20.01558</v>
      </c>
      <c r="BJ10" s="168" t="s">
        <v>214</v>
      </c>
      <c r="BK10" s="168" t="s">
        <v>2216</v>
      </c>
      <c r="BL10" s="149">
        <f t="shared" si="27"/>
        <v>3.0419</v>
      </c>
      <c r="BM10" s="181" t="s">
        <v>215</v>
      </c>
      <c r="BN10" s="149">
        <f t="shared" si="28"/>
        <v>6.7543</v>
      </c>
      <c r="BO10" s="309">
        <f t="shared" si="29"/>
        <v>20.54590517</v>
      </c>
      <c r="BQ10" s="168" t="s">
        <v>216</v>
      </c>
      <c r="BR10" s="168" t="s">
        <v>2217</v>
      </c>
      <c r="BS10" s="149">
        <f t="shared" si="30"/>
        <v>2.9003</v>
      </c>
      <c r="BT10" s="181" t="s">
        <v>217</v>
      </c>
      <c r="BU10" s="149">
        <f t="shared" si="31"/>
        <v>6.8536</v>
      </c>
      <c r="BV10" s="309">
        <f t="shared" si="32"/>
        <v>19.87749608</v>
      </c>
      <c r="BX10" s="168" t="s">
        <v>218</v>
      </c>
      <c r="BY10" s="168" t="s">
        <v>2218</v>
      </c>
      <c r="BZ10" s="149">
        <f t="shared" si="33"/>
        <v>2.8502</v>
      </c>
      <c r="CA10" s="181" t="s">
        <v>219</v>
      </c>
      <c r="CB10" s="149">
        <f t="shared" si="34"/>
        <v>7.0298</v>
      </c>
      <c r="CC10" s="309">
        <f t="shared" si="35"/>
        <v>20.03633596</v>
      </c>
      <c r="CE10" s="168" t="s">
        <v>220</v>
      </c>
      <c r="CF10" s="168" t="s">
        <v>2219</v>
      </c>
      <c r="CG10" s="149">
        <f t="shared" si="36"/>
        <v>2.7909</v>
      </c>
      <c r="CH10" s="181" t="s">
        <v>221</v>
      </c>
      <c r="CI10" s="149">
        <f t="shared" si="37"/>
        <v>7.1668</v>
      </c>
      <c r="CJ10" s="309">
        <f t="shared" si="38"/>
        <v>20.00182212</v>
      </c>
      <c r="CL10" s="168" t="s">
        <v>222</v>
      </c>
      <c r="CM10" s="168" t="s">
        <v>2220</v>
      </c>
      <c r="CN10" s="149">
        <f t="shared" si="39"/>
        <v>2.7188</v>
      </c>
      <c r="CO10" s="181" t="s">
        <v>223</v>
      </c>
      <c r="CP10" s="149">
        <f t="shared" si="40"/>
        <v>7.1201</v>
      </c>
      <c r="CQ10" s="309">
        <f t="shared" si="41"/>
        <v>19.35812788</v>
      </c>
      <c r="CS10" s="168" t="s">
        <v>224</v>
      </c>
      <c r="CT10" s="168" t="s">
        <v>2221</v>
      </c>
      <c r="CU10" s="149">
        <f t="shared" si="4"/>
        <v>2.7733</v>
      </c>
      <c r="CV10" s="181" t="s">
        <v>225</v>
      </c>
      <c r="CW10" s="149">
        <f t="shared" si="5"/>
        <v>6.9825</v>
      </c>
      <c r="CX10" s="309">
        <f t="shared" si="6"/>
        <v>19.36456725</v>
      </c>
      <c r="CZ10" s="168" t="s">
        <v>226</v>
      </c>
      <c r="DA10" s="168" t="s">
        <v>2222</v>
      </c>
      <c r="DB10" s="149">
        <f t="shared" si="7"/>
        <v>2.7605</v>
      </c>
      <c r="DC10" s="181" t="s">
        <v>227</v>
      </c>
      <c r="DD10" s="149">
        <f t="shared" si="8"/>
        <v>6.7602</v>
      </c>
      <c r="DE10" s="309">
        <f t="shared" si="9"/>
        <v>18.6615321</v>
      </c>
      <c r="DG10" s="168"/>
      <c r="DH10" s="172">
        <v>44979</v>
      </c>
      <c r="DI10" s="149">
        <v>2.6817</v>
      </c>
      <c r="DJ10" s="309">
        <v>18.43910103</v>
      </c>
      <c r="DL10" s="168"/>
      <c r="DM10" s="172">
        <v>45012</v>
      </c>
      <c r="DN10" s="149">
        <v>2.6823</v>
      </c>
      <c r="DO10" s="309">
        <v>18.43115622</v>
      </c>
      <c r="DQ10" s="168"/>
      <c r="DR10" s="172">
        <v>45040</v>
      </c>
      <c r="DS10" s="149">
        <v>2.6151</v>
      </c>
      <c r="DT10" s="309">
        <v>18.00104085</v>
      </c>
      <c r="DV10" s="168"/>
      <c r="DW10" s="172">
        <v>45071</v>
      </c>
      <c r="DX10" s="149">
        <v>2.5249</v>
      </c>
      <c r="DY10" s="309">
        <v>17.80786721</v>
      </c>
      <c r="EA10" s="168"/>
      <c r="EB10" s="172">
        <v>45103</v>
      </c>
      <c r="EC10" s="149">
        <v>2.379</v>
      </c>
      <c r="ED10" s="309">
        <v>17.1421224</v>
      </c>
      <c r="EF10" s="168"/>
      <c r="EG10" s="172">
        <v>45132</v>
      </c>
      <c r="EH10" s="149">
        <v>2.3378</v>
      </c>
      <c r="EI10" s="309">
        <v>16.69329468</v>
      </c>
      <c r="EK10" s="168"/>
      <c r="EL10" s="172">
        <v>45163</v>
      </c>
      <c r="EM10" s="149">
        <v>2.3217</v>
      </c>
      <c r="EN10" s="309">
        <v>16.68907611</v>
      </c>
      <c r="EP10" s="168"/>
      <c r="EQ10" s="173">
        <v>45191</v>
      </c>
      <c r="ER10" s="149">
        <v>2.4008</v>
      </c>
      <c r="ES10" s="309">
        <v>17.22069832</v>
      </c>
      <c r="EU10" s="168"/>
      <c r="EV10" s="173">
        <v>45224</v>
      </c>
      <c r="EW10" s="149">
        <v>2.5451</v>
      </c>
      <c r="EX10" s="309">
        <v>18.27000035</v>
      </c>
      <c r="EZ10" s="168"/>
      <c r="FA10" s="173">
        <v>45254</v>
      </c>
      <c r="FB10" s="149">
        <v>2.4145</v>
      </c>
      <c r="FC10" s="309">
        <v>17.17940895</v>
      </c>
      <c r="FE10" s="168"/>
      <c r="FF10" s="173">
        <v>45285</v>
      </c>
      <c r="FG10" s="149">
        <v>2.3958</v>
      </c>
      <c r="FH10" s="309">
        <v>17.0125758</v>
      </c>
      <c r="FJ10" s="168"/>
      <c r="FK10" s="173">
        <v>45315</v>
      </c>
      <c r="FL10" s="149">
        <v>2.4356</v>
      </c>
      <c r="FM10" s="309">
        <v>17.30566868</v>
      </c>
      <c r="FO10" s="168"/>
      <c r="FP10" s="173">
        <v>45345</v>
      </c>
      <c r="FQ10" s="149">
        <v>2.4098</v>
      </c>
      <c r="FR10" s="309">
        <v>17.12500272</v>
      </c>
      <c r="FT10" s="168"/>
      <c r="FU10" s="173">
        <v>45376</v>
      </c>
      <c r="FV10" s="149">
        <v>2.3576</v>
      </c>
      <c r="FW10" s="309">
        <v>16.738017</v>
      </c>
      <c r="FY10" s="168"/>
      <c r="FZ10" s="173">
        <v>45406</v>
      </c>
      <c r="GA10" s="149">
        <v>2.3892</v>
      </c>
      <c r="GB10" s="309">
        <v>16.97478816</v>
      </c>
      <c r="GD10" s="168"/>
      <c r="GE10" s="173">
        <v>45439</v>
      </c>
      <c r="GF10" s="149">
        <v>2.3459</v>
      </c>
      <c r="GG10" s="309">
        <v>16.67723769</v>
      </c>
      <c r="GI10" s="168"/>
      <c r="GJ10" s="173">
        <v>45467</v>
      </c>
      <c r="GK10" s="149">
        <v>2.5459</v>
      </c>
      <c r="GL10" s="309">
        <v>18.12706259</v>
      </c>
      <c r="GN10" s="168"/>
      <c r="GO10" s="173">
        <v>45498</v>
      </c>
      <c r="GP10" s="149">
        <v>2.5798</v>
      </c>
      <c r="GQ10" s="309">
        <v>18.39939158</v>
      </c>
      <c r="GS10" s="168"/>
      <c r="GT10" s="173">
        <v>45530</v>
      </c>
      <c r="GU10" s="149">
        <v>2.7068</v>
      </c>
      <c r="GV10" s="309">
        <v>19.25590452</v>
      </c>
      <c r="GX10" s="168"/>
      <c r="GY10" s="147">
        <v>45559</v>
      </c>
      <c r="GZ10" s="152">
        <v>2.7557</v>
      </c>
      <c r="HA10" s="152">
        <v>19.43044</v>
      </c>
      <c r="HC10" s="168"/>
      <c r="HD10" s="147">
        <v>45590</v>
      </c>
      <c r="HE10" s="152">
        <v>2.7888</v>
      </c>
      <c r="HF10" s="152">
        <v>19.8255792</v>
      </c>
      <c r="HH10" s="168"/>
      <c r="HI10" s="147">
        <v>45621</v>
      </c>
      <c r="HJ10" s="152">
        <v>2.8198</v>
      </c>
      <c r="HK10" s="152">
        <v>20.27944</v>
      </c>
      <c r="HM10" s="168"/>
      <c r="HN10" s="147">
        <v>45651</v>
      </c>
      <c r="HO10">
        <v>2.7926</v>
      </c>
      <c r="HP10">
        <v>20.06986</v>
      </c>
      <c r="HR10" s="168"/>
      <c r="HS10" s="147">
        <v>45670</v>
      </c>
      <c r="HT10" s="152">
        <v>2.8559</v>
      </c>
      <c r="HU10" s="152">
        <v>20.52964</v>
      </c>
      <c r="HW10" s="168"/>
      <c r="HX10" s="147">
        <v>45712</v>
      </c>
      <c r="HY10" s="152">
        <v>2.8345</v>
      </c>
      <c r="HZ10" s="152">
        <v>20.32818</v>
      </c>
      <c r="IB10" s="168"/>
      <c r="IC10" s="170">
        <v>45741</v>
      </c>
      <c r="ID10" s="152">
        <v>2.7839</v>
      </c>
      <c r="IE10" s="152">
        <v>19.98506</v>
      </c>
      <c r="IG10" s="168"/>
      <c r="IH10" s="170">
        <v>45771</v>
      </c>
      <c r="II10" s="152">
        <v>2.7135</v>
      </c>
      <c r="IJ10" s="152">
        <v>19.56379</v>
      </c>
      <c r="IL10" s="168"/>
      <c r="IM10" s="170">
        <v>45803</v>
      </c>
      <c r="IN10" s="152">
        <v>2.6771</v>
      </c>
      <c r="IO10" s="152">
        <v>19.23041</v>
      </c>
      <c r="IQ10" s="168"/>
      <c r="IR10" s="147">
        <v>45832</v>
      </c>
      <c r="IS10" s="152">
        <v>2.6636</v>
      </c>
      <c r="IT10" s="152">
        <v>19.08629</v>
      </c>
      <c r="IV10" s="168"/>
      <c r="IW10" s="147">
        <v>45863</v>
      </c>
      <c r="IX10">
        <v>2.595</v>
      </c>
      <c r="IY10">
        <v>18.53323</v>
      </c>
      <c r="JA10" s="168"/>
      <c r="JB10" s="147">
        <v>45894</v>
      </c>
      <c r="JC10" s="152">
        <v>2.607</v>
      </c>
      <c r="JD10" s="152">
        <v>18.55167</v>
      </c>
      <c r="JF10" s="168"/>
      <c r="JG10" s="147">
        <v>45924</v>
      </c>
      <c r="JH10" s="152">
        <v>2.5818</v>
      </c>
      <c r="JI10" s="152">
        <v>18.35066</v>
      </c>
      <c r="JK10" s="168"/>
      <c r="JL10" s="147">
        <v>45957</v>
      </c>
      <c r="JM10" s="152">
        <v>2.5943</v>
      </c>
      <c r="JN10" s="152">
        <v>18.38865783</v>
      </c>
      <c r="JP10" s="168"/>
      <c r="JQ10" s="147">
        <v>45985</v>
      </c>
      <c r="JR10" s="152">
        <v>2.6053</v>
      </c>
      <c r="JS10" s="152">
        <v>18.45776891</v>
      </c>
      <c r="JU10" s="168"/>
      <c r="JV10" s="147">
        <v>46016</v>
      </c>
      <c r="JW10" s="152">
        <v>2.5484</v>
      </c>
      <c r="JX10" s="152">
        <v>17.93869728</v>
      </c>
      <c r="JZ10" s="168"/>
      <c r="KA10" s="147">
        <v>46048</v>
      </c>
      <c r="KB10" s="152">
        <v>2.4942</v>
      </c>
      <c r="KC10" s="152">
        <v>17.42024106</v>
      </c>
      <c r="KE10" s="168"/>
      <c r="KF10" s="147">
        <v>46066</v>
      </c>
      <c r="KG10" s="152">
        <v>2.4832</v>
      </c>
      <c r="KH10" s="152">
        <v>17.23291136</v>
      </c>
      <c r="KJ10" s="168"/>
      <c r="KK10" s="147">
        <v>46106</v>
      </c>
      <c r="KL10" s="152">
        <v>2.5745</v>
      </c>
      <c r="KM10" s="152">
        <v>17.74113695</v>
      </c>
      <c r="KO10" s="168"/>
      <c r="KP10" s="147">
        <v>46136</v>
      </c>
      <c r="KQ10" s="152">
        <v>2.539</v>
      </c>
      <c r="KR10" s="152">
        <v>17.4363286</v>
      </c>
      <c r="KT10" s="168"/>
      <c r="KU10" s="147">
        <v>46167</v>
      </c>
      <c r="KV10" s="152">
        <v>2.5299</v>
      </c>
      <c r="KW10" s="152">
        <v>17.28377082</v>
      </c>
      <c r="KY10" s="168"/>
      <c r="KZ10" s="147">
        <v>46197</v>
      </c>
      <c r="LA10" s="152">
        <v>2.5778</v>
      </c>
      <c r="LB10" s="152">
        <v>17.5793071</v>
      </c>
    </row>
    <row r="11" spans="2:314">
      <c r="B11" s="168" t="s">
        <v>1867</v>
      </c>
      <c r="C11" s="168" t="s">
        <v>2223</v>
      </c>
      <c r="D11" s="149">
        <f t="shared" si="0"/>
        <v>3.1025</v>
      </c>
      <c r="G11" s="168" t="s">
        <v>1535</v>
      </c>
      <c r="H11" s="168" t="s">
        <v>2224</v>
      </c>
      <c r="I11" s="149">
        <f t="shared" si="1"/>
        <v>3.1712</v>
      </c>
      <c r="L11" s="168" t="s">
        <v>229</v>
      </c>
      <c r="M11" s="168" t="s">
        <v>2225</v>
      </c>
      <c r="N11" s="149">
        <f t="shared" si="2"/>
        <v>3.2847</v>
      </c>
      <c r="P11" s="168" t="s">
        <v>231</v>
      </c>
      <c r="Q11" s="168" t="s">
        <v>2226</v>
      </c>
      <c r="R11" s="149">
        <f t="shared" si="3"/>
        <v>3.2408</v>
      </c>
      <c r="T11" s="168" t="s">
        <v>233</v>
      </c>
      <c r="U11" s="168" t="s">
        <v>2227</v>
      </c>
      <c r="V11" s="149">
        <f t="shared" si="10"/>
        <v>3.1945</v>
      </c>
      <c r="W11" s="181" t="s">
        <v>234</v>
      </c>
      <c r="X11" s="149">
        <f t="shared" si="10"/>
        <v>6.3677</v>
      </c>
      <c r="Y11" s="309">
        <f t="shared" si="11"/>
        <v>20.34161765</v>
      </c>
      <c r="AA11" s="168" t="s">
        <v>235</v>
      </c>
      <c r="AB11" s="168" t="s">
        <v>2228</v>
      </c>
      <c r="AC11" s="149">
        <f t="shared" si="12"/>
        <v>3.2016</v>
      </c>
      <c r="AD11" s="181" t="s">
        <v>236</v>
      </c>
      <c r="AE11" s="149">
        <f t="shared" si="13"/>
        <v>6.3401</v>
      </c>
      <c r="AF11" s="309">
        <f t="shared" si="14"/>
        <v>20.29846416</v>
      </c>
      <c r="AH11" s="168" t="s">
        <v>237</v>
      </c>
      <c r="AI11" s="168" t="s">
        <v>2229</v>
      </c>
      <c r="AJ11" s="149">
        <f t="shared" si="15"/>
        <v>3.1776</v>
      </c>
      <c r="AK11" s="181" t="s">
        <v>145</v>
      </c>
      <c r="AL11" s="149">
        <f t="shared" si="16"/>
        <v>6.364</v>
      </c>
      <c r="AM11" s="309">
        <f t="shared" si="17"/>
        <v>20.2222464</v>
      </c>
      <c r="AO11" s="168" t="s">
        <v>238</v>
      </c>
      <c r="AP11" s="168" t="s">
        <v>2230</v>
      </c>
      <c r="AQ11" s="149">
        <f t="shared" si="18"/>
        <v>3.1212</v>
      </c>
      <c r="AR11" s="181" t="s">
        <v>239</v>
      </c>
      <c r="AS11" s="149">
        <f t="shared" si="19"/>
        <v>6.4596</v>
      </c>
      <c r="AT11" s="309">
        <f t="shared" si="20"/>
        <v>20.16170352</v>
      </c>
      <c r="AV11" s="168" t="s">
        <v>240</v>
      </c>
      <c r="AW11" s="168" t="s">
        <v>2231</v>
      </c>
      <c r="AX11" s="149">
        <f t="shared" si="21"/>
        <v>2.9928</v>
      </c>
      <c r="AY11" s="181" t="s">
        <v>241</v>
      </c>
      <c r="AZ11" s="149">
        <f t="shared" si="22"/>
        <v>6.6566</v>
      </c>
      <c r="BA11" s="309">
        <f t="shared" si="23"/>
        <v>19.92187248</v>
      </c>
      <c r="BC11" s="168" t="s">
        <v>242</v>
      </c>
      <c r="BD11" s="168" t="s">
        <v>2232</v>
      </c>
      <c r="BE11" s="149">
        <f t="shared" si="24"/>
        <v>2.9902</v>
      </c>
      <c r="BF11" s="181" t="s">
        <v>243</v>
      </c>
      <c r="BG11" s="149">
        <f t="shared" si="25"/>
        <v>6.7079</v>
      </c>
      <c r="BH11" s="309">
        <f t="shared" si="26"/>
        <v>20.05796258</v>
      </c>
      <c r="BJ11" s="168" t="s">
        <v>244</v>
      </c>
      <c r="BK11" s="168" t="s">
        <v>2233</v>
      </c>
      <c r="BL11" s="149">
        <f t="shared" si="27"/>
        <v>3.0604</v>
      </c>
      <c r="BM11" s="181" t="s">
        <v>245</v>
      </c>
      <c r="BN11" s="149">
        <f t="shared" si="28"/>
        <v>6.7522</v>
      </c>
      <c r="BO11" s="309">
        <f t="shared" si="29"/>
        <v>20.66443288</v>
      </c>
      <c r="BQ11" s="168" t="s">
        <v>246</v>
      </c>
      <c r="BR11" s="168" t="s">
        <v>2234</v>
      </c>
      <c r="BS11" s="149">
        <f t="shared" si="30"/>
        <v>2.9215</v>
      </c>
      <c r="BT11" s="181" t="s">
        <v>247</v>
      </c>
      <c r="BU11" s="149">
        <f t="shared" si="31"/>
        <v>6.8388</v>
      </c>
      <c r="BV11" s="309">
        <f t="shared" si="32"/>
        <v>19.9795542</v>
      </c>
      <c r="BX11" s="168" t="s">
        <v>248</v>
      </c>
      <c r="BY11" s="168" t="s">
        <v>2235</v>
      </c>
      <c r="BZ11" s="149">
        <f t="shared" si="33"/>
        <v>2.8281</v>
      </c>
      <c r="CA11" s="181" t="s">
        <v>249</v>
      </c>
      <c r="CB11" s="149">
        <f t="shared" si="34"/>
        <v>6.992</v>
      </c>
      <c r="CC11" s="309">
        <f t="shared" si="35"/>
        <v>19.7740752</v>
      </c>
      <c r="CE11" s="168" t="s">
        <v>250</v>
      </c>
      <c r="CF11" s="168" t="s">
        <v>2236</v>
      </c>
      <c r="CG11" s="149">
        <f t="shared" si="36"/>
        <v>2.7987</v>
      </c>
      <c r="CH11" s="181" t="s">
        <v>251</v>
      </c>
      <c r="CI11" s="149">
        <f t="shared" si="37"/>
        <v>7.123</v>
      </c>
      <c r="CJ11" s="309">
        <f t="shared" si="38"/>
        <v>19.9351401</v>
      </c>
      <c r="CL11" s="168" t="s">
        <v>252</v>
      </c>
      <c r="CM11" s="168" t="s">
        <v>2237</v>
      </c>
      <c r="CN11" s="149">
        <f t="shared" si="39"/>
        <v>2.7268</v>
      </c>
      <c r="CO11" s="181" t="s">
        <v>253</v>
      </c>
      <c r="CP11" s="149">
        <f t="shared" si="40"/>
        <v>7.1281</v>
      </c>
      <c r="CQ11" s="309">
        <f t="shared" si="41"/>
        <v>19.43690308</v>
      </c>
      <c r="CS11" s="168" t="s">
        <v>254</v>
      </c>
      <c r="CT11" s="168" t="s">
        <v>2238</v>
      </c>
      <c r="CU11" s="149">
        <f t="shared" si="4"/>
        <v>2.8025</v>
      </c>
      <c r="CV11" s="181" t="s">
        <v>255</v>
      </c>
      <c r="CW11" s="149">
        <f t="shared" si="5"/>
        <v>6.981</v>
      </c>
      <c r="CX11" s="309">
        <f t="shared" si="6"/>
        <v>19.5642525</v>
      </c>
      <c r="CZ11" s="168" t="s">
        <v>256</v>
      </c>
      <c r="DA11" s="168" t="s">
        <v>2239</v>
      </c>
      <c r="DB11" s="149">
        <f t="shared" si="7"/>
        <v>2.7939</v>
      </c>
      <c r="DC11" s="181" t="s">
        <v>257</v>
      </c>
      <c r="DD11" s="149">
        <f t="shared" si="8"/>
        <v>6.7222</v>
      </c>
      <c r="DE11" s="309">
        <f t="shared" si="9"/>
        <v>18.78115458</v>
      </c>
      <c r="DG11" s="168"/>
      <c r="DH11" s="172">
        <v>44978</v>
      </c>
      <c r="DI11" s="149">
        <v>2.6817</v>
      </c>
      <c r="DJ11" s="309">
        <v>18.38493069</v>
      </c>
      <c r="DL11" s="168"/>
      <c r="DM11" s="172">
        <v>45009</v>
      </c>
      <c r="DN11" s="149">
        <v>2.7185</v>
      </c>
      <c r="DO11" s="309">
        <v>18.5874719</v>
      </c>
      <c r="DQ11" s="168"/>
      <c r="DR11" s="172">
        <v>45037</v>
      </c>
      <c r="DS11" s="149">
        <v>2.618</v>
      </c>
      <c r="DT11" s="309">
        <v>17.9992736</v>
      </c>
      <c r="DV11" s="168"/>
      <c r="DW11" s="172">
        <v>45070</v>
      </c>
      <c r="DX11" s="149">
        <v>2.5467</v>
      </c>
      <c r="DY11" s="309">
        <v>17.9695152</v>
      </c>
      <c r="EA11" s="168"/>
      <c r="EB11" s="172">
        <v>45098</v>
      </c>
      <c r="EC11" s="149">
        <v>2.3962</v>
      </c>
      <c r="ED11" s="309">
        <v>17.2035179</v>
      </c>
      <c r="EF11" s="168"/>
      <c r="EG11" s="172">
        <v>45131</v>
      </c>
      <c r="EH11" s="149">
        <v>2.3657</v>
      </c>
      <c r="EI11" s="309">
        <v>16.90316307</v>
      </c>
      <c r="EK11" s="168"/>
      <c r="EL11" s="172">
        <v>45162</v>
      </c>
      <c r="EM11" s="149">
        <v>2.3202</v>
      </c>
      <c r="EN11" s="309">
        <v>16.67898972</v>
      </c>
      <c r="EP11" s="168"/>
      <c r="EQ11" s="173">
        <v>45190</v>
      </c>
      <c r="ER11" s="149">
        <v>2.381</v>
      </c>
      <c r="ES11" s="309">
        <v>17.078913</v>
      </c>
      <c r="EU11" s="168"/>
      <c r="EV11" s="173">
        <v>45223</v>
      </c>
      <c r="EW11" s="149">
        <v>2.5303</v>
      </c>
      <c r="EX11" s="309">
        <v>18.16401158</v>
      </c>
      <c r="EZ11" s="168"/>
      <c r="FA11" s="173">
        <v>45253</v>
      </c>
      <c r="FB11" s="149">
        <v>2.4108</v>
      </c>
      <c r="FC11" s="309">
        <v>17.16778896</v>
      </c>
      <c r="FE11" s="168"/>
      <c r="FF11" s="173">
        <v>45282</v>
      </c>
      <c r="FG11" s="149">
        <v>2.4021</v>
      </c>
      <c r="FH11" s="309">
        <v>17.04362013</v>
      </c>
      <c r="FJ11" s="168"/>
      <c r="FK11" s="173">
        <v>45314</v>
      </c>
      <c r="FL11" s="149">
        <v>2.4157</v>
      </c>
      <c r="FM11" s="309">
        <v>17.17973369</v>
      </c>
      <c r="FO11" s="168"/>
      <c r="FP11" s="173">
        <v>45344</v>
      </c>
      <c r="FQ11" s="149">
        <v>2.4006</v>
      </c>
      <c r="FR11" s="309">
        <v>17.04858108</v>
      </c>
      <c r="FT11" s="168"/>
      <c r="FU11" s="173">
        <v>45373</v>
      </c>
      <c r="FV11" s="149">
        <v>2.3571</v>
      </c>
      <c r="FW11" s="309">
        <v>16.736353</v>
      </c>
      <c r="FY11" s="168"/>
      <c r="FZ11" s="173">
        <v>45405</v>
      </c>
      <c r="GA11" s="149">
        <v>2.4113</v>
      </c>
      <c r="GB11" s="309">
        <v>17.13445667</v>
      </c>
      <c r="GD11" s="168"/>
      <c r="GE11" s="173">
        <v>45436</v>
      </c>
      <c r="GF11" s="149">
        <v>2.352</v>
      </c>
      <c r="GG11" s="309">
        <v>16.7231904</v>
      </c>
      <c r="GI11" s="168"/>
      <c r="GJ11" s="173">
        <v>45464</v>
      </c>
      <c r="GK11" s="149">
        <v>2.5789</v>
      </c>
      <c r="GL11" s="309">
        <v>18.36073644</v>
      </c>
      <c r="GN11" s="168"/>
      <c r="GO11" s="173">
        <v>45497</v>
      </c>
      <c r="GP11" s="149">
        <v>2.548</v>
      </c>
      <c r="GQ11" s="309">
        <v>18.1820184</v>
      </c>
      <c r="GS11" s="168"/>
      <c r="GT11" s="173">
        <v>45527</v>
      </c>
      <c r="GU11" s="149">
        <v>2.7344</v>
      </c>
      <c r="GV11" s="309">
        <v>19.51213152</v>
      </c>
      <c r="GX11" s="168"/>
      <c r="GY11" s="147">
        <v>45558</v>
      </c>
      <c r="GZ11" s="152">
        <v>2.7492</v>
      </c>
      <c r="HA11" s="152">
        <v>19.39038</v>
      </c>
      <c r="HC11" s="168"/>
      <c r="HD11" s="147">
        <v>45589</v>
      </c>
      <c r="HE11" s="152">
        <v>2.7833</v>
      </c>
      <c r="HF11" s="152">
        <v>19.84103238</v>
      </c>
      <c r="HH11" s="168"/>
      <c r="HI11" s="147">
        <v>45618</v>
      </c>
      <c r="HJ11" s="152">
        <v>2.827</v>
      </c>
      <c r="HK11" s="152">
        <v>20.338</v>
      </c>
      <c r="HM11" s="168"/>
      <c r="HN11" s="147">
        <v>45650</v>
      </c>
      <c r="HO11">
        <v>2.7952</v>
      </c>
      <c r="HP11">
        <v>20.09078</v>
      </c>
      <c r="HR11" s="168"/>
      <c r="HS11" s="147">
        <v>45667</v>
      </c>
      <c r="HT11" s="152">
        <v>2.839</v>
      </c>
      <c r="HU11" s="152">
        <v>20.40985</v>
      </c>
      <c r="HW11" s="168"/>
      <c r="HX11" s="147">
        <v>45709</v>
      </c>
      <c r="HY11" s="152">
        <v>2.8263</v>
      </c>
      <c r="HZ11" s="152">
        <v>20.26344</v>
      </c>
      <c r="IB11" s="168"/>
      <c r="IC11" s="170">
        <v>45740</v>
      </c>
      <c r="ID11" s="152">
        <v>2.8098</v>
      </c>
      <c r="IE11" s="152">
        <v>20.16874</v>
      </c>
      <c r="IG11" s="168"/>
      <c r="IH11" s="170">
        <v>45770</v>
      </c>
      <c r="II11" s="152">
        <v>2.7085</v>
      </c>
      <c r="IJ11" s="152">
        <v>19.53262</v>
      </c>
      <c r="IL11" s="168"/>
      <c r="IM11" s="170">
        <v>45800</v>
      </c>
      <c r="IN11" s="152">
        <v>2.6847</v>
      </c>
      <c r="IO11" s="152">
        <v>19.30809</v>
      </c>
      <c r="IQ11" s="168"/>
      <c r="IR11" s="147">
        <v>45831</v>
      </c>
      <c r="IS11" s="152">
        <v>2.6793</v>
      </c>
      <c r="IT11" s="152">
        <v>19.21326</v>
      </c>
      <c r="IV11" s="168"/>
      <c r="IW11" s="147">
        <v>45862</v>
      </c>
      <c r="IX11">
        <v>2.5955</v>
      </c>
      <c r="IY11">
        <v>18.52798</v>
      </c>
      <c r="JA11" s="168"/>
      <c r="JB11" s="147">
        <v>45891</v>
      </c>
      <c r="JC11" s="152">
        <v>2.6232</v>
      </c>
      <c r="JD11" s="152">
        <v>18.70892</v>
      </c>
      <c r="JF11" s="168"/>
      <c r="JG11" s="147">
        <v>45923</v>
      </c>
      <c r="JH11" s="152">
        <v>2.5834</v>
      </c>
      <c r="JI11" s="152">
        <v>18.35687</v>
      </c>
      <c r="JK11" s="168"/>
      <c r="JL11" s="147">
        <v>45954</v>
      </c>
      <c r="JM11" s="152">
        <v>2.5909</v>
      </c>
      <c r="JN11" s="152">
        <v>18.37673552</v>
      </c>
      <c r="JP11" s="168"/>
      <c r="JQ11" s="147">
        <v>45982</v>
      </c>
      <c r="JR11" s="152">
        <v>2.5899</v>
      </c>
      <c r="JS11" s="152">
        <v>18.35591625</v>
      </c>
      <c r="JU11" s="168"/>
      <c r="JV11" s="147">
        <v>46015</v>
      </c>
      <c r="JW11" s="152">
        <v>2.5443</v>
      </c>
      <c r="JX11" s="152">
        <v>17.92993653</v>
      </c>
      <c r="JZ11" s="168"/>
      <c r="KA11" s="147">
        <v>46045</v>
      </c>
      <c r="KB11" s="152">
        <v>2.504</v>
      </c>
      <c r="KC11" s="152">
        <v>17.5102216</v>
      </c>
      <c r="KE11" s="168"/>
      <c r="KF11" s="147">
        <v>46065</v>
      </c>
      <c r="KG11" s="152">
        <v>2.4784</v>
      </c>
      <c r="KH11" s="152">
        <v>17.21422288</v>
      </c>
      <c r="KJ11" s="168"/>
      <c r="KK11" s="147">
        <v>46105</v>
      </c>
      <c r="KL11" s="152">
        <v>2.5822</v>
      </c>
      <c r="KM11" s="152">
        <v>17.80246146</v>
      </c>
      <c r="KO11" s="168"/>
      <c r="KP11" s="147">
        <v>46135</v>
      </c>
      <c r="KQ11" s="152">
        <v>2.5296</v>
      </c>
      <c r="KR11" s="152">
        <v>17.365704</v>
      </c>
      <c r="KT11" s="168"/>
      <c r="KU11" s="147">
        <v>46164</v>
      </c>
      <c r="KV11" s="152">
        <v>2.5339</v>
      </c>
      <c r="KW11" s="152">
        <v>17.32503447</v>
      </c>
      <c r="KY11" s="168"/>
      <c r="KZ11" s="147">
        <v>46196</v>
      </c>
      <c r="LA11" s="152">
        <v>2.5515</v>
      </c>
      <c r="LB11" s="152">
        <v>17.39383065</v>
      </c>
    </row>
    <row r="12" spans="2:314">
      <c r="B12" s="168" t="s">
        <v>1885</v>
      </c>
      <c r="C12" s="168" t="s">
        <v>2240</v>
      </c>
      <c r="D12" s="149">
        <f t="shared" si="0"/>
        <v>3.1128</v>
      </c>
      <c r="G12" s="168" t="s">
        <v>1550</v>
      </c>
      <c r="H12" s="168" t="s">
        <v>2241</v>
      </c>
      <c r="I12" s="149">
        <f t="shared" si="1"/>
        <v>3.1653</v>
      </c>
      <c r="L12" s="168" t="s">
        <v>258</v>
      </c>
      <c r="M12" s="168" t="s">
        <v>2242</v>
      </c>
      <c r="N12" s="149">
        <f t="shared" si="2"/>
        <v>3.2608</v>
      </c>
      <c r="P12" s="168" t="s">
        <v>260</v>
      </c>
      <c r="Q12" s="168" t="s">
        <v>2243</v>
      </c>
      <c r="R12" s="149">
        <f t="shared" si="3"/>
        <v>3.2583</v>
      </c>
      <c r="T12" s="168" t="s">
        <v>262</v>
      </c>
      <c r="U12" s="168" t="s">
        <v>2244</v>
      </c>
      <c r="V12" s="149">
        <f t="shared" si="10"/>
        <v>3.2091</v>
      </c>
      <c r="W12" s="181" t="s">
        <v>263</v>
      </c>
      <c r="X12" s="149">
        <f t="shared" si="10"/>
        <v>6.3542</v>
      </c>
      <c r="Y12" s="309">
        <f t="shared" si="11"/>
        <v>20.39126322</v>
      </c>
      <c r="AA12" s="168" t="s">
        <v>264</v>
      </c>
      <c r="AB12" s="168" t="s">
        <v>2176</v>
      </c>
      <c r="AC12" s="149">
        <f t="shared" si="12"/>
        <v>3.2054</v>
      </c>
      <c r="AD12" s="181" t="s">
        <v>265</v>
      </c>
      <c r="AE12" s="149">
        <f t="shared" si="13"/>
        <v>6.3343</v>
      </c>
      <c r="AF12" s="309">
        <f t="shared" si="14"/>
        <v>20.30396522</v>
      </c>
      <c r="AH12" s="168" t="s">
        <v>266</v>
      </c>
      <c r="AI12" s="168" t="s">
        <v>2245</v>
      </c>
      <c r="AJ12" s="149">
        <f t="shared" si="15"/>
        <v>3.1923</v>
      </c>
      <c r="AK12" s="181" t="s">
        <v>267</v>
      </c>
      <c r="AL12" s="149">
        <f t="shared" si="16"/>
        <v>6.3558</v>
      </c>
      <c r="AM12" s="309">
        <f t="shared" si="17"/>
        <v>20.28962034</v>
      </c>
      <c r="AO12" s="168" t="s">
        <v>268</v>
      </c>
      <c r="AP12" s="168" t="s">
        <v>2246</v>
      </c>
      <c r="AQ12" s="149">
        <f t="shared" si="18"/>
        <v>3.1198</v>
      </c>
      <c r="AR12" s="181" t="s">
        <v>269</v>
      </c>
      <c r="AS12" s="149">
        <f t="shared" si="19"/>
        <v>6.4098</v>
      </c>
      <c r="AT12" s="309">
        <f t="shared" si="20"/>
        <v>19.99729404</v>
      </c>
      <c r="AV12" s="168" t="s">
        <v>270</v>
      </c>
      <c r="AW12" s="168" t="s">
        <v>2247</v>
      </c>
      <c r="AX12" s="149">
        <f t="shared" si="21"/>
        <v>2.9723</v>
      </c>
      <c r="AY12" s="181" t="s">
        <v>271</v>
      </c>
      <c r="AZ12" s="149">
        <f t="shared" si="22"/>
        <v>6.6756</v>
      </c>
      <c r="BA12" s="309">
        <f t="shared" si="23"/>
        <v>19.84188588</v>
      </c>
      <c r="BC12" s="168" t="s">
        <v>272</v>
      </c>
      <c r="BD12" s="168" t="s">
        <v>2248</v>
      </c>
      <c r="BE12" s="149">
        <f t="shared" si="24"/>
        <v>3.0036</v>
      </c>
      <c r="BF12" s="181" t="s">
        <v>273</v>
      </c>
      <c r="BG12" s="149">
        <f t="shared" si="25"/>
        <v>6.7109</v>
      </c>
      <c r="BH12" s="309">
        <f t="shared" si="26"/>
        <v>20.15685924</v>
      </c>
      <c r="BJ12" s="168" t="s">
        <v>274</v>
      </c>
      <c r="BK12" s="168" t="s">
        <v>2249</v>
      </c>
      <c r="BL12" s="149">
        <f t="shared" si="27"/>
        <v>3.0406</v>
      </c>
      <c r="BM12" s="181" t="s">
        <v>275</v>
      </c>
      <c r="BN12" s="149">
        <f t="shared" si="28"/>
        <v>6.762</v>
      </c>
      <c r="BO12" s="309">
        <f t="shared" si="29"/>
        <v>20.5605372</v>
      </c>
      <c r="BQ12" s="168" t="s">
        <v>276</v>
      </c>
      <c r="BR12" s="168" t="s">
        <v>2250</v>
      </c>
      <c r="BS12" s="149">
        <f t="shared" si="30"/>
        <v>2.9391</v>
      </c>
      <c r="BT12" s="181" t="s">
        <v>277</v>
      </c>
      <c r="BU12" s="149">
        <f t="shared" si="31"/>
        <v>6.8523</v>
      </c>
      <c r="BV12" s="309">
        <f t="shared" si="32"/>
        <v>20.13959493</v>
      </c>
      <c r="BX12" s="168" t="s">
        <v>278</v>
      </c>
      <c r="BY12" s="168" t="s">
        <v>2251</v>
      </c>
      <c r="BZ12" s="149">
        <f t="shared" si="33"/>
        <v>2.8464</v>
      </c>
      <c r="CA12" s="181" t="s">
        <v>279</v>
      </c>
      <c r="CB12" s="149">
        <f t="shared" si="34"/>
        <v>6.9798</v>
      </c>
      <c r="CC12" s="309">
        <f t="shared" si="35"/>
        <v>19.86730272</v>
      </c>
      <c r="CE12" s="168" t="s">
        <v>280</v>
      </c>
      <c r="CF12" s="168" t="s">
        <v>2252</v>
      </c>
      <c r="CG12" s="149">
        <f t="shared" si="36"/>
        <v>2.8125</v>
      </c>
      <c r="CH12" s="181" t="s">
        <v>281</v>
      </c>
      <c r="CI12" s="149">
        <f t="shared" si="37"/>
        <v>7.1186</v>
      </c>
      <c r="CJ12" s="309">
        <f t="shared" si="38"/>
        <v>20.0210625</v>
      </c>
      <c r="CL12" s="168" t="s">
        <v>282</v>
      </c>
      <c r="CM12" s="168" t="s">
        <v>2253</v>
      </c>
      <c r="CN12" s="149">
        <f t="shared" si="39"/>
        <v>2.7279</v>
      </c>
      <c r="CO12" s="181" t="s">
        <v>283</v>
      </c>
      <c r="CP12" s="149">
        <f t="shared" si="40"/>
        <v>7.1667</v>
      </c>
      <c r="CQ12" s="309">
        <f t="shared" si="41"/>
        <v>19.55004093</v>
      </c>
      <c r="CS12" s="168" t="s">
        <v>284</v>
      </c>
      <c r="CT12" s="168" t="s">
        <v>2254</v>
      </c>
      <c r="CU12" s="149">
        <f t="shared" si="4"/>
        <v>2.8196</v>
      </c>
      <c r="CV12" s="181" t="s">
        <v>285</v>
      </c>
      <c r="CW12" s="149">
        <f t="shared" si="5"/>
        <v>6.9713</v>
      </c>
      <c r="CX12" s="309">
        <f t="shared" si="6"/>
        <v>19.65627748</v>
      </c>
      <c r="CZ12" s="168" t="s">
        <v>286</v>
      </c>
      <c r="DA12" s="168" t="s">
        <v>2255</v>
      </c>
      <c r="DB12" s="149">
        <f t="shared" si="7"/>
        <v>2.7962</v>
      </c>
      <c r="DC12" s="181" t="s">
        <v>287</v>
      </c>
      <c r="DD12" s="149">
        <f t="shared" si="8"/>
        <v>6.7135</v>
      </c>
      <c r="DE12" s="309">
        <f t="shared" si="9"/>
        <v>18.7722887</v>
      </c>
      <c r="DG12" s="168"/>
      <c r="DH12" s="172">
        <v>44977</v>
      </c>
      <c r="DI12" s="149">
        <v>2.6764</v>
      </c>
      <c r="DJ12" s="309">
        <v>18.37161252</v>
      </c>
      <c r="DL12" s="168"/>
      <c r="DM12" s="172">
        <v>45008</v>
      </c>
      <c r="DN12" s="149">
        <v>2.7084</v>
      </c>
      <c r="DO12" s="309">
        <v>18.60914556</v>
      </c>
      <c r="DQ12" s="168"/>
      <c r="DR12" s="172">
        <v>45036</v>
      </c>
      <c r="DS12" s="149">
        <v>2.6168</v>
      </c>
      <c r="DT12" s="309">
        <v>18.05251816</v>
      </c>
      <c r="DV12" s="168"/>
      <c r="DW12" s="172">
        <v>45069</v>
      </c>
      <c r="DX12" s="149">
        <v>2.5443</v>
      </c>
      <c r="DY12" s="309">
        <v>17.89304418</v>
      </c>
      <c r="EA12" s="168"/>
      <c r="EB12" s="172">
        <v>45097</v>
      </c>
      <c r="EC12" s="149">
        <v>2.3842</v>
      </c>
      <c r="ED12" s="309">
        <v>17.06991832</v>
      </c>
      <c r="EF12" s="168"/>
      <c r="EG12" s="172">
        <v>45128</v>
      </c>
      <c r="EH12" s="149">
        <v>2.3456</v>
      </c>
      <c r="EI12" s="309">
        <v>16.76071936</v>
      </c>
      <c r="EK12" s="168"/>
      <c r="EL12" s="172">
        <v>45161</v>
      </c>
      <c r="EM12" s="149">
        <v>2.3293</v>
      </c>
      <c r="EN12" s="309">
        <v>16.76816484</v>
      </c>
      <c r="EP12" s="168"/>
      <c r="EQ12" s="173">
        <v>45189</v>
      </c>
      <c r="ER12" s="149">
        <v>2.3774</v>
      </c>
      <c r="ES12" s="309">
        <v>17.05356568</v>
      </c>
      <c r="EU12" s="168"/>
      <c r="EV12" s="173">
        <v>45222</v>
      </c>
      <c r="EW12" s="149">
        <v>2.5396</v>
      </c>
      <c r="EX12" s="309">
        <v>18.23229632</v>
      </c>
      <c r="EZ12" s="168"/>
      <c r="FA12" s="173">
        <v>45252</v>
      </c>
      <c r="FB12" s="149">
        <v>2.4105</v>
      </c>
      <c r="FC12" s="309">
        <v>17.1757767</v>
      </c>
      <c r="FE12" s="168"/>
      <c r="FF12" s="173">
        <v>45281</v>
      </c>
      <c r="FG12" s="149">
        <v>2.4149</v>
      </c>
      <c r="FH12" s="309">
        <v>17.14868788</v>
      </c>
      <c r="FJ12" s="168"/>
      <c r="FK12" s="173">
        <v>45313</v>
      </c>
      <c r="FL12" s="149">
        <v>2.4032</v>
      </c>
      <c r="FM12" s="309">
        <v>17.0879536</v>
      </c>
      <c r="FO12" s="168"/>
      <c r="FP12" s="173">
        <v>45343</v>
      </c>
      <c r="FQ12" s="149">
        <v>2.4026</v>
      </c>
      <c r="FR12" s="309">
        <v>17.0656678</v>
      </c>
      <c r="FT12" s="168"/>
      <c r="FU12" s="173">
        <v>45372</v>
      </c>
      <c r="FV12" s="149">
        <v>2.3531</v>
      </c>
      <c r="FW12" s="309">
        <v>16.693362</v>
      </c>
      <c r="FY12" s="168"/>
      <c r="FZ12" s="173">
        <v>45404</v>
      </c>
      <c r="GA12" s="149">
        <v>2.3955</v>
      </c>
      <c r="GB12" s="309">
        <v>17.01835065</v>
      </c>
      <c r="GD12" s="168"/>
      <c r="GE12" s="173">
        <v>45435</v>
      </c>
      <c r="GF12" s="149">
        <v>2.3431</v>
      </c>
      <c r="GG12" s="309">
        <v>16.65897238</v>
      </c>
      <c r="GI12" s="168"/>
      <c r="GJ12" s="173">
        <v>45463</v>
      </c>
      <c r="GK12" s="149">
        <v>2.594</v>
      </c>
      <c r="GL12" s="309">
        <v>18.4672048</v>
      </c>
      <c r="GN12" s="168"/>
      <c r="GO12" s="173">
        <v>45496</v>
      </c>
      <c r="GP12" s="149">
        <v>2.5176</v>
      </c>
      <c r="GQ12" s="309">
        <v>17.95904784</v>
      </c>
      <c r="GS12" s="168"/>
      <c r="GT12" s="173">
        <v>45526</v>
      </c>
      <c r="GU12" s="149">
        <v>2.7063</v>
      </c>
      <c r="GV12" s="309">
        <v>19.27643364</v>
      </c>
      <c r="GX12" s="168"/>
      <c r="GY12" s="147">
        <v>45555</v>
      </c>
      <c r="GZ12" s="152">
        <v>2.734</v>
      </c>
      <c r="HA12" s="152">
        <v>19.31407</v>
      </c>
      <c r="HC12" s="168"/>
      <c r="HD12" s="147">
        <v>45588</v>
      </c>
      <c r="HE12" s="152">
        <v>2.8012</v>
      </c>
      <c r="HF12" s="152">
        <v>19.9571494</v>
      </c>
      <c r="HH12" s="168"/>
      <c r="HI12" s="147">
        <v>45617</v>
      </c>
      <c r="HJ12" s="152">
        <v>2.8072</v>
      </c>
      <c r="HK12" s="152">
        <v>20.19331</v>
      </c>
      <c r="HM12" s="168"/>
      <c r="HN12" s="147">
        <v>45649</v>
      </c>
      <c r="HO12">
        <v>2.7816</v>
      </c>
      <c r="HP12">
        <v>19.99136</v>
      </c>
      <c r="HR12" s="168"/>
      <c r="HS12" s="147">
        <v>45666</v>
      </c>
      <c r="HT12" s="152">
        <v>2.825</v>
      </c>
      <c r="HU12" s="152">
        <v>20.3078</v>
      </c>
      <c r="HW12" s="168"/>
      <c r="HX12" s="147">
        <v>45708</v>
      </c>
      <c r="HY12" s="152">
        <v>2.8421</v>
      </c>
      <c r="HZ12" s="152">
        <v>20.38127</v>
      </c>
      <c r="IB12" s="168"/>
      <c r="IC12" s="170">
        <v>45737</v>
      </c>
      <c r="ID12" s="152">
        <v>2.7997</v>
      </c>
      <c r="IE12" s="152">
        <v>20.09065</v>
      </c>
      <c r="IG12" s="168"/>
      <c r="IH12" s="170">
        <v>45769</v>
      </c>
      <c r="II12" s="152">
        <v>2.7282</v>
      </c>
      <c r="IJ12" s="152">
        <v>19.66323</v>
      </c>
      <c r="IL12" s="168"/>
      <c r="IM12" s="170">
        <v>45799</v>
      </c>
      <c r="IN12" s="152">
        <v>2.6929</v>
      </c>
      <c r="IO12" s="152">
        <v>19.36276</v>
      </c>
      <c r="IQ12" s="168"/>
      <c r="IR12" s="147">
        <v>45828</v>
      </c>
      <c r="IS12" s="152">
        <v>2.653</v>
      </c>
      <c r="IT12" s="152">
        <v>19.02068</v>
      </c>
      <c r="IV12" s="168"/>
      <c r="IW12" s="147">
        <v>45861</v>
      </c>
      <c r="IX12">
        <v>2.6082</v>
      </c>
      <c r="IY12">
        <v>18.6262</v>
      </c>
      <c r="JA12" s="168"/>
      <c r="JB12" s="147">
        <v>45890</v>
      </c>
      <c r="JC12" s="152">
        <v>2.6264</v>
      </c>
      <c r="JD12" s="152">
        <v>18.72282</v>
      </c>
      <c r="JF12" s="168"/>
      <c r="JG12" s="147">
        <v>45922</v>
      </c>
      <c r="JH12" s="152">
        <v>2.5892</v>
      </c>
      <c r="JI12" s="152">
        <v>18.41077</v>
      </c>
      <c r="JK12" s="168"/>
      <c r="JL12" s="147">
        <v>45953</v>
      </c>
      <c r="JM12" s="152">
        <v>2.5967</v>
      </c>
      <c r="JN12" s="152">
        <v>18.41527706</v>
      </c>
      <c r="JP12" s="168"/>
      <c r="JQ12" s="147">
        <v>45981</v>
      </c>
      <c r="JR12" s="152">
        <v>2.5844</v>
      </c>
      <c r="JS12" s="152">
        <v>18.3246882</v>
      </c>
      <c r="JU12" s="168"/>
      <c r="JV12" s="147">
        <v>46014</v>
      </c>
      <c r="JW12" s="152">
        <v>2.5532</v>
      </c>
      <c r="JX12" s="152">
        <v>18.00593236</v>
      </c>
      <c r="JZ12" s="168"/>
      <c r="KA12" s="147">
        <v>46044</v>
      </c>
      <c r="KB12" s="152">
        <v>2.5039</v>
      </c>
      <c r="KC12" s="152">
        <v>17.53205741</v>
      </c>
      <c r="KE12" s="168"/>
      <c r="KF12" s="147">
        <v>46064</v>
      </c>
      <c r="KG12" s="152">
        <v>2.479</v>
      </c>
      <c r="KH12" s="152">
        <v>17.2136802</v>
      </c>
      <c r="KJ12" s="168"/>
      <c r="KK12" s="147">
        <v>46104</v>
      </c>
      <c r="KL12" s="152">
        <v>2.6015</v>
      </c>
      <c r="KM12" s="152">
        <v>17.96101615</v>
      </c>
      <c r="KO12" s="168"/>
      <c r="KP12" s="147">
        <v>46134</v>
      </c>
      <c r="KQ12" s="152">
        <v>2.5288</v>
      </c>
      <c r="KR12" s="152">
        <v>17.3564188</v>
      </c>
      <c r="KT12" s="168"/>
      <c r="KU12" s="147">
        <v>46163</v>
      </c>
      <c r="KV12" s="152">
        <v>2.5375</v>
      </c>
      <c r="KW12" s="152">
        <v>17.34355875</v>
      </c>
      <c r="KY12" s="168"/>
      <c r="KZ12" s="147">
        <v>46195</v>
      </c>
      <c r="LA12" s="152">
        <v>2.5493</v>
      </c>
      <c r="LB12" s="152">
        <v>17.3734795</v>
      </c>
    </row>
    <row r="13" spans="2:314">
      <c r="B13" s="168" t="s">
        <v>1903</v>
      </c>
      <c r="C13" s="168" t="s">
        <v>2256</v>
      </c>
      <c r="D13" s="149">
        <f t="shared" si="0"/>
        <v>3.0903</v>
      </c>
      <c r="G13" s="168" t="s">
        <v>1566</v>
      </c>
      <c r="H13" s="168" t="s">
        <v>2257</v>
      </c>
      <c r="I13" s="149">
        <f t="shared" si="1"/>
        <v>3.1603</v>
      </c>
      <c r="L13" s="168" t="s">
        <v>289</v>
      </c>
      <c r="M13" s="168" t="s">
        <v>2258</v>
      </c>
      <c r="N13" s="149">
        <f t="shared" si="2"/>
        <v>3.2542</v>
      </c>
      <c r="P13" s="168" t="s">
        <v>291</v>
      </c>
      <c r="Q13" s="168" t="s">
        <v>2259</v>
      </c>
      <c r="R13" s="149">
        <f t="shared" si="3"/>
        <v>3.2695</v>
      </c>
      <c r="T13" s="168" t="s">
        <v>293</v>
      </c>
      <c r="U13" s="168" t="s">
        <v>2260</v>
      </c>
      <c r="V13" s="149">
        <f t="shared" si="10"/>
        <v>3.2031</v>
      </c>
      <c r="W13" s="181" t="s">
        <v>294</v>
      </c>
      <c r="X13" s="149">
        <f t="shared" si="10"/>
        <v>6.3658</v>
      </c>
      <c r="Y13" s="309">
        <f t="shared" si="11"/>
        <v>20.39029398</v>
      </c>
      <c r="AA13" s="168" t="s">
        <v>295</v>
      </c>
      <c r="AB13" s="168" t="s">
        <v>2261</v>
      </c>
      <c r="AC13" s="149">
        <f t="shared" si="12"/>
        <v>3.2038</v>
      </c>
      <c r="AD13" s="181" t="s">
        <v>296</v>
      </c>
      <c r="AE13" s="149">
        <f t="shared" si="13"/>
        <v>6.3321</v>
      </c>
      <c r="AF13" s="309">
        <f t="shared" si="14"/>
        <v>20.28678198</v>
      </c>
      <c r="AH13" s="168" t="s">
        <v>297</v>
      </c>
      <c r="AI13" s="168" t="s">
        <v>2262</v>
      </c>
      <c r="AJ13" s="149">
        <f t="shared" si="15"/>
        <v>3.2006</v>
      </c>
      <c r="AK13" s="181" t="s">
        <v>298</v>
      </c>
      <c r="AL13" s="149">
        <f t="shared" si="16"/>
        <v>6.3664</v>
      </c>
      <c r="AM13" s="309">
        <f t="shared" si="17"/>
        <v>20.37629984</v>
      </c>
      <c r="AO13" s="168" t="s">
        <v>299</v>
      </c>
      <c r="AP13" s="168" t="s">
        <v>2263</v>
      </c>
      <c r="AQ13" s="149">
        <f t="shared" si="18"/>
        <v>3.1338</v>
      </c>
      <c r="AR13" s="181" t="s">
        <v>300</v>
      </c>
      <c r="AS13" s="149">
        <f t="shared" si="19"/>
        <v>6.3996</v>
      </c>
      <c r="AT13" s="309">
        <f t="shared" si="20"/>
        <v>20.05506648</v>
      </c>
      <c r="AV13" s="168" t="s">
        <v>301</v>
      </c>
      <c r="AW13" s="168" t="s">
        <v>2264</v>
      </c>
      <c r="AX13" s="149">
        <f t="shared" si="21"/>
        <v>2.9534</v>
      </c>
      <c r="AY13" s="181" t="s">
        <v>302</v>
      </c>
      <c r="AZ13" s="149">
        <f t="shared" si="22"/>
        <v>6.7487</v>
      </c>
      <c r="BA13" s="309">
        <f t="shared" si="23"/>
        <v>19.93161058</v>
      </c>
      <c r="BC13" s="168" t="s">
        <v>303</v>
      </c>
      <c r="BD13" s="168" t="s">
        <v>2265</v>
      </c>
      <c r="BE13" s="149">
        <f t="shared" si="24"/>
        <v>3.0332</v>
      </c>
      <c r="BF13" s="181" t="s">
        <v>304</v>
      </c>
      <c r="BG13" s="149">
        <f t="shared" si="25"/>
        <v>6.6851</v>
      </c>
      <c r="BH13" s="309">
        <f t="shared" si="26"/>
        <v>20.27724532</v>
      </c>
      <c r="BJ13" s="168" t="s">
        <v>305</v>
      </c>
      <c r="BK13" s="168" t="s">
        <v>2266</v>
      </c>
      <c r="BL13" s="149">
        <f t="shared" si="27"/>
        <v>3.0412</v>
      </c>
      <c r="BM13" s="181" t="s">
        <v>306</v>
      </c>
      <c r="BN13" s="149">
        <f t="shared" si="28"/>
        <v>6.7465</v>
      </c>
      <c r="BO13" s="309">
        <f t="shared" si="29"/>
        <v>20.5174558</v>
      </c>
      <c r="BQ13" s="168" t="s">
        <v>307</v>
      </c>
      <c r="BR13" s="168" t="s">
        <v>2267</v>
      </c>
      <c r="BS13" s="149">
        <f t="shared" si="30"/>
        <v>2.9599</v>
      </c>
      <c r="BT13" s="181" t="s">
        <v>308</v>
      </c>
      <c r="BU13" s="149">
        <f t="shared" si="31"/>
        <v>6.8198</v>
      </c>
      <c r="BV13" s="309">
        <f t="shared" si="32"/>
        <v>20.18592602</v>
      </c>
      <c r="BX13" s="168" t="s">
        <v>309</v>
      </c>
      <c r="BY13" s="168" t="s">
        <v>2268</v>
      </c>
      <c r="BZ13" s="149">
        <f t="shared" si="33"/>
        <v>2.8552</v>
      </c>
      <c r="CA13" s="181" t="s">
        <v>310</v>
      </c>
      <c r="CB13" s="149">
        <f t="shared" si="34"/>
        <v>6.9536</v>
      </c>
      <c r="CC13" s="309">
        <f t="shared" si="35"/>
        <v>19.85391872</v>
      </c>
      <c r="CE13" s="168" t="s">
        <v>311</v>
      </c>
      <c r="CF13" s="168" t="s">
        <v>2269</v>
      </c>
      <c r="CG13" s="149">
        <f t="shared" si="36"/>
        <v>2.8172</v>
      </c>
      <c r="CH13" s="181" t="s">
        <v>312</v>
      </c>
      <c r="CI13" s="149">
        <f t="shared" si="37"/>
        <v>7.1188</v>
      </c>
      <c r="CJ13" s="309">
        <f t="shared" si="38"/>
        <v>20.05508336</v>
      </c>
      <c r="CL13" s="168" t="s">
        <v>313</v>
      </c>
      <c r="CM13" s="168" t="s">
        <v>2270</v>
      </c>
      <c r="CN13" s="149">
        <f t="shared" si="39"/>
        <v>2.7317</v>
      </c>
      <c r="CO13" s="181" t="s">
        <v>314</v>
      </c>
      <c r="CP13" s="149">
        <f t="shared" si="40"/>
        <v>7.1256</v>
      </c>
      <c r="CQ13" s="309">
        <f t="shared" si="41"/>
        <v>19.46500152</v>
      </c>
      <c r="CS13" s="168" t="s">
        <v>315</v>
      </c>
      <c r="CT13" s="168" t="s">
        <v>2271</v>
      </c>
      <c r="CU13" s="149">
        <f t="shared" si="4"/>
        <v>2.8375</v>
      </c>
      <c r="CV13" s="181" t="s">
        <v>316</v>
      </c>
      <c r="CW13" s="149">
        <f t="shared" si="5"/>
        <v>6.965</v>
      </c>
      <c r="CX13" s="309">
        <f t="shared" si="6"/>
        <v>19.7631875</v>
      </c>
      <c r="CZ13" s="168" t="s">
        <v>317</v>
      </c>
      <c r="DA13" s="168" t="s">
        <v>2272</v>
      </c>
      <c r="DB13" s="149">
        <f t="shared" si="7"/>
        <v>2.8016</v>
      </c>
      <c r="DC13" s="181" t="s">
        <v>318</v>
      </c>
      <c r="DD13" s="149">
        <f t="shared" si="8"/>
        <v>6.7292</v>
      </c>
      <c r="DE13" s="309">
        <f t="shared" si="9"/>
        <v>18.85252672</v>
      </c>
      <c r="DG13" s="168"/>
      <c r="DH13" s="172">
        <v>44974</v>
      </c>
      <c r="DI13" s="149">
        <v>2.7015</v>
      </c>
      <c r="DJ13" s="309">
        <v>18.54822885</v>
      </c>
      <c r="DL13" s="168"/>
      <c r="DM13" s="172">
        <v>45007</v>
      </c>
      <c r="DN13" s="149">
        <v>2.7109</v>
      </c>
      <c r="DO13" s="309">
        <v>18.62794935</v>
      </c>
      <c r="DQ13" s="168"/>
      <c r="DR13" s="172">
        <v>45035</v>
      </c>
      <c r="DS13" s="149">
        <v>2.6254</v>
      </c>
      <c r="DT13" s="309">
        <v>18.04463674</v>
      </c>
      <c r="DV13" s="168"/>
      <c r="DW13" s="172">
        <v>45068</v>
      </c>
      <c r="DX13" s="149">
        <v>2.5316</v>
      </c>
      <c r="DY13" s="309">
        <v>17.76094612</v>
      </c>
      <c r="EA13" s="168"/>
      <c r="EB13" s="172">
        <v>45096</v>
      </c>
      <c r="EC13" s="149">
        <v>2.3994</v>
      </c>
      <c r="ED13" s="309">
        <v>17.08396794</v>
      </c>
      <c r="EF13" s="168"/>
      <c r="EG13" s="172">
        <v>45127</v>
      </c>
      <c r="EH13" s="149">
        <v>2.3141</v>
      </c>
      <c r="EI13" s="309">
        <v>16.53794706</v>
      </c>
      <c r="EK13" s="168"/>
      <c r="EL13" s="172">
        <v>45160</v>
      </c>
      <c r="EM13" s="149">
        <v>2.3451</v>
      </c>
      <c r="EN13" s="309">
        <v>16.88284392</v>
      </c>
      <c r="EP13" s="168"/>
      <c r="EQ13" s="173">
        <v>45188</v>
      </c>
      <c r="ER13" s="149">
        <v>2.3888</v>
      </c>
      <c r="ES13" s="309">
        <v>17.13557904</v>
      </c>
      <c r="EU13" s="168"/>
      <c r="EV13" s="173">
        <v>45219</v>
      </c>
      <c r="EW13" s="149">
        <v>2.5552</v>
      </c>
      <c r="EX13" s="309">
        <v>18.34454736</v>
      </c>
      <c r="EZ13" s="168"/>
      <c r="FA13" s="173">
        <v>45251</v>
      </c>
      <c r="FB13" s="149">
        <v>2.395</v>
      </c>
      <c r="FC13" s="309">
        <v>17.101737</v>
      </c>
      <c r="FE13" s="168"/>
      <c r="FF13" s="173">
        <v>45280</v>
      </c>
      <c r="FG13" s="149">
        <v>2.4068</v>
      </c>
      <c r="FH13" s="309">
        <v>17.08009688</v>
      </c>
      <c r="FJ13" s="168"/>
      <c r="FK13" s="173">
        <v>45310</v>
      </c>
      <c r="FL13" s="149">
        <v>2.4122</v>
      </c>
      <c r="FM13" s="309">
        <v>17.16690374</v>
      </c>
      <c r="FO13" s="168"/>
      <c r="FP13" s="173">
        <v>45342</v>
      </c>
      <c r="FQ13" s="149">
        <v>2.3996</v>
      </c>
      <c r="FR13" s="309">
        <v>17.05347728</v>
      </c>
      <c r="FT13" s="168"/>
      <c r="FU13" s="173">
        <v>45371</v>
      </c>
      <c r="FV13" s="149">
        <v>2.3668</v>
      </c>
      <c r="FW13" s="309">
        <v>16.796706</v>
      </c>
      <c r="FY13" s="168"/>
      <c r="FZ13" s="173">
        <v>45401</v>
      </c>
      <c r="GA13" s="149">
        <v>2.394</v>
      </c>
      <c r="GB13" s="309">
        <v>17.0084124</v>
      </c>
      <c r="GD13" s="168"/>
      <c r="GE13" s="173">
        <v>45434</v>
      </c>
      <c r="GF13" s="149">
        <v>2.3386</v>
      </c>
      <c r="GG13" s="309">
        <v>16.62206722</v>
      </c>
      <c r="GI13" s="168"/>
      <c r="GJ13" s="173">
        <v>45462</v>
      </c>
      <c r="GK13" s="149">
        <v>2.5916</v>
      </c>
      <c r="GL13" s="309">
        <v>18.44156644</v>
      </c>
      <c r="GN13" s="168"/>
      <c r="GO13" s="173">
        <v>45495</v>
      </c>
      <c r="GP13" s="149">
        <v>2.5233</v>
      </c>
      <c r="GQ13" s="309">
        <v>17.99996055</v>
      </c>
      <c r="GS13" s="168"/>
      <c r="GT13" s="173">
        <v>45525</v>
      </c>
      <c r="GU13" s="149">
        <v>2.6658</v>
      </c>
      <c r="GV13" s="309">
        <v>19.00902006</v>
      </c>
      <c r="GX13" s="168"/>
      <c r="GY13" s="147">
        <v>45554</v>
      </c>
      <c r="GZ13" s="152">
        <v>2.7133</v>
      </c>
      <c r="HA13" s="152">
        <v>19.25982</v>
      </c>
      <c r="HC13" s="168"/>
      <c r="HD13" s="147">
        <v>45587</v>
      </c>
      <c r="HE13" s="152">
        <v>2.8032</v>
      </c>
      <c r="HF13" s="152">
        <v>19.96523136</v>
      </c>
      <c r="HH13" s="168"/>
      <c r="HI13" s="147">
        <v>45616</v>
      </c>
      <c r="HJ13" s="152">
        <v>2.7819</v>
      </c>
      <c r="HK13" s="152">
        <v>20.0116</v>
      </c>
      <c r="HM13" s="168"/>
      <c r="HN13" s="147">
        <v>45646</v>
      </c>
      <c r="HO13">
        <v>2.8167</v>
      </c>
      <c r="HP13">
        <v>20.25235</v>
      </c>
      <c r="HR13" s="168"/>
      <c r="HS13" s="147">
        <v>45665</v>
      </c>
      <c r="HT13" s="152">
        <v>2.8148</v>
      </c>
      <c r="HU13" s="152">
        <v>20.23475</v>
      </c>
      <c r="HW13" s="168"/>
      <c r="HX13" s="147">
        <v>45707</v>
      </c>
      <c r="HY13" s="152">
        <v>2.813</v>
      </c>
      <c r="HZ13" s="152">
        <v>20.17062</v>
      </c>
      <c r="IB13" s="168"/>
      <c r="IC13" s="170">
        <v>45736</v>
      </c>
      <c r="ID13" s="152">
        <v>2.7884</v>
      </c>
      <c r="IE13" s="152">
        <v>20.00789</v>
      </c>
      <c r="IG13" s="168"/>
      <c r="IH13" s="170">
        <v>45768</v>
      </c>
      <c r="II13" s="152">
        <v>2.7268</v>
      </c>
      <c r="IJ13" s="152">
        <v>19.64796</v>
      </c>
      <c r="IL13" s="168"/>
      <c r="IM13" s="170">
        <v>45798</v>
      </c>
      <c r="IN13" s="152">
        <v>2.6768</v>
      </c>
      <c r="IO13" s="152">
        <v>19.2561</v>
      </c>
      <c r="IQ13" s="168"/>
      <c r="IR13" s="147">
        <v>45827</v>
      </c>
      <c r="IS13" s="152">
        <v>2.6493</v>
      </c>
      <c r="IT13" s="152">
        <v>19.00316</v>
      </c>
      <c r="IV13" s="168"/>
      <c r="IW13" s="147">
        <v>45860</v>
      </c>
      <c r="IX13">
        <v>2.6108</v>
      </c>
      <c r="IY13">
        <v>18.65678</v>
      </c>
      <c r="JA13" s="168"/>
      <c r="JB13" s="147">
        <v>45889</v>
      </c>
      <c r="JC13" s="152">
        <v>2.6325</v>
      </c>
      <c r="JD13" s="152">
        <v>18.79184</v>
      </c>
      <c r="JF13" s="168"/>
      <c r="JG13" s="147">
        <v>45919</v>
      </c>
      <c r="JH13" s="152">
        <v>2.5831</v>
      </c>
      <c r="JI13" s="152">
        <v>18.37307</v>
      </c>
      <c r="JK13" s="168"/>
      <c r="JL13" s="147">
        <v>45952</v>
      </c>
      <c r="JM13" s="152">
        <v>2.5954</v>
      </c>
      <c r="JN13" s="152">
        <v>18.41540116</v>
      </c>
      <c r="JP13" s="168"/>
      <c r="JQ13" s="147">
        <v>45980</v>
      </c>
      <c r="JR13" s="152">
        <v>2.5858</v>
      </c>
      <c r="JS13" s="152">
        <v>18.32608176</v>
      </c>
      <c r="JU13" s="168"/>
      <c r="JV13" s="147">
        <v>46013</v>
      </c>
      <c r="JW13" s="152">
        <v>2.5579</v>
      </c>
      <c r="JX13" s="152">
        <v>18.05161188</v>
      </c>
      <c r="JZ13" s="168"/>
      <c r="KA13" s="147">
        <v>46043</v>
      </c>
      <c r="KB13" s="152">
        <v>2.522</v>
      </c>
      <c r="KC13" s="152">
        <v>17.6575308</v>
      </c>
      <c r="KE13" s="168"/>
      <c r="KF13" s="147">
        <v>46063</v>
      </c>
      <c r="KG13" s="152">
        <v>2.4807</v>
      </c>
      <c r="KH13" s="152">
        <v>17.23044606</v>
      </c>
      <c r="KJ13" s="168"/>
      <c r="KK13" s="147">
        <v>46101</v>
      </c>
      <c r="KL13" s="152">
        <v>2.5788</v>
      </c>
      <c r="KM13" s="152">
        <v>17.76741624</v>
      </c>
      <c r="KO13" s="168"/>
      <c r="KP13" s="147">
        <v>46133</v>
      </c>
      <c r="KQ13" s="152">
        <v>2.5274</v>
      </c>
      <c r="KR13" s="152">
        <v>17.33644756</v>
      </c>
      <c r="KT13" s="168"/>
      <c r="KU13" s="147">
        <v>46162</v>
      </c>
      <c r="KV13" s="152">
        <v>2.5473</v>
      </c>
      <c r="KW13" s="152">
        <v>17.42276781</v>
      </c>
      <c r="KY13" s="168"/>
      <c r="KZ13" s="147">
        <v>46191</v>
      </c>
      <c r="LA13" s="152">
        <v>2.5428</v>
      </c>
      <c r="LB13" s="152">
        <v>17.3240964</v>
      </c>
    </row>
    <row r="14" spans="2:314">
      <c r="B14" s="168" t="s">
        <v>1921</v>
      </c>
      <c r="C14" s="168" t="s">
        <v>2273</v>
      </c>
      <c r="D14" s="149">
        <f t="shared" si="0"/>
        <v>3.0872</v>
      </c>
      <c r="G14" s="168" t="s">
        <v>1581</v>
      </c>
      <c r="H14" s="168" t="s">
        <v>2274</v>
      </c>
      <c r="I14" s="149">
        <f t="shared" si="1"/>
        <v>3.1761</v>
      </c>
      <c r="L14" s="168" t="s">
        <v>320</v>
      </c>
      <c r="M14" s="168" t="s">
        <v>2275</v>
      </c>
      <c r="N14" s="149">
        <f t="shared" si="2"/>
        <v>3.238</v>
      </c>
      <c r="P14" s="168" t="s">
        <v>322</v>
      </c>
      <c r="Q14" s="168" t="s">
        <v>2276</v>
      </c>
      <c r="R14" s="149">
        <f t="shared" si="3"/>
        <v>3.2604</v>
      </c>
      <c r="T14" s="168" t="s">
        <v>324</v>
      </c>
      <c r="U14" s="168" t="s">
        <v>2277</v>
      </c>
      <c r="V14" s="149">
        <f t="shared" si="10"/>
        <v>3.1986</v>
      </c>
      <c r="W14" s="181" t="s">
        <v>325</v>
      </c>
      <c r="X14" s="149">
        <f t="shared" si="10"/>
        <v>6.3684</v>
      </c>
      <c r="Y14" s="309">
        <f t="shared" si="11"/>
        <v>20.36996424</v>
      </c>
      <c r="AA14" s="168" t="s">
        <v>326</v>
      </c>
      <c r="AB14" s="168" t="s">
        <v>2278</v>
      </c>
      <c r="AC14" s="149">
        <f t="shared" si="12"/>
        <v>3.214</v>
      </c>
      <c r="AD14" s="181" t="s">
        <v>327</v>
      </c>
      <c r="AE14" s="149">
        <f t="shared" si="13"/>
        <v>6.3463</v>
      </c>
      <c r="AF14" s="309">
        <f t="shared" si="14"/>
        <v>20.3970082</v>
      </c>
      <c r="AH14" s="168" t="s">
        <v>328</v>
      </c>
      <c r="AI14" s="168" t="s">
        <v>2279</v>
      </c>
      <c r="AJ14" s="149">
        <f t="shared" si="15"/>
        <v>3.2018</v>
      </c>
      <c r="AK14" s="181" t="s">
        <v>234</v>
      </c>
      <c r="AL14" s="149">
        <f t="shared" si="16"/>
        <v>6.3677</v>
      </c>
      <c r="AM14" s="309">
        <f t="shared" si="17"/>
        <v>20.38810186</v>
      </c>
      <c r="AO14" s="168" t="s">
        <v>329</v>
      </c>
      <c r="AP14" s="168" t="s">
        <v>2280</v>
      </c>
      <c r="AQ14" s="149">
        <f t="shared" si="18"/>
        <v>3.1097</v>
      </c>
      <c r="AR14" s="181" t="s">
        <v>330</v>
      </c>
      <c r="AS14" s="149">
        <f t="shared" si="19"/>
        <v>6.372</v>
      </c>
      <c r="AT14" s="309">
        <f t="shared" si="20"/>
        <v>19.8150084</v>
      </c>
      <c r="AV14" s="168" t="s">
        <v>331</v>
      </c>
      <c r="AW14" s="168" t="s">
        <v>2281</v>
      </c>
      <c r="AX14" s="149">
        <f t="shared" si="21"/>
        <v>2.9652</v>
      </c>
      <c r="AY14" s="181" t="s">
        <v>332</v>
      </c>
      <c r="AZ14" s="149">
        <f t="shared" si="22"/>
        <v>6.7524</v>
      </c>
      <c r="BA14" s="309">
        <f t="shared" si="23"/>
        <v>20.02221648</v>
      </c>
      <c r="BC14" s="168" t="s">
        <v>333</v>
      </c>
      <c r="BD14" s="168" t="s">
        <v>2282</v>
      </c>
      <c r="BE14" s="149">
        <f t="shared" si="24"/>
        <v>3.0259</v>
      </c>
      <c r="BF14" s="181" t="s">
        <v>334</v>
      </c>
      <c r="BG14" s="149">
        <f t="shared" si="25"/>
        <v>6.712</v>
      </c>
      <c r="BH14" s="309">
        <f t="shared" si="26"/>
        <v>20.3098408</v>
      </c>
      <c r="BJ14" s="168" t="s">
        <v>335</v>
      </c>
      <c r="BK14" s="168" t="s">
        <v>2283</v>
      </c>
      <c r="BL14" s="149">
        <f t="shared" si="27"/>
        <v>3.0321</v>
      </c>
      <c r="BM14" s="181" t="s">
        <v>336</v>
      </c>
      <c r="BN14" s="149">
        <f t="shared" si="28"/>
        <v>6.7451</v>
      </c>
      <c r="BO14" s="309">
        <f t="shared" si="29"/>
        <v>20.45181771</v>
      </c>
      <c r="BQ14" s="168" t="s">
        <v>337</v>
      </c>
      <c r="BR14" s="168" t="s">
        <v>2284</v>
      </c>
      <c r="BS14" s="149">
        <f t="shared" si="30"/>
        <v>2.9575</v>
      </c>
      <c r="BT14" s="181" t="s">
        <v>338</v>
      </c>
      <c r="BU14" s="149">
        <f t="shared" si="31"/>
        <v>6.8065</v>
      </c>
      <c r="BV14" s="309">
        <f t="shared" si="32"/>
        <v>20.13022375</v>
      </c>
      <c r="BX14" s="168" t="s">
        <v>339</v>
      </c>
      <c r="BY14" s="168" t="s">
        <v>2285</v>
      </c>
      <c r="BZ14" s="149">
        <f t="shared" si="33"/>
        <v>2.8505</v>
      </c>
      <c r="CA14" s="181" t="s">
        <v>340</v>
      </c>
      <c r="CB14" s="149">
        <f t="shared" si="34"/>
        <v>6.9468</v>
      </c>
      <c r="CC14" s="309">
        <f t="shared" si="35"/>
        <v>19.8018534</v>
      </c>
      <c r="CE14" s="168" t="s">
        <v>341</v>
      </c>
      <c r="CF14" s="168" t="s">
        <v>2286</v>
      </c>
      <c r="CG14" s="149">
        <f t="shared" si="36"/>
        <v>2.8155</v>
      </c>
      <c r="CH14" s="181" t="s">
        <v>342</v>
      </c>
      <c r="CI14" s="149">
        <f t="shared" si="37"/>
        <v>7.1105</v>
      </c>
      <c r="CJ14" s="309">
        <f t="shared" si="38"/>
        <v>20.01961275</v>
      </c>
      <c r="CL14" s="168" t="s">
        <v>343</v>
      </c>
      <c r="CM14" s="168" t="s">
        <v>2287</v>
      </c>
      <c r="CN14" s="149">
        <f t="shared" si="39"/>
        <v>2.7331</v>
      </c>
      <c r="CO14" s="181" t="s">
        <v>344</v>
      </c>
      <c r="CP14" s="149">
        <f t="shared" si="40"/>
        <v>7.1091</v>
      </c>
      <c r="CQ14" s="309">
        <f t="shared" si="41"/>
        <v>19.42988121</v>
      </c>
      <c r="CS14" s="168" t="s">
        <v>345</v>
      </c>
      <c r="CT14" s="168" t="s">
        <v>2288</v>
      </c>
      <c r="CU14" s="149">
        <f t="shared" si="4"/>
        <v>2.8332</v>
      </c>
      <c r="CV14" s="181" t="s">
        <v>346</v>
      </c>
      <c r="CW14" s="149">
        <f t="shared" si="5"/>
        <v>6.9861</v>
      </c>
      <c r="CX14" s="309">
        <f t="shared" si="6"/>
        <v>19.79301852</v>
      </c>
      <c r="CZ14" s="168" t="s">
        <v>347</v>
      </c>
      <c r="DA14" s="168" t="s">
        <v>2289</v>
      </c>
      <c r="DB14" s="149">
        <f t="shared" si="7"/>
        <v>2.7995</v>
      </c>
      <c r="DC14" s="181" t="s">
        <v>348</v>
      </c>
      <c r="DD14" s="149">
        <f t="shared" si="8"/>
        <v>6.768</v>
      </c>
      <c r="DE14" s="309">
        <f t="shared" si="9"/>
        <v>18.947016</v>
      </c>
      <c r="DG14" s="168"/>
      <c r="DH14" s="172">
        <v>44973</v>
      </c>
      <c r="DI14" s="149">
        <v>2.7126</v>
      </c>
      <c r="DJ14" s="309">
        <v>18.58646394</v>
      </c>
      <c r="DL14" s="168"/>
      <c r="DM14" s="172">
        <v>45006</v>
      </c>
      <c r="DN14" s="149">
        <v>2.7363</v>
      </c>
      <c r="DO14" s="309">
        <v>18.81561969</v>
      </c>
      <c r="DQ14" s="168"/>
      <c r="DR14" s="172">
        <v>45034</v>
      </c>
      <c r="DS14" s="149">
        <v>2.6209</v>
      </c>
      <c r="DT14" s="309">
        <v>18.03546126</v>
      </c>
      <c r="DV14" s="168"/>
      <c r="DW14" s="172">
        <v>45065</v>
      </c>
      <c r="DX14" s="149">
        <v>2.5161</v>
      </c>
      <c r="DY14" s="309">
        <v>17.70227316</v>
      </c>
      <c r="EA14" s="168"/>
      <c r="EB14" s="172">
        <v>45093</v>
      </c>
      <c r="EC14" s="149">
        <v>2.4037</v>
      </c>
      <c r="ED14" s="309">
        <v>17.13573693</v>
      </c>
      <c r="EF14" s="168"/>
      <c r="EG14" s="172">
        <v>45126</v>
      </c>
      <c r="EH14" s="149">
        <v>2.334</v>
      </c>
      <c r="EI14" s="309">
        <v>16.6848324</v>
      </c>
      <c r="EK14" s="168"/>
      <c r="EL14" s="172">
        <v>45159</v>
      </c>
      <c r="EM14" s="149">
        <v>2.3508</v>
      </c>
      <c r="EN14" s="309">
        <v>16.92270396</v>
      </c>
      <c r="EP14" s="168"/>
      <c r="EQ14" s="173">
        <v>45187</v>
      </c>
      <c r="ER14" s="149">
        <v>2.3773</v>
      </c>
      <c r="ES14" s="309">
        <v>17.05379928</v>
      </c>
      <c r="EU14" s="168"/>
      <c r="EV14" s="173">
        <v>45218</v>
      </c>
      <c r="EW14" s="149">
        <v>2.5431</v>
      </c>
      <c r="EX14" s="309">
        <v>18.25818645</v>
      </c>
      <c r="EZ14" s="168"/>
      <c r="FA14" s="173">
        <v>45250</v>
      </c>
      <c r="FB14" s="149">
        <v>2.4043</v>
      </c>
      <c r="FC14" s="309">
        <v>17.21767316</v>
      </c>
      <c r="FE14" s="168"/>
      <c r="FF14" s="173">
        <v>45279</v>
      </c>
      <c r="FG14" s="149">
        <v>2.4192</v>
      </c>
      <c r="FH14" s="309">
        <v>17.17196544</v>
      </c>
      <c r="FJ14" s="168"/>
      <c r="FK14" s="173">
        <v>45309</v>
      </c>
      <c r="FL14" s="149">
        <v>2.4155</v>
      </c>
      <c r="FM14" s="309">
        <v>17.1920797</v>
      </c>
      <c r="FO14" s="168"/>
      <c r="FP14" s="173">
        <v>45341</v>
      </c>
      <c r="FQ14" s="149">
        <v>2.3985</v>
      </c>
      <c r="FR14" s="309">
        <v>17.0370252</v>
      </c>
      <c r="FT14" s="168"/>
      <c r="FU14" s="173">
        <v>45370</v>
      </c>
      <c r="FV14" s="149">
        <v>2.372</v>
      </c>
      <c r="FW14" s="309">
        <v>16.837642</v>
      </c>
      <c r="FY14" s="168"/>
      <c r="FZ14" s="173">
        <v>45400</v>
      </c>
      <c r="GA14" s="149">
        <v>2.3795</v>
      </c>
      <c r="GB14" s="309">
        <v>16.899209</v>
      </c>
      <c r="GD14" s="168"/>
      <c r="GE14" s="173">
        <v>45433</v>
      </c>
      <c r="GF14" s="149">
        <v>2.3296</v>
      </c>
      <c r="GG14" s="309">
        <v>16.55623424</v>
      </c>
      <c r="GI14" s="168"/>
      <c r="GJ14" s="173">
        <v>45461</v>
      </c>
      <c r="GK14" s="149">
        <v>2.6077</v>
      </c>
      <c r="GL14" s="309">
        <v>18.55326396</v>
      </c>
      <c r="GN14" s="168"/>
      <c r="GO14" s="173">
        <v>45492</v>
      </c>
      <c r="GP14" s="149">
        <v>2.5207</v>
      </c>
      <c r="GQ14" s="309">
        <v>17.97637205</v>
      </c>
      <c r="GS14" s="168"/>
      <c r="GT14" s="173">
        <v>45524</v>
      </c>
      <c r="GU14" s="149">
        <v>2.6188</v>
      </c>
      <c r="GV14" s="309">
        <v>18.678591</v>
      </c>
      <c r="GX14" s="168"/>
      <c r="GY14" s="147">
        <v>45553</v>
      </c>
      <c r="GZ14" s="152">
        <v>2.698</v>
      </c>
      <c r="HA14" s="152">
        <v>19.12073</v>
      </c>
      <c r="HC14" s="168"/>
      <c r="HD14" s="147">
        <v>45586</v>
      </c>
      <c r="HE14" s="152">
        <v>2.7992</v>
      </c>
      <c r="HF14" s="152">
        <v>19.86928144</v>
      </c>
      <c r="HH14" s="168"/>
      <c r="HI14" s="147">
        <v>45615</v>
      </c>
      <c r="HJ14" s="152">
        <v>2.7996</v>
      </c>
      <c r="HK14" s="152">
        <v>20.1322</v>
      </c>
      <c r="HM14" s="168"/>
      <c r="HN14" s="147">
        <v>45645</v>
      </c>
      <c r="HO14">
        <v>2.8226</v>
      </c>
      <c r="HP14">
        <v>20.2976</v>
      </c>
      <c r="HR14" s="168"/>
      <c r="HS14" s="147">
        <v>45664</v>
      </c>
      <c r="HT14" s="152">
        <v>2.8167</v>
      </c>
      <c r="HU14" s="152">
        <v>20.24616</v>
      </c>
      <c r="HW14" s="168"/>
      <c r="HX14" s="147">
        <v>45706</v>
      </c>
      <c r="HY14" s="152">
        <v>2.8213</v>
      </c>
      <c r="HZ14" s="152">
        <v>20.22787</v>
      </c>
      <c r="IB14" s="168"/>
      <c r="IC14" s="170">
        <v>45735</v>
      </c>
      <c r="ID14" s="152">
        <v>2.7711</v>
      </c>
      <c r="IE14" s="152">
        <v>19.86796</v>
      </c>
      <c r="IG14" s="168"/>
      <c r="IH14" s="170">
        <v>45765</v>
      </c>
      <c r="II14" s="152">
        <v>2.7251</v>
      </c>
      <c r="IJ14" s="152">
        <v>19.63952</v>
      </c>
      <c r="IL14" s="168"/>
      <c r="IM14" s="170">
        <v>45797</v>
      </c>
      <c r="IN14" s="152">
        <v>2.6822</v>
      </c>
      <c r="IO14" s="152">
        <v>19.29333</v>
      </c>
      <c r="IQ14" s="168"/>
      <c r="IR14" s="147">
        <v>45826</v>
      </c>
      <c r="IS14" s="152">
        <v>2.6464</v>
      </c>
      <c r="IT14" s="152">
        <v>18.99083</v>
      </c>
      <c r="IV14" s="168"/>
      <c r="IW14" s="147">
        <v>45859</v>
      </c>
      <c r="IX14">
        <v>2.6159</v>
      </c>
      <c r="IY14">
        <v>18.70944</v>
      </c>
      <c r="JA14" s="168"/>
      <c r="JB14" s="147">
        <v>45888</v>
      </c>
      <c r="JC14" s="152">
        <v>2.6273</v>
      </c>
      <c r="JD14" s="152">
        <v>18.74815</v>
      </c>
      <c r="JF14" s="168"/>
      <c r="JG14" s="147">
        <v>45918</v>
      </c>
      <c r="JH14" s="152">
        <v>2.5774</v>
      </c>
      <c r="JI14" s="152">
        <v>18.32145</v>
      </c>
      <c r="JK14" s="168"/>
      <c r="JL14" s="147">
        <v>45951</v>
      </c>
      <c r="JM14" s="152">
        <v>2.5907</v>
      </c>
      <c r="JN14" s="152">
        <v>18.3758351</v>
      </c>
      <c r="JP14" s="168"/>
      <c r="JQ14" s="147">
        <v>45979</v>
      </c>
      <c r="JR14" s="152">
        <v>2.5995</v>
      </c>
      <c r="JS14" s="152">
        <v>18.4190172</v>
      </c>
      <c r="JU14" s="168"/>
      <c r="JV14" s="147">
        <v>46010</v>
      </c>
      <c r="JW14" s="152">
        <v>2.5529</v>
      </c>
      <c r="JX14" s="152">
        <v>18.0107095</v>
      </c>
      <c r="JZ14" s="168"/>
      <c r="KA14" s="147">
        <v>46042</v>
      </c>
      <c r="KB14" s="152">
        <v>2.5196</v>
      </c>
      <c r="KC14" s="152">
        <v>17.63871176</v>
      </c>
      <c r="KE14" s="168"/>
      <c r="KF14" s="147">
        <v>46062</v>
      </c>
      <c r="KG14" s="152">
        <v>2.4855</v>
      </c>
      <c r="KH14" s="152">
        <v>17.27994165</v>
      </c>
      <c r="KJ14" s="168"/>
      <c r="KK14" s="147">
        <v>46100</v>
      </c>
      <c r="KL14" s="152">
        <v>2.5891</v>
      </c>
      <c r="KM14" s="152">
        <v>17.85831725</v>
      </c>
      <c r="KO14" s="168"/>
      <c r="KP14" s="147">
        <v>46132</v>
      </c>
      <c r="KQ14" s="152">
        <v>2.5344</v>
      </c>
      <c r="KR14" s="152">
        <v>17.39814912</v>
      </c>
      <c r="KT14" s="168"/>
      <c r="KU14" s="147">
        <v>46161</v>
      </c>
      <c r="KV14" s="152">
        <v>2.5297</v>
      </c>
      <c r="KW14" s="152">
        <v>17.29682375</v>
      </c>
      <c r="KY14" s="168"/>
      <c r="KZ14" s="147">
        <v>46190</v>
      </c>
      <c r="LA14" s="152">
        <v>2.5318</v>
      </c>
      <c r="LB14" s="152">
        <v>17.24054528</v>
      </c>
    </row>
    <row r="15" spans="2:314">
      <c r="B15" s="168" t="s">
        <v>1939</v>
      </c>
      <c r="C15" s="168" t="s">
        <v>2290</v>
      </c>
      <c r="D15" s="149">
        <f t="shared" si="0"/>
        <v>3.0878</v>
      </c>
      <c r="G15" s="168" t="s">
        <v>1598</v>
      </c>
      <c r="H15" s="168" t="s">
        <v>2291</v>
      </c>
      <c r="I15" s="149">
        <f t="shared" si="1"/>
        <v>3.1662</v>
      </c>
      <c r="L15" s="168" t="s">
        <v>350</v>
      </c>
      <c r="M15" s="168" t="s">
        <v>2292</v>
      </c>
      <c r="N15" s="149">
        <f t="shared" si="2"/>
        <v>3.2449</v>
      </c>
      <c r="P15" s="168" t="s">
        <v>352</v>
      </c>
      <c r="Q15" s="168" t="s">
        <v>2293</v>
      </c>
      <c r="R15" s="149">
        <f t="shared" si="3"/>
        <v>3.2585</v>
      </c>
      <c r="T15" s="168" t="s">
        <v>354</v>
      </c>
      <c r="U15" s="168" t="s">
        <v>2294</v>
      </c>
      <c r="V15" s="149">
        <f t="shared" si="10"/>
        <v>3.2049</v>
      </c>
      <c r="W15" s="181" t="s">
        <v>355</v>
      </c>
      <c r="X15" s="149">
        <f t="shared" si="10"/>
        <v>6.3653</v>
      </c>
      <c r="Y15" s="309">
        <f t="shared" si="11"/>
        <v>20.40014997</v>
      </c>
      <c r="AA15" s="168" t="s">
        <v>356</v>
      </c>
      <c r="AB15" s="168" t="s">
        <v>2295</v>
      </c>
      <c r="AC15" s="149">
        <f t="shared" si="12"/>
        <v>3.2104</v>
      </c>
      <c r="AD15" s="181" t="s">
        <v>357</v>
      </c>
      <c r="AE15" s="149">
        <f t="shared" si="13"/>
        <v>6.3605</v>
      </c>
      <c r="AF15" s="309">
        <f t="shared" si="14"/>
        <v>20.4197492</v>
      </c>
      <c r="AH15" s="168" t="s">
        <v>358</v>
      </c>
      <c r="AI15" s="168" t="s">
        <v>2296</v>
      </c>
      <c r="AJ15" s="149">
        <f t="shared" si="15"/>
        <v>3.2368</v>
      </c>
      <c r="AK15" s="181" t="s">
        <v>359</v>
      </c>
      <c r="AL15" s="149">
        <f t="shared" si="16"/>
        <v>6.3425</v>
      </c>
      <c r="AM15" s="309">
        <f t="shared" si="17"/>
        <v>20.529404</v>
      </c>
      <c r="AO15" s="168" t="s">
        <v>360</v>
      </c>
      <c r="AP15" s="168" t="s">
        <v>2297</v>
      </c>
      <c r="AQ15" s="149">
        <f t="shared" si="18"/>
        <v>3.1319</v>
      </c>
      <c r="AR15" s="181" t="s">
        <v>361</v>
      </c>
      <c r="AS15" s="149">
        <f t="shared" si="19"/>
        <v>6.3763</v>
      </c>
      <c r="AT15" s="309">
        <f t="shared" si="20"/>
        <v>19.96993397</v>
      </c>
      <c r="AV15" s="168" t="s">
        <v>362</v>
      </c>
      <c r="AW15" s="168" t="s">
        <v>2298</v>
      </c>
      <c r="AX15" s="149">
        <f t="shared" si="21"/>
        <v>2.9587</v>
      </c>
      <c r="AY15" s="181" t="s">
        <v>363</v>
      </c>
      <c r="AZ15" s="149">
        <f t="shared" si="22"/>
        <v>6.7421</v>
      </c>
      <c r="BA15" s="309">
        <f t="shared" si="23"/>
        <v>19.94785127</v>
      </c>
      <c r="BC15" s="168" t="s">
        <v>364</v>
      </c>
      <c r="BD15" s="168" t="s">
        <v>2299</v>
      </c>
      <c r="BE15" s="149">
        <f t="shared" si="24"/>
        <v>3.0516</v>
      </c>
      <c r="BF15" s="181" t="s">
        <v>365</v>
      </c>
      <c r="BG15" s="149">
        <f t="shared" si="25"/>
        <v>6.6923</v>
      </c>
      <c r="BH15" s="309">
        <f t="shared" si="26"/>
        <v>20.42222268</v>
      </c>
      <c r="BJ15" s="168" t="s">
        <v>366</v>
      </c>
      <c r="BK15" s="168" t="s">
        <v>2300</v>
      </c>
      <c r="BL15" s="149">
        <f t="shared" si="27"/>
        <v>3.042</v>
      </c>
      <c r="BM15" s="181" t="s">
        <v>367</v>
      </c>
      <c r="BN15" s="149">
        <f t="shared" si="28"/>
        <v>6.7447</v>
      </c>
      <c r="BO15" s="309">
        <f t="shared" si="29"/>
        <v>20.5173774</v>
      </c>
      <c r="BQ15" s="168" t="s">
        <v>368</v>
      </c>
      <c r="BR15" s="168" t="s">
        <v>2301</v>
      </c>
      <c r="BS15" s="149">
        <f t="shared" si="30"/>
        <v>2.9485</v>
      </c>
      <c r="BT15" s="181" t="s">
        <v>369</v>
      </c>
      <c r="BU15" s="149">
        <f t="shared" si="31"/>
        <v>6.7802</v>
      </c>
      <c r="BV15" s="309">
        <f t="shared" si="32"/>
        <v>19.9914197</v>
      </c>
      <c r="BX15" s="168" t="s">
        <v>370</v>
      </c>
      <c r="BY15" s="168" t="s">
        <v>2302</v>
      </c>
      <c r="BZ15" s="149">
        <f t="shared" si="33"/>
        <v>2.8729</v>
      </c>
      <c r="CA15" s="181" t="s">
        <v>371</v>
      </c>
      <c r="CB15" s="149">
        <f t="shared" si="34"/>
        <v>6.9396</v>
      </c>
      <c r="CC15" s="309">
        <f t="shared" si="35"/>
        <v>19.93677684</v>
      </c>
      <c r="CE15" s="168" t="s">
        <v>372</v>
      </c>
      <c r="CF15" s="168" t="s">
        <v>2303</v>
      </c>
      <c r="CG15" s="149">
        <f t="shared" si="36"/>
        <v>2.813</v>
      </c>
      <c r="CH15" s="181" t="s">
        <v>373</v>
      </c>
      <c r="CI15" s="149">
        <f t="shared" si="37"/>
        <v>7.1086</v>
      </c>
      <c r="CJ15" s="309">
        <f t="shared" si="38"/>
        <v>19.9964918</v>
      </c>
      <c r="CL15" s="168" t="s">
        <v>374</v>
      </c>
      <c r="CM15" s="168" t="s">
        <v>2304</v>
      </c>
      <c r="CN15" s="149">
        <f t="shared" si="39"/>
        <v>2.737</v>
      </c>
      <c r="CO15" s="181" t="s">
        <v>375</v>
      </c>
      <c r="CP15" s="149">
        <f t="shared" si="40"/>
        <v>7.0655</v>
      </c>
      <c r="CQ15" s="309">
        <f t="shared" si="41"/>
        <v>19.3382735</v>
      </c>
      <c r="CS15" s="168" t="s">
        <v>376</v>
      </c>
      <c r="CT15" s="168" t="s">
        <v>2305</v>
      </c>
      <c r="CU15" s="149">
        <f t="shared" si="4"/>
        <v>2.8378</v>
      </c>
      <c r="CV15" s="181" t="s">
        <v>377</v>
      </c>
      <c r="CW15" s="149">
        <f t="shared" si="5"/>
        <v>6.9746</v>
      </c>
      <c r="CX15" s="309">
        <f t="shared" si="6"/>
        <v>19.79251988</v>
      </c>
      <c r="CZ15" s="168" t="s">
        <v>378</v>
      </c>
      <c r="DA15" s="168" t="s">
        <v>2306</v>
      </c>
      <c r="DB15" s="149">
        <f t="shared" si="7"/>
        <v>2.8138</v>
      </c>
      <c r="DC15" s="181" t="s">
        <v>379</v>
      </c>
      <c r="DD15" s="149">
        <f t="shared" si="8"/>
        <v>6.7756</v>
      </c>
      <c r="DE15" s="309">
        <f t="shared" si="9"/>
        <v>19.06518328</v>
      </c>
      <c r="DG15" s="168"/>
      <c r="DH15" s="172">
        <v>44972</v>
      </c>
      <c r="DI15" s="149">
        <v>2.7143</v>
      </c>
      <c r="DJ15" s="309">
        <v>18.50691169</v>
      </c>
      <c r="DL15" s="168"/>
      <c r="DM15" s="172">
        <v>45005</v>
      </c>
      <c r="DN15" s="149">
        <v>2.7443</v>
      </c>
      <c r="DO15" s="309">
        <v>18.85169442</v>
      </c>
      <c r="DQ15" s="168"/>
      <c r="DR15" s="172">
        <v>45033</v>
      </c>
      <c r="DS15" s="149">
        <v>2.6197</v>
      </c>
      <c r="DT15" s="309">
        <v>17.99183763</v>
      </c>
      <c r="DV15" s="168"/>
      <c r="DW15" s="172">
        <v>45064</v>
      </c>
      <c r="DX15" s="149">
        <v>2.5142</v>
      </c>
      <c r="DY15" s="309">
        <v>17.59110314</v>
      </c>
      <c r="EA15" s="168"/>
      <c r="EB15" s="172">
        <v>45092</v>
      </c>
      <c r="EC15" s="149">
        <v>2.3982</v>
      </c>
      <c r="ED15" s="309">
        <v>17.14449198</v>
      </c>
      <c r="EF15" s="168"/>
      <c r="EG15" s="172">
        <v>45125</v>
      </c>
      <c r="EH15" s="149">
        <v>2.3329</v>
      </c>
      <c r="EI15" s="309">
        <v>16.66927037</v>
      </c>
      <c r="EK15" s="168"/>
      <c r="EL15" s="172">
        <v>45156</v>
      </c>
      <c r="EM15" s="149">
        <v>2.3555</v>
      </c>
      <c r="EN15" s="309">
        <v>16.9610133</v>
      </c>
      <c r="EP15" s="168"/>
      <c r="EQ15" s="173">
        <v>45184</v>
      </c>
      <c r="ER15" s="149">
        <v>2.3786</v>
      </c>
      <c r="ES15" s="309">
        <v>17.07501796</v>
      </c>
      <c r="EU15" s="168"/>
      <c r="EV15" s="173">
        <v>45217</v>
      </c>
      <c r="EW15" s="149">
        <v>2.5111</v>
      </c>
      <c r="EX15" s="309">
        <v>18.02844245</v>
      </c>
      <c r="EZ15" s="168"/>
      <c r="FA15" s="173">
        <v>45247</v>
      </c>
      <c r="FB15" s="149">
        <v>2.4038</v>
      </c>
      <c r="FC15" s="309">
        <v>17.24197664</v>
      </c>
      <c r="FE15" s="168"/>
      <c r="FF15" s="173">
        <v>45278</v>
      </c>
      <c r="FG15" s="149">
        <v>2.4255</v>
      </c>
      <c r="FH15" s="309">
        <v>17.20479915</v>
      </c>
      <c r="FJ15" s="168"/>
      <c r="FK15" s="173">
        <v>45308</v>
      </c>
      <c r="FL15" s="149">
        <v>2.4163</v>
      </c>
      <c r="FM15" s="309">
        <v>17.19632384</v>
      </c>
      <c r="FO15" s="168"/>
      <c r="FP15" s="173">
        <v>45331</v>
      </c>
      <c r="FQ15" s="149">
        <v>2.4115</v>
      </c>
      <c r="FR15" s="309">
        <v>17.1303314</v>
      </c>
      <c r="FT15" s="168"/>
      <c r="FU15" s="173">
        <v>45369</v>
      </c>
      <c r="FV15" s="149">
        <v>2.3545</v>
      </c>
      <c r="FW15" s="309">
        <v>16.703529</v>
      </c>
      <c r="FY15" s="168"/>
      <c r="FZ15" s="173">
        <v>45399</v>
      </c>
      <c r="GA15" s="149">
        <v>2.3878</v>
      </c>
      <c r="GB15" s="309">
        <v>16.9593495</v>
      </c>
      <c r="GD15" s="168"/>
      <c r="GE15" s="173">
        <v>45432</v>
      </c>
      <c r="GF15" s="149">
        <v>2.3362</v>
      </c>
      <c r="GG15" s="309">
        <v>16.59683204</v>
      </c>
      <c r="GI15" s="168"/>
      <c r="GJ15" s="173">
        <v>45460</v>
      </c>
      <c r="GK15" s="149">
        <v>2.5995</v>
      </c>
      <c r="GL15" s="309">
        <v>18.49518255</v>
      </c>
      <c r="GN15" s="168"/>
      <c r="GO15" s="173">
        <v>45491</v>
      </c>
      <c r="GP15" s="149">
        <v>2.4914</v>
      </c>
      <c r="GQ15" s="309">
        <v>17.7599449</v>
      </c>
      <c r="GS15" s="168"/>
      <c r="GT15" s="173">
        <v>45523</v>
      </c>
      <c r="GU15" s="149">
        <v>2.6082</v>
      </c>
      <c r="GV15" s="309">
        <v>18.6264603</v>
      </c>
      <c r="GX15" s="168"/>
      <c r="GY15" s="147">
        <v>45548</v>
      </c>
      <c r="GZ15" s="152">
        <v>2.7517</v>
      </c>
      <c r="HA15" s="152">
        <v>19.54533</v>
      </c>
      <c r="HC15" s="168"/>
      <c r="HD15" s="147">
        <v>45583</v>
      </c>
      <c r="HE15" s="152">
        <v>2.7819</v>
      </c>
      <c r="HF15" s="152">
        <v>19.82771406</v>
      </c>
      <c r="HH15" s="168"/>
      <c r="HI15" s="147">
        <v>45614</v>
      </c>
      <c r="HJ15" s="152">
        <v>2.8192</v>
      </c>
      <c r="HK15" s="152">
        <v>20.27202</v>
      </c>
      <c r="HM15" s="168"/>
      <c r="HN15" s="147">
        <v>45644</v>
      </c>
      <c r="HO15">
        <v>2.7958</v>
      </c>
      <c r="HP15">
        <v>20.09621</v>
      </c>
      <c r="HR15" s="168"/>
      <c r="HS15" s="147">
        <v>45663</v>
      </c>
      <c r="HT15" s="152">
        <v>2.8573</v>
      </c>
      <c r="HU15" s="152">
        <v>20.53713</v>
      </c>
      <c r="HW15" s="168"/>
      <c r="HX15" s="147">
        <v>45705</v>
      </c>
      <c r="HY15" s="152">
        <v>2.8248</v>
      </c>
      <c r="HZ15" s="152">
        <v>20.25438</v>
      </c>
      <c r="IB15" s="168"/>
      <c r="IC15" s="170">
        <v>45734</v>
      </c>
      <c r="ID15" s="152">
        <v>2.7791</v>
      </c>
      <c r="IE15" s="152">
        <v>19.93532</v>
      </c>
      <c r="IG15" s="168"/>
      <c r="IH15" s="170">
        <v>45764</v>
      </c>
      <c r="II15" s="152">
        <v>2.7554</v>
      </c>
      <c r="IJ15" s="152">
        <v>19.8623</v>
      </c>
      <c r="IL15" s="168"/>
      <c r="IM15" s="170">
        <v>45796</v>
      </c>
      <c r="IN15" s="152">
        <v>2.7021</v>
      </c>
      <c r="IO15" s="152">
        <v>19.43242</v>
      </c>
      <c r="IQ15" s="168"/>
      <c r="IR15" s="147">
        <v>45825</v>
      </c>
      <c r="IS15" s="152">
        <v>2.6351</v>
      </c>
      <c r="IT15" s="152">
        <v>18.90579</v>
      </c>
      <c r="IV15" s="168"/>
      <c r="IW15" s="147">
        <v>45856</v>
      </c>
      <c r="IX15">
        <v>2.6217</v>
      </c>
      <c r="IY15">
        <v>18.74463</v>
      </c>
      <c r="JA15" s="168"/>
      <c r="JB15" s="147">
        <v>45887</v>
      </c>
      <c r="JC15" s="152">
        <v>2.6199</v>
      </c>
      <c r="JD15" s="152">
        <v>18.68565</v>
      </c>
      <c r="JF15" s="168"/>
      <c r="JG15" s="147">
        <v>45917</v>
      </c>
      <c r="JH15" s="152">
        <v>2.5765</v>
      </c>
      <c r="JI15" s="152">
        <v>18.2965</v>
      </c>
      <c r="JK15" s="168"/>
      <c r="JL15" s="147">
        <v>45950</v>
      </c>
      <c r="JM15" s="152">
        <v>2.5858</v>
      </c>
      <c r="JN15" s="152">
        <v>18.35219834</v>
      </c>
      <c r="JP15" s="168"/>
      <c r="JQ15" s="147">
        <v>45978</v>
      </c>
      <c r="JR15" s="152">
        <v>2.5843</v>
      </c>
      <c r="JS15" s="152">
        <v>18.30097888</v>
      </c>
      <c r="JU15" s="168"/>
      <c r="JV15" s="147">
        <v>46009</v>
      </c>
      <c r="JW15" s="152">
        <v>2.5546</v>
      </c>
      <c r="JX15" s="152">
        <v>18.03113318</v>
      </c>
      <c r="JZ15" s="168"/>
      <c r="KA15" s="147">
        <v>46041</v>
      </c>
      <c r="KB15" s="152">
        <v>2.5241</v>
      </c>
      <c r="KC15" s="152">
        <v>17.68157291</v>
      </c>
      <c r="KE15" s="168"/>
      <c r="KF15" s="147">
        <v>46059</v>
      </c>
      <c r="KG15" s="152">
        <v>2.517</v>
      </c>
      <c r="KH15" s="152">
        <v>17.515803</v>
      </c>
      <c r="KJ15" s="168"/>
      <c r="KK15" s="147">
        <v>46099</v>
      </c>
      <c r="KL15" s="152">
        <v>2.5644</v>
      </c>
      <c r="KM15" s="152">
        <v>17.67102396</v>
      </c>
      <c r="KO15" s="168"/>
      <c r="KP15" s="147">
        <v>46129</v>
      </c>
      <c r="KQ15" s="152">
        <v>2.5174</v>
      </c>
      <c r="KR15" s="152">
        <v>17.27490228</v>
      </c>
      <c r="KT15" s="168"/>
      <c r="KU15" s="147">
        <v>46160</v>
      </c>
      <c r="KV15" s="152">
        <v>2.5384</v>
      </c>
      <c r="KW15" s="152">
        <v>17.3715404</v>
      </c>
      <c r="KY15" s="168"/>
      <c r="KZ15" s="147">
        <v>46189</v>
      </c>
      <c r="LA15" s="152">
        <v>2.5334</v>
      </c>
      <c r="LB15" s="152">
        <v>17.25448072</v>
      </c>
    </row>
    <row r="16" spans="2:314">
      <c r="B16" s="168" t="s">
        <v>1957</v>
      </c>
      <c r="C16" s="168" t="s">
        <v>2307</v>
      </c>
      <c r="D16" s="149">
        <f t="shared" si="0"/>
        <v>3.0816</v>
      </c>
      <c r="G16" s="168" t="s">
        <v>1615</v>
      </c>
      <c r="H16" s="168" t="s">
        <v>2308</v>
      </c>
      <c r="I16" s="149">
        <f t="shared" si="1"/>
        <v>3.1921</v>
      </c>
      <c r="L16" s="168" t="s">
        <v>381</v>
      </c>
      <c r="M16" s="168" t="s">
        <v>2309</v>
      </c>
      <c r="N16" s="149">
        <f t="shared" si="2"/>
        <v>3.2245</v>
      </c>
      <c r="P16" s="168" t="s">
        <v>382</v>
      </c>
      <c r="Q16" s="168" t="s">
        <v>2310</v>
      </c>
      <c r="R16" s="149">
        <f t="shared" si="3"/>
        <v>3.2725</v>
      </c>
      <c r="T16" s="168" t="s">
        <v>383</v>
      </c>
      <c r="U16" s="168" t="s">
        <v>2311</v>
      </c>
      <c r="V16" s="149">
        <f t="shared" si="10"/>
        <v>3.2166</v>
      </c>
      <c r="W16" s="181" t="s">
        <v>384</v>
      </c>
      <c r="X16" s="149">
        <f t="shared" si="10"/>
        <v>6.3742</v>
      </c>
      <c r="Y16" s="309">
        <f t="shared" si="11"/>
        <v>20.50325172</v>
      </c>
      <c r="AA16" s="168" t="s">
        <v>385</v>
      </c>
      <c r="AB16" s="168" t="s">
        <v>2312</v>
      </c>
      <c r="AC16" s="149">
        <f t="shared" si="12"/>
        <v>3.2235</v>
      </c>
      <c r="AD16" s="181" t="s">
        <v>298</v>
      </c>
      <c r="AE16" s="149">
        <f t="shared" si="13"/>
        <v>6.3664</v>
      </c>
      <c r="AF16" s="309">
        <f t="shared" si="14"/>
        <v>20.5220904</v>
      </c>
      <c r="AH16" s="168" t="s">
        <v>386</v>
      </c>
      <c r="AI16" s="168" t="s">
        <v>2313</v>
      </c>
      <c r="AJ16" s="149">
        <f t="shared" si="15"/>
        <v>3.2594</v>
      </c>
      <c r="AK16" s="181" t="s">
        <v>387</v>
      </c>
      <c r="AL16" s="149">
        <f t="shared" si="16"/>
        <v>6.3406</v>
      </c>
      <c r="AM16" s="309">
        <f t="shared" si="17"/>
        <v>20.66655164</v>
      </c>
      <c r="AO16" s="168" t="s">
        <v>388</v>
      </c>
      <c r="AP16" s="168" t="s">
        <v>2314</v>
      </c>
      <c r="AQ16" s="149">
        <f t="shared" si="18"/>
        <v>3.1261</v>
      </c>
      <c r="AR16" s="181" t="s">
        <v>389</v>
      </c>
      <c r="AS16" s="149">
        <f t="shared" si="19"/>
        <v>6.3896</v>
      </c>
      <c r="AT16" s="309">
        <f t="shared" si="20"/>
        <v>19.97452856</v>
      </c>
      <c r="AV16" s="168" t="s">
        <v>390</v>
      </c>
      <c r="AW16" s="168" t="s">
        <v>2315</v>
      </c>
      <c r="AX16" s="149">
        <f t="shared" si="21"/>
        <v>2.9507</v>
      </c>
      <c r="AY16" s="181" t="s">
        <v>391</v>
      </c>
      <c r="AZ16" s="149">
        <f t="shared" si="22"/>
        <v>6.7854</v>
      </c>
      <c r="BA16" s="309">
        <f t="shared" si="23"/>
        <v>20.02167978</v>
      </c>
      <c r="BC16" s="168" t="s">
        <v>392</v>
      </c>
      <c r="BD16" s="168" t="s">
        <v>2316</v>
      </c>
      <c r="BE16" s="149">
        <f t="shared" si="24"/>
        <v>3.0193</v>
      </c>
      <c r="BF16" s="181" t="s">
        <v>393</v>
      </c>
      <c r="BG16" s="149">
        <f t="shared" si="25"/>
        <v>6.7099</v>
      </c>
      <c r="BH16" s="309">
        <f t="shared" si="26"/>
        <v>20.25920107</v>
      </c>
      <c r="BJ16" s="168" t="s">
        <v>394</v>
      </c>
      <c r="BK16" s="168" t="s">
        <v>2317</v>
      </c>
      <c r="BL16" s="149">
        <f t="shared" si="27"/>
        <v>3.0834</v>
      </c>
      <c r="BM16" s="181" t="s">
        <v>395</v>
      </c>
      <c r="BN16" s="149">
        <f t="shared" si="28"/>
        <v>6.7503</v>
      </c>
      <c r="BO16" s="309">
        <f t="shared" si="29"/>
        <v>20.81387502</v>
      </c>
      <c r="BQ16" s="168" t="s">
        <v>396</v>
      </c>
      <c r="BR16" s="168" t="s">
        <v>2318</v>
      </c>
      <c r="BS16" s="149">
        <f t="shared" si="30"/>
        <v>2.9331</v>
      </c>
      <c r="BT16" s="181" t="s">
        <v>397</v>
      </c>
      <c r="BU16" s="149">
        <f t="shared" si="31"/>
        <v>6.7863</v>
      </c>
      <c r="BV16" s="309">
        <f t="shared" si="32"/>
        <v>19.90489653</v>
      </c>
      <c r="BX16" s="168" t="s">
        <v>398</v>
      </c>
      <c r="BY16" s="168" t="s">
        <v>2319</v>
      </c>
      <c r="BZ16" s="149">
        <f t="shared" si="33"/>
        <v>2.8853</v>
      </c>
      <c r="CA16" s="181" t="s">
        <v>399</v>
      </c>
      <c r="CB16" s="149">
        <f t="shared" si="34"/>
        <v>6.9305</v>
      </c>
      <c r="CC16" s="309">
        <f t="shared" si="35"/>
        <v>19.99657165</v>
      </c>
      <c r="CE16" s="168" t="s">
        <v>400</v>
      </c>
      <c r="CF16" s="168" t="s">
        <v>2320</v>
      </c>
      <c r="CG16" s="149">
        <f t="shared" si="36"/>
        <v>2.811</v>
      </c>
      <c r="CH16" s="181" t="s">
        <v>401</v>
      </c>
      <c r="CI16" s="149">
        <f t="shared" si="37"/>
        <v>7.1095</v>
      </c>
      <c r="CJ16" s="309">
        <f t="shared" si="38"/>
        <v>19.9848045</v>
      </c>
      <c r="CL16" s="168" t="s">
        <v>402</v>
      </c>
      <c r="CM16" s="168" t="s">
        <v>2321</v>
      </c>
      <c r="CN16" s="149">
        <f t="shared" si="39"/>
        <v>2.7546</v>
      </c>
      <c r="CO16" s="181" t="s">
        <v>403</v>
      </c>
      <c r="CP16" s="149">
        <f t="shared" si="40"/>
        <v>7.0363</v>
      </c>
      <c r="CQ16" s="309">
        <f t="shared" si="41"/>
        <v>19.38219198</v>
      </c>
      <c r="CS16" s="168" t="s">
        <v>404</v>
      </c>
      <c r="CT16" s="168" t="s">
        <v>2322</v>
      </c>
      <c r="CU16" s="149">
        <f t="shared" si="4"/>
        <v>2.8326</v>
      </c>
      <c r="CV16" s="181" t="s">
        <v>405</v>
      </c>
      <c r="CW16" s="149">
        <f t="shared" si="5"/>
        <v>6.9791</v>
      </c>
      <c r="CX16" s="309">
        <f t="shared" si="6"/>
        <v>19.76899866</v>
      </c>
      <c r="CZ16" s="168" t="s">
        <v>406</v>
      </c>
      <c r="DA16" s="168" t="s">
        <v>2323</v>
      </c>
      <c r="DB16" s="149">
        <f t="shared" si="7"/>
        <v>2.8316</v>
      </c>
      <c r="DC16" s="181" t="s">
        <v>407</v>
      </c>
      <c r="DD16" s="149">
        <f t="shared" si="8"/>
        <v>6.7611</v>
      </c>
      <c r="DE16" s="309">
        <f t="shared" si="9"/>
        <v>19.14473076</v>
      </c>
      <c r="DG16" s="168"/>
      <c r="DH16" s="172">
        <v>44971</v>
      </c>
      <c r="DI16" s="149">
        <v>2.7251</v>
      </c>
      <c r="DJ16" s="309">
        <v>18.56774136</v>
      </c>
      <c r="DL16" s="168"/>
      <c r="DM16" s="172">
        <v>45002</v>
      </c>
      <c r="DN16" s="149">
        <v>2.7177</v>
      </c>
      <c r="DO16" s="309">
        <v>18.76626204</v>
      </c>
      <c r="DQ16" s="168"/>
      <c r="DR16" s="172">
        <v>45030</v>
      </c>
      <c r="DS16" s="149">
        <v>2.626</v>
      </c>
      <c r="DT16" s="309">
        <v>18.0159356</v>
      </c>
      <c r="DV16" s="168"/>
      <c r="DW16" s="172">
        <v>45063</v>
      </c>
      <c r="DX16" s="149">
        <v>2.5083</v>
      </c>
      <c r="DY16" s="309">
        <v>17.49489084</v>
      </c>
      <c r="EA16" s="168"/>
      <c r="EB16" s="172">
        <v>45091</v>
      </c>
      <c r="EC16" s="149">
        <v>2.4079</v>
      </c>
      <c r="ED16" s="309">
        <v>17.23237714</v>
      </c>
      <c r="EF16" s="168"/>
      <c r="EG16" s="172">
        <v>45124</v>
      </c>
      <c r="EH16" s="149">
        <v>2.3461</v>
      </c>
      <c r="EI16" s="309">
        <v>16.73379286</v>
      </c>
      <c r="EK16" s="168"/>
      <c r="EL16" s="172">
        <v>45155</v>
      </c>
      <c r="EM16" s="149">
        <v>2.3621</v>
      </c>
      <c r="EN16" s="309">
        <v>17.02507196</v>
      </c>
      <c r="EP16" s="168"/>
      <c r="EQ16" s="173">
        <v>45183</v>
      </c>
      <c r="ER16" s="149">
        <v>2.3835</v>
      </c>
      <c r="ES16" s="309">
        <v>17.1311679</v>
      </c>
      <c r="EU16" s="168"/>
      <c r="EV16" s="173">
        <v>45216</v>
      </c>
      <c r="EW16" s="149">
        <v>2.4973</v>
      </c>
      <c r="EX16" s="309">
        <v>17.92961508</v>
      </c>
      <c r="EZ16" s="168"/>
      <c r="FA16" s="173">
        <v>45246</v>
      </c>
      <c r="FB16" s="149">
        <v>2.413</v>
      </c>
      <c r="FC16" s="309">
        <v>17.3070012</v>
      </c>
      <c r="FE16" s="168"/>
      <c r="FF16" s="173">
        <v>45275</v>
      </c>
      <c r="FG16" s="149">
        <v>2.4252</v>
      </c>
      <c r="FH16" s="309">
        <v>17.20849164</v>
      </c>
      <c r="FJ16" s="168"/>
      <c r="FK16" s="173">
        <v>45307</v>
      </c>
      <c r="FL16" s="149">
        <v>2.3764</v>
      </c>
      <c r="FM16" s="309">
        <v>16.90428376</v>
      </c>
      <c r="FO16" s="168"/>
      <c r="FP16" s="173">
        <v>45330</v>
      </c>
      <c r="FQ16" s="149">
        <v>2.4008</v>
      </c>
      <c r="FR16" s="309">
        <v>17.06080504</v>
      </c>
      <c r="FT16" s="168"/>
      <c r="FU16" s="173">
        <v>45366</v>
      </c>
      <c r="FV16" s="149">
        <v>2.3522</v>
      </c>
      <c r="FW16" s="309">
        <v>16.69474</v>
      </c>
      <c r="FY16" s="168"/>
      <c r="FZ16" s="173">
        <v>45398</v>
      </c>
      <c r="GA16" s="149">
        <v>2.344</v>
      </c>
      <c r="GB16" s="309">
        <v>16.6489632</v>
      </c>
      <c r="GD16" s="168"/>
      <c r="GE16" s="173">
        <v>45429</v>
      </c>
      <c r="GF16" s="149">
        <v>2.3493</v>
      </c>
      <c r="GG16" s="309">
        <v>16.69060185</v>
      </c>
      <c r="GI16" s="168"/>
      <c r="GJ16" s="173">
        <v>45457</v>
      </c>
      <c r="GK16" s="149">
        <v>2.5937</v>
      </c>
      <c r="GL16" s="309">
        <v>18.45443487</v>
      </c>
      <c r="GN16" s="168"/>
      <c r="GO16" s="173">
        <v>45490</v>
      </c>
      <c r="GP16" s="149">
        <v>2.4784</v>
      </c>
      <c r="GQ16" s="309">
        <v>17.67545312</v>
      </c>
      <c r="GS16" s="168"/>
      <c r="GT16" s="173">
        <v>45520</v>
      </c>
      <c r="GU16" s="149">
        <v>2.6113</v>
      </c>
      <c r="GV16" s="309">
        <v>18.66139432</v>
      </c>
      <c r="GX16" s="168"/>
      <c r="GY16" s="147">
        <v>45547</v>
      </c>
      <c r="GZ16" s="152">
        <v>2.7806</v>
      </c>
      <c r="HA16" s="152">
        <v>19.80176</v>
      </c>
      <c r="HC16" s="168"/>
      <c r="HD16" s="147">
        <v>45582</v>
      </c>
      <c r="HE16" s="152">
        <v>2.7956</v>
      </c>
      <c r="HF16" s="152">
        <v>19.9102632</v>
      </c>
      <c r="HH16" s="168"/>
      <c r="HI16" s="147">
        <v>45611</v>
      </c>
      <c r="HJ16" s="152">
        <v>2.8264</v>
      </c>
      <c r="HK16" s="152">
        <v>20.34782</v>
      </c>
      <c r="HM16" s="168"/>
      <c r="HN16" s="147">
        <v>45643</v>
      </c>
      <c r="HO16">
        <v>2.791</v>
      </c>
      <c r="HP16">
        <v>20.06478</v>
      </c>
      <c r="HR16" s="168"/>
      <c r="HS16" s="147">
        <v>45660</v>
      </c>
      <c r="HT16" s="152">
        <v>2.8547</v>
      </c>
      <c r="HU16" s="152">
        <v>20.51901</v>
      </c>
      <c r="HW16" s="168"/>
      <c r="HX16" s="147">
        <v>45702</v>
      </c>
      <c r="HY16" s="152">
        <v>2.8379</v>
      </c>
      <c r="HZ16" s="152">
        <v>20.34945</v>
      </c>
      <c r="IB16" s="168"/>
      <c r="IC16" s="170">
        <v>45733</v>
      </c>
      <c r="ID16" s="152">
        <v>2.7748</v>
      </c>
      <c r="IE16" s="152">
        <v>19.89199</v>
      </c>
      <c r="IG16" s="168"/>
      <c r="IH16" s="170">
        <v>45763</v>
      </c>
      <c r="II16" s="152">
        <v>2.7792</v>
      </c>
      <c r="IJ16" s="152">
        <v>20.0472</v>
      </c>
      <c r="IL16" s="168"/>
      <c r="IM16" s="170">
        <v>45793</v>
      </c>
      <c r="IN16" s="152">
        <v>2.7074</v>
      </c>
      <c r="IO16" s="152">
        <v>19.47649</v>
      </c>
      <c r="IQ16" s="168"/>
      <c r="IR16" s="147">
        <v>45824</v>
      </c>
      <c r="IS16" s="152">
        <v>2.6386</v>
      </c>
      <c r="IT16" s="152">
        <v>18.94225</v>
      </c>
      <c r="IV16" s="168"/>
      <c r="IW16" s="147">
        <v>45855</v>
      </c>
      <c r="IX16">
        <v>2.6164</v>
      </c>
      <c r="IY16">
        <v>18.69706</v>
      </c>
      <c r="JA16" s="168"/>
      <c r="JB16" s="147">
        <v>45884</v>
      </c>
      <c r="JC16" s="152">
        <v>2.6303</v>
      </c>
      <c r="JD16" s="152">
        <v>18.77271</v>
      </c>
      <c r="JF16" s="168"/>
      <c r="JG16" s="147">
        <v>45916</v>
      </c>
      <c r="JH16" s="152">
        <v>2.5838</v>
      </c>
      <c r="JI16" s="152">
        <v>18.35196</v>
      </c>
      <c r="JK16" s="168"/>
      <c r="JL16" s="147">
        <v>45947</v>
      </c>
      <c r="JM16" s="152">
        <v>2.5956</v>
      </c>
      <c r="JN16" s="152">
        <v>18.41552244</v>
      </c>
      <c r="JP16" s="168"/>
      <c r="JQ16" s="147">
        <v>45975</v>
      </c>
      <c r="JR16" s="152">
        <v>2.5843</v>
      </c>
      <c r="JS16" s="152">
        <v>18.30330475</v>
      </c>
      <c r="JU16" s="168"/>
      <c r="JV16" s="147">
        <v>46008</v>
      </c>
      <c r="JW16" s="152">
        <v>2.5492</v>
      </c>
      <c r="JX16" s="152">
        <v>17.99046916</v>
      </c>
      <c r="JZ16" s="168"/>
      <c r="KA16" s="147">
        <v>46038</v>
      </c>
      <c r="KB16" s="152">
        <v>2.5271</v>
      </c>
      <c r="KC16" s="152">
        <v>17.70941138</v>
      </c>
      <c r="KE16" s="168"/>
      <c r="KF16" s="147">
        <v>46058</v>
      </c>
      <c r="KG16" s="152">
        <v>2.4918</v>
      </c>
      <c r="KH16" s="152">
        <v>17.3354526</v>
      </c>
      <c r="KJ16" s="168"/>
      <c r="KK16" s="147">
        <v>46098</v>
      </c>
      <c r="KL16" s="152">
        <v>2.568</v>
      </c>
      <c r="KM16" s="152">
        <v>17.7091848</v>
      </c>
      <c r="KO16" s="168"/>
      <c r="KP16" s="147">
        <v>46128</v>
      </c>
      <c r="KQ16" s="152">
        <v>2.5202</v>
      </c>
      <c r="KR16" s="152">
        <v>17.29260432</v>
      </c>
      <c r="KT16" s="168"/>
      <c r="KU16" s="147">
        <v>46157</v>
      </c>
      <c r="KV16" s="152">
        <v>2.5218</v>
      </c>
      <c r="KW16" s="152">
        <v>17.2528947</v>
      </c>
      <c r="KY16" s="168"/>
      <c r="KZ16" s="147">
        <v>46188</v>
      </c>
      <c r="LA16" s="152">
        <v>2.5269</v>
      </c>
      <c r="LB16" s="152">
        <v>17.20515672</v>
      </c>
    </row>
    <row r="17" spans="2:314">
      <c r="B17" s="168" t="s">
        <v>1975</v>
      </c>
      <c r="C17" s="168" t="s">
        <v>2324</v>
      </c>
      <c r="D17" s="149">
        <f t="shared" si="0"/>
        <v>3.0822</v>
      </c>
      <c r="G17" s="168" t="s">
        <v>1632</v>
      </c>
      <c r="H17" s="168" t="s">
        <v>2325</v>
      </c>
      <c r="I17" s="149">
        <f t="shared" si="1"/>
        <v>3.194</v>
      </c>
      <c r="L17" s="168" t="s">
        <v>409</v>
      </c>
      <c r="M17" s="168" t="s">
        <v>2326</v>
      </c>
      <c r="N17" s="149">
        <f t="shared" si="2"/>
        <v>3.2116</v>
      </c>
      <c r="P17" s="168" t="s">
        <v>410</v>
      </c>
      <c r="Q17" s="168" t="s">
        <v>2327</v>
      </c>
      <c r="R17" s="149">
        <f t="shared" si="3"/>
        <v>3.3057</v>
      </c>
      <c r="T17" s="168" t="s">
        <v>412</v>
      </c>
      <c r="U17" s="168" t="s">
        <v>2328</v>
      </c>
      <c r="V17" s="149">
        <f t="shared" si="10"/>
        <v>3.2286</v>
      </c>
      <c r="W17" s="181" t="s">
        <v>170</v>
      </c>
      <c r="X17" s="149">
        <f t="shared" si="10"/>
        <v>6.3728</v>
      </c>
      <c r="Y17" s="309">
        <f t="shared" si="11"/>
        <v>20.57522208</v>
      </c>
      <c r="AA17" s="168" t="s">
        <v>413</v>
      </c>
      <c r="AB17" s="168" t="s">
        <v>2329</v>
      </c>
      <c r="AC17" s="149">
        <f t="shared" si="12"/>
        <v>3.2293</v>
      </c>
      <c r="AD17" s="181" t="s">
        <v>414</v>
      </c>
      <c r="AE17" s="149">
        <f t="shared" si="13"/>
        <v>6.3681</v>
      </c>
      <c r="AF17" s="309">
        <f t="shared" si="14"/>
        <v>20.56450533</v>
      </c>
      <c r="AH17" s="168" t="s">
        <v>415</v>
      </c>
      <c r="AI17" s="168" t="s">
        <v>2330</v>
      </c>
      <c r="AJ17" s="149">
        <f t="shared" si="15"/>
        <v>3.2635</v>
      </c>
      <c r="AK17" s="181" t="s">
        <v>416</v>
      </c>
      <c r="AL17" s="149">
        <f t="shared" si="16"/>
        <v>6.38</v>
      </c>
      <c r="AM17" s="309">
        <f t="shared" si="17"/>
        <v>20.82113</v>
      </c>
      <c r="AO17" s="168" t="s">
        <v>417</v>
      </c>
      <c r="AP17" s="168" t="s">
        <v>2331</v>
      </c>
      <c r="AQ17" s="149">
        <f t="shared" si="18"/>
        <v>3.111</v>
      </c>
      <c r="AR17" s="181" t="s">
        <v>418</v>
      </c>
      <c r="AS17" s="149">
        <f t="shared" si="19"/>
        <v>6.354</v>
      </c>
      <c r="AT17" s="309">
        <f t="shared" si="20"/>
        <v>19.767294</v>
      </c>
      <c r="AV17" s="168" t="s">
        <v>419</v>
      </c>
      <c r="AW17" s="168" t="s">
        <v>2332</v>
      </c>
      <c r="AX17" s="149">
        <f t="shared" si="21"/>
        <v>2.9603</v>
      </c>
      <c r="AY17" s="181" t="s">
        <v>420</v>
      </c>
      <c r="AZ17" s="149">
        <f t="shared" si="22"/>
        <v>6.7871</v>
      </c>
      <c r="BA17" s="309">
        <f t="shared" si="23"/>
        <v>20.09185213</v>
      </c>
      <c r="BC17" s="168" t="s">
        <v>421</v>
      </c>
      <c r="BD17" s="168" t="s">
        <v>2333</v>
      </c>
      <c r="BE17" s="149">
        <f t="shared" si="24"/>
        <v>3.0462</v>
      </c>
      <c r="BF17" s="181" t="s">
        <v>422</v>
      </c>
      <c r="BG17" s="149">
        <f t="shared" si="25"/>
        <v>6.7518</v>
      </c>
      <c r="BH17" s="309">
        <f t="shared" si="26"/>
        <v>20.56733316</v>
      </c>
      <c r="BJ17" s="168" t="s">
        <v>423</v>
      </c>
      <c r="BK17" s="168" t="s">
        <v>2334</v>
      </c>
      <c r="BL17" s="149">
        <f t="shared" si="27"/>
        <v>3.0909</v>
      </c>
      <c r="BM17" s="181" t="s">
        <v>424</v>
      </c>
      <c r="BN17" s="149">
        <f t="shared" si="28"/>
        <v>6.7265</v>
      </c>
      <c r="BO17" s="309">
        <f t="shared" si="29"/>
        <v>20.79093885</v>
      </c>
      <c r="BQ17" s="168" t="s">
        <v>425</v>
      </c>
      <c r="BR17" s="168" t="s">
        <v>2335</v>
      </c>
      <c r="BS17" s="149">
        <f t="shared" si="30"/>
        <v>2.9266</v>
      </c>
      <c r="BT17" s="181" t="s">
        <v>426</v>
      </c>
      <c r="BU17" s="149">
        <f t="shared" si="31"/>
        <v>6.773</v>
      </c>
      <c r="BV17" s="309">
        <f t="shared" si="32"/>
        <v>19.8218618</v>
      </c>
      <c r="BX17" s="168" t="s">
        <v>427</v>
      </c>
      <c r="BY17" s="168" t="s">
        <v>2336</v>
      </c>
      <c r="BZ17" s="149">
        <f t="shared" si="33"/>
        <v>2.874</v>
      </c>
      <c r="CA17" s="181" t="s">
        <v>428</v>
      </c>
      <c r="CB17" s="149">
        <f t="shared" si="34"/>
        <v>6.9101</v>
      </c>
      <c r="CC17" s="309">
        <f t="shared" si="35"/>
        <v>19.8596274</v>
      </c>
      <c r="CE17" s="168" t="s">
        <v>429</v>
      </c>
      <c r="CF17" s="168" t="s">
        <v>2337</v>
      </c>
      <c r="CG17" s="149">
        <f t="shared" si="36"/>
        <v>2.8121</v>
      </c>
      <c r="CH17" s="181" t="s">
        <v>430</v>
      </c>
      <c r="CI17" s="149">
        <f t="shared" si="37"/>
        <v>7.1088</v>
      </c>
      <c r="CJ17" s="309">
        <f t="shared" si="38"/>
        <v>19.99065648</v>
      </c>
      <c r="CL17" s="168" t="s">
        <v>431</v>
      </c>
      <c r="CM17" s="168" t="s">
        <v>2338</v>
      </c>
      <c r="CN17" s="149">
        <f t="shared" si="39"/>
        <v>2.7488</v>
      </c>
      <c r="CO17" s="181" t="s">
        <v>432</v>
      </c>
      <c r="CP17" s="149">
        <f t="shared" si="40"/>
        <v>7.0421</v>
      </c>
      <c r="CQ17" s="309">
        <f t="shared" si="41"/>
        <v>19.35732448</v>
      </c>
      <c r="CS17" s="168" t="s">
        <v>433</v>
      </c>
      <c r="CT17" s="168" t="s">
        <v>2339</v>
      </c>
      <c r="CU17" s="149">
        <f t="shared" si="4"/>
        <v>2.8292</v>
      </c>
      <c r="CV17" s="181" t="s">
        <v>434</v>
      </c>
      <c r="CW17" s="149">
        <f t="shared" si="5"/>
        <v>6.9343</v>
      </c>
      <c r="CX17" s="309">
        <f t="shared" si="6"/>
        <v>19.61852156</v>
      </c>
      <c r="CZ17" s="168" t="s">
        <v>435</v>
      </c>
      <c r="DA17" s="168" t="s">
        <v>2340</v>
      </c>
      <c r="DB17" s="149">
        <f t="shared" si="7"/>
        <v>2.8046</v>
      </c>
      <c r="DC17" s="181" t="s">
        <v>436</v>
      </c>
      <c r="DD17" s="149">
        <f t="shared" si="8"/>
        <v>6.8265</v>
      </c>
      <c r="DE17" s="309">
        <f t="shared" si="9"/>
        <v>19.1456019</v>
      </c>
      <c r="DG17" s="168"/>
      <c r="DH17" s="172">
        <v>44970</v>
      </c>
      <c r="DI17" s="149">
        <v>2.7396</v>
      </c>
      <c r="DJ17" s="309">
        <v>18.67064796</v>
      </c>
      <c r="DL17" s="168"/>
      <c r="DM17" s="172">
        <v>45001</v>
      </c>
      <c r="DN17" s="149">
        <v>2.7454</v>
      </c>
      <c r="DO17" s="309">
        <v>18.98416646</v>
      </c>
      <c r="DQ17" s="168"/>
      <c r="DR17" s="172">
        <v>45029</v>
      </c>
      <c r="DS17" s="149">
        <v>2.6323</v>
      </c>
      <c r="DT17" s="309">
        <v>18.07284534</v>
      </c>
      <c r="DV17" s="168"/>
      <c r="DW17" s="172">
        <v>45062</v>
      </c>
      <c r="DX17" s="149">
        <v>2.51</v>
      </c>
      <c r="DY17" s="309">
        <v>17.446006</v>
      </c>
      <c r="EA17" s="168"/>
      <c r="EB17" s="172">
        <v>45090</v>
      </c>
      <c r="EC17" s="149">
        <v>2.4175</v>
      </c>
      <c r="ED17" s="309">
        <v>17.2846415</v>
      </c>
      <c r="EF17" s="168"/>
      <c r="EG17" s="172">
        <v>45121</v>
      </c>
      <c r="EH17" s="149">
        <v>2.3594</v>
      </c>
      <c r="EI17" s="309">
        <v>16.82676892</v>
      </c>
      <c r="EK17" s="168"/>
      <c r="EL17" s="172">
        <v>45154</v>
      </c>
      <c r="EM17" s="149">
        <v>2.3654</v>
      </c>
      <c r="EN17" s="309">
        <v>17.02756844</v>
      </c>
      <c r="EP17" s="168"/>
      <c r="EQ17" s="173">
        <v>45182</v>
      </c>
      <c r="ER17" s="149">
        <v>2.3883</v>
      </c>
      <c r="ES17" s="309">
        <v>17.17044402</v>
      </c>
      <c r="EU17" s="168"/>
      <c r="EV17" s="173">
        <v>45215</v>
      </c>
      <c r="EW17" s="149">
        <v>2.5133</v>
      </c>
      <c r="EX17" s="309">
        <v>18.04499134</v>
      </c>
      <c r="EZ17" s="168"/>
      <c r="FA17" s="173">
        <v>45245</v>
      </c>
      <c r="FB17" s="149">
        <v>2.4233</v>
      </c>
      <c r="FC17" s="309">
        <v>17.38766216</v>
      </c>
      <c r="FE17" s="168"/>
      <c r="FF17" s="173">
        <v>45274</v>
      </c>
      <c r="FG17" s="149">
        <v>2.4326</v>
      </c>
      <c r="FH17" s="309">
        <v>17.2933534</v>
      </c>
      <c r="FJ17" s="168"/>
      <c r="FK17" s="173">
        <v>45306</v>
      </c>
      <c r="FL17" s="149">
        <v>2.3738</v>
      </c>
      <c r="FM17" s="309">
        <v>16.87391992</v>
      </c>
      <c r="FO17" s="168"/>
      <c r="FP17" s="173">
        <v>45329</v>
      </c>
      <c r="FQ17" s="149">
        <v>2.3994</v>
      </c>
      <c r="FR17" s="309">
        <v>17.04749706</v>
      </c>
      <c r="FT17" s="168"/>
      <c r="FU17" s="173">
        <v>45365</v>
      </c>
      <c r="FV17" s="149">
        <v>2.3504</v>
      </c>
      <c r="FW17" s="309">
        <v>16.681729</v>
      </c>
      <c r="FY17" s="168"/>
      <c r="FZ17" s="173">
        <v>45397</v>
      </c>
      <c r="GA17" s="149">
        <v>2.333</v>
      </c>
      <c r="GB17" s="309">
        <v>16.5594007</v>
      </c>
      <c r="GD17" s="168"/>
      <c r="GE17" s="173">
        <v>45428</v>
      </c>
      <c r="GF17" s="149">
        <v>2.3517</v>
      </c>
      <c r="GG17" s="309">
        <v>16.7017734</v>
      </c>
      <c r="GI17" s="168"/>
      <c r="GJ17" s="173">
        <v>45456</v>
      </c>
      <c r="GK17" s="149">
        <v>2.6404</v>
      </c>
      <c r="GL17" s="309">
        <v>18.77905288</v>
      </c>
      <c r="GN17" s="168"/>
      <c r="GO17" s="173">
        <v>45489</v>
      </c>
      <c r="GP17" s="149">
        <v>2.4883</v>
      </c>
      <c r="GQ17" s="309">
        <v>17.74854624</v>
      </c>
      <c r="GS17" s="168"/>
      <c r="GT17" s="173">
        <v>45519</v>
      </c>
      <c r="GU17" s="149">
        <v>2.6361</v>
      </c>
      <c r="GV17" s="309">
        <v>18.82149039</v>
      </c>
      <c r="GX17" s="168"/>
      <c r="GY17" s="147">
        <v>45546</v>
      </c>
      <c r="GZ17" s="152">
        <v>2.823</v>
      </c>
      <c r="HA17" s="152">
        <v>20.09468</v>
      </c>
      <c r="HC17" s="168"/>
      <c r="HD17" s="147">
        <v>45581</v>
      </c>
      <c r="HE17" s="152">
        <v>2.7667</v>
      </c>
      <c r="HF17" s="152">
        <v>19.69641397</v>
      </c>
      <c r="HH17" s="168"/>
      <c r="HI17" s="147">
        <v>45610</v>
      </c>
      <c r="HJ17" s="152">
        <v>2.8416</v>
      </c>
      <c r="HK17" s="152">
        <v>20.44986</v>
      </c>
      <c r="HM17" s="168"/>
      <c r="HN17" s="147">
        <v>45642</v>
      </c>
      <c r="HO17">
        <v>2.7886</v>
      </c>
      <c r="HP17">
        <v>20.04501</v>
      </c>
      <c r="HR17" s="168"/>
      <c r="HS17" s="147">
        <v>45659</v>
      </c>
      <c r="HT17" s="152">
        <v>2.8855</v>
      </c>
      <c r="HU17" s="152">
        <v>20.74069</v>
      </c>
      <c r="HW17" s="168"/>
      <c r="HX17" s="147">
        <v>45701</v>
      </c>
      <c r="HY17" s="152">
        <v>2.8508</v>
      </c>
      <c r="HZ17" s="152">
        <v>20.44565</v>
      </c>
      <c r="IB17" s="168"/>
      <c r="IC17" s="170">
        <v>45730</v>
      </c>
      <c r="ID17" s="152">
        <v>2.7923</v>
      </c>
      <c r="IE17" s="152">
        <v>20.0314</v>
      </c>
      <c r="IG17" s="168"/>
      <c r="IH17" s="170">
        <v>45762</v>
      </c>
      <c r="II17" s="152">
        <v>2.7758</v>
      </c>
      <c r="IJ17" s="152">
        <v>20.01241</v>
      </c>
      <c r="IL17" s="168"/>
      <c r="IM17" s="170">
        <v>45792</v>
      </c>
      <c r="IN17" s="152">
        <v>2.6914</v>
      </c>
      <c r="IO17" s="152">
        <v>19.36812</v>
      </c>
      <c r="IQ17" s="168"/>
      <c r="IR17" s="147">
        <v>45821</v>
      </c>
      <c r="IS17" s="152">
        <v>2.634</v>
      </c>
      <c r="IT17" s="152">
        <v>18.90474</v>
      </c>
      <c r="IV17" s="168"/>
      <c r="IW17" s="147">
        <v>45854</v>
      </c>
      <c r="IX17">
        <v>2.6264</v>
      </c>
      <c r="IY17">
        <v>18.78559</v>
      </c>
      <c r="JA17" s="168"/>
      <c r="JB17" s="147">
        <v>45883</v>
      </c>
      <c r="JC17" s="152">
        <v>2.6083</v>
      </c>
      <c r="JD17" s="152">
        <v>18.60683</v>
      </c>
      <c r="JF17" s="168"/>
      <c r="JG17" s="147">
        <v>45915</v>
      </c>
      <c r="JH17" s="152">
        <v>2.5963</v>
      </c>
      <c r="JI17" s="152">
        <v>18.44827</v>
      </c>
      <c r="JK17" s="168"/>
      <c r="JL17" s="147">
        <v>45946</v>
      </c>
      <c r="JM17" s="152">
        <v>2.5995</v>
      </c>
      <c r="JN17" s="152">
        <v>18.4481316</v>
      </c>
      <c r="JP17" s="168"/>
      <c r="JQ17" s="147">
        <v>45974</v>
      </c>
      <c r="JR17" s="152">
        <v>2.5804</v>
      </c>
      <c r="JS17" s="152">
        <v>18.2860046</v>
      </c>
      <c r="JU17" s="168"/>
      <c r="JV17" s="147">
        <v>46007</v>
      </c>
      <c r="JW17" s="152">
        <v>2.5484</v>
      </c>
      <c r="JX17" s="152">
        <v>17.99221368</v>
      </c>
      <c r="JZ17" s="168"/>
      <c r="KA17" s="147">
        <v>46037</v>
      </c>
      <c r="KB17" s="152">
        <v>2.5467</v>
      </c>
      <c r="KC17" s="152">
        <v>17.84319888</v>
      </c>
      <c r="KE17" s="168"/>
      <c r="KF17" s="147">
        <v>46057</v>
      </c>
      <c r="KG17" s="152">
        <v>2.4799</v>
      </c>
      <c r="KH17" s="152">
        <v>17.24348867</v>
      </c>
      <c r="KJ17" s="168"/>
      <c r="KK17" s="147">
        <v>46097</v>
      </c>
      <c r="KL17" s="152">
        <v>2.5892</v>
      </c>
      <c r="KM17" s="152">
        <v>17.88023844</v>
      </c>
      <c r="KO17" s="168"/>
      <c r="KP17" s="147">
        <v>46127</v>
      </c>
      <c r="KQ17" s="152">
        <v>2.5223</v>
      </c>
      <c r="KR17" s="152">
        <v>17.29843786</v>
      </c>
      <c r="KT17" s="168"/>
      <c r="KU17" s="147">
        <v>46156</v>
      </c>
      <c r="KV17" s="152">
        <v>2.5142</v>
      </c>
      <c r="KW17" s="152">
        <v>17.19737942</v>
      </c>
      <c r="KY17" s="168"/>
      <c r="KZ17" s="147">
        <v>46185</v>
      </c>
      <c r="LA17" s="152">
        <v>2.5371</v>
      </c>
      <c r="LB17" s="152">
        <v>17.27993439</v>
      </c>
    </row>
    <row r="18" spans="2:314">
      <c r="B18" s="168" t="s">
        <v>1992</v>
      </c>
      <c r="C18" s="168" t="s">
        <v>2341</v>
      </c>
      <c r="D18" s="149">
        <f t="shared" si="0"/>
        <v>3.0866</v>
      </c>
      <c r="G18" s="168" t="s">
        <v>1648</v>
      </c>
      <c r="H18" s="168" t="s">
        <v>2342</v>
      </c>
      <c r="I18" s="149">
        <f t="shared" si="1"/>
        <v>3.2177</v>
      </c>
      <c r="L18" s="168" t="s">
        <v>438</v>
      </c>
      <c r="M18" s="168" t="s">
        <v>2343</v>
      </c>
      <c r="N18" s="149">
        <f t="shared" si="2"/>
        <v>3.2211</v>
      </c>
      <c r="P18" s="168" t="s">
        <v>440</v>
      </c>
      <c r="Q18" s="168" t="s">
        <v>2344</v>
      </c>
      <c r="R18" s="149">
        <f t="shared" si="3"/>
        <v>3.3322</v>
      </c>
      <c r="T18" s="168" t="s">
        <v>442</v>
      </c>
      <c r="U18" s="168" t="s">
        <v>2345</v>
      </c>
      <c r="V18" s="149">
        <f t="shared" si="10"/>
        <v>3.2185</v>
      </c>
      <c r="W18" s="181" t="s">
        <v>443</v>
      </c>
      <c r="X18" s="149">
        <f t="shared" si="10"/>
        <v>6.3779</v>
      </c>
      <c r="Y18" s="309">
        <f t="shared" si="11"/>
        <v>20.52727115</v>
      </c>
      <c r="AA18" s="168" t="s">
        <v>444</v>
      </c>
      <c r="AB18" s="168" t="s">
        <v>2346</v>
      </c>
      <c r="AC18" s="149">
        <f t="shared" si="12"/>
        <v>3.2221</v>
      </c>
      <c r="AD18" s="181" t="s">
        <v>203</v>
      </c>
      <c r="AE18" s="149">
        <f t="shared" si="13"/>
        <v>6.3599</v>
      </c>
      <c r="AF18" s="309">
        <f t="shared" si="14"/>
        <v>20.49223379</v>
      </c>
      <c r="AH18" s="168" t="s">
        <v>445</v>
      </c>
      <c r="AI18" s="168" t="s">
        <v>2347</v>
      </c>
      <c r="AJ18" s="149">
        <f t="shared" si="15"/>
        <v>3.2826</v>
      </c>
      <c r="AK18" s="181" t="s">
        <v>446</v>
      </c>
      <c r="AL18" s="149">
        <f t="shared" si="16"/>
        <v>6.376</v>
      </c>
      <c r="AM18" s="309">
        <f t="shared" si="17"/>
        <v>20.9298576</v>
      </c>
      <c r="AO18" s="168" t="s">
        <v>447</v>
      </c>
      <c r="AP18" s="168" t="s">
        <v>2348</v>
      </c>
      <c r="AQ18" s="149">
        <f t="shared" si="18"/>
        <v>3.108</v>
      </c>
      <c r="AR18" s="181" t="s">
        <v>448</v>
      </c>
      <c r="AS18" s="149">
        <f t="shared" si="19"/>
        <v>6.3752</v>
      </c>
      <c r="AT18" s="309">
        <f t="shared" si="20"/>
        <v>19.8141216</v>
      </c>
      <c r="AV18" s="168" t="s">
        <v>449</v>
      </c>
      <c r="AW18" s="168" t="s">
        <v>2349</v>
      </c>
      <c r="AX18" s="149">
        <f t="shared" si="21"/>
        <v>2.9719</v>
      </c>
      <c r="AY18" s="181" t="s">
        <v>450</v>
      </c>
      <c r="AZ18" s="149">
        <f t="shared" si="22"/>
        <v>6.7898</v>
      </c>
      <c r="BA18" s="309">
        <f t="shared" si="23"/>
        <v>20.17860662</v>
      </c>
      <c r="BC18" s="168" t="s">
        <v>451</v>
      </c>
      <c r="BD18" s="168" t="s">
        <v>2350</v>
      </c>
      <c r="BE18" s="149">
        <f t="shared" si="24"/>
        <v>3.0341</v>
      </c>
      <c r="BF18" s="181" t="s">
        <v>452</v>
      </c>
      <c r="BG18" s="149">
        <f t="shared" si="25"/>
        <v>6.7482</v>
      </c>
      <c r="BH18" s="309">
        <f t="shared" si="26"/>
        <v>20.47471362</v>
      </c>
      <c r="BJ18" s="168" t="s">
        <v>453</v>
      </c>
      <c r="BK18" s="168" t="s">
        <v>2351</v>
      </c>
      <c r="BL18" s="149">
        <f t="shared" si="27"/>
        <v>3.1032</v>
      </c>
      <c r="BM18" s="181" t="s">
        <v>454</v>
      </c>
      <c r="BN18" s="149">
        <f t="shared" si="28"/>
        <v>6.7282</v>
      </c>
      <c r="BO18" s="309">
        <f t="shared" si="29"/>
        <v>20.87895024</v>
      </c>
      <c r="BQ18" s="168" t="s">
        <v>455</v>
      </c>
      <c r="BR18" s="168" t="s">
        <v>2352</v>
      </c>
      <c r="BS18" s="149">
        <f t="shared" si="30"/>
        <v>2.9445</v>
      </c>
      <c r="BT18" s="181" t="s">
        <v>456</v>
      </c>
      <c r="BU18" s="149">
        <f t="shared" si="31"/>
        <v>6.741</v>
      </c>
      <c r="BV18" s="309">
        <f t="shared" si="32"/>
        <v>19.8488745</v>
      </c>
      <c r="BX18" s="168" t="s">
        <v>457</v>
      </c>
      <c r="BY18" s="168" t="s">
        <v>2353</v>
      </c>
      <c r="BZ18" s="149">
        <f t="shared" si="33"/>
        <v>2.8826</v>
      </c>
      <c r="CA18" s="181" t="s">
        <v>458</v>
      </c>
      <c r="CB18" s="149">
        <f t="shared" si="34"/>
        <v>6.9116</v>
      </c>
      <c r="CC18" s="309">
        <f t="shared" si="35"/>
        <v>19.92337816</v>
      </c>
      <c r="CE18" s="168" t="s">
        <v>459</v>
      </c>
      <c r="CF18" s="168" t="s">
        <v>2354</v>
      </c>
      <c r="CG18" s="149">
        <f t="shared" si="36"/>
        <v>2.8105</v>
      </c>
      <c r="CH18" s="181" t="s">
        <v>460</v>
      </c>
      <c r="CI18" s="149">
        <f t="shared" si="37"/>
        <v>7.1101</v>
      </c>
      <c r="CJ18" s="309">
        <f t="shared" si="38"/>
        <v>19.98293605</v>
      </c>
      <c r="CL18" s="168" t="s">
        <v>461</v>
      </c>
      <c r="CM18" s="168" t="s">
        <v>2355</v>
      </c>
      <c r="CN18" s="149">
        <f t="shared" si="39"/>
        <v>2.7559</v>
      </c>
      <c r="CO18" s="181" t="s">
        <v>462</v>
      </c>
      <c r="CP18" s="149">
        <f t="shared" si="40"/>
        <v>7.0899</v>
      </c>
      <c r="CQ18" s="309">
        <f t="shared" si="41"/>
        <v>19.53905541</v>
      </c>
      <c r="CS18" s="168" t="s">
        <v>463</v>
      </c>
      <c r="CT18" s="168" t="s">
        <v>2356</v>
      </c>
      <c r="CU18" s="149">
        <f t="shared" si="4"/>
        <v>2.8118</v>
      </c>
      <c r="CV18" s="181" t="s">
        <v>464</v>
      </c>
      <c r="CW18" s="149">
        <f t="shared" si="5"/>
        <v>6.9535</v>
      </c>
      <c r="CX18" s="309">
        <f t="shared" si="6"/>
        <v>19.5518513</v>
      </c>
      <c r="CZ18" s="168" t="s">
        <v>465</v>
      </c>
      <c r="DA18" s="168" t="s">
        <v>2340</v>
      </c>
      <c r="DB18" s="149">
        <f t="shared" si="7"/>
        <v>2.8046</v>
      </c>
      <c r="DC18" s="181" t="s">
        <v>466</v>
      </c>
      <c r="DD18" s="149">
        <f t="shared" si="8"/>
        <v>6.8912</v>
      </c>
      <c r="DE18" s="309">
        <f t="shared" si="9"/>
        <v>19.32705952</v>
      </c>
      <c r="DG18" s="168"/>
      <c r="DH18" s="172">
        <v>44967</v>
      </c>
      <c r="DI18" s="149">
        <v>2.7665</v>
      </c>
      <c r="DJ18" s="309">
        <v>18.7801086</v>
      </c>
      <c r="DL18" s="168"/>
      <c r="DM18" s="172">
        <v>45000</v>
      </c>
      <c r="DN18" s="149">
        <v>2.7096</v>
      </c>
      <c r="DO18" s="309">
        <v>18.6095328</v>
      </c>
      <c r="DQ18" s="168"/>
      <c r="DR18" s="172">
        <v>45028</v>
      </c>
      <c r="DS18" s="149">
        <v>2.6396</v>
      </c>
      <c r="DT18" s="309">
        <v>18.17470184</v>
      </c>
      <c r="DV18" s="168"/>
      <c r="DW18" s="172">
        <v>45061</v>
      </c>
      <c r="DX18" s="149">
        <v>2.5265</v>
      </c>
      <c r="DY18" s="309">
        <v>17.5980831</v>
      </c>
      <c r="EA18" s="168"/>
      <c r="EB18" s="172">
        <v>45089</v>
      </c>
      <c r="EC18" s="149">
        <v>2.427</v>
      </c>
      <c r="ED18" s="309">
        <v>17.2831524</v>
      </c>
      <c r="EF18" s="168"/>
      <c r="EG18" s="172">
        <v>45120</v>
      </c>
      <c r="EH18" s="149">
        <v>2.3601</v>
      </c>
      <c r="EI18" s="309">
        <v>16.88108727</v>
      </c>
      <c r="EK18" s="168"/>
      <c r="EL18" s="172">
        <v>45153</v>
      </c>
      <c r="EM18" s="149">
        <v>2.3606</v>
      </c>
      <c r="EN18" s="309">
        <v>16.94155408</v>
      </c>
      <c r="EP18" s="168"/>
      <c r="EQ18" s="173">
        <v>45181</v>
      </c>
      <c r="ER18" s="149">
        <v>2.3965</v>
      </c>
      <c r="ES18" s="309">
        <v>17.2514449</v>
      </c>
      <c r="EU18" s="168"/>
      <c r="EV18" s="173">
        <v>45212</v>
      </c>
      <c r="EW18" s="149">
        <v>2.5031</v>
      </c>
      <c r="EX18" s="309">
        <v>17.96600025</v>
      </c>
      <c r="EZ18" s="168"/>
      <c r="FA18" s="173">
        <v>45244</v>
      </c>
      <c r="FB18" s="149">
        <v>2.4557</v>
      </c>
      <c r="FC18" s="309">
        <v>17.62406776</v>
      </c>
      <c r="FE18" s="168"/>
      <c r="FF18" s="173">
        <v>45273</v>
      </c>
      <c r="FG18" s="149">
        <v>2.4338</v>
      </c>
      <c r="FH18" s="309">
        <v>17.31064588</v>
      </c>
      <c r="FJ18" s="168"/>
      <c r="FK18" s="173">
        <v>45303</v>
      </c>
      <c r="FL18" s="149">
        <v>2.3788</v>
      </c>
      <c r="FM18" s="309">
        <v>16.901374</v>
      </c>
      <c r="FO18" s="168"/>
      <c r="FP18" s="173">
        <v>45328</v>
      </c>
      <c r="FQ18" s="149">
        <v>2.4077</v>
      </c>
      <c r="FR18" s="309">
        <v>17.11441314</v>
      </c>
      <c r="FT18" s="168"/>
      <c r="FU18" s="173">
        <v>45364</v>
      </c>
      <c r="FV18" s="149">
        <v>2.3666</v>
      </c>
      <c r="FW18" s="309">
        <v>16.786294</v>
      </c>
      <c r="FY18" s="168"/>
      <c r="FZ18" s="173">
        <v>45394</v>
      </c>
      <c r="GA18" s="149">
        <v>2.3161</v>
      </c>
      <c r="GB18" s="309">
        <v>16.43666687</v>
      </c>
      <c r="GD18" s="168"/>
      <c r="GE18" s="173">
        <v>45427</v>
      </c>
      <c r="GF18" s="149">
        <v>2.3717</v>
      </c>
      <c r="GG18" s="309">
        <v>16.85069133</v>
      </c>
      <c r="GI18" s="168"/>
      <c r="GJ18" s="173">
        <v>45455</v>
      </c>
      <c r="GK18" s="149">
        <v>2.6096</v>
      </c>
      <c r="GL18" s="309">
        <v>18.56286768</v>
      </c>
      <c r="GN18" s="168"/>
      <c r="GO18" s="173">
        <v>45488</v>
      </c>
      <c r="GP18" s="149">
        <v>2.4838</v>
      </c>
      <c r="GQ18" s="309">
        <v>17.71272294</v>
      </c>
      <c r="GS18" s="168"/>
      <c r="GT18" s="173">
        <v>45518</v>
      </c>
      <c r="GU18" s="149">
        <v>2.6605</v>
      </c>
      <c r="GV18" s="309">
        <v>18.99996075</v>
      </c>
      <c r="GX18" s="168"/>
      <c r="GY18" s="147">
        <v>45545</v>
      </c>
      <c r="GZ18" s="152">
        <v>2.7956</v>
      </c>
      <c r="HA18" s="152">
        <v>19.88678</v>
      </c>
      <c r="HC18" s="168"/>
      <c r="HD18" s="147">
        <v>45580</v>
      </c>
      <c r="HE18" s="152">
        <v>2.7405</v>
      </c>
      <c r="HF18" s="152">
        <v>19.4109615</v>
      </c>
      <c r="HH18" s="168"/>
      <c r="HI18" s="147">
        <v>45609</v>
      </c>
      <c r="HJ18" s="152">
        <v>2.8435</v>
      </c>
      <c r="HK18" s="152">
        <v>20.47064</v>
      </c>
      <c r="HM18" s="168"/>
      <c r="HN18" s="147">
        <v>45639</v>
      </c>
      <c r="HO18">
        <v>2.8031</v>
      </c>
      <c r="HP18">
        <v>20.14756</v>
      </c>
      <c r="HR18" s="168"/>
      <c r="HS18" s="147"/>
      <c r="HW18" s="168"/>
      <c r="HX18" s="147">
        <v>45700</v>
      </c>
      <c r="HY18" s="152">
        <v>2.8531</v>
      </c>
      <c r="HZ18" s="152">
        <v>20.45958</v>
      </c>
      <c r="IB18" s="168"/>
      <c r="IC18" s="170">
        <v>45729</v>
      </c>
      <c r="ID18" s="152">
        <v>2.8058</v>
      </c>
      <c r="IE18" s="152">
        <v>20.12544</v>
      </c>
      <c r="IG18" s="168"/>
      <c r="IH18" s="170">
        <v>45761</v>
      </c>
      <c r="II18" s="152">
        <v>2.8035</v>
      </c>
      <c r="IJ18" s="152">
        <v>20.21604</v>
      </c>
      <c r="IL18" s="168"/>
      <c r="IM18" s="170">
        <v>45791</v>
      </c>
      <c r="IN18" s="152">
        <v>2.7018</v>
      </c>
      <c r="IO18" s="152">
        <v>19.44107</v>
      </c>
      <c r="IQ18" s="168"/>
      <c r="IR18" s="147">
        <v>45820</v>
      </c>
      <c r="IS18" s="152">
        <v>2.6329</v>
      </c>
      <c r="IT18" s="152">
        <v>18.90501</v>
      </c>
      <c r="IV18" s="168"/>
      <c r="IW18" s="147">
        <v>45853</v>
      </c>
      <c r="IX18">
        <v>2.6191</v>
      </c>
      <c r="IY18">
        <v>18.72604</v>
      </c>
      <c r="JA18" s="168"/>
      <c r="JB18" s="147">
        <v>45882</v>
      </c>
      <c r="JC18" s="152">
        <v>2.6005</v>
      </c>
      <c r="JD18" s="152">
        <v>18.55457</v>
      </c>
      <c r="JF18" s="168"/>
      <c r="JG18" s="147">
        <v>45912</v>
      </c>
      <c r="JH18" s="152">
        <v>2.6007</v>
      </c>
      <c r="JI18" s="152">
        <v>18.46991</v>
      </c>
      <c r="JK18" s="168"/>
      <c r="JL18" s="147">
        <v>45945</v>
      </c>
      <c r="JM18" s="152">
        <v>2.6029</v>
      </c>
      <c r="JN18" s="152">
        <v>18.47928855</v>
      </c>
      <c r="JP18" s="168"/>
      <c r="JQ18" s="147">
        <v>45973</v>
      </c>
      <c r="JR18" s="152">
        <v>2.5835</v>
      </c>
      <c r="JS18" s="152">
        <v>18.29970555</v>
      </c>
      <c r="JU18" s="168"/>
      <c r="JV18" s="147">
        <v>46006</v>
      </c>
      <c r="JW18" s="152">
        <v>2.5515</v>
      </c>
      <c r="JX18" s="152">
        <v>18.0278784</v>
      </c>
      <c r="JZ18" s="168"/>
      <c r="KA18" s="147">
        <v>46036</v>
      </c>
      <c r="KB18" s="152">
        <v>2.5477</v>
      </c>
      <c r="KC18" s="152">
        <v>17.8644724</v>
      </c>
      <c r="KE18" s="168"/>
      <c r="KF18" s="147">
        <v>46056</v>
      </c>
      <c r="KG18" s="152">
        <v>2.4962</v>
      </c>
      <c r="KH18" s="152">
        <v>17.37554896</v>
      </c>
      <c r="KJ18" s="168"/>
      <c r="KK18" s="147">
        <v>46094</v>
      </c>
      <c r="KL18" s="152">
        <v>2.5865</v>
      </c>
      <c r="KM18" s="152">
        <v>17.84866055</v>
      </c>
      <c r="KO18" s="168"/>
      <c r="KP18" s="147">
        <v>46126</v>
      </c>
      <c r="KQ18" s="152">
        <v>2.5263</v>
      </c>
      <c r="KR18" s="152">
        <v>17.32864959</v>
      </c>
      <c r="KT18" s="168"/>
      <c r="KU18" s="147">
        <v>46155</v>
      </c>
      <c r="KV18" s="152">
        <v>2.5216</v>
      </c>
      <c r="KW18" s="152">
        <v>17.25556096</v>
      </c>
      <c r="KY18" s="168"/>
      <c r="KZ18" s="147">
        <v>46184</v>
      </c>
      <c r="LA18" s="152">
        <v>2.56</v>
      </c>
      <c r="LB18" s="152">
        <v>17.4464</v>
      </c>
    </row>
    <row r="19" spans="2:314">
      <c r="B19" s="168" t="s">
        <v>2009</v>
      </c>
      <c r="C19" s="168" t="s">
        <v>2357</v>
      </c>
      <c r="D19" s="149">
        <f t="shared" si="0"/>
        <v>3.0862</v>
      </c>
      <c r="G19" s="168" t="s">
        <v>1664</v>
      </c>
      <c r="H19" s="168" t="s">
        <v>2358</v>
      </c>
      <c r="I19" s="149">
        <f t="shared" si="1"/>
        <v>3.2382</v>
      </c>
      <c r="L19" s="168" t="s">
        <v>468</v>
      </c>
      <c r="M19" s="168" t="s">
        <v>2359</v>
      </c>
      <c r="N19" s="149">
        <f t="shared" si="2"/>
        <v>3.2126</v>
      </c>
      <c r="P19" s="168" t="s">
        <v>470</v>
      </c>
      <c r="Q19" s="168" t="s">
        <v>2360</v>
      </c>
      <c r="R19" s="149">
        <f t="shared" si="3"/>
        <v>3.2998</v>
      </c>
      <c r="T19" s="168" t="s">
        <v>472</v>
      </c>
      <c r="U19" s="168" t="s">
        <v>2361</v>
      </c>
      <c r="V19" s="149">
        <f t="shared" si="10"/>
        <v>3.212</v>
      </c>
      <c r="W19" s="181" t="s">
        <v>75</v>
      </c>
      <c r="X19" s="149">
        <f t="shared" si="10"/>
        <v>6.3794</v>
      </c>
      <c r="Y19" s="309">
        <f t="shared" si="11"/>
        <v>20.4906328</v>
      </c>
      <c r="AA19" s="168" t="s">
        <v>473</v>
      </c>
      <c r="AB19" s="168" t="s">
        <v>2362</v>
      </c>
      <c r="AC19" s="149">
        <f t="shared" si="12"/>
        <v>3.2362</v>
      </c>
      <c r="AD19" s="181" t="s">
        <v>355</v>
      </c>
      <c r="AE19" s="149">
        <f t="shared" si="13"/>
        <v>6.3653</v>
      </c>
      <c r="AF19" s="309">
        <f t="shared" si="14"/>
        <v>20.59938386</v>
      </c>
      <c r="AH19" s="168" t="s">
        <v>474</v>
      </c>
      <c r="AI19" s="168" t="s">
        <v>2363</v>
      </c>
      <c r="AJ19" s="149">
        <f t="shared" si="15"/>
        <v>3.3003</v>
      </c>
      <c r="AK19" s="181" t="s">
        <v>475</v>
      </c>
      <c r="AL19" s="149">
        <f t="shared" si="16"/>
        <v>6.3506</v>
      </c>
      <c r="AM19" s="309">
        <f t="shared" si="17"/>
        <v>20.95888518</v>
      </c>
      <c r="AO19" s="168" t="s">
        <v>476</v>
      </c>
      <c r="AP19" s="168" t="s">
        <v>2364</v>
      </c>
      <c r="AQ19" s="149">
        <f t="shared" si="18"/>
        <v>3.1241</v>
      </c>
      <c r="AR19" s="181" t="s">
        <v>477</v>
      </c>
      <c r="AS19" s="149">
        <f t="shared" si="19"/>
        <v>6.3795</v>
      </c>
      <c r="AT19" s="309">
        <f t="shared" si="20"/>
        <v>19.93019595</v>
      </c>
      <c r="AV19" s="168" t="s">
        <v>478</v>
      </c>
      <c r="AW19" s="168" t="s">
        <v>2365</v>
      </c>
      <c r="AX19" s="149">
        <f t="shared" si="21"/>
        <v>3.0181</v>
      </c>
      <c r="AY19" s="181" t="s">
        <v>318</v>
      </c>
      <c r="AZ19" s="149">
        <f t="shared" si="22"/>
        <v>6.7292</v>
      </c>
      <c r="BA19" s="309">
        <f t="shared" si="23"/>
        <v>20.30939852</v>
      </c>
      <c r="BC19" s="168" t="s">
        <v>479</v>
      </c>
      <c r="BD19" s="168" t="s">
        <v>2366</v>
      </c>
      <c r="BE19" s="149">
        <f t="shared" si="24"/>
        <v>2.9771</v>
      </c>
      <c r="BF19" s="181" t="s">
        <v>480</v>
      </c>
      <c r="BG19" s="149">
        <f t="shared" si="25"/>
        <v>6.7182</v>
      </c>
      <c r="BH19" s="309">
        <f t="shared" si="26"/>
        <v>20.00075322</v>
      </c>
      <c r="BJ19" s="168" t="s">
        <v>481</v>
      </c>
      <c r="BK19" s="168" t="s">
        <v>2324</v>
      </c>
      <c r="BL19" s="149">
        <f t="shared" si="27"/>
        <v>3.0822</v>
      </c>
      <c r="BM19" s="181" t="s">
        <v>482</v>
      </c>
      <c r="BN19" s="149">
        <f t="shared" si="28"/>
        <v>6.7287</v>
      </c>
      <c r="BO19" s="309">
        <f t="shared" si="29"/>
        <v>20.73919914</v>
      </c>
      <c r="BQ19" s="168" t="s">
        <v>483</v>
      </c>
      <c r="BR19" s="168" t="s">
        <v>2367</v>
      </c>
      <c r="BS19" s="149">
        <f t="shared" si="30"/>
        <v>2.9595</v>
      </c>
      <c r="BT19" s="181" t="s">
        <v>484</v>
      </c>
      <c r="BU19" s="149">
        <f t="shared" si="31"/>
        <v>6.7413</v>
      </c>
      <c r="BV19" s="309">
        <f t="shared" si="32"/>
        <v>19.95087735</v>
      </c>
      <c r="BX19" s="168" t="s">
        <v>485</v>
      </c>
      <c r="BY19" s="168" t="s">
        <v>2368</v>
      </c>
      <c r="BZ19" s="149">
        <f t="shared" si="33"/>
        <v>2.8724</v>
      </c>
      <c r="CA19" s="181" t="s">
        <v>486</v>
      </c>
      <c r="CB19" s="149">
        <f t="shared" si="34"/>
        <v>6.8928</v>
      </c>
      <c r="CC19" s="309">
        <f t="shared" si="35"/>
        <v>19.79887872</v>
      </c>
      <c r="CE19" s="168" t="s">
        <v>487</v>
      </c>
      <c r="CF19" s="168" t="s">
        <v>2369</v>
      </c>
      <c r="CG19" s="149">
        <f t="shared" si="36"/>
        <v>2.8178</v>
      </c>
      <c r="CH19" s="181" t="s">
        <v>488</v>
      </c>
      <c r="CI19" s="149">
        <f t="shared" si="37"/>
        <v>7.1103</v>
      </c>
      <c r="CJ19" s="309">
        <f t="shared" si="38"/>
        <v>20.03540334</v>
      </c>
      <c r="CL19" s="168" t="s">
        <v>489</v>
      </c>
      <c r="CM19" s="168" t="s">
        <v>2370</v>
      </c>
      <c r="CN19" s="149">
        <f t="shared" si="39"/>
        <v>2.695</v>
      </c>
      <c r="CO19" s="181" t="s">
        <v>490</v>
      </c>
      <c r="CP19" s="149">
        <f t="shared" si="40"/>
        <v>7.1907</v>
      </c>
      <c r="CQ19" s="309">
        <f t="shared" si="41"/>
        <v>19.3789365</v>
      </c>
      <c r="CS19" s="168" t="s">
        <v>491</v>
      </c>
      <c r="CT19" s="168" t="s">
        <v>2371</v>
      </c>
      <c r="CU19" s="149">
        <f t="shared" si="4"/>
        <v>2.8478</v>
      </c>
      <c r="CV19" s="181" t="s">
        <v>377</v>
      </c>
      <c r="CW19" s="149">
        <f t="shared" si="5"/>
        <v>6.9746</v>
      </c>
      <c r="CX19" s="309">
        <f t="shared" si="6"/>
        <v>19.86226588</v>
      </c>
      <c r="CZ19" s="168" t="s">
        <v>492</v>
      </c>
      <c r="DA19" s="168" t="s">
        <v>2372</v>
      </c>
      <c r="DB19" s="149">
        <f t="shared" si="7"/>
        <v>2.8141</v>
      </c>
      <c r="DC19" s="181" t="s">
        <v>493</v>
      </c>
      <c r="DD19" s="149">
        <f t="shared" si="8"/>
        <v>6.8926</v>
      </c>
      <c r="DE19" s="309">
        <f t="shared" si="9"/>
        <v>19.39646566</v>
      </c>
      <c r="DG19" s="168"/>
      <c r="DH19" s="172">
        <v>44966</v>
      </c>
      <c r="DI19" s="149">
        <v>2.7892</v>
      </c>
      <c r="DJ19" s="309">
        <v>18.9400626</v>
      </c>
      <c r="DL19" s="168"/>
      <c r="DM19" s="172">
        <v>44999</v>
      </c>
      <c r="DN19" s="149">
        <v>2.7442</v>
      </c>
      <c r="DO19" s="309">
        <v>18.92098458</v>
      </c>
      <c r="DQ19" s="168"/>
      <c r="DR19" s="172">
        <v>45027</v>
      </c>
      <c r="DS19" s="149">
        <v>2.6362</v>
      </c>
      <c r="DT19" s="309">
        <v>18.15867284</v>
      </c>
      <c r="DV19" s="168"/>
      <c r="DW19" s="172">
        <v>45058</v>
      </c>
      <c r="DX19" s="149">
        <v>2.531</v>
      </c>
      <c r="DY19" s="309">
        <v>17.5856411</v>
      </c>
      <c r="EA19" s="168"/>
      <c r="EB19" s="172">
        <v>45086</v>
      </c>
      <c r="EC19" s="149">
        <v>2.4446</v>
      </c>
      <c r="ED19" s="309">
        <v>17.3847729</v>
      </c>
      <c r="EF19" s="168"/>
      <c r="EG19" s="172">
        <v>45119</v>
      </c>
      <c r="EH19" s="149">
        <v>2.3701</v>
      </c>
      <c r="EI19" s="309">
        <v>17.00902265</v>
      </c>
      <c r="EK19" s="168"/>
      <c r="EL19" s="172">
        <v>45152</v>
      </c>
      <c r="EM19" s="149">
        <v>2.351</v>
      </c>
      <c r="EN19" s="309">
        <v>16.8533786</v>
      </c>
      <c r="EP19" s="168"/>
      <c r="EQ19" s="173">
        <v>45180</v>
      </c>
      <c r="ER19" s="149">
        <v>2.4247</v>
      </c>
      <c r="ES19" s="309">
        <v>17.49372556</v>
      </c>
      <c r="EU19" s="168"/>
      <c r="EV19" s="173">
        <v>45211</v>
      </c>
      <c r="EW19" s="149">
        <v>2.488</v>
      </c>
      <c r="EX19" s="309">
        <v>17.8578688</v>
      </c>
      <c r="EZ19" s="168"/>
      <c r="FA19" s="173">
        <v>45243</v>
      </c>
      <c r="FB19" s="149">
        <v>2.4597</v>
      </c>
      <c r="FC19" s="309">
        <v>17.65302093</v>
      </c>
      <c r="FE19" s="168"/>
      <c r="FF19" s="173">
        <v>45272</v>
      </c>
      <c r="FG19" s="149">
        <v>2.4418</v>
      </c>
      <c r="FH19" s="309">
        <v>17.37926732</v>
      </c>
      <c r="FJ19" s="168"/>
      <c r="FK19" s="173">
        <v>45302</v>
      </c>
      <c r="FL19" s="149">
        <v>2.3898</v>
      </c>
      <c r="FM19" s="309">
        <v>16.98837126</v>
      </c>
      <c r="FO19" s="168"/>
      <c r="FP19" s="173">
        <v>45327</v>
      </c>
      <c r="FQ19" s="149">
        <v>2.4168</v>
      </c>
      <c r="FR19" s="309">
        <v>17.1761976</v>
      </c>
      <c r="FT19" s="168"/>
      <c r="FU19" s="173">
        <v>45363</v>
      </c>
      <c r="FV19" s="149">
        <v>2.3682</v>
      </c>
      <c r="FW19" s="309">
        <v>16.805458</v>
      </c>
      <c r="FY19" s="168"/>
      <c r="FZ19" s="173">
        <v>45393</v>
      </c>
      <c r="GA19" s="149">
        <v>2.3183</v>
      </c>
      <c r="GB19" s="309">
        <v>16.45251144</v>
      </c>
      <c r="GD19" s="168"/>
      <c r="GE19" s="173">
        <v>45426</v>
      </c>
      <c r="GF19" s="149">
        <v>2.3651</v>
      </c>
      <c r="GG19" s="309">
        <v>16.80474503</v>
      </c>
      <c r="GI19" s="168"/>
      <c r="GJ19" s="173">
        <v>45454</v>
      </c>
      <c r="GK19" s="149">
        <v>2.5942</v>
      </c>
      <c r="GL19" s="309">
        <v>18.4538417</v>
      </c>
      <c r="GN19" s="168"/>
      <c r="GO19" s="173">
        <v>45485</v>
      </c>
      <c r="GP19" s="149">
        <v>2.4967</v>
      </c>
      <c r="GQ19" s="309">
        <v>17.80521605</v>
      </c>
      <c r="GS19" s="168"/>
      <c r="GT19" s="173">
        <v>45517</v>
      </c>
      <c r="GU19" s="149">
        <v>2.6635</v>
      </c>
      <c r="GV19" s="309">
        <v>19.03843165</v>
      </c>
      <c r="GX19" s="168"/>
      <c r="GY19" s="147">
        <v>45544</v>
      </c>
      <c r="GZ19" s="152">
        <v>2.811</v>
      </c>
      <c r="HA19" s="152">
        <v>19.95501</v>
      </c>
      <c r="HC19" s="168"/>
      <c r="HD19" s="147">
        <v>45579</v>
      </c>
      <c r="HE19" s="152">
        <v>2.7292</v>
      </c>
      <c r="HF19" s="152">
        <v>19.30172116</v>
      </c>
      <c r="HH19" s="168"/>
      <c r="HI19" s="147">
        <v>45608</v>
      </c>
      <c r="HJ19" s="152">
        <v>2.8314</v>
      </c>
      <c r="HK19" s="152">
        <v>20.36541</v>
      </c>
      <c r="HM19" s="168"/>
      <c r="HN19" s="147">
        <v>45638</v>
      </c>
      <c r="HO19">
        <v>2.7931</v>
      </c>
      <c r="HP19">
        <v>20.06954</v>
      </c>
      <c r="HR19" s="168"/>
      <c r="HS19" s="147"/>
      <c r="HW19" s="168"/>
      <c r="HX19" s="147">
        <v>45699</v>
      </c>
      <c r="HY19" s="152">
        <v>2.8632</v>
      </c>
      <c r="HZ19" s="152">
        <v>20.53373</v>
      </c>
      <c r="IB19" s="168"/>
      <c r="IC19" s="170">
        <v>45728</v>
      </c>
      <c r="ID19" s="152">
        <v>2.8213</v>
      </c>
      <c r="IE19" s="152">
        <v>20.22759</v>
      </c>
      <c r="IG19" s="168"/>
      <c r="IH19" s="170">
        <v>45758</v>
      </c>
      <c r="II19" s="152">
        <v>2.8507</v>
      </c>
      <c r="IJ19" s="152">
        <v>20.54984</v>
      </c>
      <c r="IL19" s="168"/>
      <c r="IM19" s="170">
        <v>45790</v>
      </c>
      <c r="IN19" s="152">
        <v>2.7225</v>
      </c>
      <c r="IO19" s="152">
        <v>19.59955</v>
      </c>
      <c r="IQ19" s="168"/>
      <c r="IR19" s="147">
        <v>45819</v>
      </c>
      <c r="IS19" s="152">
        <v>2.6539</v>
      </c>
      <c r="IT19" s="152">
        <v>19.05898</v>
      </c>
      <c r="IV19" s="168"/>
      <c r="IW19" s="147">
        <v>45852</v>
      </c>
      <c r="IX19">
        <v>2.6084</v>
      </c>
      <c r="IY19">
        <v>18.64771</v>
      </c>
      <c r="JA19" s="168"/>
      <c r="JB19" s="147">
        <v>45881</v>
      </c>
      <c r="JC19" s="152">
        <v>2.6103</v>
      </c>
      <c r="JD19" s="152">
        <v>18.64224</v>
      </c>
      <c r="JF19" s="168"/>
      <c r="JG19" s="147">
        <v>45911</v>
      </c>
      <c r="JH19" s="152">
        <v>2.6164</v>
      </c>
      <c r="JI19" s="152">
        <v>18.58534</v>
      </c>
      <c r="JK19" s="168"/>
      <c r="JL19" s="147">
        <v>45944</v>
      </c>
      <c r="JM19" s="152">
        <v>2.5958</v>
      </c>
      <c r="JN19" s="152">
        <v>18.43563118</v>
      </c>
      <c r="JP19" s="168"/>
      <c r="JQ19" s="147">
        <v>45972</v>
      </c>
      <c r="JR19" s="152">
        <v>2.5908</v>
      </c>
      <c r="JS19" s="152">
        <v>18.35996328</v>
      </c>
      <c r="JU19" s="168"/>
      <c r="JV19" s="147">
        <v>46003</v>
      </c>
      <c r="JW19" s="152">
        <v>2.5557</v>
      </c>
      <c r="JX19" s="152">
        <v>18.05295366</v>
      </c>
      <c r="JZ19" s="168"/>
      <c r="KA19" s="147">
        <v>46035</v>
      </c>
      <c r="KB19" s="152">
        <v>2.5639</v>
      </c>
      <c r="KC19" s="152">
        <v>17.97370817</v>
      </c>
      <c r="KE19" s="168"/>
      <c r="KF19" s="147">
        <v>46055</v>
      </c>
      <c r="KG19" s="152">
        <v>2.5057</v>
      </c>
      <c r="KH19" s="152">
        <v>17.46347615</v>
      </c>
      <c r="KJ19" s="168"/>
      <c r="KK19" s="147">
        <v>46093</v>
      </c>
      <c r="KL19" s="152">
        <v>2.5733</v>
      </c>
      <c r="KM19" s="152">
        <v>17.74521947</v>
      </c>
      <c r="KO19" s="168"/>
      <c r="KP19" s="147">
        <v>46125</v>
      </c>
      <c r="KQ19" s="152">
        <v>2.5437</v>
      </c>
      <c r="KR19" s="152">
        <v>17.46428109</v>
      </c>
      <c r="KT19" s="168"/>
      <c r="KU19" s="147">
        <v>46154</v>
      </c>
      <c r="KV19" s="152">
        <v>2.5165</v>
      </c>
      <c r="KW19" s="152">
        <v>17.2194029</v>
      </c>
      <c r="KY19" s="168"/>
      <c r="KZ19" s="147">
        <v>46183</v>
      </c>
      <c r="LA19" s="152">
        <v>2.5656</v>
      </c>
      <c r="LB19" s="152">
        <v>17.4794328</v>
      </c>
    </row>
    <row r="20" spans="2:314">
      <c r="B20" s="168" t="s">
        <v>2027</v>
      </c>
      <c r="C20" s="168" t="s">
        <v>2373</v>
      </c>
      <c r="D20" s="149">
        <f t="shared" si="0"/>
        <v>3.0823</v>
      </c>
      <c r="G20" s="168" t="s">
        <v>1681</v>
      </c>
      <c r="H20" s="168" t="s">
        <v>2374</v>
      </c>
      <c r="I20" s="149">
        <f t="shared" si="1"/>
        <v>3.2141</v>
      </c>
      <c r="L20" s="168" t="s">
        <v>495</v>
      </c>
      <c r="M20" s="168" t="s">
        <v>2375</v>
      </c>
      <c r="N20" s="149">
        <f t="shared" si="2"/>
        <v>3.1783</v>
      </c>
      <c r="P20" s="168" t="s">
        <v>497</v>
      </c>
      <c r="Q20" s="168" t="s">
        <v>2376</v>
      </c>
      <c r="R20" s="149">
        <f t="shared" si="3"/>
        <v>3.2836</v>
      </c>
      <c r="T20" s="168"/>
      <c r="U20" s="168"/>
      <c r="V20" s="149"/>
      <c r="W20" s="181"/>
      <c r="X20" s="149"/>
      <c r="Y20" s="151"/>
      <c r="AA20" s="168" t="s">
        <v>499</v>
      </c>
      <c r="AB20" s="168" t="s">
        <v>2377</v>
      </c>
      <c r="AC20" s="149">
        <f t="shared" si="12"/>
        <v>3.2404</v>
      </c>
      <c r="AD20" s="181" t="s">
        <v>500</v>
      </c>
      <c r="AE20" s="149">
        <f t="shared" ref="AE20:AE21" si="42">AD20/100</f>
        <v>6.3569</v>
      </c>
      <c r="AF20" s="309">
        <f t="shared" ref="AF20:AF21" si="43">AC20*AE20</f>
        <v>20.59889876</v>
      </c>
      <c r="AH20" s="168" t="s">
        <v>501</v>
      </c>
      <c r="AI20" s="168" t="s">
        <v>2378</v>
      </c>
      <c r="AJ20" s="149">
        <f t="shared" si="15"/>
        <v>3.3047</v>
      </c>
      <c r="AK20" s="181" t="s">
        <v>502</v>
      </c>
      <c r="AL20" s="149">
        <f t="shared" si="16"/>
        <v>6.3306</v>
      </c>
      <c r="AM20" s="309">
        <f t="shared" si="17"/>
        <v>20.92073382</v>
      </c>
      <c r="AO20" s="168" t="s">
        <v>503</v>
      </c>
      <c r="AP20" s="168" t="s">
        <v>2379</v>
      </c>
      <c r="AQ20" s="149">
        <f t="shared" si="18"/>
        <v>3.1494</v>
      </c>
      <c r="AR20" s="181" t="s">
        <v>504</v>
      </c>
      <c r="AS20" s="149">
        <f t="shared" si="19"/>
        <v>6.3645</v>
      </c>
      <c r="AT20" s="309">
        <f t="shared" si="20"/>
        <v>20.0443563</v>
      </c>
      <c r="AV20" s="168" t="s">
        <v>505</v>
      </c>
      <c r="AW20" s="168" t="s">
        <v>2380</v>
      </c>
      <c r="AX20" s="149">
        <f t="shared" si="21"/>
        <v>3.0275</v>
      </c>
      <c r="AY20" s="181" t="s">
        <v>506</v>
      </c>
      <c r="AZ20" s="149">
        <f t="shared" si="22"/>
        <v>6.729</v>
      </c>
      <c r="BA20" s="309">
        <f t="shared" si="23"/>
        <v>20.3720475</v>
      </c>
      <c r="BC20" s="168" t="s">
        <v>507</v>
      </c>
      <c r="BD20" s="168" t="s">
        <v>2381</v>
      </c>
      <c r="BE20" s="149">
        <f t="shared" si="24"/>
        <v>2.9354</v>
      </c>
      <c r="BF20" s="181" t="s">
        <v>508</v>
      </c>
      <c r="BG20" s="149">
        <f t="shared" si="25"/>
        <v>6.6994</v>
      </c>
      <c r="BH20" s="309">
        <f t="shared" si="26"/>
        <v>19.66541876</v>
      </c>
      <c r="BJ20" s="168" t="s">
        <v>509</v>
      </c>
      <c r="BK20" s="168" t="s">
        <v>2382</v>
      </c>
      <c r="BL20" s="149">
        <f t="shared" si="27"/>
        <v>3.0562</v>
      </c>
      <c r="BM20" s="181" t="s">
        <v>510</v>
      </c>
      <c r="BN20" s="149">
        <f t="shared" si="28"/>
        <v>6.696</v>
      </c>
      <c r="BO20" s="309">
        <f t="shared" si="29"/>
        <v>20.4643152</v>
      </c>
      <c r="BQ20" s="168" t="s">
        <v>511</v>
      </c>
      <c r="BR20" s="168" t="s">
        <v>2383</v>
      </c>
      <c r="BS20" s="149">
        <f t="shared" si="30"/>
        <v>2.9778</v>
      </c>
      <c r="BT20" s="181" t="s">
        <v>512</v>
      </c>
      <c r="BU20" s="149">
        <f t="shared" si="31"/>
        <v>6.7324</v>
      </c>
      <c r="BV20" s="309">
        <f t="shared" si="32"/>
        <v>20.04774072</v>
      </c>
      <c r="BX20" s="168" t="s">
        <v>513</v>
      </c>
      <c r="BY20" s="168" t="s">
        <v>2384</v>
      </c>
      <c r="BZ20" s="149">
        <f t="shared" si="33"/>
        <v>2.8745</v>
      </c>
      <c r="CA20" s="181" t="s">
        <v>514</v>
      </c>
      <c r="CB20" s="149">
        <f t="shared" si="34"/>
        <v>6.9098</v>
      </c>
      <c r="CC20" s="309">
        <f t="shared" si="35"/>
        <v>19.8622201</v>
      </c>
      <c r="CE20" s="168" t="s">
        <v>515</v>
      </c>
      <c r="CF20" s="168" t="s">
        <v>2385</v>
      </c>
      <c r="CG20" s="149">
        <f t="shared" si="36"/>
        <v>2.807</v>
      </c>
      <c r="CH20" s="181" t="s">
        <v>516</v>
      </c>
      <c r="CI20" s="149">
        <f t="shared" si="37"/>
        <v>7.1075</v>
      </c>
      <c r="CJ20" s="309">
        <f t="shared" si="38"/>
        <v>19.9507525</v>
      </c>
      <c r="CL20" s="168" t="s">
        <v>517</v>
      </c>
      <c r="CM20" s="168" t="s">
        <v>2386</v>
      </c>
      <c r="CN20" s="149">
        <f t="shared" si="39"/>
        <v>2.7096</v>
      </c>
      <c r="CO20" s="181" t="s">
        <v>518</v>
      </c>
      <c r="CP20" s="149">
        <f t="shared" si="40"/>
        <v>7.2422</v>
      </c>
      <c r="CQ20" s="309">
        <f t="shared" si="41"/>
        <v>19.62346512</v>
      </c>
      <c r="CS20" s="168" t="s">
        <v>519</v>
      </c>
      <c r="CT20" s="168" t="s">
        <v>2387</v>
      </c>
      <c r="CU20" s="149">
        <f t="shared" si="4"/>
        <v>2.8446</v>
      </c>
      <c r="CV20" s="181" t="s">
        <v>520</v>
      </c>
      <c r="CW20" s="149">
        <f t="shared" si="5"/>
        <v>6.9565</v>
      </c>
      <c r="CX20" s="309">
        <f t="shared" si="6"/>
        <v>19.7884599</v>
      </c>
      <c r="CZ20" s="168" t="s">
        <v>521</v>
      </c>
      <c r="DA20" s="168" t="s">
        <v>2388</v>
      </c>
      <c r="DB20" s="149">
        <f t="shared" si="7"/>
        <v>2.808</v>
      </c>
      <c r="DC20" s="181" t="s">
        <v>522</v>
      </c>
      <c r="DD20" s="149">
        <f t="shared" si="8"/>
        <v>6.9131</v>
      </c>
      <c r="DE20" s="309">
        <f t="shared" si="9"/>
        <v>19.4119848</v>
      </c>
      <c r="DG20" s="168"/>
      <c r="DH20" s="172">
        <v>44965</v>
      </c>
      <c r="DI20" s="149">
        <v>2.787</v>
      </c>
      <c r="DJ20" s="309">
        <v>18.8824824</v>
      </c>
      <c r="DL20" s="168"/>
      <c r="DM20" s="172">
        <v>44998</v>
      </c>
      <c r="DN20" s="149">
        <v>2.6423</v>
      </c>
      <c r="DO20" s="309">
        <v>18.33095625</v>
      </c>
      <c r="DQ20" s="168"/>
      <c r="DR20" s="172">
        <v>45026</v>
      </c>
      <c r="DS20" s="149">
        <v>2.6389</v>
      </c>
      <c r="DT20" s="309">
        <v>18.14613196</v>
      </c>
      <c r="DV20" s="168"/>
      <c r="DW20" s="172">
        <v>45057</v>
      </c>
      <c r="DX20" s="149">
        <v>2.5397</v>
      </c>
      <c r="DY20" s="309">
        <v>17.54958097</v>
      </c>
      <c r="EA20" s="168"/>
      <c r="EB20" s="172">
        <v>45085</v>
      </c>
      <c r="EC20" s="149">
        <v>2.4355</v>
      </c>
      <c r="ED20" s="309">
        <v>17.360244</v>
      </c>
      <c r="EF20" s="168"/>
      <c r="EG20" s="172">
        <v>45118</v>
      </c>
      <c r="EH20" s="149">
        <v>2.364</v>
      </c>
      <c r="EI20" s="309">
        <v>16.9938504</v>
      </c>
      <c r="EK20" s="168"/>
      <c r="EL20" s="172">
        <v>45149</v>
      </c>
      <c r="EM20" s="149">
        <v>2.3708</v>
      </c>
      <c r="EN20" s="309">
        <v>16.97184596</v>
      </c>
      <c r="EP20" s="168"/>
      <c r="EQ20" s="173">
        <v>45177</v>
      </c>
      <c r="ER20" s="149">
        <v>2.4212</v>
      </c>
      <c r="ES20" s="309">
        <v>17.468958</v>
      </c>
      <c r="EU20" s="168"/>
      <c r="EV20" s="173">
        <v>45210</v>
      </c>
      <c r="EW20" s="149">
        <v>2.5023</v>
      </c>
      <c r="EX20" s="309">
        <v>17.96125917</v>
      </c>
      <c r="EZ20" s="168"/>
      <c r="FA20" s="173">
        <v>45240</v>
      </c>
      <c r="FB20" s="149">
        <v>2.4794</v>
      </c>
      <c r="FC20" s="309">
        <v>17.79490174</v>
      </c>
      <c r="FE20" s="168"/>
      <c r="FF20" s="173">
        <v>45271</v>
      </c>
      <c r="FG20" s="149">
        <v>2.4393</v>
      </c>
      <c r="FH20" s="309">
        <v>17.35879059</v>
      </c>
      <c r="FJ20" s="168"/>
      <c r="FK20" s="173">
        <v>45301</v>
      </c>
      <c r="FL20" s="149">
        <v>2.3893</v>
      </c>
      <c r="FM20" s="309">
        <v>16.97717115</v>
      </c>
      <c r="FO20" s="168"/>
      <c r="FP20" s="173">
        <v>45324</v>
      </c>
      <c r="FQ20" s="149">
        <v>2.4056</v>
      </c>
      <c r="FR20" s="309">
        <v>17.08120336</v>
      </c>
      <c r="FT20" s="168"/>
      <c r="FU20" s="173">
        <v>45362</v>
      </c>
      <c r="FV20" s="149">
        <v>2.368</v>
      </c>
      <c r="FW20" s="309">
        <v>16.805459</v>
      </c>
      <c r="FY20" s="168"/>
      <c r="FZ20" s="173">
        <v>45392</v>
      </c>
      <c r="GA20" s="149">
        <v>2.3088</v>
      </c>
      <c r="GB20" s="309">
        <v>16.38301392</v>
      </c>
      <c r="GD20" s="168"/>
      <c r="GE20" s="173">
        <v>45425</v>
      </c>
      <c r="GF20" s="149">
        <v>2.3625</v>
      </c>
      <c r="GG20" s="309">
        <v>16.7808375</v>
      </c>
      <c r="GI20" s="168"/>
      <c r="GJ20" s="173">
        <v>45450</v>
      </c>
      <c r="GK20" s="149">
        <v>2.518</v>
      </c>
      <c r="GL20" s="309">
        <v>17.9044908</v>
      </c>
      <c r="GN20" s="168"/>
      <c r="GO20" s="173">
        <v>45484</v>
      </c>
      <c r="GP20" s="149">
        <v>2.5028</v>
      </c>
      <c r="GQ20" s="309">
        <v>17.85472492</v>
      </c>
      <c r="GS20" s="168"/>
      <c r="GT20" s="173">
        <v>45516</v>
      </c>
      <c r="GU20" s="149">
        <v>2.6352</v>
      </c>
      <c r="GV20" s="309">
        <v>18.83061216</v>
      </c>
      <c r="GX20" s="168"/>
      <c r="GY20" s="147">
        <v>45541</v>
      </c>
      <c r="GZ20" s="152">
        <v>2.8049</v>
      </c>
      <c r="HA20" s="152">
        <v>19.89375</v>
      </c>
      <c r="HC20" s="168"/>
      <c r="HD20" s="147">
        <v>45576</v>
      </c>
      <c r="HE20" s="152">
        <v>2.7506</v>
      </c>
      <c r="HF20" s="152">
        <v>19.45526886</v>
      </c>
      <c r="HH20" s="168"/>
      <c r="HI20" s="147">
        <v>45607</v>
      </c>
      <c r="HJ20" s="152">
        <v>2.8044</v>
      </c>
      <c r="HK20" s="152">
        <v>20.13167</v>
      </c>
      <c r="HM20" s="168"/>
      <c r="HN20" s="147">
        <v>45637</v>
      </c>
      <c r="HO20">
        <v>2.7968</v>
      </c>
      <c r="HP20">
        <v>20.09305</v>
      </c>
      <c r="HR20" s="168"/>
      <c r="HS20" s="147"/>
      <c r="HW20" s="168"/>
      <c r="HX20" s="147">
        <v>45698</v>
      </c>
      <c r="HY20" s="152">
        <v>2.8527</v>
      </c>
      <c r="HZ20" s="152">
        <v>20.45586</v>
      </c>
      <c r="IB20" s="168"/>
      <c r="IC20" s="170">
        <v>45727</v>
      </c>
      <c r="ID20" s="152">
        <v>2.8279</v>
      </c>
      <c r="IE20" s="152">
        <v>20.28764</v>
      </c>
      <c r="IG20" s="168"/>
      <c r="IH20" s="170">
        <v>45757</v>
      </c>
      <c r="II20" s="152">
        <v>2.8078</v>
      </c>
      <c r="IJ20" s="152">
        <v>20.24199</v>
      </c>
      <c r="IL20" s="168"/>
      <c r="IM20" s="170">
        <v>45789</v>
      </c>
      <c r="IN20" s="152">
        <v>2.6939</v>
      </c>
      <c r="IO20" s="152">
        <v>19.41386</v>
      </c>
      <c r="IQ20" s="168"/>
      <c r="IR20" s="147">
        <v>45818</v>
      </c>
      <c r="IS20" s="152">
        <v>2.6508</v>
      </c>
      <c r="IT20" s="152">
        <v>19.04335</v>
      </c>
      <c r="IV20" s="168"/>
      <c r="IW20" s="147">
        <v>45849</v>
      </c>
      <c r="IX20">
        <v>2.5996</v>
      </c>
      <c r="IY20">
        <v>18.58064</v>
      </c>
      <c r="JA20" s="168"/>
      <c r="JB20" s="147">
        <v>45880</v>
      </c>
      <c r="JC20" s="152">
        <v>2.5986</v>
      </c>
      <c r="JD20" s="152">
        <v>18.5553</v>
      </c>
      <c r="JF20" s="168"/>
      <c r="JG20" s="147">
        <v>45910</v>
      </c>
      <c r="JH20" s="152">
        <v>2.6192</v>
      </c>
      <c r="JI20" s="152">
        <v>18.61256</v>
      </c>
      <c r="JK20" s="168"/>
      <c r="JL20" s="147">
        <v>45943</v>
      </c>
      <c r="JM20" s="152">
        <v>2.6032</v>
      </c>
      <c r="JN20" s="152">
        <v>18.48454224</v>
      </c>
      <c r="JP20" s="168"/>
      <c r="JQ20" s="147">
        <v>45971</v>
      </c>
      <c r="JR20" s="152">
        <v>2.6</v>
      </c>
      <c r="JS20" s="152">
        <v>18.42256</v>
      </c>
      <c r="JU20" s="168"/>
      <c r="JV20" s="147">
        <v>46002</v>
      </c>
      <c r="JW20" s="152">
        <v>2.5721</v>
      </c>
      <c r="JX20" s="152">
        <v>18.18114606</v>
      </c>
      <c r="JZ20" s="168"/>
      <c r="KA20" s="147">
        <v>46034</v>
      </c>
      <c r="KB20" s="152">
        <v>2.568</v>
      </c>
      <c r="KC20" s="152">
        <v>18.0037344</v>
      </c>
      <c r="KE20" s="168"/>
      <c r="KF20" s="165"/>
      <c r="KG20" s="314"/>
      <c r="KH20" s="314"/>
      <c r="KJ20" s="168"/>
      <c r="KK20" s="165">
        <v>46092</v>
      </c>
      <c r="KL20" s="314">
        <v>2.5528</v>
      </c>
      <c r="KM20" s="314">
        <v>17.59313176</v>
      </c>
      <c r="KO20" s="168"/>
      <c r="KP20" s="165">
        <v>46122</v>
      </c>
      <c r="KQ20" s="314">
        <v>2.5354</v>
      </c>
      <c r="KR20" s="314">
        <v>17.40653516</v>
      </c>
      <c r="KT20" s="168"/>
      <c r="KU20" s="165">
        <v>46153</v>
      </c>
      <c r="KV20" s="314">
        <v>2.5179</v>
      </c>
      <c r="KW20" s="314">
        <v>17.23930593</v>
      </c>
      <c r="KY20" s="168"/>
      <c r="KZ20" s="165">
        <v>46182</v>
      </c>
      <c r="LA20" s="314">
        <v>2.5654</v>
      </c>
      <c r="LB20" s="314">
        <v>17.48243138</v>
      </c>
    </row>
    <row r="21" spans="2:314">
      <c r="B21" s="168" t="s">
        <v>2043</v>
      </c>
      <c r="C21" s="168" t="s">
        <v>2389</v>
      </c>
      <c r="D21" s="149">
        <f t="shared" si="0"/>
        <v>3.084</v>
      </c>
      <c r="G21" s="168" t="s">
        <v>1697</v>
      </c>
      <c r="H21" s="168" t="s">
        <v>2177</v>
      </c>
      <c r="I21" s="149">
        <f t="shared" si="1"/>
        <v>3.1998</v>
      </c>
      <c r="L21" s="168" t="s">
        <v>524</v>
      </c>
      <c r="M21" s="168" t="s">
        <v>2390</v>
      </c>
      <c r="N21" s="149">
        <f t="shared" si="2"/>
        <v>3.1833</v>
      </c>
      <c r="P21" s="168" t="s">
        <v>525</v>
      </c>
      <c r="Q21" s="168" t="s">
        <v>2391</v>
      </c>
      <c r="R21" s="149">
        <f t="shared" si="3"/>
        <v>3.2981</v>
      </c>
      <c r="T21" s="168"/>
      <c r="U21" s="168"/>
      <c r="V21" s="149"/>
      <c r="W21" s="181"/>
      <c r="X21" s="149"/>
      <c r="Y21" s="151"/>
      <c r="AA21" s="168" t="s">
        <v>527</v>
      </c>
      <c r="AB21" s="168" t="s">
        <v>2392</v>
      </c>
      <c r="AC21" s="149">
        <f t="shared" si="12"/>
        <v>3.2711</v>
      </c>
      <c r="AD21" s="181" t="s">
        <v>528</v>
      </c>
      <c r="AE21" s="149">
        <f t="shared" si="42"/>
        <v>6.358</v>
      </c>
      <c r="AF21" s="309">
        <f t="shared" si="43"/>
        <v>20.7976538</v>
      </c>
      <c r="AH21" s="168" t="s">
        <v>529</v>
      </c>
      <c r="AI21" s="168" t="s">
        <v>2393</v>
      </c>
      <c r="AJ21" s="149">
        <f t="shared" si="15"/>
        <v>3.3186</v>
      </c>
      <c r="AK21" s="181" t="s">
        <v>530</v>
      </c>
      <c r="AL21" s="149">
        <f t="shared" si="16"/>
        <v>6.3105</v>
      </c>
      <c r="AM21" s="309">
        <f t="shared" si="17"/>
        <v>20.9420253</v>
      </c>
      <c r="AO21" s="168" t="s">
        <v>531</v>
      </c>
      <c r="AP21" s="168" t="s">
        <v>2394</v>
      </c>
      <c r="AQ21" s="149">
        <f t="shared" si="18"/>
        <v>3.1633</v>
      </c>
      <c r="AR21" s="181" t="s">
        <v>355</v>
      </c>
      <c r="AS21" s="149">
        <f t="shared" si="19"/>
        <v>6.3653</v>
      </c>
      <c r="AT21" s="309">
        <f t="shared" si="20"/>
        <v>20.13535349</v>
      </c>
      <c r="AV21" s="168" t="s">
        <v>532</v>
      </c>
      <c r="AW21" s="168" t="s">
        <v>2395</v>
      </c>
      <c r="AX21" s="149">
        <f t="shared" si="21"/>
        <v>3.0346</v>
      </c>
      <c r="AY21" s="181" t="s">
        <v>533</v>
      </c>
      <c r="AZ21" s="149">
        <f t="shared" si="22"/>
        <v>6.7134</v>
      </c>
      <c r="BA21" s="309">
        <f t="shared" si="23"/>
        <v>20.37248364</v>
      </c>
      <c r="BC21" s="168" t="s">
        <v>534</v>
      </c>
      <c r="BD21" s="168" t="s">
        <v>2396</v>
      </c>
      <c r="BE21" s="149">
        <f t="shared" si="24"/>
        <v>2.9299</v>
      </c>
      <c r="BF21" s="181" t="s">
        <v>535</v>
      </c>
      <c r="BG21" s="149">
        <f t="shared" si="25"/>
        <v>6.6811</v>
      </c>
      <c r="BH21" s="309">
        <f t="shared" si="26"/>
        <v>19.57495489</v>
      </c>
      <c r="BJ21" s="168" t="s">
        <v>536</v>
      </c>
      <c r="BK21" s="168" t="s">
        <v>2397</v>
      </c>
      <c r="BL21" s="149">
        <f t="shared" si="27"/>
        <v>3.0557</v>
      </c>
      <c r="BM21" s="181" t="s">
        <v>537</v>
      </c>
      <c r="BN21" s="149">
        <f t="shared" si="28"/>
        <v>6.7098</v>
      </c>
      <c r="BO21" s="309">
        <f t="shared" si="29"/>
        <v>20.50313586</v>
      </c>
      <c r="BQ21" s="168" t="s">
        <v>538</v>
      </c>
      <c r="BR21" s="168" t="s">
        <v>2398</v>
      </c>
      <c r="BS21" s="149">
        <f t="shared" si="30"/>
        <v>2.9957</v>
      </c>
      <c r="BT21" s="181" t="s">
        <v>539</v>
      </c>
      <c r="BU21" s="149">
        <f t="shared" si="31"/>
        <v>6.7612</v>
      </c>
      <c r="BV21" s="309">
        <f t="shared" si="32"/>
        <v>20.25452684</v>
      </c>
      <c r="BX21" s="168" t="s">
        <v>540</v>
      </c>
      <c r="BY21" s="168" t="s">
        <v>2399</v>
      </c>
      <c r="BZ21" s="149">
        <f t="shared" si="33"/>
        <v>2.877</v>
      </c>
      <c r="CA21" s="181" t="s">
        <v>541</v>
      </c>
      <c r="CB21" s="149">
        <f t="shared" si="34"/>
        <v>6.9148</v>
      </c>
      <c r="CC21" s="309">
        <f t="shared" si="35"/>
        <v>19.8938796</v>
      </c>
      <c r="CE21" s="168" t="s">
        <v>542</v>
      </c>
      <c r="CF21" s="168" t="s">
        <v>2400</v>
      </c>
      <c r="CG21" s="149">
        <f t="shared" si="36"/>
        <v>2.8209</v>
      </c>
      <c r="CH21" s="181" t="s">
        <v>543</v>
      </c>
      <c r="CI21" s="149">
        <f t="shared" si="37"/>
        <v>7.0992</v>
      </c>
      <c r="CJ21" s="309">
        <f t="shared" si="38"/>
        <v>20.02613328</v>
      </c>
      <c r="CL21" s="168" t="s">
        <v>544</v>
      </c>
      <c r="CM21" s="168" t="s">
        <v>2401</v>
      </c>
      <c r="CN21" s="149">
        <f t="shared" si="39"/>
        <v>2.7152</v>
      </c>
      <c r="CO21" s="181" t="s">
        <v>545</v>
      </c>
      <c r="CP21" s="149">
        <f t="shared" si="40"/>
        <v>7.2189</v>
      </c>
      <c r="CQ21" s="309">
        <f t="shared" si="41"/>
        <v>19.60075728</v>
      </c>
      <c r="CS21" s="168" t="s">
        <v>546</v>
      </c>
      <c r="CT21" s="168" t="s">
        <v>2254</v>
      </c>
      <c r="CU21" s="149">
        <f t="shared" si="4"/>
        <v>2.8196</v>
      </c>
      <c r="CV21" s="181" t="s">
        <v>547</v>
      </c>
      <c r="CW21" s="149">
        <f t="shared" si="5"/>
        <v>6.9588</v>
      </c>
      <c r="CX21" s="309">
        <f t="shared" si="6"/>
        <v>19.62103248</v>
      </c>
      <c r="CZ21" s="168" t="s">
        <v>548</v>
      </c>
      <c r="DA21" s="168" t="s">
        <v>2402</v>
      </c>
      <c r="DB21" s="149">
        <f t="shared" si="7"/>
        <v>2.8022</v>
      </c>
      <c r="DC21" s="181" t="s">
        <v>549</v>
      </c>
      <c r="DD21" s="149">
        <f t="shared" si="8"/>
        <v>6.9475</v>
      </c>
      <c r="DE21" s="309">
        <f t="shared" si="9"/>
        <v>19.4682845</v>
      </c>
      <c r="DG21" s="168"/>
      <c r="DH21" s="172">
        <v>44964</v>
      </c>
      <c r="DI21" s="149">
        <v>2.8203</v>
      </c>
      <c r="DJ21" s="309">
        <v>19.16873301</v>
      </c>
      <c r="DL21" s="168"/>
      <c r="DM21" s="172">
        <v>44995</v>
      </c>
      <c r="DN21" s="149">
        <v>2.6337</v>
      </c>
      <c r="DO21" s="309">
        <v>18.34503735</v>
      </c>
      <c r="DQ21" s="168"/>
      <c r="DR21" s="172">
        <v>45023</v>
      </c>
      <c r="DS21" s="149">
        <v>2.6498</v>
      </c>
      <c r="DT21" s="309">
        <v>18.24069324</v>
      </c>
      <c r="DV21" s="168"/>
      <c r="DW21" s="172">
        <v>45056</v>
      </c>
      <c r="DX21" s="149">
        <v>2.5626</v>
      </c>
      <c r="DY21" s="309">
        <v>17.75856174</v>
      </c>
      <c r="EA21" s="168"/>
      <c r="EB21" s="172">
        <v>45084</v>
      </c>
      <c r="EC21" s="149">
        <v>2.4412</v>
      </c>
      <c r="ED21" s="309">
        <v>17.38036752</v>
      </c>
      <c r="EF21" s="168"/>
      <c r="EG21" s="172">
        <v>45117</v>
      </c>
      <c r="EH21" s="149">
        <v>2.378</v>
      </c>
      <c r="EI21" s="309">
        <v>17.1040028</v>
      </c>
      <c r="EK21" s="168"/>
      <c r="EL21" s="172">
        <v>45148</v>
      </c>
      <c r="EM21" s="149">
        <v>2.3721</v>
      </c>
      <c r="EN21" s="309">
        <v>16.97854296</v>
      </c>
      <c r="EP21" s="168"/>
      <c r="EQ21" s="173">
        <v>45176</v>
      </c>
      <c r="ER21" s="149">
        <v>2.4233</v>
      </c>
      <c r="ES21" s="309">
        <v>17.44436738</v>
      </c>
      <c r="EU21" s="168"/>
      <c r="EV21" s="173">
        <v>45209</v>
      </c>
      <c r="EW21" s="149">
        <v>2.5397</v>
      </c>
      <c r="EX21" s="309">
        <v>18.23022057</v>
      </c>
      <c r="EZ21" s="168"/>
      <c r="FA21" s="173">
        <v>45239</v>
      </c>
      <c r="FB21" s="149">
        <v>2.4438</v>
      </c>
      <c r="FC21" s="309">
        <v>17.53964136</v>
      </c>
      <c r="FE21" s="168"/>
      <c r="FF21" s="173">
        <v>45268</v>
      </c>
      <c r="FG21" s="149">
        <v>2.459</v>
      </c>
      <c r="FH21" s="309">
        <v>17.4891457</v>
      </c>
      <c r="FJ21" s="168"/>
      <c r="FK21" s="173">
        <v>45300</v>
      </c>
      <c r="FL21" s="149">
        <v>2.3722</v>
      </c>
      <c r="FM21" s="309">
        <v>16.8449922</v>
      </c>
      <c r="FO21" s="168"/>
      <c r="FP21" s="173">
        <v>45323</v>
      </c>
      <c r="FQ21" s="149">
        <v>2.4214</v>
      </c>
      <c r="FR21" s="309">
        <v>17.20380486</v>
      </c>
      <c r="FT21" s="168"/>
      <c r="FU21" s="173">
        <v>45359</v>
      </c>
      <c r="FV21" s="149">
        <v>2.3793</v>
      </c>
      <c r="FW21" s="309">
        <v>16.887796</v>
      </c>
      <c r="FY21" s="168"/>
      <c r="FZ21" s="173">
        <v>45391</v>
      </c>
      <c r="GA21" s="149">
        <v>2.3018</v>
      </c>
      <c r="GB21" s="309">
        <v>16.33265208</v>
      </c>
      <c r="GD21" s="168"/>
      <c r="GE21" s="173">
        <v>45422</v>
      </c>
      <c r="GF21" s="149">
        <v>2.3651</v>
      </c>
      <c r="GG21" s="309">
        <v>16.79481161</v>
      </c>
      <c r="GI21" s="168"/>
      <c r="GJ21" s="173">
        <v>45449</v>
      </c>
      <c r="GK21" s="149">
        <v>2.4635</v>
      </c>
      <c r="GL21" s="309">
        <v>17.5174558</v>
      </c>
      <c r="GN21" s="168"/>
      <c r="GO21" s="173">
        <v>45483</v>
      </c>
      <c r="GP21" s="149">
        <v>2.5116</v>
      </c>
      <c r="GQ21" s="309">
        <v>17.91825672</v>
      </c>
      <c r="GS21" s="168"/>
      <c r="GT21" s="173">
        <v>45513</v>
      </c>
      <c r="GU21" s="149">
        <v>2.6417</v>
      </c>
      <c r="GV21" s="309">
        <v>18.87468233</v>
      </c>
      <c r="GX21" s="168"/>
      <c r="GY21" s="147">
        <v>45540</v>
      </c>
      <c r="GZ21" s="152">
        <v>2.8092</v>
      </c>
      <c r="HA21" s="152">
        <v>19.94223</v>
      </c>
      <c r="HC21" s="168"/>
      <c r="HD21" s="147">
        <v>45575</v>
      </c>
      <c r="HE21" s="152">
        <v>2.7529</v>
      </c>
      <c r="HF21" s="152">
        <v>19.47456518</v>
      </c>
      <c r="HH21" s="168"/>
      <c r="HI21" s="147">
        <v>45604</v>
      </c>
      <c r="HJ21" s="152">
        <v>2.7726</v>
      </c>
      <c r="HK21" s="152">
        <v>19.80551</v>
      </c>
      <c r="HM21" s="168"/>
      <c r="HN21" s="147">
        <v>45636</v>
      </c>
      <c r="HO21">
        <v>2.807</v>
      </c>
      <c r="HP21">
        <v>20.18121</v>
      </c>
      <c r="HR21" s="168"/>
      <c r="HS21" s="147"/>
      <c r="HW21" s="168"/>
      <c r="HX21" s="147">
        <v>45695</v>
      </c>
      <c r="HY21" s="152">
        <v>2.8431</v>
      </c>
      <c r="HZ21" s="152">
        <v>20.38474</v>
      </c>
      <c r="IB21" s="168"/>
      <c r="IC21" s="170">
        <v>45726</v>
      </c>
      <c r="ID21" s="152">
        <v>2.8192</v>
      </c>
      <c r="IE21" s="152">
        <v>20.22297</v>
      </c>
      <c r="IG21" s="168"/>
      <c r="IH21" s="170">
        <v>45756</v>
      </c>
      <c r="II21" s="152">
        <v>2.8843</v>
      </c>
      <c r="IJ21" s="152">
        <v>20.786</v>
      </c>
      <c r="IL21" s="168"/>
      <c r="IM21" s="170">
        <v>45786</v>
      </c>
      <c r="IN21" s="152">
        <v>2.7053</v>
      </c>
      <c r="IO21" s="152">
        <v>19.50386</v>
      </c>
      <c r="IQ21" s="168"/>
      <c r="IR21" s="147">
        <v>45817</v>
      </c>
      <c r="IS21" s="152">
        <v>2.6577</v>
      </c>
      <c r="IT21" s="152">
        <v>19.0969</v>
      </c>
      <c r="IV21" s="168"/>
      <c r="IW21" s="147">
        <v>45848</v>
      </c>
      <c r="IX21">
        <v>2.601</v>
      </c>
      <c r="IY21">
        <v>18.59975</v>
      </c>
      <c r="JA21" s="168"/>
      <c r="JB21" s="147">
        <v>45877</v>
      </c>
      <c r="JC21" s="152">
        <v>2.6039</v>
      </c>
      <c r="JD21" s="152">
        <v>18.58716</v>
      </c>
      <c r="JF21" s="168"/>
      <c r="JG21" s="147">
        <v>45909</v>
      </c>
      <c r="JH21" s="152">
        <v>2.6251</v>
      </c>
      <c r="JI21" s="152">
        <v>18.64031</v>
      </c>
      <c r="JK21" s="168"/>
      <c r="JL21" s="147">
        <v>45940</v>
      </c>
      <c r="JM21" s="152">
        <v>2.5831</v>
      </c>
      <c r="JN21" s="152">
        <v>18.35240888</v>
      </c>
      <c r="JP21" s="168"/>
      <c r="JQ21" s="147">
        <v>45968</v>
      </c>
      <c r="JR21" s="152">
        <v>2.619</v>
      </c>
      <c r="JS21" s="152">
        <v>18.5519484</v>
      </c>
      <c r="JU21" s="168"/>
      <c r="JV21" s="147">
        <v>46001</v>
      </c>
      <c r="JW21" s="152">
        <v>2.5729</v>
      </c>
      <c r="JX21" s="152">
        <v>18.20403937</v>
      </c>
      <c r="JZ21" s="168"/>
      <c r="KA21" s="147">
        <v>46031</v>
      </c>
      <c r="KB21" s="152">
        <v>2.5678</v>
      </c>
      <c r="KC21" s="152">
        <v>18.00746784</v>
      </c>
      <c r="KE21" s="168"/>
      <c r="KF21" s="147"/>
      <c r="KG21" s="152"/>
      <c r="KH21" s="152"/>
      <c r="KJ21" s="168"/>
      <c r="KK21" s="147">
        <v>46091</v>
      </c>
      <c r="KL21" s="152">
        <v>2.5611</v>
      </c>
      <c r="KM21" s="152">
        <v>17.66698002</v>
      </c>
      <c r="KO21" s="168"/>
      <c r="KP21" s="147">
        <v>46121</v>
      </c>
      <c r="KQ21" s="152">
        <v>2.5456</v>
      </c>
      <c r="KR21" s="152">
        <v>17.47528944</v>
      </c>
      <c r="KT21" s="168"/>
      <c r="KU21" s="147">
        <v>46150</v>
      </c>
      <c r="KV21" s="152">
        <v>2.528</v>
      </c>
      <c r="KW21" s="152">
        <v>17.3173056</v>
      </c>
      <c r="KY21" s="168"/>
      <c r="KZ21" s="147">
        <v>46181</v>
      </c>
      <c r="LA21" s="152">
        <v>2.5637</v>
      </c>
      <c r="LB21" s="152">
        <v>17.48392126</v>
      </c>
    </row>
    <row r="22" spans="2:314">
      <c r="B22" s="168" t="s">
        <v>2060</v>
      </c>
      <c r="C22" s="168" t="s">
        <v>2403</v>
      </c>
      <c r="D22" s="149">
        <f t="shared" si="0"/>
        <v>3.087</v>
      </c>
      <c r="G22" s="168"/>
      <c r="H22" s="168"/>
      <c r="I22" s="149"/>
      <c r="L22" s="168" t="s">
        <v>550</v>
      </c>
      <c r="M22" s="168" t="s">
        <v>2404</v>
      </c>
      <c r="N22" s="149">
        <f t="shared" si="2"/>
        <v>3.1858</v>
      </c>
      <c r="P22" s="168" t="s">
        <v>552</v>
      </c>
      <c r="Q22" s="168" t="s">
        <v>2405</v>
      </c>
      <c r="R22" s="149">
        <f t="shared" si="3"/>
        <v>3.3006</v>
      </c>
      <c r="T22" s="168"/>
      <c r="U22" s="168"/>
      <c r="V22" s="149"/>
      <c r="W22" s="181"/>
      <c r="X22" s="149"/>
      <c r="Y22" s="151"/>
      <c r="AA22" s="168"/>
      <c r="AB22" s="168"/>
      <c r="AC22" s="149"/>
      <c r="AD22" s="181"/>
      <c r="AE22" s="149"/>
      <c r="AF22" s="151"/>
      <c r="AH22" s="168" t="s">
        <v>554</v>
      </c>
      <c r="AI22" s="168" t="s">
        <v>2406</v>
      </c>
      <c r="AJ22" s="149">
        <f t="shared" si="15"/>
        <v>3.3824</v>
      </c>
      <c r="AK22" s="181" t="s">
        <v>555</v>
      </c>
      <c r="AL22" s="149">
        <f t="shared" ref="AL22:AL28" si="44">AK22/100</f>
        <v>6.3178</v>
      </c>
      <c r="AM22" s="309">
        <f t="shared" ref="AM22:AM28" si="45">AJ22*AL22</f>
        <v>21.36932672</v>
      </c>
      <c r="AO22" s="168" t="s">
        <v>556</v>
      </c>
      <c r="AP22" s="168" t="s">
        <v>2407</v>
      </c>
      <c r="AQ22" s="149">
        <f t="shared" si="18"/>
        <v>3.1657</v>
      </c>
      <c r="AR22" s="181" t="s">
        <v>557</v>
      </c>
      <c r="AS22" s="149">
        <f t="shared" si="19"/>
        <v>6.3659</v>
      </c>
      <c r="AT22" s="309">
        <f t="shared" si="20"/>
        <v>20.15252963</v>
      </c>
      <c r="AV22" s="168" t="s">
        <v>558</v>
      </c>
      <c r="AW22" s="168" t="s">
        <v>2408</v>
      </c>
      <c r="AX22" s="149">
        <f t="shared" si="21"/>
        <v>3.0146</v>
      </c>
      <c r="AY22" s="181" t="s">
        <v>559</v>
      </c>
      <c r="AZ22" s="149">
        <f t="shared" si="22"/>
        <v>6.6899</v>
      </c>
      <c r="BA22" s="309">
        <f t="shared" si="23"/>
        <v>20.16737254</v>
      </c>
      <c r="BC22" s="168" t="s">
        <v>560</v>
      </c>
      <c r="BD22" s="168" t="s">
        <v>2409</v>
      </c>
      <c r="BE22" s="149">
        <f t="shared" si="24"/>
        <v>2.9397</v>
      </c>
      <c r="BF22" s="181" t="s">
        <v>561</v>
      </c>
      <c r="BG22" s="149">
        <f t="shared" si="25"/>
        <v>6.6634</v>
      </c>
      <c r="BH22" s="309">
        <f t="shared" si="26"/>
        <v>19.58839698</v>
      </c>
      <c r="BJ22" s="168" t="s">
        <v>562</v>
      </c>
      <c r="BK22" s="168" t="s">
        <v>2410</v>
      </c>
      <c r="BL22" s="149">
        <f t="shared" si="27"/>
        <v>3.0765</v>
      </c>
      <c r="BM22" s="181" t="s">
        <v>563</v>
      </c>
      <c r="BN22" s="149">
        <f t="shared" si="28"/>
        <v>6.7143</v>
      </c>
      <c r="BO22" s="309">
        <f t="shared" si="29"/>
        <v>20.65654395</v>
      </c>
      <c r="BQ22" s="168" t="s">
        <v>564</v>
      </c>
      <c r="BR22" s="168" t="s">
        <v>2411</v>
      </c>
      <c r="BS22" s="149">
        <f t="shared" si="30"/>
        <v>2.9974</v>
      </c>
      <c r="BT22" s="181" t="s">
        <v>565</v>
      </c>
      <c r="BU22" s="149">
        <f t="shared" si="31"/>
        <v>6.7584</v>
      </c>
      <c r="BV22" s="309">
        <f t="shared" si="32"/>
        <v>20.25762816</v>
      </c>
      <c r="BX22" s="168" t="s">
        <v>566</v>
      </c>
      <c r="BY22" s="168" t="s">
        <v>2412</v>
      </c>
      <c r="BZ22" s="149">
        <f t="shared" si="33"/>
        <v>2.8923</v>
      </c>
      <c r="CA22" s="181" t="s">
        <v>567</v>
      </c>
      <c r="CB22" s="149">
        <f t="shared" si="34"/>
        <v>6.916</v>
      </c>
      <c r="CC22" s="309">
        <f t="shared" si="35"/>
        <v>20.0031468</v>
      </c>
      <c r="CE22" s="168"/>
      <c r="CF22" s="168"/>
      <c r="CG22" s="149"/>
      <c r="CH22" s="181"/>
      <c r="CI22" s="149"/>
      <c r="CJ22" s="309"/>
      <c r="CL22" s="168" t="s">
        <v>568</v>
      </c>
      <c r="CM22" s="168" t="s">
        <v>2413</v>
      </c>
      <c r="CN22" s="149">
        <f t="shared" si="39"/>
        <v>2.6989</v>
      </c>
      <c r="CO22" s="181" t="s">
        <v>569</v>
      </c>
      <c r="CP22" s="149">
        <f t="shared" si="40"/>
        <v>7.215</v>
      </c>
      <c r="CQ22" s="309">
        <f t="shared" si="41"/>
        <v>19.4725635</v>
      </c>
      <c r="CS22" s="168" t="s">
        <v>570</v>
      </c>
      <c r="CT22" s="168" t="s">
        <v>2414</v>
      </c>
      <c r="CU22" s="149">
        <f t="shared" si="4"/>
        <v>2.8275</v>
      </c>
      <c r="CV22" s="181" t="s">
        <v>571</v>
      </c>
      <c r="CW22" s="149">
        <f t="shared" si="5"/>
        <v>6.9606</v>
      </c>
      <c r="CX22" s="309">
        <f t="shared" si="6"/>
        <v>19.6810965</v>
      </c>
      <c r="CZ22" s="168"/>
      <c r="DA22" s="168"/>
      <c r="DB22" s="149"/>
      <c r="DC22" s="181"/>
      <c r="DD22" s="149"/>
      <c r="DE22" s="309"/>
      <c r="DG22" s="168"/>
      <c r="DH22" s="172">
        <v>44963</v>
      </c>
      <c r="DI22" s="149">
        <v>2.8043</v>
      </c>
      <c r="DJ22" s="309">
        <v>18.99548691</v>
      </c>
      <c r="DL22" s="168"/>
      <c r="DM22" s="172">
        <v>44994</v>
      </c>
      <c r="DN22" s="149">
        <v>2.5804</v>
      </c>
      <c r="DO22" s="309">
        <v>17.97661464</v>
      </c>
      <c r="DQ22" s="168"/>
      <c r="DR22" s="172">
        <v>45022</v>
      </c>
      <c r="DS22" s="149">
        <v>2.6639</v>
      </c>
      <c r="DT22" s="309">
        <v>18.31351333</v>
      </c>
      <c r="DV22" s="168"/>
      <c r="DW22" s="172">
        <v>45055</v>
      </c>
      <c r="DX22" s="149">
        <v>2.5689</v>
      </c>
      <c r="DY22" s="309">
        <v>17.79091695</v>
      </c>
      <c r="EA22" s="168"/>
      <c r="EB22" s="172">
        <v>45083</v>
      </c>
      <c r="EC22" s="149">
        <v>2.4571</v>
      </c>
      <c r="ED22" s="309">
        <v>17.46383825</v>
      </c>
      <c r="EF22" s="168"/>
      <c r="EG22" s="172">
        <v>45114</v>
      </c>
      <c r="EH22" s="149">
        <v>2.3785</v>
      </c>
      <c r="EI22" s="309">
        <v>17.1380439</v>
      </c>
      <c r="EK22" s="168"/>
      <c r="EL22" s="172">
        <v>45147</v>
      </c>
      <c r="EM22" s="149">
        <v>2.374</v>
      </c>
      <c r="EN22" s="309">
        <v>16.9949912</v>
      </c>
      <c r="EP22" s="168"/>
      <c r="EQ22" s="173">
        <v>45175</v>
      </c>
      <c r="ER22" s="149">
        <v>2.3963</v>
      </c>
      <c r="ES22" s="309">
        <v>17.24593147</v>
      </c>
      <c r="EU22" s="168"/>
      <c r="EV22" s="173">
        <v>45208</v>
      </c>
      <c r="EW22" s="149">
        <v>2.5406</v>
      </c>
      <c r="EX22" s="309">
        <v>18.23871334</v>
      </c>
      <c r="EZ22" s="168"/>
      <c r="FA22" s="173">
        <v>45238</v>
      </c>
      <c r="FB22" s="149">
        <v>2.434</v>
      </c>
      <c r="FC22" s="309">
        <v>17.4695482</v>
      </c>
      <c r="FE22" s="168"/>
      <c r="FF22" s="173">
        <v>45267</v>
      </c>
      <c r="FG22" s="149">
        <v>2.4296</v>
      </c>
      <c r="FH22" s="309">
        <v>17.29292096</v>
      </c>
      <c r="FJ22" s="168"/>
      <c r="FK22" s="173">
        <v>45299</v>
      </c>
      <c r="FL22" s="149">
        <v>2.3775</v>
      </c>
      <c r="FM22" s="309">
        <v>16.8816765</v>
      </c>
      <c r="FO22" s="168"/>
      <c r="FP22" s="173"/>
      <c r="FQ22" s="149"/>
      <c r="FR22" s="309"/>
      <c r="FT22" s="168"/>
      <c r="FU22" s="173">
        <v>45358</v>
      </c>
      <c r="FV22" s="149">
        <v>2.3784</v>
      </c>
      <c r="FW22" s="309">
        <v>16.887116</v>
      </c>
      <c r="FY22" s="168"/>
      <c r="FZ22" s="173">
        <v>45390</v>
      </c>
      <c r="GA22" s="149">
        <v>2.3221</v>
      </c>
      <c r="GB22" s="309">
        <v>16.47460287</v>
      </c>
      <c r="GD22" s="168"/>
      <c r="GE22" s="173">
        <v>45421</v>
      </c>
      <c r="GF22" s="149">
        <v>2.3813</v>
      </c>
      <c r="GG22" s="309">
        <v>16.91389764</v>
      </c>
      <c r="GI22" s="168"/>
      <c r="GJ22" s="173">
        <v>45448</v>
      </c>
      <c r="GK22" s="149">
        <v>2.5058</v>
      </c>
      <c r="GL22" s="309">
        <v>17.81548626</v>
      </c>
      <c r="GN22" s="168"/>
      <c r="GO22" s="173">
        <v>45482</v>
      </c>
      <c r="GP22" s="149">
        <v>2.5262</v>
      </c>
      <c r="GQ22" s="309">
        <v>18.0143322</v>
      </c>
      <c r="GS22" s="168"/>
      <c r="GT22" s="173">
        <v>45512</v>
      </c>
      <c r="GU22" s="149">
        <v>2.6996</v>
      </c>
      <c r="GV22" s="309">
        <v>19.2913416</v>
      </c>
      <c r="GX22" s="168"/>
      <c r="GY22" s="147">
        <v>45539</v>
      </c>
      <c r="GZ22" s="152">
        <v>2.7845</v>
      </c>
      <c r="HA22" s="152">
        <v>19.81116</v>
      </c>
      <c r="HC22" s="168"/>
      <c r="HD22" s="147">
        <v>45574</v>
      </c>
      <c r="HE22" s="152">
        <v>2.7422</v>
      </c>
      <c r="HF22" s="152">
        <v>19.35115696</v>
      </c>
      <c r="HH22" s="168"/>
      <c r="HI22" s="147">
        <v>45603</v>
      </c>
      <c r="HJ22" s="152">
        <v>2.8112</v>
      </c>
      <c r="HK22" s="152">
        <v>20.14478</v>
      </c>
      <c r="HM22" s="168"/>
      <c r="HN22" s="147">
        <v>45635</v>
      </c>
      <c r="HO22">
        <v>2.7997</v>
      </c>
      <c r="HP22">
        <v>20.12144</v>
      </c>
      <c r="HR22" s="168"/>
      <c r="HS22" s="147"/>
      <c r="HW22" s="168"/>
      <c r="HX22" s="147">
        <v>45694</v>
      </c>
      <c r="HY22" s="152">
        <v>2.8633</v>
      </c>
      <c r="HZ22" s="152">
        <v>20.52728</v>
      </c>
      <c r="IB22" s="168"/>
      <c r="IC22" s="170">
        <v>45723</v>
      </c>
      <c r="ID22" s="152">
        <v>2.8225</v>
      </c>
      <c r="IE22" s="152">
        <v>20.23874</v>
      </c>
      <c r="IG22" s="168"/>
      <c r="IH22" s="170">
        <v>45755</v>
      </c>
      <c r="II22" s="152">
        <v>2.8605</v>
      </c>
      <c r="IJ22" s="152">
        <v>20.60647</v>
      </c>
      <c r="IL22" s="168"/>
      <c r="IM22" s="170">
        <v>45785</v>
      </c>
      <c r="IN22" s="152">
        <v>2.7184</v>
      </c>
      <c r="IO22" s="152">
        <v>19.59232</v>
      </c>
      <c r="IQ22" s="168"/>
      <c r="IR22" s="147">
        <v>45814</v>
      </c>
      <c r="IS22" s="152">
        <v>2.6686</v>
      </c>
      <c r="IT22" s="152">
        <v>19.17256</v>
      </c>
      <c r="IV22" s="168"/>
      <c r="IW22" s="147">
        <v>45847</v>
      </c>
      <c r="IX22">
        <v>2.5991</v>
      </c>
      <c r="IY22">
        <v>18.59422</v>
      </c>
      <c r="JA22" s="168"/>
      <c r="JB22" s="147">
        <v>45876</v>
      </c>
      <c r="JC22" s="152">
        <v>2.6026</v>
      </c>
      <c r="JD22" s="152">
        <v>18.56825</v>
      </c>
      <c r="JF22" s="168"/>
      <c r="JG22" s="147">
        <v>45908</v>
      </c>
      <c r="JH22" s="152">
        <v>2.631</v>
      </c>
      <c r="JI22" s="152">
        <v>18.68773</v>
      </c>
      <c r="JK22" s="168"/>
      <c r="JL22" s="147">
        <v>45939</v>
      </c>
      <c r="JM22" s="152">
        <v>2.5756</v>
      </c>
      <c r="JN22" s="152">
        <v>18.31303112</v>
      </c>
      <c r="JP22" s="168"/>
      <c r="JQ22" s="147">
        <v>45967</v>
      </c>
      <c r="JR22" s="152">
        <v>2.6198</v>
      </c>
      <c r="JS22" s="152">
        <v>18.5652127</v>
      </c>
      <c r="JU22" s="168"/>
      <c r="JV22" s="147">
        <v>46000</v>
      </c>
      <c r="JW22" s="152">
        <v>2.5813</v>
      </c>
      <c r="JX22" s="152">
        <v>18.26863449</v>
      </c>
      <c r="JZ22" s="168"/>
      <c r="KA22" s="147">
        <v>46030</v>
      </c>
      <c r="KB22" s="152">
        <v>2.5668</v>
      </c>
      <c r="KC22" s="152">
        <v>18.01816596</v>
      </c>
      <c r="KE22" s="168"/>
      <c r="KF22" s="147"/>
      <c r="KG22" s="152"/>
      <c r="KH22" s="152"/>
      <c r="KJ22" s="168"/>
      <c r="KK22" s="147">
        <v>46090</v>
      </c>
      <c r="KL22" s="152">
        <v>2.6044</v>
      </c>
      <c r="KM22" s="152">
        <v>18.01150952</v>
      </c>
      <c r="KO22" s="168"/>
      <c r="KP22" s="147">
        <v>46120</v>
      </c>
      <c r="KQ22" s="152">
        <v>2.5571</v>
      </c>
      <c r="KR22" s="152">
        <v>17.5621628</v>
      </c>
      <c r="KT22" s="168"/>
      <c r="KU22" s="147">
        <v>46149</v>
      </c>
      <c r="KV22" s="152">
        <v>2.5225</v>
      </c>
      <c r="KW22" s="152">
        <v>17.27584575</v>
      </c>
      <c r="KY22" s="168"/>
      <c r="KZ22" s="147">
        <v>46178</v>
      </c>
      <c r="LA22" s="152">
        <v>2.5411</v>
      </c>
      <c r="LB22" s="152">
        <v>17.31937527</v>
      </c>
    </row>
    <row r="23" spans="2:314">
      <c r="B23" s="168" t="s">
        <v>2073</v>
      </c>
      <c r="C23" s="168" t="s">
        <v>2415</v>
      </c>
      <c r="D23" s="149">
        <f t="shared" si="0"/>
        <v>3.0913</v>
      </c>
      <c r="G23" s="168"/>
      <c r="H23" s="168"/>
      <c r="I23" s="149"/>
      <c r="L23" s="168" t="s">
        <v>572</v>
      </c>
      <c r="M23" s="168" t="s">
        <v>2416</v>
      </c>
      <c r="N23" s="149">
        <f t="shared" si="2"/>
        <v>3.213</v>
      </c>
      <c r="P23" s="168" t="s">
        <v>573</v>
      </c>
      <c r="Q23" s="168" t="s">
        <v>2417</v>
      </c>
      <c r="R23" s="149">
        <f t="shared" si="3"/>
        <v>3.3028</v>
      </c>
      <c r="T23" s="168"/>
      <c r="U23" s="168"/>
      <c r="V23" s="149"/>
      <c r="W23" s="181"/>
      <c r="X23" s="149"/>
      <c r="Y23" s="151"/>
      <c r="AA23" s="168"/>
      <c r="AB23" s="168"/>
      <c r="AC23" s="149"/>
      <c r="AD23" s="181"/>
      <c r="AE23" s="149"/>
      <c r="AF23" s="151"/>
      <c r="AH23" s="168" t="s">
        <v>574</v>
      </c>
      <c r="AI23" s="168" t="s">
        <v>2418</v>
      </c>
      <c r="AJ23" s="149">
        <f t="shared" si="15"/>
        <v>3.3723</v>
      </c>
      <c r="AK23" s="181" t="s">
        <v>575</v>
      </c>
      <c r="AL23" s="149">
        <f t="shared" si="44"/>
        <v>6.3185</v>
      </c>
      <c r="AM23" s="309">
        <f t="shared" si="45"/>
        <v>21.30787755</v>
      </c>
      <c r="AO23" s="168" t="s">
        <v>576</v>
      </c>
      <c r="AP23" s="168" t="s">
        <v>2419</v>
      </c>
      <c r="AQ23" s="149">
        <f t="shared" si="18"/>
        <v>3.1308</v>
      </c>
      <c r="AR23" s="181" t="s">
        <v>577</v>
      </c>
      <c r="AS23" s="149">
        <f t="shared" si="19"/>
        <v>6.3799</v>
      </c>
      <c r="AT23" s="309">
        <f t="shared" si="20"/>
        <v>19.97419092</v>
      </c>
      <c r="AV23" s="168" t="s">
        <v>578</v>
      </c>
      <c r="AW23" s="168" t="s">
        <v>2420</v>
      </c>
      <c r="AX23" s="149">
        <f t="shared" si="21"/>
        <v>3.0448</v>
      </c>
      <c r="AY23" s="181" t="s">
        <v>579</v>
      </c>
      <c r="AZ23" s="149">
        <f t="shared" si="22"/>
        <v>6.6332</v>
      </c>
      <c r="BA23" s="309">
        <f t="shared" si="23"/>
        <v>20.19676736</v>
      </c>
      <c r="BC23" s="168" t="s">
        <v>580</v>
      </c>
      <c r="BD23" s="168" t="s">
        <v>2421</v>
      </c>
      <c r="BE23" s="149">
        <f t="shared" si="24"/>
        <v>2.9378</v>
      </c>
      <c r="BF23" s="181" t="s">
        <v>581</v>
      </c>
      <c r="BG23" s="149">
        <f t="shared" si="25"/>
        <v>6.6649</v>
      </c>
      <c r="BH23" s="309">
        <f t="shared" si="26"/>
        <v>19.58014322</v>
      </c>
      <c r="BJ23" s="168" t="s">
        <v>582</v>
      </c>
      <c r="BK23" s="168" t="s">
        <v>2422</v>
      </c>
      <c r="BL23" s="149">
        <f t="shared" si="27"/>
        <v>3.0514</v>
      </c>
      <c r="BM23" s="181" t="s">
        <v>583</v>
      </c>
      <c r="BN23" s="149">
        <f t="shared" si="28"/>
        <v>6.7246</v>
      </c>
      <c r="BO23" s="309">
        <f t="shared" si="29"/>
        <v>20.51944444</v>
      </c>
      <c r="BQ23" s="168" t="s">
        <v>584</v>
      </c>
      <c r="BR23" s="168" t="s">
        <v>2423</v>
      </c>
      <c r="BS23" s="149">
        <f t="shared" si="30"/>
        <v>3.0166</v>
      </c>
      <c r="BT23" s="181" t="s">
        <v>585</v>
      </c>
      <c r="BU23" s="149">
        <f t="shared" si="31"/>
        <v>6.7695</v>
      </c>
      <c r="BV23" s="309">
        <f t="shared" si="32"/>
        <v>20.4208737</v>
      </c>
      <c r="BX23" s="168" t="s">
        <v>586</v>
      </c>
      <c r="BY23" s="168" t="s">
        <v>2424</v>
      </c>
      <c r="BZ23" s="149">
        <f t="shared" si="33"/>
        <v>2.8845</v>
      </c>
      <c r="CA23" s="181" t="s">
        <v>587</v>
      </c>
      <c r="CB23" s="149">
        <f t="shared" si="34"/>
        <v>6.9096</v>
      </c>
      <c r="CC23" s="309">
        <f t="shared" si="35"/>
        <v>19.9307412</v>
      </c>
      <c r="CE23" s="168"/>
      <c r="CF23" s="168"/>
      <c r="CG23" s="149"/>
      <c r="CH23" s="181"/>
      <c r="CI23" s="149"/>
      <c r="CJ23" s="309"/>
      <c r="CL23" s="168" t="s">
        <v>588</v>
      </c>
      <c r="CM23" s="168" t="s">
        <v>2425</v>
      </c>
      <c r="CN23" s="149">
        <f t="shared" si="39"/>
        <v>2.7108</v>
      </c>
      <c r="CO23" s="181" t="s">
        <v>589</v>
      </c>
      <c r="CP23" s="149">
        <f t="shared" si="40"/>
        <v>7.2292</v>
      </c>
      <c r="CQ23" s="309">
        <f t="shared" ref="CQ23:CQ27" si="46">CN23*CP23</f>
        <v>19.59691536</v>
      </c>
      <c r="CS23" s="168" t="s">
        <v>590</v>
      </c>
      <c r="CT23" s="168" t="s">
        <v>2426</v>
      </c>
      <c r="CU23" s="149">
        <f t="shared" si="4"/>
        <v>2.8242</v>
      </c>
      <c r="CV23" s="181" t="s">
        <v>591</v>
      </c>
      <c r="CW23" s="149">
        <f t="shared" si="5"/>
        <v>6.9975</v>
      </c>
      <c r="CX23" s="309">
        <f t="shared" si="6"/>
        <v>19.7623395</v>
      </c>
      <c r="CZ23" s="168"/>
      <c r="DA23" s="168"/>
      <c r="DB23" s="149"/>
      <c r="DC23" s="181"/>
      <c r="DD23" s="149"/>
      <c r="DE23" s="309"/>
      <c r="DG23" s="168"/>
      <c r="DH23" s="172">
        <v>44960</v>
      </c>
      <c r="DI23" s="149">
        <v>2.7698</v>
      </c>
      <c r="DJ23" s="309">
        <v>18.66346636</v>
      </c>
      <c r="DL23" s="168"/>
      <c r="DM23" s="172">
        <v>44993</v>
      </c>
      <c r="DN23" s="149">
        <v>2.6042</v>
      </c>
      <c r="DO23" s="309">
        <v>18.1057005</v>
      </c>
      <c r="DQ23" s="168"/>
      <c r="DR23" s="172">
        <v>45020</v>
      </c>
      <c r="DS23" s="149">
        <v>2.6329</v>
      </c>
      <c r="DT23" s="309">
        <v>18.08775971</v>
      </c>
      <c r="DV23" s="168"/>
      <c r="DW23" s="172">
        <v>45054</v>
      </c>
      <c r="DX23" s="149">
        <v>2.5681</v>
      </c>
      <c r="DY23" s="309">
        <v>17.76046598</v>
      </c>
      <c r="EA23" s="168"/>
      <c r="EB23" s="172">
        <v>45082</v>
      </c>
      <c r="EC23" s="149">
        <v>2.4769</v>
      </c>
      <c r="ED23" s="309">
        <v>17.56221176</v>
      </c>
      <c r="EF23" s="168"/>
      <c r="EG23" s="172">
        <v>45113</v>
      </c>
      <c r="EH23" s="149">
        <v>2.3459</v>
      </c>
      <c r="EI23" s="309">
        <v>16.91346982</v>
      </c>
      <c r="EK23" s="168"/>
      <c r="EL23" s="172">
        <v>45146</v>
      </c>
      <c r="EM23" s="149">
        <v>2.3796</v>
      </c>
      <c r="EN23" s="309">
        <v>17.0296074</v>
      </c>
      <c r="EP23" s="168"/>
      <c r="EQ23" s="173">
        <v>45174</v>
      </c>
      <c r="ER23" s="149">
        <v>2.3775</v>
      </c>
      <c r="ES23" s="309">
        <v>17.06640825</v>
      </c>
      <c r="EU23" s="168"/>
      <c r="EV23" s="173"/>
      <c r="EW23" s="149"/>
      <c r="EX23" s="309"/>
      <c r="EZ23" s="168"/>
      <c r="FA23" s="173">
        <v>45237</v>
      </c>
      <c r="FB23" s="149">
        <v>2.4474</v>
      </c>
      <c r="FC23" s="309">
        <v>17.56645824</v>
      </c>
      <c r="FE23" s="168"/>
      <c r="FF23" s="173">
        <v>45266</v>
      </c>
      <c r="FG23" s="149">
        <v>2.4407</v>
      </c>
      <c r="FH23" s="309">
        <v>17.3631398</v>
      </c>
      <c r="FJ23" s="168"/>
      <c r="FK23" s="173">
        <v>45296</v>
      </c>
      <c r="FL23" s="149">
        <v>2.3967</v>
      </c>
      <c r="FM23" s="309">
        <v>17.02352043</v>
      </c>
      <c r="FO23" s="168"/>
      <c r="FP23" s="173"/>
      <c r="FQ23" s="149"/>
      <c r="FR23" s="309"/>
      <c r="FT23" s="168"/>
      <c r="FU23" s="173">
        <v>45357</v>
      </c>
      <c r="FV23" s="149">
        <v>2.3859</v>
      </c>
      <c r="FW23" s="309">
        <v>16.943707</v>
      </c>
      <c r="FY23" s="168"/>
      <c r="FZ23" s="173">
        <v>45385</v>
      </c>
      <c r="GA23" s="149">
        <v>2.3347</v>
      </c>
      <c r="GB23" s="309">
        <v>16.56446303</v>
      </c>
      <c r="GD23" s="168"/>
      <c r="GE23" s="173">
        <v>45420</v>
      </c>
      <c r="GF23" s="149">
        <v>2.3811</v>
      </c>
      <c r="GG23" s="309">
        <v>16.90961976</v>
      </c>
      <c r="GI23" s="168"/>
      <c r="GJ23" s="173">
        <v>45447</v>
      </c>
      <c r="GK23" s="149">
        <v>2.4865</v>
      </c>
      <c r="GL23" s="309">
        <v>17.67478795</v>
      </c>
      <c r="GN23" s="168"/>
      <c r="GO23" s="173">
        <v>45481</v>
      </c>
      <c r="GP23" s="149">
        <v>2.5415</v>
      </c>
      <c r="GQ23" s="309">
        <v>18.1173369</v>
      </c>
      <c r="GS23" s="168"/>
      <c r="GT23" s="173">
        <v>45511</v>
      </c>
      <c r="GU23" s="149">
        <v>2.7276</v>
      </c>
      <c r="GV23" s="309">
        <v>19.47124536</v>
      </c>
      <c r="GX23" s="168"/>
      <c r="GY23" s="147">
        <v>45538</v>
      </c>
      <c r="GZ23" s="152">
        <v>2.791</v>
      </c>
      <c r="HA23" s="152">
        <v>19.84736</v>
      </c>
      <c r="HC23" s="168"/>
      <c r="HD23" s="147">
        <v>45573</v>
      </c>
      <c r="HE23" s="152">
        <v>2.7278</v>
      </c>
      <c r="HF23" s="152">
        <v>19.28800102</v>
      </c>
      <c r="HH23" s="168"/>
      <c r="HI23" s="147">
        <v>45602</v>
      </c>
      <c r="HJ23" s="152">
        <v>2.8413</v>
      </c>
      <c r="HK23" s="152">
        <v>20.17124</v>
      </c>
      <c r="HM23" s="168"/>
      <c r="HN23" s="147">
        <v>45632</v>
      </c>
      <c r="HO23">
        <v>2.8057</v>
      </c>
      <c r="HP23">
        <v>20.15839</v>
      </c>
      <c r="HR23" s="168"/>
      <c r="HS23" s="147"/>
      <c r="HW23" s="168"/>
      <c r="HX23" s="147">
        <v>45693</v>
      </c>
      <c r="HY23" s="152">
        <v>2.8496</v>
      </c>
      <c r="HZ23" s="152">
        <v>20.42964</v>
      </c>
      <c r="IB23" s="168"/>
      <c r="IC23" s="170">
        <v>45722</v>
      </c>
      <c r="ID23" s="152">
        <v>2.8404</v>
      </c>
      <c r="IE23" s="152">
        <v>20.3634</v>
      </c>
      <c r="IG23" s="168"/>
      <c r="IH23" s="170">
        <v>45754</v>
      </c>
      <c r="II23" s="152">
        <v>2.8557</v>
      </c>
      <c r="IJ23" s="152">
        <v>20.55533</v>
      </c>
      <c r="IL23" s="168"/>
      <c r="IM23" s="170">
        <v>45784</v>
      </c>
      <c r="IN23" s="152">
        <v>2.7268</v>
      </c>
      <c r="IO23" s="152">
        <v>19.63432</v>
      </c>
      <c r="IQ23" s="168"/>
      <c r="IR23" s="147">
        <v>45813</v>
      </c>
      <c r="IS23" s="152">
        <v>2.6735</v>
      </c>
      <c r="IT23" s="152">
        <v>19.21311</v>
      </c>
      <c r="IV23" s="168"/>
      <c r="IW23" s="147">
        <v>45846</v>
      </c>
      <c r="IX23">
        <v>2.6038</v>
      </c>
      <c r="IY23">
        <v>18.62602</v>
      </c>
      <c r="JA23" s="168"/>
      <c r="JB23" s="147">
        <v>45875</v>
      </c>
      <c r="JC23" s="152">
        <v>2.6218</v>
      </c>
      <c r="JD23" s="152">
        <v>18.72201</v>
      </c>
      <c r="JF23" s="168"/>
      <c r="JG23" s="147">
        <v>45905</v>
      </c>
      <c r="JH23" s="152">
        <v>2.6326</v>
      </c>
      <c r="JI23" s="152">
        <v>18.70831</v>
      </c>
      <c r="JK23" s="168"/>
      <c r="JL23" s="147"/>
      <c r="JM23" s="152"/>
      <c r="JN23" s="152"/>
      <c r="JP23" s="168"/>
      <c r="JQ23" s="147">
        <v>45966</v>
      </c>
      <c r="JR23" s="152">
        <v>2.6328</v>
      </c>
      <c r="JS23" s="152">
        <v>18.66681528</v>
      </c>
      <c r="JU23" s="168"/>
      <c r="JV23" s="147">
        <v>45999</v>
      </c>
      <c r="JW23" s="152">
        <v>2.5694</v>
      </c>
      <c r="JX23" s="152">
        <v>18.18210216</v>
      </c>
      <c r="JZ23" s="168"/>
      <c r="KA23" s="147">
        <v>46029</v>
      </c>
      <c r="KB23" s="152">
        <v>2.5687</v>
      </c>
      <c r="KC23" s="152">
        <v>18.02893469</v>
      </c>
      <c r="KE23" s="168"/>
      <c r="KF23" s="147"/>
      <c r="KG23" s="152"/>
      <c r="KH23" s="152"/>
      <c r="KJ23" s="168"/>
      <c r="KK23" s="147">
        <v>46087</v>
      </c>
      <c r="KL23" s="152">
        <v>2.565</v>
      </c>
      <c r="KM23" s="152">
        <v>17.7049125</v>
      </c>
      <c r="KO23" s="168"/>
      <c r="KP23" s="147">
        <v>46119</v>
      </c>
      <c r="KQ23" s="152">
        <v>2.58</v>
      </c>
      <c r="KR23" s="152">
        <v>17.764332</v>
      </c>
      <c r="KT23" s="168"/>
      <c r="KU23" s="147">
        <v>46148</v>
      </c>
      <c r="KV23" s="152">
        <v>2.5335</v>
      </c>
      <c r="KW23" s="152">
        <v>17.3701827</v>
      </c>
      <c r="KY23" s="168"/>
      <c r="KZ23" s="147">
        <v>46177</v>
      </c>
      <c r="LA23" s="152">
        <v>2.5463</v>
      </c>
      <c r="LB23" s="152">
        <v>17.36652989</v>
      </c>
    </row>
    <row r="24" spans="2:314">
      <c r="B24" s="168" t="s">
        <v>2086</v>
      </c>
      <c r="C24" s="168" t="s">
        <v>2427</v>
      </c>
      <c r="D24" s="149">
        <f t="shared" si="0"/>
        <v>3.0971</v>
      </c>
      <c r="G24" s="168"/>
      <c r="H24" s="168"/>
      <c r="I24" s="149"/>
      <c r="L24" s="168" t="s">
        <v>592</v>
      </c>
      <c r="M24" s="168" t="s">
        <v>2428</v>
      </c>
      <c r="N24" s="149">
        <f t="shared" si="2"/>
        <v>3.2154</v>
      </c>
      <c r="P24" s="168" t="s">
        <v>594</v>
      </c>
      <c r="Q24" s="168" t="s">
        <v>2429</v>
      </c>
      <c r="R24" s="149">
        <f t="shared" si="3"/>
        <v>3.3327</v>
      </c>
      <c r="T24" s="168"/>
      <c r="U24" s="168"/>
      <c r="V24" s="149"/>
      <c r="W24" s="181"/>
      <c r="X24" s="149"/>
      <c r="Y24" s="151"/>
      <c r="AA24" s="168"/>
      <c r="AB24" s="168"/>
      <c r="AC24" s="149"/>
      <c r="AD24" s="181"/>
      <c r="AE24" s="149"/>
      <c r="AF24" s="151"/>
      <c r="AH24" s="168" t="s">
        <v>596</v>
      </c>
      <c r="AI24" s="168" t="s">
        <v>2430</v>
      </c>
      <c r="AJ24" s="149">
        <f t="shared" si="15"/>
        <v>3.3027</v>
      </c>
      <c r="AK24" s="181" t="s">
        <v>597</v>
      </c>
      <c r="AL24" s="149">
        <f t="shared" si="44"/>
        <v>6.3478</v>
      </c>
      <c r="AM24" s="309">
        <f t="shared" si="45"/>
        <v>20.96487906</v>
      </c>
      <c r="AO24" s="168" t="s">
        <v>598</v>
      </c>
      <c r="AP24" s="168" t="s">
        <v>2431</v>
      </c>
      <c r="AQ24" s="149">
        <f t="shared" si="18"/>
        <v>3.1298</v>
      </c>
      <c r="AR24" s="181" t="s">
        <v>599</v>
      </c>
      <c r="AS24" s="149">
        <f t="shared" si="19"/>
        <v>6.3509</v>
      </c>
      <c r="AT24" s="309">
        <f t="shared" si="20"/>
        <v>19.87704682</v>
      </c>
      <c r="AV24" s="168" t="s">
        <v>600</v>
      </c>
      <c r="AW24" s="168" t="s">
        <v>2432</v>
      </c>
      <c r="AX24" s="149">
        <f t="shared" si="21"/>
        <v>3.0527</v>
      </c>
      <c r="AY24" s="181" t="s">
        <v>601</v>
      </c>
      <c r="AZ24" s="149">
        <f t="shared" si="22"/>
        <v>6.5672</v>
      </c>
      <c r="BA24" s="309">
        <f t="shared" si="23"/>
        <v>20.04769144</v>
      </c>
      <c r="BC24" s="168" t="s">
        <v>602</v>
      </c>
      <c r="BD24" s="168" t="s">
        <v>2433</v>
      </c>
      <c r="BE24" s="149">
        <f t="shared" si="24"/>
        <v>2.9283</v>
      </c>
      <c r="BF24" s="181" t="s">
        <v>603</v>
      </c>
      <c r="BG24" s="149">
        <f t="shared" si="25"/>
        <v>6.6691</v>
      </c>
      <c r="BH24" s="309">
        <f t="shared" si="26"/>
        <v>19.52912553</v>
      </c>
      <c r="BJ24" s="168" t="s">
        <v>604</v>
      </c>
      <c r="BK24" s="168" t="s">
        <v>2434</v>
      </c>
      <c r="BL24" s="149">
        <f t="shared" si="27"/>
        <v>3.0265</v>
      </c>
      <c r="BM24" s="181" t="s">
        <v>605</v>
      </c>
      <c r="BN24" s="149">
        <f t="shared" si="28"/>
        <v>6.6986</v>
      </c>
      <c r="BO24" s="309">
        <f t="shared" si="29"/>
        <v>20.2733129</v>
      </c>
      <c r="BQ24" s="168" t="s">
        <v>606</v>
      </c>
      <c r="BR24" s="168" t="s">
        <v>2435</v>
      </c>
      <c r="BS24" s="149">
        <f t="shared" si="30"/>
        <v>3.0167</v>
      </c>
      <c r="BT24" s="181" t="s">
        <v>607</v>
      </c>
      <c r="BU24" s="149">
        <f t="shared" si="31"/>
        <v>6.7405</v>
      </c>
      <c r="BV24" s="309">
        <f t="shared" si="32"/>
        <v>20.33406635</v>
      </c>
      <c r="BX24" s="168" t="s">
        <v>608</v>
      </c>
      <c r="BY24" s="168" t="s">
        <v>2436</v>
      </c>
      <c r="BZ24" s="149">
        <f t="shared" si="33"/>
        <v>2.8893</v>
      </c>
      <c r="CA24" s="181" t="s">
        <v>609</v>
      </c>
      <c r="CB24" s="149">
        <f t="shared" si="34"/>
        <v>6.8998</v>
      </c>
      <c r="CC24" s="309">
        <f t="shared" si="35"/>
        <v>19.93559214</v>
      </c>
      <c r="CE24" s="168"/>
      <c r="CF24" s="168"/>
      <c r="CG24" s="149"/>
      <c r="CH24" s="181"/>
      <c r="CI24" s="149"/>
      <c r="CJ24" s="309"/>
      <c r="CL24" s="168" t="s">
        <v>610</v>
      </c>
      <c r="CM24" s="168" t="s">
        <v>2437</v>
      </c>
      <c r="CN24" s="149">
        <f t="shared" si="39"/>
        <v>2.7066</v>
      </c>
      <c r="CO24" s="181" t="s">
        <v>611</v>
      </c>
      <c r="CP24" s="149">
        <f t="shared" si="40"/>
        <v>7.2555</v>
      </c>
      <c r="CQ24" s="309">
        <f t="shared" si="46"/>
        <v>19.6377363</v>
      </c>
      <c r="CS24" s="168" t="s">
        <v>612</v>
      </c>
      <c r="CT24" s="168" t="s">
        <v>2438</v>
      </c>
      <c r="CU24" s="149">
        <f t="shared" si="4"/>
        <v>2.8298</v>
      </c>
      <c r="CV24" s="181" t="s">
        <v>377</v>
      </c>
      <c r="CW24" s="149">
        <f t="shared" si="5"/>
        <v>6.9746</v>
      </c>
      <c r="CX24" s="309">
        <f t="shared" si="6"/>
        <v>19.73672308</v>
      </c>
      <c r="CZ24" s="168"/>
      <c r="DA24" s="168"/>
      <c r="DB24" s="149"/>
      <c r="DC24" s="181"/>
      <c r="DD24" s="149"/>
      <c r="DE24" s="309"/>
      <c r="DG24" s="168"/>
      <c r="DH24" s="172">
        <v>44959</v>
      </c>
      <c r="DI24" s="149">
        <v>2.7707</v>
      </c>
      <c r="DJ24" s="309">
        <v>18.5997091</v>
      </c>
      <c r="DL24" s="168"/>
      <c r="DM24" s="172">
        <v>44992</v>
      </c>
      <c r="DN24" s="149">
        <v>2.6028</v>
      </c>
      <c r="DO24" s="309">
        <v>17.99992368</v>
      </c>
      <c r="DQ24" s="168"/>
      <c r="DR24" s="172">
        <v>45019</v>
      </c>
      <c r="DS24" s="149">
        <v>2.6205</v>
      </c>
      <c r="DT24" s="309">
        <v>18.03035025</v>
      </c>
      <c r="DV24" s="168"/>
      <c r="DW24" s="172">
        <v>45051</v>
      </c>
      <c r="DX24" s="149">
        <v>2.5897</v>
      </c>
      <c r="DY24" s="309">
        <v>17.89845258</v>
      </c>
      <c r="EA24" s="168"/>
      <c r="EB24" s="172">
        <v>45079</v>
      </c>
      <c r="EC24" s="149">
        <v>2.4743</v>
      </c>
      <c r="ED24" s="309">
        <v>17.55243677</v>
      </c>
      <c r="EF24" s="168"/>
      <c r="EG24" s="172">
        <v>45112</v>
      </c>
      <c r="EH24" s="149">
        <v>2.3632</v>
      </c>
      <c r="EI24" s="309">
        <v>17.00747776</v>
      </c>
      <c r="EK24" s="168"/>
      <c r="EL24" s="172">
        <v>45145</v>
      </c>
      <c r="EM24" s="149">
        <v>2.3854</v>
      </c>
      <c r="EN24" s="309">
        <v>17.0269852</v>
      </c>
      <c r="EP24" s="168"/>
      <c r="EQ24" s="173">
        <v>45173</v>
      </c>
      <c r="ER24" s="149">
        <v>2.3574</v>
      </c>
      <c r="ES24" s="309">
        <v>16.92283164</v>
      </c>
      <c r="EU24" s="168"/>
      <c r="EV24" s="173"/>
      <c r="EW24" s="149"/>
      <c r="EX24" s="309"/>
      <c r="EZ24" s="168"/>
      <c r="FA24" s="173">
        <v>45236</v>
      </c>
      <c r="FB24" s="149">
        <v>2.4384</v>
      </c>
      <c r="FC24" s="309">
        <v>17.5028352</v>
      </c>
      <c r="FE24" s="168"/>
      <c r="FF24" s="173">
        <v>45265</v>
      </c>
      <c r="FG24" s="149">
        <v>2.457</v>
      </c>
      <c r="FH24" s="309">
        <v>17.4759039</v>
      </c>
      <c r="FJ24" s="168"/>
      <c r="FK24" s="173">
        <v>45295</v>
      </c>
      <c r="FL24" s="149">
        <v>2.3942</v>
      </c>
      <c r="FM24" s="309">
        <v>16.99810174</v>
      </c>
      <c r="FO24" s="168"/>
      <c r="FP24" s="173"/>
      <c r="FQ24" s="149"/>
      <c r="FR24" s="309"/>
      <c r="FT24" s="168"/>
      <c r="FU24" s="173">
        <v>45356</v>
      </c>
      <c r="FV24" s="149">
        <v>2.387</v>
      </c>
      <c r="FW24" s="309">
        <v>16.954145</v>
      </c>
      <c r="FY24" s="168"/>
      <c r="FZ24" s="173">
        <v>45384</v>
      </c>
      <c r="GA24" s="149">
        <v>2.3398</v>
      </c>
      <c r="GB24" s="309">
        <v>16.60251886</v>
      </c>
      <c r="GD24" s="168"/>
      <c r="GE24" s="173">
        <v>45419</v>
      </c>
      <c r="GF24" s="149">
        <v>2.3775</v>
      </c>
      <c r="GG24" s="309">
        <v>16.8807255</v>
      </c>
      <c r="GI24" s="168"/>
      <c r="GJ24" s="173">
        <v>45446</v>
      </c>
      <c r="GK24" s="149">
        <v>2.3877</v>
      </c>
      <c r="GL24" s="309">
        <v>16.97320422</v>
      </c>
      <c r="GN24" s="168"/>
      <c r="GO24" s="173">
        <v>45478</v>
      </c>
      <c r="GP24" s="149">
        <v>2.5402</v>
      </c>
      <c r="GQ24" s="309">
        <v>18.10883178</v>
      </c>
      <c r="GS24" s="168"/>
      <c r="GT24" s="173">
        <v>45510</v>
      </c>
      <c r="GU24" s="149">
        <v>2.6953</v>
      </c>
      <c r="GV24" s="309">
        <v>19.22234054</v>
      </c>
      <c r="GX24" s="168"/>
      <c r="GY24" s="147">
        <v>45537</v>
      </c>
      <c r="GZ24" s="152">
        <v>2.7756</v>
      </c>
      <c r="HA24" s="152">
        <v>19.71425</v>
      </c>
      <c r="HC24" s="168"/>
      <c r="HD24" s="147"/>
      <c r="HE24" s="152"/>
      <c r="HF24" s="152"/>
      <c r="HH24" s="168"/>
      <c r="HI24" s="147">
        <v>45601</v>
      </c>
      <c r="HJ24" s="152">
        <v>2.8308</v>
      </c>
      <c r="HK24" s="152">
        <v>20.10321</v>
      </c>
      <c r="HM24" s="168"/>
      <c r="HN24" s="147">
        <v>45631</v>
      </c>
      <c r="HO24">
        <v>2.8153</v>
      </c>
      <c r="HP24">
        <v>20.23609</v>
      </c>
      <c r="HR24" s="168"/>
      <c r="HS24" s="147"/>
      <c r="HW24" s="168"/>
      <c r="HX24" s="147"/>
      <c r="IB24" s="168"/>
      <c r="IC24" s="170">
        <v>45721</v>
      </c>
      <c r="ID24" s="152">
        <v>2.8551</v>
      </c>
      <c r="IE24" s="152">
        <v>20.47506</v>
      </c>
      <c r="IG24" s="168"/>
      <c r="IH24" s="170">
        <v>45750</v>
      </c>
      <c r="II24" s="152">
        <v>2.8149</v>
      </c>
      <c r="IJ24" s="152">
        <v>20.23603</v>
      </c>
      <c r="IL24" s="168"/>
      <c r="IM24" s="170">
        <v>45783</v>
      </c>
      <c r="IN24" s="152">
        <v>2.7326</v>
      </c>
      <c r="IO24" s="152">
        <v>19.67691</v>
      </c>
      <c r="IQ24" s="168"/>
      <c r="IR24" s="147">
        <v>45812</v>
      </c>
      <c r="IS24" s="152">
        <v>2.6748</v>
      </c>
      <c r="IT24" s="152">
        <v>19.22807</v>
      </c>
      <c r="IV24" s="168"/>
      <c r="IW24" s="147">
        <v>45845</v>
      </c>
      <c r="IX24">
        <v>2.6002</v>
      </c>
      <c r="IY24">
        <v>18.59299</v>
      </c>
      <c r="JA24" s="168"/>
      <c r="JB24" s="147">
        <v>45874</v>
      </c>
      <c r="JC24" s="152">
        <v>2.6434</v>
      </c>
      <c r="JD24" s="152">
        <v>18.86489</v>
      </c>
      <c r="JF24" s="168"/>
      <c r="JG24" s="147">
        <v>45904</v>
      </c>
      <c r="JH24" s="152">
        <v>2.6286</v>
      </c>
      <c r="JI24" s="152">
        <v>18.67673</v>
      </c>
      <c r="JK24" s="168"/>
      <c r="JL24" s="147"/>
      <c r="JM24" s="152"/>
      <c r="JN24" s="152"/>
      <c r="JP24" s="168"/>
      <c r="JQ24" s="147">
        <v>45965</v>
      </c>
      <c r="JR24" s="152">
        <v>2.6057</v>
      </c>
      <c r="JS24" s="152">
        <v>18.47050445</v>
      </c>
      <c r="JU24" s="168"/>
      <c r="JV24" s="147">
        <v>45996</v>
      </c>
      <c r="JW24" s="152">
        <v>2.5779</v>
      </c>
      <c r="JX24" s="152">
        <v>18.23838471</v>
      </c>
      <c r="JZ24" s="168"/>
      <c r="KA24" s="147">
        <v>46028</v>
      </c>
      <c r="KB24" s="152">
        <v>2.5606</v>
      </c>
      <c r="KC24" s="152">
        <v>17.96849838</v>
      </c>
      <c r="KE24" s="168"/>
      <c r="KF24" s="147"/>
      <c r="KG24" s="152"/>
      <c r="KH24" s="152"/>
      <c r="KJ24" s="168"/>
      <c r="KK24" s="147">
        <v>46086</v>
      </c>
      <c r="KL24" s="152">
        <v>2.5474</v>
      </c>
      <c r="KM24" s="152">
        <v>17.57884318</v>
      </c>
      <c r="KO24" s="168"/>
      <c r="KP24" s="147">
        <v>46115</v>
      </c>
      <c r="KQ24" s="152">
        <v>2.5923</v>
      </c>
      <c r="KR24" s="152">
        <v>17.86846467</v>
      </c>
      <c r="KT24" s="168"/>
      <c r="KU24" s="147"/>
      <c r="KV24" s="152"/>
      <c r="KW24" s="152"/>
      <c r="KY24" s="168"/>
      <c r="KZ24" s="147">
        <v>46176</v>
      </c>
      <c r="LA24" s="152">
        <v>2.5439</v>
      </c>
      <c r="LB24" s="152">
        <v>17.34532776</v>
      </c>
    </row>
    <row r="25" spans="2:314">
      <c r="B25" s="168" t="s">
        <v>2099</v>
      </c>
      <c r="C25" s="168" t="s">
        <v>2439</v>
      </c>
      <c r="D25" s="149">
        <f t="shared" si="0"/>
        <v>3.1034</v>
      </c>
      <c r="G25" s="168"/>
      <c r="H25" s="168"/>
      <c r="I25" s="149"/>
      <c r="L25" s="168" t="s">
        <v>613</v>
      </c>
      <c r="M25" s="168" t="s">
        <v>2292</v>
      </c>
      <c r="N25" s="149">
        <f t="shared" si="2"/>
        <v>3.2449</v>
      </c>
      <c r="P25" s="168" t="s">
        <v>615</v>
      </c>
      <c r="Q25" s="168" t="s">
        <v>2440</v>
      </c>
      <c r="R25" s="149">
        <f t="shared" si="3"/>
        <v>3.3332</v>
      </c>
      <c r="T25" s="168"/>
      <c r="U25" s="168"/>
      <c r="V25" s="149"/>
      <c r="W25" s="181"/>
      <c r="X25" s="149"/>
      <c r="Y25" s="151"/>
      <c r="AA25" s="168"/>
      <c r="AB25" s="168"/>
      <c r="AC25" s="149"/>
      <c r="AD25" s="181"/>
      <c r="AE25" s="149"/>
      <c r="AF25" s="151"/>
      <c r="AH25" s="168" t="s">
        <v>616</v>
      </c>
      <c r="AI25" s="168" t="s">
        <v>2441</v>
      </c>
      <c r="AJ25" s="149">
        <f t="shared" si="15"/>
        <v>3.2652</v>
      </c>
      <c r="AK25" s="181" t="s">
        <v>617</v>
      </c>
      <c r="AL25" s="149">
        <f t="shared" si="44"/>
        <v>6.3288</v>
      </c>
      <c r="AM25" s="309">
        <f t="shared" si="45"/>
        <v>20.66479776</v>
      </c>
      <c r="AO25" s="168"/>
      <c r="AP25" s="168"/>
      <c r="AQ25" s="149"/>
      <c r="AR25" s="181"/>
      <c r="AS25" s="149"/>
      <c r="AT25" s="309"/>
      <c r="AV25" s="168"/>
      <c r="AW25" s="168"/>
      <c r="AX25" s="149"/>
      <c r="AY25" s="181"/>
      <c r="AZ25" s="149"/>
      <c r="BA25" s="309"/>
      <c r="BC25" s="168" t="s">
        <v>618</v>
      </c>
      <c r="BD25" s="168" t="s">
        <v>2442</v>
      </c>
      <c r="BE25" s="149">
        <f t="shared" si="24"/>
        <v>2.9355</v>
      </c>
      <c r="BF25" s="181" t="s">
        <v>619</v>
      </c>
      <c r="BG25" s="149">
        <f t="shared" ref="BG25:BG26" si="47">BF25/100</f>
        <v>6.7095</v>
      </c>
      <c r="BH25" s="309">
        <f t="shared" ref="BH25:BH26" si="48">BE25*BG25</f>
        <v>19.69573725</v>
      </c>
      <c r="BJ25" s="168" t="s">
        <v>620</v>
      </c>
      <c r="BK25" s="168" t="s">
        <v>2443</v>
      </c>
      <c r="BL25" s="149">
        <f t="shared" si="27"/>
        <v>3.0205</v>
      </c>
      <c r="BM25" s="181" t="s">
        <v>621</v>
      </c>
      <c r="BN25" s="149">
        <f t="shared" si="28"/>
        <v>6.7071</v>
      </c>
      <c r="BO25" s="309">
        <f t="shared" si="29"/>
        <v>20.25879555</v>
      </c>
      <c r="BQ25" s="168" t="s">
        <v>622</v>
      </c>
      <c r="BR25" s="168" t="s">
        <v>2444</v>
      </c>
      <c r="BS25" s="149">
        <f t="shared" si="30"/>
        <v>3.03</v>
      </c>
      <c r="BT25" s="181" t="s">
        <v>623</v>
      </c>
      <c r="BU25" s="149">
        <f t="shared" si="31"/>
        <v>6.7636</v>
      </c>
      <c r="BV25" s="309">
        <f t="shared" si="32"/>
        <v>20.493708</v>
      </c>
      <c r="BX25" s="168" t="s">
        <v>624</v>
      </c>
      <c r="BY25" s="168" t="s">
        <v>2445</v>
      </c>
      <c r="BZ25" s="149">
        <f t="shared" si="33"/>
        <v>2.9173</v>
      </c>
      <c r="CA25" s="181" t="s">
        <v>625</v>
      </c>
      <c r="CB25" s="149">
        <f t="shared" si="34"/>
        <v>6.8917</v>
      </c>
      <c r="CC25" s="309">
        <f t="shared" si="35"/>
        <v>20.10515641</v>
      </c>
      <c r="CE25" s="168"/>
      <c r="CF25" s="168"/>
      <c r="CG25" s="149"/>
      <c r="CH25" s="181"/>
      <c r="CI25" s="149"/>
      <c r="CJ25" s="309"/>
      <c r="CL25" s="168" t="s">
        <v>626</v>
      </c>
      <c r="CM25" s="168" t="s">
        <v>2446</v>
      </c>
      <c r="CN25" s="149">
        <f t="shared" si="39"/>
        <v>2.7245</v>
      </c>
      <c r="CO25" s="181" t="s">
        <v>627</v>
      </c>
      <c r="CP25" s="149">
        <f t="shared" si="40"/>
        <v>7.2472</v>
      </c>
      <c r="CQ25" s="309">
        <f t="shared" si="46"/>
        <v>19.7449964</v>
      </c>
      <c r="CS25" s="168" t="s">
        <v>628</v>
      </c>
      <c r="CT25" s="168" t="s">
        <v>2447</v>
      </c>
      <c r="CU25" s="149">
        <f t="shared" si="4"/>
        <v>2.7534</v>
      </c>
      <c r="CV25" s="181" t="s">
        <v>629</v>
      </c>
      <c r="CW25" s="149">
        <f t="shared" si="5"/>
        <v>7.0384</v>
      </c>
      <c r="CX25" s="309">
        <f t="shared" si="6"/>
        <v>19.37953056</v>
      </c>
      <c r="CZ25" s="168"/>
      <c r="DA25" s="168"/>
      <c r="DB25" s="149"/>
      <c r="DC25" s="181"/>
      <c r="DD25" s="149"/>
      <c r="DE25" s="309"/>
      <c r="DG25" s="168"/>
      <c r="DH25" s="172">
        <v>44958</v>
      </c>
      <c r="DI25" s="149">
        <v>2.7921</v>
      </c>
      <c r="DJ25" s="309">
        <v>18.84444132</v>
      </c>
      <c r="DL25" s="168"/>
      <c r="DM25" s="172">
        <v>44991</v>
      </c>
      <c r="DN25" s="149">
        <v>2.6066</v>
      </c>
      <c r="DO25" s="309">
        <v>17.97276766</v>
      </c>
      <c r="DQ25" s="168"/>
      <c r="DR25" s="172"/>
      <c r="DS25" s="149"/>
      <c r="DT25" s="309"/>
      <c r="DV25" s="168"/>
      <c r="DW25" s="172">
        <v>45050</v>
      </c>
      <c r="DX25" s="149">
        <v>2.6041</v>
      </c>
      <c r="DY25" s="309">
        <v>17.98235214</v>
      </c>
      <c r="EA25" s="168"/>
      <c r="EB25" s="172">
        <v>45078</v>
      </c>
      <c r="EC25" s="149">
        <v>2.4907</v>
      </c>
      <c r="ED25" s="309">
        <v>17.67525255</v>
      </c>
      <c r="EF25" s="168"/>
      <c r="EG25" s="172">
        <v>45111</v>
      </c>
      <c r="EH25" s="149">
        <v>2.3567</v>
      </c>
      <c r="EI25" s="309">
        <v>16.97908082</v>
      </c>
      <c r="EK25" s="168"/>
      <c r="EL25" s="172">
        <v>45142</v>
      </c>
      <c r="EM25" s="149">
        <v>2.4163</v>
      </c>
      <c r="EN25" s="309">
        <v>17.25673134</v>
      </c>
      <c r="EP25" s="168"/>
      <c r="EQ25" s="173">
        <v>45170</v>
      </c>
      <c r="ER25" s="149">
        <v>2.3467</v>
      </c>
      <c r="ES25" s="309">
        <v>16.84648996</v>
      </c>
      <c r="EU25" s="168"/>
      <c r="EV25" s="173"/>
      <c r="EW25" s="149"/>
      <c r="EX25" s="309"/>
      <c r="EZ25" s="168"/>
      <c r="FA25" s="173">
        <v>45233</v>
      </c>
      <c r="FB25" s="149">
        <v>2.4463</v>
      </c>
      <c r="FC25" s="309">
        <v>17.56345548</v>
      </c>
      <c r="FE25" s="168"/>
      <c r="FF25" s="173">
        <v>45264</v>
      </c>
      <c r="FG25" s="149">
        <v>2.4208</v>
      </c>
      <c r="FH25" s="309">
        <v>17.19034288</v>
      </c>
      <c r="FJ25" s="168"/>
      <c r="FK25" s="173">
        <v>45294</v>
      </c>
      <c r="FL25" s="149">
        <v>2.4007</v>
      </c>
      <c r="FM25" s="309">
        <v>17.04545014</v>
      </c>
      <c r="FO25" s="168"/>
      <c r="FP25" s="173"/>
      <c r="FQ25" s="149"/>
      <c r="FR25" s="309"/>
      <c r="FT25" s="168"/>
      <c r="FU25" s="173">
        <v>45355</v>
      </c>
      <c r="FV25" s="149">
        <v>2.3953</v>
      </c>
      <c r="FW25" s="309">
        <v>17.011421</v>
      </c>
      <c r="FY25" s="168"/>
      <c r="FZ25" s="173">
        <v>45383</v>
      </c>
      <c r="GA25" s="149">
        <v>2.3333</v>
      </c>
      <c r="GB25" s="309">
        <v>16.55196354</v>
      </c>
      <c r="GD25" s="168"/>
      <c r="GE25" s="173">
        <v>45418</v>
      </c>
      <c r="GF25" s="149">
        <v>2.3936</v>
      </c>
      <c r="GG25" s="309">
        <v>16.99312384</v>
      </c>
      <c r="GI25" s="168"/>
      <c r="GJ25" s="173"/>
      <c r="GK25" s="149"/>
      <c r="GL25" s="309"/>
      <c r="GN25" s="168"/>
      <c r="GO25" s="173">
        <v>45477</v>
      </c>
      <c r="GP25" s="149">
        <v>2.553</v>
      </c>
      <c r="GQ25" s="309">
        <v>18.2041665</v>
      </c>
      <c r="GS25" s="168"/>
      <c r="GT25" s="173">
        <v>45509</v>
      </c>
      <c r="GU25" s="149">
        <v>2.7213</v>
      </c>
      <c r="GV25" s="309">
        <v>19.41511485</v>
      </c>
      <c r="GX25" s="168"/>
      <c r="GY25" s="173"/>
      <c r="GZ25" s="149"/>
      <c r="HA25" s="309"/>
      <c r="HC25" s="168"/>
      <c r="HD25" s="173"/>
      <c r="HE25" s="149"/>
      <c r="HF25" s="309"/>
      <c r="HH25" s="168"/>
      <c r="HI25" s="147">
        <v>45600</v>
      </c>
      <c r="HJ25" s="152">
        <v>2.8235</v>
      </c>
      <c r="HK25" s="152">
        <v>20.10417</v>
      </c>
      <c r="HM25" s="168"/>
      <c r="HN25" s="147">
        <v>45630</v>
      </c>
      <c r="HO25">
        <v>2.8141</v>
      </c>
      <c r="HP25">
        <v>20.24295</v>
      </c>
      <c r="HR25" s="168"/>
      <c r="HS25" s="147"/>
      <c r="HW25" s="168"/>
      <c r="HX25" s="147"/>
      <c r="IB25" s="168"/>
      <c r="IC25" s="170">
        <v>45720</v>
      </c>
      <c r="ID25" s="152">
        <v>2.8785</v>
      </c>
      <c r="IE25" s="152">
        <v>20.65007</v>
      </c>
      <c r="IG25" s="168"/>
      <c r="IH25" s="170">
        <v>45749</v>
      </c>
      <c r="II25" s="152">
        <v>2.8236</v>
      </c>
      <c r="IJ25" s="152">
        <v>20.27147</v>
      </c>
      <c r="IL25" s="168"/>
      <c r="IM25" s="170"/>
      <c r="IN25" s="152"/>
      <c r="IO25" s="152"/>
      <c r="IQ25" s="168"/>
      <c r="IR25" s="147">
        <v>45811</v>
      </c>
      <c r="IS25" s="152">
        <v>2.6758</v>
      </c>
      <c r="IT25" s="152">
        <v>19.23071</v>
      </c>
      <c r="IV25" s="168"/>
      <c r="IW25" s="147">
        <v>45842</v>
      </c>
      <c r="IX25">
        <v>2.6046</v>
      </c>
      <c r="IY25">
        <v>18.63201</v>
      </c>
      <c r="JA25" s="168"/>
      <c r="JB25" s="147">
        <v>45873</v>
      </c>
      <c r="JC25" s="152">
        <v>2.6393</v>
      </c>
      <c r="JD25" s="152">
        <v>18.84328</v>
      </c>
      <c r="JF25" s="168"/>
      <c r="JG25" s="147">
        <v>45903</v>
      </c>
      <c r="JH25" s="152">
        <v>2.6308</v>
      </c>
      <c r="JI25" s="152">
        <v>18.70709</v>
      </c>
      <c r="JK25" s="168"/>
      <c r="JL25" s="147"/>
      <c r="JM25" s="152"/>
      <c r="JN25" s="152"/>
      <c r="JP25" s="168"/>
      <c r="JQ25" s="147">
        <v>45964</v>
      </c>
      <c r="JR25" s="152">
        <v>2.6154</v>
      </c>
      <c r="JS25" s="152">
        <v>18.53455518</v>
      </c>
      <c r="JU25" s="168"/>
      <c r="JV25" s="147">
        <v>45995</v>
      </c>
      <c r="JW25" s="152">
        <v>2.5901</v>
      </c>
      <c r="JX25" s="152">
        <v>18.32055433</v>
      </c>
      <c r="JZ25" s="168"/>
      <c r="KA25" s="147">
        <v>46027</v>
      </c>
      <c r="KB25" s="152">
        <v>2.5557</v>
      </c>
      <c r="KC25" s="152">
        <v>17.9486811</v>
      </c>
      <c r="KE25" s="168"/>
      <c r="KF25" s="147"/>
      <c r="KG25" s="152"/>
      <c r="KH25" s="152"/>
      <c r="KJ25" s="168"/>
      <c r="KK25" s="147">
        <v>46085</v>
      </c>
      <c r="KL25" s="152">
        <v>2.5577</v>
      </c>
      <c r="KM25" s="152">
        <v>17.67984548</v>
      </c>
      <c r="KO25" s="168"/>
      <c r="KP25" s="147">
        <v>46114</v>
      </c>
      <c r="KQ25" s="152">
        <v>2.5861</v>
      </c>
      <c r="KR25" s="152">
        <v>17.8130568</v>
      </c>
      <c r="KT25" s="168"/>
      <c r="KU25" s="147"/>
      <c r="KV25" s="152"/>
      <c r="KW25" s="152"/>
      <c r="KY25" s="168"/>
      <c r="KZ25" s="147">
        <v>46175</v>
      </c>
      <c r="LA25" s="152">
        <v>2.55</v>
      </c>
      <c r="LB25" s="152">
        <v>17.387685</v>
      </c>
    </row>
    <row r="26" spans="2:314">
      <c r="B26" s="168"/>
      <c r="C26" s="168"/>
      <c r="D26" s="149"/>
      <c r="G26" s="168"/>
      <c r="H26" s="168"/>
      <c r="I26" s="149"/>
      <c r="L26" s="168" t="s">
        <v>630</v>
      </c>
      <c r="M26" s="168" t="s">
        <v>2448</v>
      </c>
      <c r="N26" s="149">
        <f t="shared" si="2"/>
        <v>3.2591</v>
      </c>
      <c r="P26" s="168" t="s">
        <v>632</v>
      </c>
      <c r="Q26" s="168" t="s">
        <v>2449</v>
      </c>
      <c r="R26" s="149">
        <f t="shared" si="3"/>
        <v>3.341</v>
      </c>
      <c r="T26" s="168"/>
      <c r="U26" s="168"/>
      <c r="V26" s="149"/>
      <c r="W26" s="181"/>
      <c r="X26" s="149"/>
      <c r="Y26" s="151"/>
      <c r="AA26" s="168"/>
      <c r="AB26" s="168"/>
      <c r="AC26" s="149"/>
      <c r="AD26" s="181"/>
      <c r="AE26" s="149"/>
      <c r="AF26" s="151"/>
      <c r="AH26" s="168" t="s">
        <v>633</v>
      </c>
      <c r="AI26" s="168" t="s">
        <v>2450</v>
      </c>
      <c r="AJ26" s="149">
        <f t="shared" si="15"/>
        <v>3.2801</v>
      </c>
      <c r="AK26" s="181" t="s">
        <v>634</v>
      </c>
      <c r="AL26" s="149">
        <f t="shared" si="44"/>
        <v>6.3016</v>
      </c>
      <c r="AM26" s="309">
        <f t="shared" si="45"/>
        <v>20.66987816</v>
      </c>
      <c r="AO26" s="168"/>
      <c r="AP26" s="168"/>
      <c r="AQ26" s="149"/>
      <c r="AR26" s="181"/>
      <c r="AS26" s="149"/>
      <c r="AT26" s="309"/>
      <c r="AV26" s="168"/>
      <c r="AW26" s="168"/>
      <c r="AX26" s="149"/>
      <c r="AY26" s="181"/>
      <c r="AZ26" s="149"/>
      <c r="BA26" s="309"/>
      <c r="BC26" s="168" t="s">
        <v>635</v>
      </c>
      <c r="BD26" s="168" t="s">
        <v>2451</v>
      </c>
      <c r="BE26" s="149">
        <f t="shared" si="24"/>
        <v>2.9486</v>
      </c>
      <c r="BF26" s="181" t="s">
        <v>636</v>
      </c>
      <c r="BG26" s="149">
        <f t="shared" si="47"/>
        <v>6.6651</v>
      </c>
      <c r="BH26" s="309">
        <f t="shared" si="48"/>
        <v>19.65271386</v>
      </c>
      <c r="BJ26" s="168" t="s">
        <v>637</v>
      </c>
      <c r="BK26" s="168" t="s">
        <v>2452</v>
      </c>
      <c r="BL26" s="149">
        <f t="shared" si="27"/>
        <v>3.0071</v>
      </c>
      <c r="BM26" s="181" t="s">
        <v>638</v>
      </c>
      <c r="BN26" s="149">
        <f t="shared" si="28"/>
        <v>6.6863</v>
      </c>
      <c r="BO26" s="309">
        <f t="shared" si="29"/>
        <v>20.10637273</v>
      </c>
      <c r="BQ26" s="168" t="s">
        <v>639</v>
      </c>
      <c r="BR26" s="168" t="s">
        <v>2453</v>
      </c>
      <c r="BS26" s="149">
        <f t="shared" si="30"/>
        <v>3.0656</v>
      </c>
      <c r="BT26" s="181" t="s">
        <v>640</v>
      </c>
      <c r="BU26" s="149">
        <f t="shared" si="31"/>
        <v>6.7813</v>
      </c>
      <c r="BV26" s="309">
        <f t="shared" si="32"/>
        <v>20.78875328</v>
      </c>
      <c r="BX26" s="168" t="s">
        <v>641</v>
      </c>
      <c r="BY26" s="168" t="s">
        <v>2454</v>
      </c>
      <c r="BZ26" s="149">
        <f t="shared" si="33"/>
        <v>2.9271</v>
      </c>
      <c r="CA26" s="181" t="s">
        <v>642</v>
      </c>
      <c r="CB26" s="149">
        <f t="shared" si="34"/>
        <v>6.8821</v>
      </c>
      <c r="CC26" s="309">
        <f t="shared" si="35"/>
        <v>20.14459491</v>
      </c>
      <c r="CE26" s="168"/>
      <c r="CF26" s="168"/>
      <c r="CG26" s="149"/>
      <c r="CH26" s="181"/>
      <c r="CI26" s="149"/>
      <c r="CJ26" s="309"/>
      <c r="CL26" s="168" t="s">
        <v>643</v>
      </c>
      <c r="CM26" s="168" t="s">
        <v>2455</v>
      </c>
      <c r="CN26" s="149">
        <f t="shared" si="39"/>
        <v>2.7389</v>
      </c>
      <c r="CO26" s="181" t="s">
        <v>644</v>
      </c>
      <c r="CP26" s="149">
        <f t="shared" si="40"/>
        <v>7.2197</v>
      </c>
      <c r="CQ26" s="309">
        <f t="shared" si="46"/>
        <v>19.77403633</v>
      </c>
      <c r="CS26" s="168" t="s">
        <v>645</v>
      </c>
      <c r="CT26" s="168" t="s">
        <v>2456</v>
      </c>
      <c r="CU26" s="149">
        <f t="shared" si="4"/>
        <v>2.7144</v>
      </c>
      <c r="CV26" s="181" t="s">
        <v>646</v>
      </c>
      <c r="CW26" s="149">
        <f t="shared" si="5"/>
        <v>7.0542</v>
      </c>
      <c r="CX26" s="309">
        <f t="shared" si="6"/>
        <v>19.14792048</v>
      </c>
      <c r="CZ26" s="168"/>
      <c r="DA26" s="168"/>
      <c r="DB26" s="149"/>
      <c r="DC26" s="181"/>
      <c r="DD26" s="149"/>
      <c r="DE26" s="309"/>
      <c r="DG26" s="168"/>
      <c r="DH26" s="168"/>
      <c r="DI26" s="149"/>
      <c r="DJ26" s="309"/>
      <c r="DL26" s="168"/>
      <c r="DM26" s="172">
        <v>44988</v>
      </c>
      <c r="DN26" s="149">
        <v>2.6215</v>
      </c>
      <c r="DO26" s="309">
        <v>18.11902155</v>
      </c>
      <c r="DQ26" s="168"/>
      <c r="DR26" s="172"/>
      <c r="DS26" s="149"/>
      <c r="DT26" s="309"/>
      <c r="DV26" s="168"/>
      <c r="DW26" s="172"/>
      <c r="DX26" s="149"/>
      <c r="DY26" s="309"/>
      <c r="EA26" s="168"/>
      <c r="EB26" s="172"/>
      <c r="EC26" s="149"/>
      <c r="ED26" s="309"/>
      <c r="EF26" s="168"/>
      <c r="EG26" s="172">
        <v>45110</v>
      </c>
      <c r="EH26" s="149">
        <v>2.3637</v>
      </c>
      <c r="EI26" s="309">
        <v>17.05575009</v>
      </c>
      <c r="EK26" s="168"/>
      <c r="EL26" s="172">
        <v>45141</v>
      </c>
      <c r="EM26" s="149">
        <v>2.3675</v>
      </c>
      <c r="EN26" s="309">
        <v>16.92644125</v>
      </c>
      <c r="EP26" s="168"/>
      <c r="EQ26" s="172"/>
      <c r="ER26" s="149"/>
      <c r="ES26" s="309"/>
      <c r="EU26" s="168"/>
      <c r="EV26" s="172"/>
      <c r="EW26" s="149"/>
      <c r="EX26" s="309"/>
      <c r="EZ26" s="168"/>
      <c r="FA26" s="172">
        <v>45232</v>
      </c>
      <c r="FB26" s="149">
        <v>2.4769</v>
      </c>
      <c r="FC26" s="309">
        <v>17.78339893</v>
      </c>
      <c r="FE26" s="168"/>
      <c r="FF26" s="172">
        <v>45261</v>
      </c>
      <c r="FG26" s="149">
        <v>2.4465</v>
      </c>
      <c r="FH26" s="309">
        <v>17.3955936</v>
      </c>
      <c r="FJ26" s="168"/>
      <c r="FK26" s="172">
        <v>45293</v>
      </c>
      <c r="FL26" s="149">
        <v>2.394</v>
      </c>
      <c r="FM26" s="309">
        <v>16.942338</v>
      </c>
      <c r="FO26" s="168"/>
      <c r="FP26" s="172"/>
      <c r="FQ26" s="149"/>
      <c r="FR26" s="309"/>
      <c r="FT26" s="168"/>
      <c r="FU26" s="172">
        <v>45352</v>
      </c>
      <c r="FV26" s="149">
        <v>2.4006</v>
      </c>
      <c r="FW26" s="309">
        <v>17.058424</v>
      </c>
      <c r="FY26" s="168"/>
      <c r="FZ26" s="172"/>
      <c r="GA26" s="149"/>
      <c r="GB26" s="309"/>
      <c r="GD26" s="168"/>
      <c r="GE26" s="172"/>
      <c r="GF26" s="149"/>
      <c r="GG26" s="309"/>
      <c r="GI26" s="168"/>
      <c r="GJ26" s="172"/>
      <c r="GK26" s="149"/>
      <c r="GL26" s="309"/>
      <c r="GN26" s="168"/>
      <c r="GO26" s="172">
        <v>45476</v>
      </c>
      <c r="GP26" s="149">
        <v>2.564</v>
      </c>
      <c r="GQ26" s="309">
        <v>18.2843968</v>
      </c>
      <c r="GS26" s="168"/>
      <c r="GT26" s="172">
        <v>45506</v>
      </c>
      <c r="GU26" s="149">
        <v>2.65</v>
      </c>
      <c r="GV26" s="309">
        <v>18.91464</v>
      </c>
      <c r="GX26" s="168"/>
      <c r="GY26" s="172"/>
      <c r="GZ26" s="149"/>
      <c r="HA26" s="309"/>
      <c r="HC26" s="168"/>
      <c r="HD26" s="172"/>
      <c r="HE26" s="149"/>
      <c r="HF26" s="309"/>
      <c r="HH26" s="168"/>
      <c r="HI26" s="147">
        <v>45597</v>
      </c>
      <c r="HJ26" s="152">
        <v>2.82</v>
      </c>
      <c r="HK26" s="152">
        <v>20.06007</v>
      </c>
      <c r="HM26" s="168"/>
      <c r="HN26" s="147">
        <v>45629</v>
      </c>
      <c r="HO26">
        <v>2.8288</v>
      </c>
      <c r="HP26">
        <v>20.36623</v>
      </c>
      <c r="HR26" s="168"/>
      <c r="HS26" s="147"/>
      <c r="HW26" s="168"/>
      <c r="HX26" s="147"/>
      <c r="IB26" s="168"/>
      <c r="IC26" s="170">
        <v>45719</v>
      </c>
      <c r="ID26" s="152">
        <v>2.8444</v>
      </c>
      <c r="IE26" s="152">
        <v>20.40715</v>
      </c>
      <c r="IG26" s="168"/>
      <c r="IH26" s="170">
        <v>45748</v>
      </c>
      <c r="II26" s="152">
        <v>2.8459</v>
      </c>
      <c r="IJ26" s="152">
        <v>20.42645</v>
      </c>
      <c r="IL26" s="168"/>
      <c r="IM26" s="170"/>
      <c r="IN26" s="152"/>
      <c r="IO26" s="152"/>
      <c r="IQ26" s="168"/>
      <c r="IR26" s="170"/>
      <c r="IS26" s="152"/>
      <c r="IT26" s="152"/>
      <c r="IV26" s="168"/>
      <c r="IW26" s="147">
        <v>45841</v>
      </c>
      <c r="IX26">
        <v>2.6244</v>
      </c>
      <c r="IY26">
        <v>18.7705</v>
      </c>
      <c r="JA26" s="168"/>
      <c r="JB26" s="147">
        <v>45870</v>
      </c>
      <c r="JC26" s="152">
        <v>2.6334</v>
      </c>
      <c r="JD26" s="152">
        <v>18.82776</v>
      </c>
      <c r="JF26" s="168"/>
      <c r="JG26" s="147">
        <v>45902</v>
      </c>
      <c r="JH26" s="152">
        <v>2.6218</v>
      </c>
      <c r="JI26" s="152">
        <v>18.63811</v>
      </c>
      <c r="JK26" s="168"/>
      <c r="JL26" s="147"/>
      <c r="JM26" s="152"/>
      <c r="JN26" s="152"/>
      <c r="JP26" s="168"/>
      <c r="JQ26" s="147"/>
      <c r="JR26" s="152"/>
      <c r="JS26" s="152"/>
      <c r="JU26" s="168"/>
      <c r="JV26" s="147">
        <v>45994</v>
      </c>
      <c r="JW26" s="152">
        <v>2.5855</v>
      </c>
      <c r="JX26" s="152">
        <v>18.2934467</v>
      </c>
      <c r="JZ26" s="168"/>
      <c r="KA26" s="147"/>
      <c r="KB26" s="152"/>
      <c r="KC26" s="152"/>
      <c r="KE26" s="168"/>
      <c r="KF26" s="147"/>
      <c r="KG26" s="152"/>
      <c r="KH26" s="152"/>
      <c r="KJ26" s="168"/>
      <c r="KK26" s="147">
        <v>46084</v>
      </c>
      <c r="KL26" s="152">
        <v>2.5036</v>
      </c>
      <c r="KM26" s="152">
        <v>17.29687168</v>
      </c>
      <c r="KO26" s="168"/>
      <c r="KP26" s="147">
        <v>46113</v>
      </c>
      <c r="KQ26" s="152">
        <v>2.5954</v>
      </c>
      <c r="KR26" s="152">
        <v>17.9147485</v>
      </c>
      <c r="KT26" s="168"/>
      <c r="KU26" s="147"/>
      <c r="KV26" s="152"/>
      <c r="KW26" s="152"/>
      <c r="KY26" s="168"/>
      <c r="KZ26" s="147">
        <v>46174</v>
      </c>
      <c r="LA26" s="152">
        <v>2.5502</v>
      </c>
      <c r="LB26" s="152">
        <v>17.38394834</v>
      </c>
    </row>
    <row r="27" spans="2:314">
      <c r="B27" s="168"/>
      <c r="C27" s="168"/>
      <c r="D27" s="149"/>
      <c r="G27" s="168"/>
      <c r="H27" s="168"/>
      <c r="I27" s="149"/>
      <c r="L27" s="168" t="s">
        <v>647</v>
      </c>
      <c r="M27" s="168" t="s">
        <v>2457</v>
      </c>
      <c r="N27" s="149">
        <f t="shared" si="2"/>
        <v>3.2023</v>
      </c>
      <c r="P27" s="168" t="s">
        <v>649</v>
      </c>
      <c r="Q27" s="168" t="s">
        <v>2458</v>
      </c>
      <c r="R27" s="149">
        <f t="shared" si="3"/>
        <v>3.374</v>
      </c>
      <c r="T27" s="168"/>
      <c r="U27" s="168"/>
      <c r="V27" s="149"/>
      <c r="W27" s="181"/>
      <c r="X27" s="149"/>
      <c r="Y27" s="151"/>
      <c r="AA27" s="168"/>
      <c r="AB27" s="168"/>
      <c r="AC27" s="149"/>
      <c r="AD27" s="181"/>
      <c r="AE27" s="149"/>
      <c r="AF27" s="151"/>
      <c r="AH27" s="168" t="s">
        <v>651</v>
      </c>
      <c r="AI27" s="168" t="s">
        <v>2459</v>
      </c>
      <c r="AJ27" s="149">
        <f t="shared" si="15"/>
        <v>3.258</v>
      </c>
      <c r="AK27" s="181" t="s">
        <v>652</v>
      </c>
      <c r="AL27" s="149">
        <f t="shared" si="44"/>
        <v>6.3351</v>
      </c>
      <c r="AM27" s="309">
        <f t="shared" si="45"/>
        <v>20.6397558</v>
      </c>
      <c r="AO27" s="168"/>
      <c r="AP27" s="168"/>
      <c r="AQ27" s="149"/>
      <c r="AR27" s="181"/>
      <c r="AS27" s="149"/>
      <c r="AT27" s="309"/>
      <c r="AV27" s="168"/>
      <c r="AW27" s="168"/>
      <c r="AX27" s="149"/>
      <c r="AY27" s="181"/>
      <c r="AZ27" s="149"/>
      <c r="BA27" s="309"/>
      <c r="BC27" s="168"/>
      <c r="BD27" s="168"/>
      <c r="BE27" s="149"/>
      <c r="BF27" s="181"/>
      <c r="BG27" s="149"/>
      <c r="BH27" s="309"/>
      <c r="BJ27" s="168"/>
      <c r="BK27" s="168"/>
      <c r="BL27" s="149"/>
      <c r="BM27" s="181"/>
      <c r="BN27" s="149"/>
      <c r="BO27" s="309"/>
      <c r="BQ27" s="168" t="s">
        <v>653</v>
      </c>
      <c r="BR27" s="168" t="s">
        <v>2460</v>
      </c>
      <c r="BS27" s="149">
        <f t="shared" si="30"/>
        <v>3.0232</v>
      </c>
      <c r="BT27" s="181" t="s">
        <v>654</v>
      </c>
      <c r="BU27" s="149">
        <f t="shared" ref="BU27:BU28" si="49">BT27/100</f>
        <v>6.7462</v>
      </c>
      <c r="BV27" s="309">
        <f t="shared" ref="BV27:BV28" si="50">BS27*BU27</f>
        <v>20.39511184</v>
      </c>
      <c r="BX27" s="168"/>
      <c r="BY27" s="168"/>
      <c r="BZ27" s="149"/>
      <c r="CA27" s="181"/>
      <c r="CB27" s="149"/>
      <c r="CC27" s="309"/>
      <c r="CE27" s="168"/>
      <c r="CF27" s="168"/>
      <c r="CG27" s="149"/>
      <c r="CH27" s="181"/>
      <c r="CI27" s="149"/>
      <c r="CJ27" s="309"/>
      <c r="CL27" s="168" t="s">
        <v>655</v>
      </c>
      <c r="CM27" s="168" t="s">
        <v>2461</v>
      </c>
      <c r="CN27" s="149">
        <f t="shared" si="39"/>
        <v>2.7487</v>
      </c>
      <c r="CO27" s="181" t="s">
        <v>656</v>
      </c>
      <c r="CP27" s="149">
        <f t="shared" si="40"/>
        <v>7.2081</v>
      </c>
      <c r="CQ27" s="309">
        <f t="shared" si="46"/>
        <v>19.81290447</v>
      </c>
      <c r="CS27" s="168" t="s">
        <v>657</v>
      </c>
      <c r="CT27" s="168" t="s">
        <v>2462</v>
      </c>
      <c r="CU27" s="149">
        <f t="shared" si="4"/>
        <v>2.7063</v>
      </c>
      <c r="CV27" s="181" t="s">
        <v>658</v>
      </c>
      <c r="CW27" s="149">
        <f t="shared" si="5"/>
        <v>7.1225</v>
      </c>
      <c r="CX27" s="309">
        <f t="shared" si="6"/>
        <v>19.27562175</v>
      </c>
      <c r="CZ27" s="168"/>
      <c r="DA27" s="168"/>
      <c r="DB27" s="149"/>
      <c r="DC27" s="181"/>
      <c r="DD27" s="149"/>
      <c r="DE27" s="309"/>
      <c r="DG27" s="168"/>
      <c r="DH27" s="168"/>
      <c r="DI27" s="149"/>
      <c r="DJ27" s="309"/>
      <c r="DL27" s="168"/>
      <c r="DM27" s="172">
        <v>44987</v>
      </c>
      <c r="DN27" s="149">
        <v>2.6328</v>
      </c>
      <c r="DO27" s="309">
        <v>18.11577024</v>
      </c>
      <c r="DQ27" s="168"/>
      <c r="DR27" s="172"/>
      <c r="DS27" s="149"/>
      <c r="DT27" s="309"/>
      <c r="DV27" s="168"/>
      <c r="DW27" s="172"/>
      <c r="DX27" s="149"/>
      <c r="DY27" s="309"/>
      <c r="EA27" s="168"/>
      <c r="EB27" s="172"/>
      <c r="EC27" s="149"/>
      <c r="ED27" s="309"/>
      <c r="EF27" s="168"/>
      <c r="EG27" s="172"/>
      <c r="EH27" s="149"/>
      <c r="EI27" s="309"/>
      <c r="EK27" s="168"/>
      <c r="EL27" s="172">
        <v>45140</v>
      </c>
      <c r="EM27" s="149">
        <v>2.3556</v>
      </c>
      <c r="EN27" s="309">
        <v>16.81144608</v>
      </c>
      <c r="EP27" s="168"/>
      <c r="EQ27" s="172"/>
      <c r="ER27" s="149"/>
      <c r="ES27" s="309"/>
      <c r="EU27" s="168"/>
      <c r="EV27" s="172"/>
      <c r="EW27" s="149"/>
      <c r="EX27" s="309"/>
      <c r="EZ27" s="168"/>
      <c r="FA27" s="172">
        <v>45231</v>
      </c>
      <c r="FB27" s="149">
        <v>2.5156</v>
      </c>
      <c r="FC27" s="309">
        <v>18.05647368</v>
      </c>
      <c r="FE27" s="168"/>
      <c r="FF27" s="172"/>
      <c r="FG27" s="149"/>
      <c r="FH27" s="309"/>
      <c r="FJ27" s="168"/>
      <c r="FK27" s="172"/>
      <c r="FL27" s="149"/>
      <c r="FM27" s="309"/>
      <c r="FO27" s="168"/>
      <c r="FP27" s="172"/>
      <c r="FQ27" s="149"/>
      <c r="FR27" s="309"/>
      <c r="FT27" s="168"/>
      <c r="FU27" s="172"/>
      <c r="FV27" s="149"/>
      <c r="FW27" s="309"/>
      <c r="FY27" s="168"/>
      <c r="FZ27" s="172"/>
      <c r="GA27" s="149"/>
      <c r="GB27" s="309"/>
      <c r="GD27" s="168"/>
      <c r="GE27" s="172"/>
      <c r="GF27" s="149"/>
      <c r="GG27" s="309"/>
      <c r="GI27" s="168"/>
      <c r="GJ27" s="172"/>
      <c r="GK27" s="149"/>
      <c r="GL27" s="309"/>
      <c r="GN27" s="168"/>
      <c r="GO27" s="172">
        <v>45475</v>
      </c>
      <c r="GP27" s="149">
        <v>2.5801</v>
      </c>
      <c r="GQ27" s="309">
        <v>18.39379091</v>
      </c>
      <c r="GS27" s="168"/>
      <c r="GT27" s="172">
        <v>45505</v>
      </c>
      <c r="GU27" s="149">
        <v>2.6167</v>
      </c>
      <c r="GV27" s="309">
        <v>18.66308941</v>
      </c>
      <c r="GX27" s="168"/>
      <c r="GY27" s="172"/>
      <c r="GZ27" s="149"/>
      <c r="HA27" s="309"/>
      <c r="HC27" s="168"/>
      <c r="HD27" s="172"/>
      <c r="HE27" s="149"/>
      <c r="HF27" s="309"/>
      <c r="HH27" s="168"/>
      <c r="HI27" s="172"/>
      <c r="HJ27" s="149"/>
      <c r="HK27" s="309"/>
      <c r="HM27" s="168"/>
      <c r="HN27" s="147">
        <v>45628</v>
      </c>
      <c r="HO27">
        <v>2.8331</v>
      </c>
      <c r="HP27">
        <v>20.36007</v>
      </c>
      <c r="HR27" s="168"/>
      <c r="HS27" s="147"/>
      <c r="HW27" s="168"/>
      <c r="HX27" s="147"/>
      <c r="IB27" s="168"/>
      <c r="IC27" s="147"/>
      <c r="IG27" s="168"/>
      <c r="IH27" s="147"/>
      <c r="IL27" s="168"/>
      <c r="IM27" s="147"/>
      <c r="IQ27" s="168"/>
      <c r="IR27" s="147"/>
      <c r="IV27" s="168"/>
      <c r="IW27" s="147">
        <v>45840</v>
      </c>
      <c r="IX27">
        <v>2.6189</v>
      </c>
      <c r="IY27">
        <v>18.73718</v>
      </c>
      <c r="JA27" s="168"/>
      <c r="JB27" s="147"/>
      <c r="JF27" s="168"/>
      <c r="JG27" s="147">
        <v>45901</v>
      </c>
      <c r="JH27" s="152">
        <v>2.6247</v>
      </c>
      <c r="JI27" s="152">
        <v>18.65427</v>
      </c>
      <c r="JK27" s="168"/>
      <c r="JL27" s="147"/>
      <c r="JM27" s="152"/>
      <c r="JN27" s="152"/>
      <c r="JP27" s="168"/>
      <c r="JQ27" s="147"/>
      <c r="JR27" s="152"/>
      <c r="JS27" s="152"/>
      <c r="JU27" s="168"/>
      <c r="JV27" s="147">
        <v>45993</v>
      </c>
      <c r="JW27" s="152">
        <v>2.5875</v>
      </c>
      <c r="JX27" s="152">
        <v>18.3179475</v>
      </c>
      <c r="JZ27" s="168"/>
      <c r="KA27" s="147"/>
      <c r="KB27" s="152"/>
      <c r="KC27" s="152"/>
      <c r="KE27" s="168"/>
      <c r="KF27" s="147"/>
      <c r="KG27" s="152"/>
      <c r="KH27" s="152"/>
      <c r="KJ27" s="168"/>
      <c r="KK27" s="147">
        <v>46083</v>
      </c>
      <c r="KL27" s="152">
        <v>2.5063</v>
      </c>
      <c r="KM27" s="152">
        <v>17.35261868</v>
      </c>
      <c r="KO27" s="168"/>
      <c r="KP27" s="147"/>
      <c r="KQ27" s="152"/>
      <c r="KR27" s="152"/>
      <c r="KT27" s="168"/>
      <c r="KU27" s="147"/>
      <c r="KV27" s="152"/>
      <c r="KW27" s="152"/>
      <c r="KY27" s="168"/>
      <c r="KZ27" s="147"/>
      <c r="LA27" s="152"/>
      <c r="LB27" s="152"/>
    </row>
    <row r="28" spans="2:314">
      <c r="B28" s="168"/>
      <c r="C28" s="168"/>
      <c r="D28" s="149"/>
      <c r="G28" s="168"/>
      <c r="H28" s="168"/>
      <c r="I28" s="149"/>
      <c r="L28" s="168"/>
      <c r="M28" s="168"/>
      <c r="N28" s="149"/>
      <c r="P28" s="168" t="s">
        <v>659</v>
      </c>
      <c r="Q28" s="168" t="s">
        <v>2463</v>
      </c>
      <c r="R28" s="149">
        <f t="shared" si="3"/>
        <v>3.3667</v>
      </c>
      <c r="T28" s="168"/>
      <c r="U28" s="168"/>
      <c r="V28" s="149"/>
      <c r="W28" s="181"/>
      <c r="X28" s="149"/>
      <c r="Y28" s="151"/>
      <c r="AA28" s="168"/>
      <c r="AB28" s="168"/>
      <c r="AC28" s="149"/>
      <c r="AD28" s="181"/>
      <c r="AE28" s="149"/>
      <c r="AF28" s="151"/>
      <c r="AH28" s="168" t="s">
        <v>661</v>
      </c>
      <c r="AI28" s="168" t="s">
        <v>2464</v>
      </c>
      <c r="AJ28" s="149">
        <f t="shared" si="15"/>
        <v>3.2538</v>
      </c>
      <c r="AK28" s="181" t="s">
        <v>662</v>
      </c>
      <c r="AL28" s="149">
        <f t="shared" si="44"/>
        <v>6.3014</v>
      </c>
      <c r="AM28" s="309">
        <f t="shared" si="45"/>
        <v>20.50349532</v>
      </c>
      <c r="AO28" s="168"/>
      <c r="AP28" s="168"/>
      <c r="AQ28" s="149"/>
      <c r="AR28" s="181"/>
      <c r="AS28" s="149"/>
      <c r="AT28" s="309"/>
      <c r="AV28" s="168"/>
      <c r="AW28" s="168"/>
      <c r="AX28" s="149"/>
      <c r="AY28" s="181"/>
      <c r="AZ28" s="149"/>
      <c r="BA28" s="309"/>
      <c r="BC28" s="168"/>
      <c r="BD28" s="168"/>
      <c r="BE28" s="149"/>
      <c r="BF28" s="181"/>
      <c r="BG28" s="149"/>
      <c r="BH28" s="309"/>
      <c r="BJ28" s="168"/>
      <c r="BK28" s="168"/>
      <c r="BL28" s="149"/>
      <c r="BM28" s="181"/>
      <c r="BN28" s="149"/>
      <c r="BO28" s="309"/>
      <c r="BQ28" s="168" t="s">
        <v>663</v>
      </c>
      <c r="BR28" s="168" t="s">
        <v>2465</v>
      </c>
      <c r="BS28" s="149">
        <f t="shared" si="30"/>
        <v>3.0206</v>
      </c>
      <c r="BT28" s="181" t="s">
        <v>664</v>
      </c>
      <c r="BU28" s="149">
        <f t="shared" si="49"/>
        <v>6.7467</v>
      </c>
      <c r="BV28" s="309">
        <f t="shared" si="50"/>
        <v>20.37908202</v>
      </c>
      <c r="BX28" s="168"/>
      <c r="BY28" s="168"/>
      <c r="BZ28" s="149"/>
      <c r="CA28" s="181"/>
      <c r="CB28" s="149"/>
      <c r="CC28" s="309"/>
      <c r="CE28" s="168"/>
      <c r="CF28" s="168"/>
      <c r="CG28" s="149"/>
      <c r="CH28" s="181"/>
      <c r="CI28" s="149"/>
      <c r="CJ28" s="309"/>
      <c r="CL28" s="168"/>
      <c r="CM28" s="168"/>
      <c r="CN28" s="149"/>
      <c r="CO28" s="181"/>
      <c r="CP28" s="149"/>
      <c r="CQ28" s="309"/>
      <c r="CS28" s="168"/>
      <c r="CT28" s="168"/>
      <c r="CU28" s="149"/>
      <c r="CV28" s="181"/>
      <c r="CW28" s="149"/>
      <c r="CX28" s="309"/>
      <c r="CZ28" s="168"/>
      <c r="DA28" s="168"/>
      <c r="DB28" s="149"/>
      <c r="DC28" s="181"/>
      <c r="DD28" s="149"/>
      <c r="DE28" s="309"/>
      <c r="DG28" s="168"/>
      <c r="DH28" s="168"/>
      <c r="DI28" s="149"/>
      <c r="DJ28" s="309"/>
      <c r="DL28" s="168"/>
      <c r="DM28" s="172">
        <v>44986</v>
      </c>
      <c r="DN28" s="149">
        <v>2.6379</v>
      </c>
      <c r="DO28" s="309">
        <v>18.307026</v>
      </c>
      <c r="DQ28" s="168"/>
      <c r="DR28" s="172"/>
      <c r="DS28" s="149"/>
      <c r="DT28" s="309"/>
      <c r="DV28" s="168"/>
      <c r="DW28" s="172"/>
      <c r="DX28" s="149"/>
      <c r="DY28" s="309"/>
      <c r="EA28" s="168"/>
      <c r="EB28" s="172"/>
      <c r="EC28" s="149"/>
      <c r="ED28" s="309"/>
      <c r="EF28" s="168"/>
      <c r="EG28" s="172"/>
      <c r="EH28" s="149"/>
      <c r="EI28" s="309"/>
      <c r="EK28" s="168"/>
      <c r="EL28" s="172">
        <v>45139</v>
      </c>
      <c r="EM28" s="149">
        <v>2.3445</v>
      </c>
      <c r="EN28" s="309">
        <v>16.71229935</v>
      </c>
      <c r="EP28" s="168"/>
      <c r="EQ28" s="172"/>
      <c r="ER28" s="149"/>
      <c r="ES28" s="309"/>
      <c r="EU28" s="168"/>
      <c r="EV28" s="172"/>
      <c r="EW28" s="149"/>
      <c r="EX28" s="309"/>
      <c r="EZ28" s="168"/>
      <c r="FA28" s="172"/>
      <c r="FB28" s="149"/>
      <c r="FC28" s="309"/>
      <c r="FE28" s="168"/>
      <c r="FF28" s="172"/>
      <c r="FG28" s="149"/>
      <c r="FH28" s="309"/>
      <c r="FJ28" s="168"/>
      <c r="FK28" s="172"/>
      <c r="FL28" s="149"/>
      <c r="FM28" s="309"/>
      <c r="FO28" s="168"/>
      <c r="FP28" s="172"/>
      <c r="FQ28" s="149"/>
      <c r="FR28" s="309"/>
      <c r="FT28" s="168"/>
      <c r="FU28" s="172"/>
      <c r="FV28" s="149"/>
      <c r="FW28" s="309"/>
      <c r="FY28" s="168"/>
      <c r="FZ28" s="172"/>
      <c r="GA28" s="149"/>
      <c r="GB28" s="309"/>
      <c r="GD28" s="168"/>
      <c r="GE28" s="172"/>
      <c r="GF28" s="149"/>
      <c r="GG28" s="309"/>
      <c r="GI28" s="168"/>
      <c r="GJ28" s="172"/>
      <c r="GK28" s="149"/>
      <c r="GL28" s="309"/>
      <c r="GN28" s="168"/>
      <c r="GO28" s="172">
        <v>45474</v>
      </c>
      <c r="GP28" s="149">
        <v>2.569</v>
      </c>
      <c r="GQ28" s="309">
        <v>18.3079785</v>
      </c>
      <c r="GS28" s="168"/>
      <c r="GT28" s="172"/>
      <c r="GU28" s="149"/>
      <c r="GV28" s="309"/>
      <c r="GX28" s="168"/>
      <c r="GY28" s="172"/>
      <c r="GZ28" s="149"/>
      <c r="HA28" s="309"/>
      <c r="HC28" s="168"/>
      <c r="HD28" s="172"/>
      <c r="HE28" s="149"/>
      <c r="HF28" s="309"/>
      <c r="HH28" s="168"/>
      <c r="HI28" s="172"/>
      <c r="HJ28" s="149"/>
      <c r="HK28" s="309"/>
      <c r="HM28" s="168"/>
      <c r="HN28" s="172"/>
      <c r="HO28" s="149"/>
      <c r="HP28" s="309"/>
      <c r="HR28" s="168"/>
      <c r="HS28" s="172"/>
      <c r="HT28" s="149"/>
      <c r="HU28" s="309"/>
      <c r="HW28" s="168"/>
      <c r="HX28" s="172"/>
      <c r="HY28" s="149"/>
      <c r="HZ28" s="309"/>
      <c r="IB28" s="168"/>
      <c r="IC28" s="172"/>
      <c r="ID28" s="149"/>
      <c r="IE28" s="309"/>
      <c r="IG28" s="168"/>
      <c r="IH28" s="172"/>
      <c r="II28" s="149"/>
      <c r="IJ28" s="309"/>
      <c r="IL28" s="168"/>
      <c r="IM28" s="172"/>
      <c r="IN28" s="149"/>
      <c r="IO28" s="309"/>
      <c r="IQ28" s="168"/>
      <c r="IR28" s="172"/>
      <c r="IS28" s="149"/>
      <c r="IT28" s="309"/>
      <c r="IV28" s="168"/>
      <c r="IW28" s="147">
        <v>45839</v>
      </c>
      <c r="IX28">
        <v>2.622</v>
      </c>
      <c r="IY28">
        <v>18.75621</v>
      </c>
      <c r="JA28" s="168"/>
      <c r="JB28" s="147"/>
      <c r="JF28" s="168"/>
      <c r="JG28" s="147"/>
      <c r="JK28" s="168"/>
      <c r="JL28" s="147"/>
      <c r="JP28" s="168"/>
      <c r="JQ28" s="147"/>
      <c r="JU28" s="168"/>
      <c r="JV28" s="147">
        <v>45992</v>
      </c>
      <c r="JW28" s="152">
        <v>2.5854</v>
      </c>
      <c r="JX28" s="152">
        <v>18.29403186</v>
      </c>
      <c r="JZ28" s="168"/>
      <c r="KA28" s="147"/>
      <c r="KB28" s="152"/>
      <c r="KC28" s="152"/>
      <c r="KE28" s="168"/>
      <c r="KF28" s="147"/>
      <c r="KG28" s="152"/>
      <c r="KH28" s="152"/>
      <c r="KJ28" s="168"/>
      <c r="KK28" s="147"/>
      <c r="KL28" s="152"/>
      <c r="KM28" s="152"/>
      <c r="KO28" s="168"/>
      <c r="KP28" s="147"/>
      <c r="KQ28" s="152"/>
      <c r="KR28" s="152"/>
      <c r="KT28" s="168"/>
      <c r="KU28" s="147"/>
      <c r="KV28" s="152"/>
      <c r="KW28" s="152"/>
      <c r="KY28" s="168"/>
      <c r="KZ28" s="147"/>
      <c r="LA28" s="152"/>
      <c r="LB28" s="152"/>
    </row>
    <row r="29" spans="20:314">
      <c r="T29" s="132" t="s">
        <v>2466</v>
      </c>
      <c r="U29" s="141" t="s">
        <v>62</v>
      </c>
      <c r="V29" s="179">
        <f>1/V31</f>
        <v>0.0486712476823725</v>
      </c>
      <c r="W29" s="142"/>
      <c r="X29" s="142"/>
      <c r="Y29" s="142"/>
      <c r="AA29" s="132" t="s">
        <v>2466</v>
      </c>
      <c r="AB29" s="141" t="s">
        <v>62</v>
      </c>
      <c r="AC29" s="179">
        <f>1/AC31</f>
        <v>0.0486161942380699</v>
      </c>
      <c r="AD29" s="142"/>
      <c r="AE29" s="142"/>
      <c r="AF29" s="142"/>
      <c r="AH29" s="132" t="s">
        <v>2466</v>
      </c>
      <c r="AI29" s="141" t="s">
        <v>62</v>
      </c>
      <c r="AJ29" s="179">
        <f>1/AJ31</f>
        <v>0.0503017523653665</v>
      </c>
      <c r="AK29" s="142"/>
      <c r="AL29" s="142"/>
      <c r="AM29" s="142"/>
      <c r="AO29" s="132" t="s">
        <v>2466</v>
      </c>
      <c r="AP29" s="141" t="s">
        <v>62</v>
      </c>
      <c r="AQ29" s="179">
        <f>1/AQ31</f>
        <v>0.0489488200032047</v>
      </c>
      <c r="AR29" s="142"/>
      <c r="AS29" s="142"/>
      <c r="AT29" s="142"/>
      <c r="AV29" s="132" t="s">
        <v>2466</v>
      </c>
      <c r="AW29" s="141" t="s">
        <v>62</v>
      </c>
      <c r="AX29" s="179">
        <f>1/AX31</f>
        <v>0.051151364608151</v>
      </c>
      <c r="AY29" s="142"/>
      <c r="AZ29" s="142"/>
      <c r="BA29" s="142"/>
      <c r="BC29" s="132" t="s">
        <v>2466</v>
      </c>
      <c r="BD29" s="141" t="s">
        <v>62</v>
      </c>
      <c r="BE29" s="179">
        <f>1/BE31</f>
        <v>0.0496534952680259</v>
      </c>
      <c r="BF29" s="142"/>
      <c r="BG29" s="142"/>
      <c r="BH29" s="142"/>
      <c r="BJ29" s="132" t="s">
        <v>2466</v>
      </c>
      <c r="BK29" s="141" t="s">
        <v>62</v>
      </c>
      <c r="BL29" s="179">
        <f>1/BL31</f>
        <v>0.049284282413968</v>
      </c>
      <c r="BM29" s="142"/>
      <c r="BN29" s="142"/>
      <c r="BO29" s="142"/>
      <c r="BQ29" s="132" t="s">
        <v>2466</v>
      </c>
      <c r="BR29" s="141" t="s">
        <v>62</v>
      </c>
      <c r="BS29" s="179">
        <f>1/BS31</f>
        <v>0.0497856751577297</v>
      </c>
      <c r="BT29" s="142"/>
      <c r="BU29" s="142"/>
      <c r="BV29" s="142"/>
      <c r="BX29" s="132" t="s">
        <v>2466</v>
      </c>
      <c r="BY29" s="141" t="s">
        <v>62</v>
      </c>
      <c r="BZ29" s="179">
        <f>1/BZ31</f>
        <v>0.0497155193960928</v>
      </c>
      <c r="CA29" s="142"/>
      <c r="CB29" s="142"/>
      <c r="CC29" s="142"/>
      <c r="CE29" s="132" t="s">
        <v>2466</v>
      </c>
      <c r="CF29" s="141" t="s">
        <v>62</v>
      </c>
      <c r="CG29" s="179">
        <f>1/CG31</f>
        <v>0.0505286721999524</v>
      </c>
      <c r="CH29" s="142"/>
      <c r="CI29" s="142"/>
      <c r="CJ29" s="142"/>
      <c r="CL29" s="132" t="s">
        <v>2466</v>
      </c>
      <c r="CM29" s="141" t="s">
        <v>62</v>
      </c>
      <c r="CN29" s="179">
        <f>1/CN31</f>
        <v>0.0519793796096165</v>
      </c>
      <c r="CO29" s="142"/>
      <c r="CP29" s="142"/>
      <c r="CQ29" s="142"/>
      <c r="CS29" s="132" t="s">
        <v>2466</v>
      </c>
      <c r="CT29" s="141" t="s">
        <v>62</v>
      </c>
      <c r="CU29" s="179">
        <f>1/CU31</f>
        <v>0.0513567722779726</v>
      </c>
      <c r="CV29" s="142"/>
      <c r="CW29" s="142"/>
      <c r="CX29" s="142"/>
      <c r="CZ29" s="132" t="s">
        <v>2466</v>
      </c>
      <c r="DA29" s="141" t="s">
        <v>62</v>
      </c>
      <c r="DB29" s="179">
        <f>1/DB31</f>
        <v>0.053275793771235</v>
      </c>
      <c r="DC29" s="142"/>
      <c r="DD29" s="142"/>
      <c r="DE29" s="142"/>
      <c r="DG29" s="132" t="s">
        <v>2466</v>
      </c>
      <c r="DH29" s="141" t="s">
        <v>62</v>
      </c>
      <c r="DI29" s="179">
        <f>1/DI31</f>
        <v>0.0544127581324106</v>
      </c>
      <c r="DJ29" s="142"/>
      <c r="DL29" s="132" t="s">
        <v>2466</v>
      </c>
      <c r="DM29" s="141" t="s">
        <v>62</v>
      </c>
      <c r="DN29" s="179">
        <f>1/DN31</f>
        <v>0.0552673264081063</v>
      </c>
      <c r="DO29" s="142"/>
      <c r="DQ29" s="132" t="s">
        <v>2466</v>
      </c>
      <c r="DR29" s="141" t="s">
        <v>62</v>
      </c>
      <c r="DS29" s="179">
        <f>1/DS31</f>
        <v>0.0554308914806156</v>
      </c>
      <c r="DT29" s="142"/>
      <c r="DV29" s="132" t="s">
        <v>2466</v>
      </c>
      <c r="DW29" s="141" t="s">
        <v>62</v>
      </c>
      <c r="DX29" s="179">
        <f>1/DX31</f>
        <v>0.0566163015973938</v>
      </c>
      <c r="DY29" s="142"/>
      <c r="EA29" s="132" t="s">
        <v>2466</v>
      </c>
      <c r="EB29" s="141" t="s">
        <v>62</v>
      </c>
      <c r="EC29" s="179">
        <f>1/EC31</f>
        <v>0.0586162561236842</v>
      </c>
      <c r="ED29" s="142"/>
      <c r="EF29" s="132" t="s">
        <v>2466</v>
      </c>
      <c r="EG29" s="141" t="s">
        <v>62</v>
      </c>
      <c r="EH29" s="179">
        <f>1/EH31</f>
        <v>0.0601383446535749</v>
      </c>
      <c r="EI29" s="142"/>
      <c r="EK29" s="132" t="s">
        <v>2466</v>
      </c>
      <c r="EL29" s="141" t="s">
        <v>62</v>
      </c>
      <c r="EM29" s="179">
        <f>1/EM31</f>
        <v>0.0600778427767769</v>
      </c>
      <c r="EN29" s="142"/>
      <c r="EP29" s="132" t="s">
        <v>2466</v>
      </c>
      <c r="EQ29" s="141" t="s">
        <v>62</v>
      </c>
      <c r="ER29" s="179">
        <f>1/ER31</f>
        <v>0.0564937315131749</v>
      </c>
      <c r="ES29" s="142"/>
      <c r="EU29" s="132" t="s">
        <v>2466</v>
      </c>
      <c r="EV29" s="141" t="s">
        <v>62</v>
      </c>
      <c r="EW29" s="179">
        <f>1/EW31</f>
        <v>0.0552931073131878</v>
      </c>
      <c r="EX29" s="142"/>
      <c r="EZ29" s="132" t="s">
        <v>2466</v>
      </c>
      <c r="FA29" s="141" t="s">
        <v>62</v>
      </c>
      <c r="FB29" s="179">
        <f>1/FB31</f>
        <v>0.0578629021047127</v>
      </c>
      <c r="FC29" s="142"/>
      <c r="FE29" s="132" t="s">
        <v>2466</v>
      </c>
      <c r="FF29" s="141" t="s">
        <v>62</v>
      </c>
      <c r="FG29" s="179">
        <f>1/FG31</f>
        <v>0.059037881896022</v>
      </c>
      <c r="FH29" s="142"/>
      <c r="FJ29" s="132" t="s">
        <v>2466</v>
      </c>
      <c r="FK29" s="141" t="s">
        <v>62</v>
      </c>
      <c r="FL29" s="179">
        <f>1/FL31</f>
        <v>0.0580809911019312</v>
      </c>
      <c r="FM29" s="142"/>
      <c r="FO29" s="132" t="s">
        <v>2466</v>
      </c>
      <c r="FP29" s="141" t="s">
        <v>62</v>
      </c>
      <c r="FQ29" s="179">
        <f>1/FQ31</f>
        <v>0.05850213697893</v>
      </c>
      <c r="FR29" s="142"/>
      <c r="FT29" s="132" t="s">
        <v>2466</v>
      </c>
      <c r="FU29" s="141" t="s">
        <v>62</v>
      </c>
      <c r="FV29" s="179">
        <f>1/FV31</f>
        <v>0.0602506402534287</v>
      </c>
      <c r="FW29" s="142"/>
      <c r="FY29" s="132" t="s">
        <v>2466</v>
      </c>
      <c r="FZ29" s="141" t="s">
        <v>62</v>
      </c>
      <c r="GA29" s="179">
        <f>1/GA31</f>
        <v>0.0587484682563277</v>
      </c>
      <c r="GB29" s="142"/>
      <c r="GD29" s="132" t="s">
        <v>2466</v>
      </c>
      <c r="GE29" s="141" t="s">
        <v>62</v>
      </c>
      <c r="GF29" s="179">
        <f>1/GF31</f>
        <v>0.0587989959803313</v>
      </c>
      <c r="GG29" s="142"/>
      <c r="GI29" s="132" t="s">
        <v>2466</v>
      </c>
      <c r="GJ29" s="141" t="s">
        <v>62</v>
      </c>
      <c r="GK29" s="179">
        <f>1/GK31</f>
        <v>0.0541256862693188</v>
      </c>
      <c r="GL29" s="142"/>
      <c r="GN29" s="132" t="s">
        <v>2466</v>
      </c>
      <c r="GO29" s="141" t="s">
        <v>62</v>
      </c>
      <c r="GP29" s="179">
        <f>1/GP31</f>
        <v>0.053263168270402</v>
      </c>
      <c r="GQ29" s="142"/>
      <c r="GS29" s="132" t="s">
        <v>2466</v>
      </c>
      <c r="GT29" s="141" t="s">
        <v>62</v>
      </c>
      <c r="GU29" s="179">
        <f>1/GU31</f>
        <v>0.0503868679535779</v>
      </c>
      <c r="GV29" s="142"/>
      <c r="GX29" s="132" t="s">
        <v>2466</v>
      </c>
      <c r="GY29" s="141" t="s">
        <v>62</v>
      </c>
      <c r="GZ29" s="179">
        <f>1/GZ31</f>
        <v>0.050892009700017</v>
      </c>
      <c r="HA29" s="142"/>
      <c r="HC29" s="132" t="s">
        <v>2466</v>
      </c>
      <c r="HD29" s="141" t="s">
        <v>62</v>
      </c>
      <c r="HE29" s="179">
        <f>1/HE31</f>
        <v>0.0495746802278204</v>
      </c>
      <c r="HF29" s="142"/>
      <c r="HH29" s="132" t="s">
        <v>2466</v>
      </c>
      <c r="HI29" s="141" t="s">
        <v>62</v>
      </c>
      <c r="HJ29" s="179">
        <f>1/HJ31</f>
        <v>0.0490383097083103</v>
      </c>
      <c r="HK29" s="142"/>
      <c r="HM29" s="132" t="s">
        <v>2466</v>
      </c>
      <c r="HN29" s="141" t="s">
        <v>62</v>
      </c>
      <c r="HO29" s="179">
        <f>1/HO31</f>
        <v>0.0486579173243595</v>
      </c>
      <c r="HP29" s="142"/>
      <c r="HR29" s="132" t="s">
        <v>2466</v>
      </c>
      <c r="HS29" s="141" t="s">
        <v>62</v>
      </c>
      <c r="HT29" s="179">
        <f>1/HT31</f>
        <v>0.0482344502984989</v>
      </c>
      <c r="HU29" s="142"/>
      <c r="HW29" s="132" t="s">
        <v>2466</v>
      </c>
      <c r="HX29" s="141" t="s">
        <v>62</v>
      </c>
      <c r="HY29" s="179">
        <f>1/HY31</f>
        <v>0.0490503364362576</v>
      </c>
      <c r="HZ29" s="142"/>
      <c r="IB29" s="132" t="s">
        <v>2466</v>
      </c>
      <c r="IC29" s="141" t="s">
        <v>62</v>
      </c>
      <c r="ID29" s="179">
        <f>1/ID31</f>
        <v>0.0491603897042413</v>
      </c>
      <c r="IE29" s="142"/>
      <c r="IG29" s="132" t="s">
        <v>2466</v>
      </c>
      <c r="IH29" s="141" t="s">
        <v>62</v>
      </c>
      <c r="II29" s="179">
        <f>1/II31</f>
        <v>0.0512708242861691</v>
      </c>
      <c r="IJ29" s="142"/>
      <c r="IL29" s="132" t="s">
        <v>2466</v>
      </c>
      <c r="IM29" s="141" t="s">
        <v>62</v>
      </c>
      <c r="IN29" s="179">
        <f>1/IN31</f>
        <v>0.0517215518534418</v>
      </c>
      <c r="IO29" s="142"/>
      <c r="IQ29" s="132" t="s">
        <v>2466</v>
      </c>
      <c r="IR29" s="141" t="s">
        <v>62</v>
      </c>
      <c r="IS29" s="179">
        <f>1/IS31</f>
        <v>0.0532059228833354</v>
      </c>
      <c r="IT29" s="142"/>
      <c r="IV29" s="132" t="s">
        <v>2466</v>
      </c>
      <c r="IW29" s="141" t="s">
        <v>62</v>
      </c>
      <c r="IX29" s="179">
        <f>1/IX31</f>
        <v>0.0531528969657669</v>
      </c>
      <c r="IY29" s="142"/>
      <c r="JA29" s="132" t="s">
        <v>2466</v>
      </c>
      <c r="JB29" s="141" t="s">
        <v>62</v>
      </c>
      <c r="JC29" s="179">
        <f>1/JC31</f>
        <v>0.053663269423957</v>
      </c>
      <c r="JD29" s="142"/>
      <c r="JF29" s="132" t="s">
        <v>2466</v>
      </c>
      <c r="JG29" s="141" t="s">
        <v>62</v>
      </c>
      <c r="JH29" s="179">
        <f>1/JH31</f>
        <v>0.0545023877496073</v>
      </c>
      <c r="JI29" s="142"/>
      <c r="JK29" s="132" t="s">
        <v>2466</v>
      </c>
      <c r="JL29" s="141" t="s">
        <v>62</v>
      </c>
      <c r="JM29" s="179">
        <f>1/JM31</f>
        <v>0.0540301476120922</v>
      </c>
      <c r="JN29" s="142"/>
      <c r="JP29" s="132" t="s">
        <v>2466</v>
      </c>
      <c r="JQ29" s="141" t="s">
        <v>62</v>
      </c>
      <c r="JR29" s="179">
        <f>1/JR31</f>
        <v>0.0545045473367312</v>
      </c>
      <c r="JS29" s="142"/>
      <c r="JU29" s="132" t="s">
        <v>2466</v>
      </c>
      <c r="JV29" s="141" t="s">
        <v>62</v>
      </c>
      <c r="JW29" s="179">
        <f>1/JW31</f>
        <v>0.0554687496741211</v>
      </c>
      <c r="JX29" s="142"/>
      <c r="JZ29" s="132" t="s">
        <v>2466</v>
      </c>
      <c r="KA29" s="141" t="s">
        <v>62</v>
      </c>
      <c r="KB29" s="179">
        <f>1/KB31</f>
        <v>0.058054820816646</v>
      </c>
      <c r="KC29" s="142"/>
      <c r="KE29" s="132" t="s">
        <v>2466</v>
      </c>
      <c r="KF29" s="141" t="s">
        <v>62</v>
      </c>
      <c r="KG29" s="179">
        <f>1/KG31</f>
        <v>0.0579493009400821</v>
      </c>
      <c r="KH29" s="142"/>
      <c r="KJ29" s="132" t="s">
        <v>2466</v>
      </c>
      <c r="KK29" s="141" t="s">
        <v>62</v>
      </c>
      <c r="KL29" s="179">
        <f>1/KL31</f>
        <v>0.0551249957127913</v>
      </c>
      <c r="KM29" s="142"/>
      <c r="KO29" s="132" t="s">
        <v>2466</v>
      </c>
      <c r="KP29" s="141" t="s">
        <v>62</v>
      </c>
      <c r="KQ29" s="179">
        <f>1/KQ31</f>
        <v>0.0569859679348164</v>
      </c>
      <c r="KR29" s="142"/>
      <c r="KT29" s="132" t="s">
        <v>2466</v>
      </c>
      <c r="KU29" s="141" t="s">
        <v>62</v>
      </c>
      <c r="KV29" s="179">
        <f>1/KV31</f>
        <v>0.0576637116367132</v>
      </c>
      <c r="KW29" s="142"/>
      <c r="KY29" s="132" t="s">
        <v>2466</v>
      </c>
      <c r="KZ29" s="141" t="s">
        <v>62</v>
      </c>
      <c r="LA29" s="179">
        <f>1/LA31</f>
        <v>0.0572143535722255</v>
      </c>
      <c r="LB29" s="142"/>
    </row>
    <row r="30" spans="20:314">
      <c r="T30" s="136"/>
      <c r="U30" s="137" t="s">
        <v>63</v>
      </c>
      <c r="V30" s="138">
        <f>1/V32</f>
        <v>0.0489409389320973</v>
      </c>
      <c r="W30" s="142"/>
      <c r="X30" s="142"/>
      <c r="Y30" s="142"/>
      <c r="AA30" s="136"/>
      <c r="AB30" s="137" t="s">
        <v>63</v>
      </c>
      <c r="AC30" s="138">
        <f>1/AC32</f>
        <v>0.048885787732036</v>
      </c>
      <c r="AD30" s="142"/>
      <c r="AE30" s="142"/>
      <c r="AF30" s="142"/>
      <c r="AH30" s="136"/>
      <c r="AI30" s="137" t="s">
        <v>63</v>
      </c>
      <c r="AJ30" s="138">
        <f>1/AJ32</f>
        <v>0.0486018379246052</v>
      </c>
      <c r="AK30" s="142"/>
      <c r="AL30" s="142"/>
      <c r="AM30" s="142"/>
      <c r="AO30" s="136"/>
      <c r="AP30" s="137" t="s">
        <v>63</v>
      </c>
      <c r="AQ30" s="138">
        <f>1/AQ32</f>
        <v>0.0498296298741594</v>
      </c>
      <c r="AR30" s="142"/>
      <c r="AS30" s="142"/>
      <c r="AT30" s="142"/>
      <c r="AV30" s="136"/>
      <c r="AW30" s="137" t="s">
        <v>63</v>
      </c>
      <c r="AX30" s="138">
        <f>1/AX32</f>
        <v>0.0500055511464993</v>
      </c>
      <c r="AY30" s="142"/>
      <c r="AZ30" s="142"/>
      <c r="BA30" s="142"/>
      <c r="BC30" s="136"/>
      <c r="BD30" s="137" t="s">
        <v>63</v>
      </c>
      <c r="BE30" s="138">
        <f>1/BE32</f>
        <v>0.0500118329902067</v>
      </c>
      <c r="BF30" s="142"/>
      <c r="BG30" s="142"/>
      <c r="BH30" s="142"/>
      <c r="BJ30" s="136"/>
      <c r="BK30" s="137" t="s">
        <v>63</v>
      </c>
      <c r="BL30" s="138">
        <f>1/BL32</f>
        <v>0.0487392413823658</v>
      </c>
      <c r="BM30" s="142"/>
      <c r="BN30" s="142"/>
      <c r="BO30" s="142"/>
      <c r="BQ30" s="136"/>
      <c r="BR30" s="137" t="s">
        <v>63</v>
      </c>
      <c r="BS30" s="138">
        <f>1/BS32</f>
        <v>0.0496562772936275</v>
      </c>
      <c r="BT30" s="142"/>
      <c r="BU30" s="142"/>
      <c r="BV30" s="142"/>
      <c r="BX30" s="136"/>
      <c r="BY30" s="137" t="s">
        <v>63</v>
      </c>
      <c r="BZ30" s="138">
        <f>1/BZ32</f>
        <v>0.0500338005841536</v>
      </c>
      <c r="CA30" s="142"/>
      <c r="CB30" s="142"/>
      <c r="CC30" s="142"/>
      <c r="CE30" s="136"/>
      <c r="CF30" s="137" t="s">
        <v>63</v>
      </c>
      <c r="CG30" s="138">
        <f>1/CG32</f>
        <v>0.050078704897636</v>
      </c>
      <c r="CH30" s="142"/>
      <c r="CI30" s="142"/>
      <c r="CJ30" s="142"/>
      <c r="CL30" s="136"/>
      <c r="CM30" s="137" t="s">
        <v>63</v>
      </c>
      <c r="CN30" s="138">
        <f>1/CN32</f>
        <v>0.051308858240885</v>
      </c>
      <c r="CO30" s="142"/>
      <c r="CP30" s="142"/>
      <c r="CQ30" s="142"/>
      <c r="CS30" s="136"/>
      <c r="CT30" s="137" t="s">
        <v>63</v>
      </c>
      <c r="CU30" s="138">
        <f>1/CU32</f>
        <v>0.0510581974091424</v>
      </c>
      <c r="CV30" s="142"/>
      <c r="CW30" s="142"/>
      <c r="CX30" s="142"/>
      <c r="CZ30" s="136"/>
      <c r="DA30" s="137" t="s">
        <v>63</v>
      </c>
      <c r="DB30" s="138">
        <f>1/DB32</f>
        <v>0.0525645188391221</v>
      </c>
      <c r="DC30" s="142"/>
      <c r="DD30" s="142"/>
      <c r="DE30" s="142"/>
      <c r="DG30" s="136"/>
      <c r="DH30" s="137" t="s">
        <v>63</v>
      </c>
      <c r="DI30" s="138">
        <f>1/DI32</f>
        <v>0.053698504592413</v>
      </c>
      <c r="DJ30" s="142"/>
      <c r="DL30" s="136"/>
      <c r="DM30" s="137" t="s">
        <v>63</v>
      </c>
      <c r="DN30" s="138">
        <f>1/DN32</f>
        <v>0.0543428963182123</v>
      </c>
      <c r="DO30" s="142"/>
      <c r="DQ30" s="136"/>
      <c r="DR30" s="137" t="s">
        <v>63</v>
      </c>
      <c r="DS30" s="138">
        <f>1/DS32</f>
        <v>0.0552961737978924</v>
      </c>
      <c r="DT30" s="142"/>
      <c r="DV30" s="136"/>
      <c r="DW30" s="137" t="s">
        <v>63</v>
      </c>
      <c r="DX30" s="138">
        <f>1/DX32</f>
        <v>0.0564449579855515</v>
      </c>
      <c r="DY30" s="142"/>
      <c r="EA30" s="136"/>
      <c r="EB30" s="137" t="s">
        <v>63</v>
      </c>
      <c r="EC30" s="138">
        <f>1/EC32</f>
        <v>0.0579330636762123</v>
      </c>
      <c r="ED30" s="142"/>
      <c r="EF30" s="136"/>
      <c r="EG30" s="137" t="s">
        <v>63</v>
      </c>
      <c r="EH30" s="138">
        <f>1/EH32</f>
        <v>0.0593144217417777</v>
      </c>
      <c r="EI30" s="142"/>
      <c r="EK30" s="136"/>
      <c r="EL30" s="137" t="s">
        <v>63</v>
      </c>
      <c r="EM30" s="138">
        <f>1/EM32</f>
        <v>0.0592653965859875</v>
      </c>
      <c r="EN30" s="142"/>
      <c r="EP30" s="136"/>
      <c r="EQ30" s="137" t="s">
        <v>63</v>
      </c>
      <c r="ER30" s="138">
        <f>1/ER32</f>
        <v>0.0580602430747541</v>
      </c>
      <c r="ES30" s="142"/>
      <c r="EU30" s="136"/>
      <c r="EV30" s="137" t="s">
        <v>63</v>
      </c>
      <c r="EW30" s="138">
        <f>1/EW32</f>
        <v>0.0551534808279229</v>
      </c>
      <c r="EX30" s="142"/>
      <c r="EZ30" s="136"/>
      <c r="FA30" s="137" t="s">
        <v>63</v>
      </c>
      <c r="FB30" s="138">
        <f>1/FB32</f>
        <v>0.0574320774816443</v>
      </c>
      <c r="FC30" s="142"/>
      <c r="FE30" s="136"/>
      <c r="FF30" s="137" t="s">
        <v>63</v>
      </c>
      <c r="FG30" s="138">
        <f>1/FG32</f>
        <v>0.0581295760706745</v>
      </c>
      <c r="FH30" s="142"/>
      <c r="FJ30" s="136"/>
      <c r="FK30" s="137" t="s">
        <v>63</v>
      </c>
      <c r="FL30" s="138">
        <f>1/FL32</f>
        <v>0.0586021463516918</v>
      </c>
      <c r="FM30" s="142"/>
      <c r="FO30" s="136"/>
      <c r="FP30" s="137" t="s">
        <v>63</v>
      </c>
      <c r="FQ30" s="138">
        <f>1/FQ32</f>
        <v>0.0584962103954351</v>
      </c>
      <c r="FR30" s="142"/>
      <c r="FT30" s="136"/>
      <c r="FU30" s="137" t="s">
        <v>63</v>
      </c>
      <c r="FV30" s="138">
        <f>1/FV32</f>
        <v>0.059575236901426</v>
      </c>
      <c r="FW30" s="142"/>
      <c r="FY30" s="136"/>
      <c r="FZ30" s="137" t="s">
        <v>63</v>
      </c>
      <c r="GA30" s="138">
        <f>1/GA32</f>
        <v>0.0596166271971786</v>
      </c>
      <c r="GB30" s="142"/>
      <c r="GD30" s="136"/>
      <c r="GE30" s="137" t="s">
        <v>63</v>
      </c>
      <c r="GF30" s="138">
        <f>1/GF32</f>
        <v>0.0595829978623364</v>
      </c>
      <c r="GG30" s="142"/>
      <c r="GI30" s="136"/>
      <c r="GJ30" s="137" t="s">
        <v>63</v>
      </c>
      <c r="GK30" s="138">
        <f>1/GK32</f>
        <v>0.0549888822768745</v>
      </c>
      <c r="GL30" s="142"/>
      <c r="GN30" s="136"/>
      <c r="GO30" s="137" t="s">
        <v>63</v>
      </c>
      <c r="GP30" s="138">
        <f>1/GP32</f>
        <v>0.0551828032876556</v>
      </c>
      <c r="GQ30" s="142"/>
      <c r="GS30" s="136"/>
      <c r="GT30" s="137" t="s">
        <v>63</v>
      </c>
      <c r="GU30" s="138">
        <f>1/GU32</f>
        <v>0.0522196059570101</v>
      </c>
      <c r="GV30" s="142"/>
      <c r="GX30" s="136"/>
      <c r="GY30" s="137" t="s">
        <v>63</v>
      </c>
      <c r="GZ30" s="138">
        <f>1/GZ32</f>
        <v>0.0509036414428943</v>
      </c>
      <c r="HA30" s="142"/>
      <c r="HC30" s="136"/>
      <c r="HD30" s="137" t="s">
        <v>63</v>
      </c>
      <c r="HE30" s="138">
        <f>1/HE32</f>
        <v>0.0506510015450718</v>
      </c>
      <c r="HF30" s="142"/>
      <c r="HH30" s="136"/>
      <c r="HI30" s="137" t="s">
        <v>63</v>
      </c>
      <c r="HJ30" s="138">
        <f>1/HJ32</f>
        <v>0.0493950831146366</v>
      </c>
      <c r="HK30" s="142"/>
      <c r="HM30" s="136"/>
      <c r="HN30" s="137" t="s">
        <v>63</v>
      </c>
      <c r="HO30" s="138">
        <f>1/HO32</f>
        <v>0.04956172342693</v>
      </c>
      <c r="HP30" s="142"/>
      <c r="HR30" s="136"/>
      <c r="HS30" s="137" t="s">
        <v>63</v>
      </c>
      <c r="HT30" s="138">
        <f>1/HT32</f>
        <v>0.0488647875088247</v>
      </c>
      <c r="HU30" s="142"/>
      <c r="HW30" s="136"/>
      <c r="HX30" s="137" t="s">
        <v>63</v>
      </c>
      <c r="HY30" s="138">
        <f>1/HY32</f>
        <v>0.0490757803662525</v>
      </c>
      <c r="HZ30" s="142"/>
      <c r="IB30" s="136"/>
      <c r="IC30" s="137" t="s">
        <v>63</v>
      </c>
      <c r="ID30" s="138">
        <f>1/ID32</f>
        <v>0.0495633515927867</v>
      </c>
      <c r="IE30" s="142"/>
      <c r="IG30" s="136"/>
      <c r="IH30" s="137" t="s">
        <v>63</v>
      </c>
      <c r="II30" s="138">
        <f>1/II32</f>
        <v>0.0500101568247075</v>
      </c>
      <c r="IJ30" s="142"/>
      <c r="IL30" s="136"/>
      <c r="IM30" s="137" t="s">
        <v>63</v>
      </c>
      <c r="IN30" s="138">
        <f>1/IN32</f>
        <v>0.0515189201200499</v>
      </c>
      <c r="IO30" s="142"/>
      <c r="IQ30" s="136"/>
      <c r="IR30" s="137" t="s">
        <v>63</v>
      </c>
      <c r="IS30" s="138">
        <f>1/IS32</f>
        <v>0.0525478494805737</v>
      </c>
      <c r="IT30" s="142"/>
      <c r="IV30" s="136"/>
      <c r="IW30" s="137" t="s">
        <v>63</v>
      </c>
      <c r="IX30" s="138">
        <f>1/IX32</f>
        <v>0.0535717821119161</v>
      </c>
      <c r="IY30" s="142"/>
      <c r="JA30" s="136"/>
      <c r="JB30" s="137" t="s">
        <v>63</v>
      </c>
      <c r="JC30" s="138">
        <f>1/JC32</f>
        <v>0.0535337323567795</v>
      </c>
      <c r="JD30" s="142"/>
      <c r="JF30" s="136"/>
      <c r="JG30" s="137" t="s">
        <v>63</v>
      </c>
      <c r="JH30" s="138">
        <f>1/JH32</f>
        <v>0.0540734022348095</v>
      </c>
      <c r="JI30" s="142"/>
      <c r="JK30" s="136"/>
      <c r="JL30" s="137" t="s">
        <v>63</v>
      </c>
      <c r="JM30" s="138">
        <f>1/JM32</f>
        <v>0.0543084973125169</v>
      </c>
      <c r="JN30" s="142"/>
      <c r="JP30" s="136"/>
      <c r="JQ30" s="137" t="s">
        <v>63</v>
      </c>
      <c r="JR30" s="138">
        <f>1/JR32</f>
        <v>0.0543161962220176</v>
      </c>
      <c r="JS30" s="142"/>
      <c r="JU30" s="136"/>
      <c r="JV30" s="137" t="s">
        <v>63</v>
      </c>
      <c r="JW30" s="138">
        <f>1/JW32</f>
        <v>0.0552525864298924</v>
      </c>
      <c r="JX30" s="142"/>
      <c r="JZ30" s="136"/>
      <c r="KA30" s="137" t="s">
        <v>63</v>
      </c>
      <c r="KB30" s="138">
        <f>1/KB32</f>
        <v>0.0565205351917981</v>
      </c>
      <c r="KC30" s="142"/>
      <c r="KE30" s="136"/>
      <c r="KF30" s="137" t="s">
        <v>63</v>
      </c>
      <c r="KG30" s="138">
        <f>1/KG32</f>
        <v>0.0578427689855057</v>
      </c>
      <c r="KH30" s="142"/>
      <c r="KJ30" s="136"/>
      <c r="KK30" s="137" t="s">
        <v>63</v>
      </c>
      <c r="KL30" s="138">
        <f>1/KL32</f>
        <v>0.0562836422699119</v>
      </c>
      <c r="KM30" s="142"/>
      <c r="KO30" s="136"/>
      <c r="KP30" s="137" t="s">
        <v>63</v>
      </c>
      <c r="KQ30" s="138">
        <f>1/KQ32</f>
        <v>0.0571999199916065</v>
      </c>
      <c r="KR30" s="142"/>
      <c r="KT30" s="136"/>
      <c r="KU30" s="137" t="s">
        <v>63</v>
      </c>
      <c r="KV30" s="138">
        <f>1/KV32</f>
        <v>0.0577774892354273</v>
      </c>
      <c r="KW30" s="142"/>
      <c r="KY30" s="136"/>
      <c r="KZ30" s="137" t="s">
        <v>63</v>
      </c>
      <c r="LA30" s="138">
        <f>1/LA32</f>
        <v>0.0574582556284723</v>
      </c>
      <c r="LB30" s="142"/>
    </row>
    <row r="31" spans="20:314">
      <c r="T31" s="132" t="s">
        <v>2467</v>
      </c>
      <c r="U31" s="141" t="s">
        <v>62</v>
      </c>
      <c r="V31" s="134">
        <f>Y6</f>
        <v>20.5460112</v>
      </c>
      <c r="AA31" s="132" t="s">
        <v>2467</v>
      </c>
      <c r="AB31" s="141" t="s">
        <v>62</v>
      </c>
      <c r="AC31" s="134">
        <f>AF6</f>
        <v>20.5692777</v>
      </c>
      <c r="AH31" s="132" t="s">
        <v>2467</v>
      </c>
      <c r="AI31" s="141" t="s">
        <v>62</v>
      </c>
      <c r="AJ31" s="134">
        <f>AM6</f>
        <v>19.88002312</v>
      </c>
      <c r="AO31" s="132" t="s">
        <v>2467</v>
      </c>
      <c r="AP31" s="141" t="s">
        <v>62</v>
      </c>
      <c r="AQ31" s="134">
        <f>AT6</f>
        <v>20.42950167</v>
      </c>
      <c r="AV31" s="132" t="s">
        <v>2467</v>
      </c>
      <c r="AW31" s="141" t="s">
        <v>62</v>
      </c>
      <c r="AX31" s="134">
        <f>BA6</f>
        <v>19.54982057</v>
      </c>
      <c r="BC31" s="132" t="s">
        <v>2467</v>
      </c>
      <c r="BD31" s="141" t="s">
        <v>62</v>
      </c>
      <c r="BE31" s="134">
        <f>BH6</f>
        <v>20.13956912</v>
      </c>
      <c r="BJ31" s="132" t="s">
        <v>2467</v>
      </c>
      <c r="BK31" s="141" t="s">
        <v>62</v>
      </c>
      <c r="BL31" s="134">
        <f>BO6</f>
        <v>20.29044456</v>
      </c>
      <c r="BQ31" s="132" t="s">
        <v>2467</v>
      </c>
      <c r="BR31" s="141" t="s">
        <v>62</v>
      </c>
      <c r="BS31" s="134">
        <f>BV6</f>
        <v>20.086099</v>
      </c>
      <c r="BX31" s="132" t="s">
        <v>2467</v>
      </c>
      <c r="BY31" s="141" t="s">
        <v>62</v>
      </c>
      <c r="BZ31" s="134">
        <f>CC6</f>
        <v>20.11444338</v>
      </c>
      <c r="CE31" s="132" t="s">
        <v>2467</v>
      </c>
      <c r="CF31" s="141" t="s">
        <v>62</v>
      </c>
      <c r="CG31" s="134">
        <f>CJ6</f>
        <v>19.79074368</v>
      </c>
      <c r="CL31" s="132" t="s">
        <v>2467</v>
      </c>
      <c r="CM31" s="141" t="s">
        <v>62</v>
      </c>
      <c r="CN31" s="134">
        <f>CQ6</f>
        <v>19.23839814</v>
      </c>
      <c r="CS31" s="132" t="s">
        <v>2467</v>
      </c>
      <c r="CT31" s="141" t="s">
        <v>62</v>
      </c>
      <c r="CU31" s="134">
        <f>CX6</f>
        <v>19.47162868</v>
      </c>
      <c r="CZ31" s="132" t="s">
        <v>2467</v>
      </c>
      <c r="DA31" s="141" t="s">
        <v>62</v>
      </c>
      <c r="DB31" s="134">
        <f>DE6</f>
        <v>18.7702506</v>
      </c>
      <c r="DG31" s="132" t="s">
        <v>2467</v>
      </c>
      <c r="DH31" s="141" t="s">
        <v>62</v>
      </c>
      <c r="DI31" s="134">
        <f>DJ6</f>
        <v>18.37804284</v>
      </c>
      <c r="DL31" s="132" t="s">
        <v>2467</v>
      </c>
      <c r="DM31" s="141" t="s">
        <v>62</v>
      </c>
      <c r="DN31" s="134">
        <f>DO6</f>
        <v>18.09387327</v>
      </c>
      <c r="DQ31" s="132" t="s">
        <v>2467</v>
      </c>
      <c r="DR31" s="141" t="s">
        <v>62</v>
      </c>
      <c r="DS31" s="134">
        <f>DT6</f>
        <v>18.040482</v>
      </c>
      <c r="DV31" s="132" t="s">
        <v>2467</v>
      </c>
      <c r="DW31" s="141" t="s">
        <v>62</v>
      </c>
      <c r="DX31" s="134">
        <f>DY6</f>
        <v>17.6627574</v>
      </c>
      <c r="EA31" s="132" t="s">
        <v>2467</v>
      </c>
      <c r="EB31" s="141" t="s">
        <v>62</v>
      </c>
      <c r="EC31" s="134">
        <f>ED6</f>
        <v>17.0601138</v>
      </c>
      <c r="EF31" s="132" t="s">
        <v>2467</v>
      </c>
      <c r="EG31" s="141" t="s">
        <v>62</v>
      </c>
      <c r="EH31" s="134">
        <f>EI6</f>
        <v>16.628326</v>
      </c>
      <c r="EI31" s="135"/>
      <c r="EK31" s="132" t="s">
        <v>2467</v>
      </c>
      <c r="EL31" s="141" t="s">
        <v>62</v>
      </c>
      <c r="EM31" s="134">
        <f>EN6</f>
        <v>16.64507169</v>
      </c>
      <c r="EN31" s="135"/>
      <c r="EP31" s="132" t="s">
        <v>2467</v>
      </c>
      <c r="EQ31" s="141" t="s">
        <v>62</v>
      </c>
      <c r="ER31" s="134">
        <f>ES6</f>
        <v>17.70107892</v>
      </c>
      <c r="ES31" s="135"/>
      <c r="EU31" s="132" t="s">
        <v>2467</v>
      </c>
      <c r="EV31" s="141" t="s">
        <v>62</v>
      </c>
      <c r="EW31" s="134">
        <f>EX6</f>
        <v>18.08543684</v>
      </c>
      <c r="EX31" s="135"/>
      <c r="EZ31" s="132" t="s">
        <v>2467</v>
      </c>
      <c r="FA31" s="141" t="s">
        <v>62</v>
      </c>
      <c r="FB31" s="134">
        <f>FC6</f>
        <v>17.2822303</v>
      </c>
      <c r="FC31" s="135"/>
      <c r="FE31" s="132" t="s">
        <v>2467</v>
      </c>
      <c r="FF31" s="141" t="s">
        <v>62</v>
      </c>
      <c r="FG31" s="134">
        <f>FH6</f>
        <v>16.93827705</v>
      </c>
      <c r="FH31" s="135"/>
      <c r="FJ31" s="132" t="s">
        <v>2467</v>
      </c>
      <c r="FK31" s="141" t="s">
        <v>62</v>
      </c>
      <c r="FL31" s="134">
        <f>FM6</f>
        <v>17.21733705</v>
      </c>
      <c r="FM31" s="135"/>
      <c r="FO31" s="132" t="s">
        <v>2467</v>
      </c>
      <c r="FP31" s="141" t="s">
        <v>62</v>
      </c>
      <c r="FQ31" s="134">
        <f>FR6</f>
        <v>17.09339268</v>
      </c>
      <c r="FR31" s="135"/>
      <c r="FT31" s="132" t="s">
        <v>2467</v>
      </c>
      <c r="FU31" s="141" t="s">
        <v>62</v>
      </c>
      <c r="FV31" s="134">
        <f>FW6</f>
        <v>16.597334</v>
      </c>
      <c r="FW31" s="135"/>
      <c r="FY31" s="132" t="s">
        <v>2467</v>
      </c>
      <c r="FZ31" s="141" t="s">
        <v>62</v>
      </c>
      <c r="GA31" s="134">
        <f>GB6</f>
        <v>17.02172039</v>
      </c>
      <c r="GB31" s="135"/>
      <c r="GD31" s="132" t="s">
        <v>2467</v>
      </c>
      <c r="GE31" s="141" t="s">
        <v>62</v>
      </c>
      <c r="GF31" s="134">
        <f>GG6</f>
        <v>17.00709312</v>
      </c>
      <c r="GG31" s="135"/>
      <c r="GI31" s="132" t="s">
        <v>2467</v>
      </c>
      <c r="GJ31" s="141" t="s">
        <v>62</v>
      </c>
      <c r="GK31" s="134">
        <f>GL6</f>
        <v>18.47551632</v>
      </c>
      <c r="GL31" s="135"/>
      <c r="GN31" s="132" t="s">
        <v>2467</v>
      </c>
      <c r="GO31" s="141" t="s">
        <v>62</v>
      </c>
      <c r="GP31" s="134">
        <f>GQ6</f>
        <v>18.7746999</v>
      </c>
      <c r="GQ31" s="135"/>
      <c r="GS31" s="132" t="s">
        <v>2467</v>
      </c>
      <c r="GT31" s="141" t="s">
        <v>62</v>
      </c>
      <c r="GU31" s="134">
        <f>GV6</f>
        <v>19.84644096</v>
      </c>
      <c r="GV31" s="135"/>
      <c r="GX31" s="132" t="s">
        <v>2467</v>
      </c>
      <c r="GY31" s="141" t="s">
        <v>62</v>
      </c>
      <c r="GZ31" s="134">
        <f>HA6</f>
        <v>19.64945</v>
      </c>
      <c r="HA31" s="135"/>
      <c r="HC31" s="132" t="s">
        <v>2467</v>
      </c>
      <c r="HD31" s="141" t="s">
        <v>62</v>
      </c>
      <c r="HE31" s="134">
        <f>HF6</f>
        <v>20.1715875</v>
      </c>
      <c r="HF31" s="135"/>
      <c r="HH31" s="132" t="s">
        <v>2467</v>
      </c>
      <c r="HI31" s="141" t="s">
        <v>62</v>
      </c>
      <c r="HJ31" s="134">
        <f>HK6</f>
        <v>20.39222</v>
      </c>
      <c r="HK31" s="135"/>
      <c r="HM31" s="132" t="s">
        <v>2467</v>
      </c>
      <c r="HN31" s="141" t="s">
        <v>62</v>
      </c>
      <c r="HO31" s="134">
        <f>HP6</f>
        <v>20.55164</v>
      </c>
      <c r="HP31" s="135"/>
      <c r="HR31" s="132" t="s">
        <v>2467</v>
      </c>
      <c r="HS31" s="141" t="s">
        <v>62</v>
      </c>
      <c r="HT31" s="134">
        <f>HU6</f>
        <v>20.73207</v>
      </c>
      <c r="HU31" s="135"/>
      <c r="HW31" s="132" t="s">
        <v>2467</v>
      </c>
      <c r="HX31" s="141" t="s">
        <v>62</v>
      </c>
      <c r="HY31" s="134">
        <f>HZ6</f>
        <v>20.38722</v>
      </c>
      <c r="HZ31" s="135"/>
      <c r="IB31" s="132" t="s">
        <v>2467</v>
      </c>
      <c r="IC31" s="141" t="s">
        <v>62</v>
      </c>
      <c r="ID31" s="134">
        <f>IE6</f>
        <v>20.34158</v>
      </c>
      <c r="IE31" s="135"/>
      <c r="IG31" s="132" t="s">
        <v>2467</v>
      </c>
      <c r="IH31" s="141" t="s">
        <v>62</v>
      </c>
      <c r="II31" s="134">
        <f>IJ6</f>
        <v>19.50427</v>
      </c>
      <c r="IJ31" s="135"/>
      <c r="IL31" s="132" t="s">
        <v>2467</v>
      </c>
      <c r="IM31" s="141" t="s">
        <v>62</v>
      </c>
      <c r="IN31" s="134">
        <f>IO6</f>
        <v>19.3343</v>
      </c>
      <c r="IO31" s="135"/>
      <c r="IQ31" s="132" t="s">
        <v>2467</v>
      </c>
      <c r="IR31" s="141" t="s">
        <v>62</v>
      </c>
      <c r="IS31" s="134">
        <f>IT6</f>
        <v>18.7949</v>
      </c>
      <c r="IT31" s="135"/>
      <c r="IV31" s="132" t="s">
        <v>2467</v>
      </c>
      <c r="IW31" s="141" t="s">
        <v>62</v>
      </c>
      <c r="IX31" s="134">
        <f>IY6</f>
        <v>18.81365</v>
      </c>
      <c r="IY31" s="135"/>
      <c r="JA31" s="132" t="s">
        <v>2467</v>
      </c>
      <c r="JB31" s="141" t="s">
        <v>62</v>
      </c>
      <c r="JC31" s="134">
        <f>JD6</f>
        <v>18.63472</v>
      </c>
      <c r="JD31" s="135"/>
      <c r="JF31" s="132" t="s">
        <v>2467</v>
      </c>
      <c r="JG31" s="141" t="s">
        <v>62</v>
      </c>
      <c r="JH31" s="134">
        <f>JI6</f>
        <v>18.34782</v>
      </c>
      <c r="JI31" s="135"/>
      <c r="JK31" s="132" t="s">
        <v>2467</v>
      </c>
      <c r="JL31" s="141" t="s">
        <v>62</v>
      </c>
      <c r="JM31" s="134">
        <f>JN6</f>
        <v>18.5081856</v>
      </c>
      <c r="JN31" s="135"/>
      <c r="JP31" s="132" t="s">
        <v>2467</v>
      </c>
      <c r="JQ31" s="141" t="s">
        <v>62</v>
      </c>
      <c r="JR31" s="134">
        <f>JS6</f>
        <v>18.34709302</v>
      </c>
      <c r="JS31" s="135"/>
      <c r="JU31" s="132" t="s">
        <v>2467</v>
      </c>
      <c r="JV31" s="141" t="s">
        <v>62</v>
      </c>
      <c r="JW31" s="134">
        <f>JX6</f>
        <v>18.02816912</v>
      </c>
      <c r="JX31" s="135"/>
      <c r="JZ31" s="132" t="s">
        <v>2467</v>
      </c>
      <c r="KA31" s="141" t="s">
        <v>62</v>
      </c>
      <c r="KB31" s="134">
        <f>KC6</f>
        <v>17.22509838</v>
      </c>
      <c r="KC31" s="135"/>
      <c r="KE31" s="132" t="s">
        <v>2467</v>
      </c>
      <c r="KF31" s="141" t="s">
        <v>62</v>
      </c>
      <c r="KG31" s="134">
        <f>KH6</f>
        <v>17.25646356</v>
      </c>
      <c r="KH31" s="135"/>
      <c r="KJ31" s="132" t="s">
        <v>2467</v>
      </c>
      <c r="KK31" s="141" t="s">
        <v>62</v>
      </c>
      <c r="KL31" s="134">
        <f>KM6</f>
        <v>18.14059098</v>
      </c>
      <c r="KM31" s="135"/>
      <c r="KO31" s="132" t="s">
        <v>2467</v>
      </c>
      <c r="KP31" s="141" t="s">
        <v>62</v>
      </c>
      <c r="KQ31" s="134">
        <f>KR6</f>
        <v>17.5481796</v>
      </c>
      <c r="KR31" s="135"/>
      <c r="KT31" s="132" t="s">
        <v>2467</v>
      </c>
      <c r="KU31" s="141" t="s">
        <v>62</v>
      </c>
      <c r="KV31" s="134">
        <f>KW6</f>
        <v>17.34192912</v>
      </c>
      <c r="KW31" s="135"/>
      <c r="KY31" s="132" t="s">
        <v>2467</v>
      </c>
      <c r="KZ31" s="141" t="s">
        <v>62</v>
      </c>
      <c r="LA31" s="134">
        <f>LB6</f>
        <v>17.47813158</v>
      </c>
      <c r="LB31" s="135"/>
    </row>
    <row r="32" ht="15" customHeight="1" spans="20:314">
      <c r="T32" s="136"/>
      <c r="U32" s="137" t="s">
        <v>63</v>
      </c>
      <c r="V32" s="138">
        <f>AVERAGE(Y6:Y28)</f>
        <v>20.4327914792857</v>
      </c>
      <c r="AA32" s="136"/>
      <c r="AB32" s="137" t="s">
        <v>63</v>
      </c>
      <c r="AC32" s="138">
        <f>AVERAGE(AF6:AF28)</f>
        <v>20.455843025</v>
      </c>
      <c r="AH32" s="136"/>
      <c r="AI32" s="137" t="s">
        <v>63</v>
      </c>
      <c r="AJ32" s="138">
        <f>AVERAGE(AM6:AM28)</f>
        <v>20.5753535813043</v>
      </c>
      <c r="AO32" s="136"/>
      <c r="AP32" s="137" t="s">
        <v>63</v>
      </c>
      <c r="AQ32" s="138">
        <f>AVERAGE(AT6:AT28)</f>
        <v>20.0683810521053</v>
      </c>
      <c r="AV32" s="136"/>
      <c r="AW32" s="137" t="s">
        <v>63</v>
      </c>
      <c r="AX32" s="138">
        <f>AVERAGE(BA6:BA28)</f>
        <v>19.9977797878947</v>
      </c>
      <c r="BC32" s="136"/>
      <c r="BD32" s="137" t="s">
        <v>63</v>
      </c>
      <c r="BE32" s="138">
        <f>AVERAGE(BH6:BH28)</f>
        <v>19.9952679238095</v>
      </c>
      <c r="BJ32" s="136"/>
      <c r="BK32" s="137" t="s">
        <v>63</v>
      </c>
      <c r="BL32" s="138">
        <f>AVERAGE(BO6:BO28)</f>
        <v>20.5173484780952</v>
      </c>
      <c r="BQ32" s="136"/>
      <c r="BR32" s="137" t="s">
        <v>63</v>
      </c>
      <c r="BS32" s="138">
        <f>AVERAGE(BV6:BV28)</f>
        <v>20.1384407873913</v>
      </c>
      <c r="BX32" s="136"/>
      <c r="BY32" s="137" t="s">
        <v>63</v>
      </c>
      <c r="BZ32" s="138">
        <f>AVERAGE(CC6:CC28)</f>
        <v>19.9864889</v>
      </c>
      <c r="CE32" s="136"/>
      <c r="CF32" s="137" t="s">
        <v>63</v>
      </c>
      <c r="CG32" s="138">
        <f>AVERAGE(CJ6:CJ28)</f>
        <v>19.96856751875</v>
      </c>
      <c r="CL32" s="136"/>
      <c r="CM32" s="137" t="s">
        <v>63</v>
      </c>
      <c r="CN32" s="138">
        <f>AVERAGE(CQ6:CQ28)</f>
        <v>19.4898119795455</v>
      </c>
      <c r="CS32" s="136"/>
      <c r="CT32" s="137" t="s">
        <v>63</v>
      </c>
      <c r="CU32" s="138">
        <f>AVERAGE(CX6:CX28)</f>
        <v>19.5854936277273</v>
      </c>
      <c r="CZ32" s="136"/>
      <c r="DA32" s="137" t="s">
        <v>63</v>
      </c>
      <c r="DB32" s="138">
        <f>AVERAGE(DE6:DE28)</f>
        <v>19.02423958375</v>
      </c>
      <c r="DG32" s="136"/>
      <c r="DH32" s="137" t="s">
        <v>63</v>
      </c>
      <c r="DI32" s="138">
        <f>AVERAGE(DJ6:DJ28)</f>
        <v>18.622492518</v>
      </c>
      <c r="DL32" s="136"/>
      <c r="DM32" s="137" t="s">
        <v>63</v>
      </c>
      <c r="DN32" s="138">
        <f>AVERAGE(DO6:DO28)</f>
        <v>18.401669173913</v>
      </c>
      <c r="DQ32" s="136"/>
      <c r="DR32" s="137" t="s">
        <v>63</v>
      </c>
      <c r="DS32" s="138">
        <f>AVERAGE(DT6:DT28)</f>
        <v>18.0844339005263</v>
      </c>
      <c r="DV32" s="136"/>
      <c r="DW32" s="137" t="s">
        <v>63</v>
      </c>
      <c r="DX32" s="138">
        <f>AVERAGE(DY6:DY28)</f>
        <v>17.7163742465</v>
      </c>
      <c r="EA32" s="136"/>
      <c r="EB32" s="137" t="s">
        <v>63</v>
      </c>
      <c r="EC32" s="138">
        <f>AVERAGE(ED6:ED28)</f>
        <v>17.2613001375</v>
      </c>
      <c r="EF32" s="136"/>
      <c r="EG32" s="137" t="s">
        <v>63</v>
      </c>
      <c r="EH32" s="138">
        <f>AVERAGE(EI6:EI28)</f>
        <v>16.85930623</v>
      </c>
      <c r="EI32" s="135"/>
      <c r="EK32" s="136"/>
      <c r="EL32" s="137" t="s">
        <v>63</v>
      </c>
      <c r="EM32" s="138">
        <f>AVERAGE(EN6:EN28)</f>
        <v>16.8732524813043</v>
      </c>
      <c r="EN32" s="135"/>
      <c r="EP32" s="136"/>
      <c r="EQ32" s="137" t="s">
        <v>63</v>
      </c>
      <c r="ER32" s="138">
        <f>AVERAGE(ES6:ES28)</f>
        <v>17.2234897245</v>
      </c>
      <c r="ES32" s="135"/>
      <c r="EU32" s="136"/>
      <c r="EV32" s="137" t="s">
        <v>63</v>
      </c>
      <c r="EW32" s="138">
        <f>AVERAGE(EX6:EX28)</f>
        <v>18.13122191</v>
      </c>
      <c r="EX32" s="135"/>
      <c r="EZ32" s="136"/>
      <c r="FA32" s="137" t="s">
        <v>63</v>
      </c>
      <c r="FB32" s="138">
        <f>AVERAGE(FC6:FC28)</f>
        <v>17.4118723168182</v>
      </c>
      <c r="FC32" s="135"/>
      <c r="FE32" s="136"/>
      <c r="FF32" s="137" t="s">
        <v>63</v>
      </c>
      <c r="FG32" s="138">
        <f>AVERAGE(FH6:FH28)</f>
        <v>17.20294672</v>
      </c>
      <c r="FH32" s="135"/>
      <c r="FJ32" s="136"/>
      <c r="FK32" s="137" t="s">
        <v>63</v>
      </c>
      <c r="FL32" s="138">
        <f>AVERAGE(FM6:FM28)</f>
        <v>17.064221402381</v>
      </c>
      <c r="FM32" s="135"/>
      <c r="FO32" s="136"/>
      <c r="FP32" s="137" t="s">
        <v>63</v>
      </c>
      <c r="FQ32" s="138">
        <f>AVERAGE(FR6:FR28)</f>
        <v>17.09512450875</v>
      </c>
      <c r="FR32" s="135"/>
      <c r="FT32" s="136"/>
      <c r="FU32" s="137" t="s">
        <v>63</v>
      </c>
      <c r="FV32" s="138">
        <f>AVERAGE(FW6:FW28)</f>
        <v>16.7854976666667</v>
      </c>
      <c r="FW32" s="135"/>
      <c r="FY32" s="136"/>
      <c r="FZ32" s="137" t="s">
        <v>63</v>
      </c>
      <c r="GA32" s="138">
        <f>AVERAGE(GB6:GB28)</f>
        <v>16.773843926</v>
      </c>
      <c r="GB32" s="135"/>
      <c r="GD32" s="136"/>
      <c r="GE32" s="137" t="s">
        <v>63</v>
      </c>
      <c r="GF32" s="138">
        <f>AVERAGE(GG6:GG28)</f>
        <v>16.783311278</v>
      </c>
      <c r="GG32" s="135"/>
      <c r="GI32" s="136"/>
      <c r="GJ32" s="137" t="s">
        <v>63</v>
      </c>
      <c r="GK32" s="138">
        <f>AVERAGE(GL6:GL28)</f>
        <v>18.1854942052632</v>
      </c>
      <c r="GL32" s="135"/>
      <c r="GN32" s="136"/>
      <c r="GO32" s="137" t="s">
        <v>63</v>
      </c>
      <c r="GP32" s="138">
        <f>AVERAGE(GQ6:GQ28)</f>
        <v>18.1215875313043</v>
      </c>
      <c r="GQ32" s="135"/>
      <c r="GS32" s="136"/>
      <c r="GT32" s="137" t="s">
        <v>63</v>
      </c>
      <c r="GU32" s="138">
        <f>AVERAGE(GV6:GV28)</f>
        <v>19.149895555</v>
      </c>
      <c r="GV32" s="135"/>
      <c r="GX32" s="136"/>
      <c r="GY32" s="137" t="s">
        <v>63</v>
      </c>
      <c r="GZ32" s="138">
        <f>AVERAGE(HA6:HA28)</f>
        <v>19.64496</v>
      </c>
      <c r="HA32" s="135"/>
      <c r="HC32" s="136"/>
      <c r="HD32" s="137" t="s">
        <v>63</v>
      </c>
      <c r="HE32" s="138">
        <f>AVERAGE(HF6:HF28)</f>
        <v>19.74294623</v>
      </c>
      <c r="HF32" s="135"/>
      <c r="HH32" s="136"/>
      <c r="HI32" s="137" t="s">
        <v>63</v>
      </c>
      <c r="HJ32" s="138">
        <f>AVERAGE(HK6:HK28)</f>
        <v>20.24493</v>
      </c>
      <c r="HK32" s="135"/>
      <c r="HM32" s="136"/>
      <c r="HN32" s="137" t="s">
        <v>63</v>
      </c>
      <c r="HO32" s="138">
        <f>AVERAGE(HP6:HP28)</f>
        <v>20.1768609090909</v>
      </c>
      <c r="HP32" s="135"/>
      <c r="HR32" s="136"/>
      <c r="HS32" s="137" t="s">
        <v>63</v>
      </c>
      <c r="HT32" s="138">
        <f>AVERAGE(HU6:HU28)</f>
        <v>20.4646341666667</v>
      </c>
      <c r="HU32" s="135"/>
      <c r="HW32" s="136"/>
      <c r="HX32" s="137" t="s">
        <v>63</v>
      </c>
      <c r="HY32" s="138">
        <f>AVERAGE(HZ6:HZ28)</f>
        <v>20.37665</v>
      </c>
      <c r="HZ32" s="135"/>
      <c r="IB32" s="136"/>
      <c r="IC32" s="137" t="s">
        <v>63</v>
      </c>
      <c r="ID32" s="138">
        <f>AVERAGE(IE6:IE28)</f>
        <v>20.1761980952381</v>
      </c>
      <c r="IE32" s="135"/>
      <c r="IG32" s="136"/>
      <c r="IH32" s="137" t="s">
        <v>63</v>
      </c>
      <c r="II32" s="138">
        <f>AVERAGE(IJ6:IJ28)</f>
        <v>19.9959380952381</v>
      </c>
      <c r="IJ32" s="135"/>
      <c r="IL32" s="136"/>
      <c r="IM32" s="137" t="s">
        <v>63</v>
      </c>
      <c r="IN32" s="138">
        <f>AVERAGE(IO6:IO28)</f>
        <v>19.4103447368421</v>
      </c>
      <c r="IO32" s="135"/>
      <c r="IQ32" s="136"/>
      <c r="IR32" s="137" t="s">
        <v>63</v>
      </c>
      <c r="IS32" s="138">
        <f>AVERAGE(IT6:IT28)</f>
        <v>19.0302745</v>
      </c>
      <c r="IT32" s="135"/>
      <c r="IV32" s="136"/>
      <c r="IW32" s="137" t="s">
        <v>63</v>
      </c>
      <c r="IX32" s="138">
        <f>AVERAGE(IY6:IY28)</f>
        <v>18.6665434782609</v>
      </c>
      <c r="IY32" s="135"/>
      <c r="JA32" s="136"/>
      <c r="JB32" s="137" t="s">
        <v>63</v>
      </c>
      <c r="JC32" s="138">
        <f>AVERAGE(JD6:JD28)</f>
        <v>18.679810952381</v>
      </c>
      <c r="JD32" s="135"/>
      <c r="JF32" s="136"/>
      <c r="JG32" s="137" t="s">
        <v>63</v>
      </c>
      <c r="JH32" s="138">
        <f>AVERAGE(JI6:JI28)</f>
        <v>18.4933804545455</v>
      </c>
      <c r="JI32" s="135"/>
      <c r="JK32" s="136"/>
      <c r="JL32" s="137" t="s">
        <v>63</v>
      </c>
      <c r="JM32" s="138">
        <f>AVERAGE(JN6:JN28)</f>
        <v>18.4133247923529</v>
      </c>
      <c r="JN32" s="135"/>
      <c r="JP32" s="136"/>
      <c r="JQ32" s="137" t="s">
        <v>63</v>
      </c>
      <c r="JR32" s="138">
        <f>AVERAGE(JS6:JS28)</f>
        <v>18.410714843</v>
      </c>
      <c r="JS32" s="135"/>
      <c r="JU32" s="136"/>
      <c r="JV32" s="137" t="s">
        <v>63</v>
      </c>
      <c r="JW32" s="138">
        <f>AVERAGE(JX6:JX28)</f>
        <v>18.0987002530435</v>
      </c>
      <c r="JX32" s="135"/>
      <c r="JZ32" s="136"/>
      <c r="KA32" s="137" t="s">
        <v>63</v>
      </c>
      <c r="KB32" s="138">
        <f>AVERAGE(KC6:KC28)</f>
        <v>17.6926845545</v>
      </c>
      <c r="KC32" s="135"/>
      <c r="KE32" s="136"/>
      <c r="KF32" s="137" t="s">
        <v>63</v>
      </c>
      <c r="KG32" s="138">
        <f>AVERAGE(KH6:KH28)</f>
        <v>17.2882456621429</v>
      </c>
      <c r="KH32" s="135"/>
      <c r="KJ32" s="136"/>
      <c r="KK32" s="137" t="s">
        <v>63</v>
      </c>
      <c r="KL32" s="138">
        <f>AVERAGE(KM6:KM28)</f>
        <v>17.7671515145454</v>
      </c>
      <c r="KM32" s="135"/>
      <c r="KO32" s="136"/>
      <c r="KP32" s="137" t="s">
        <v>63</v>
      </c>
      <c r="KQ32" s="138">
        <f>AVERAGE(KR6:KR28)</f>
        <v>17.4825419361905</v>
      </c>
      <c r="KR32" s="135"/>
      <c r="KT32" s="136"/>
      <c r="KU32" s="137" t="s">
        <v>63</v>
      </c>
      <c r="KV32" s="138">
        <f>AVERAGE(KW6:KW28)</f>
        <v>17.3077787427778</v>
      </c>
      <c r="KW32" s="135"/>
      <c r="KY32" s="136"/>
      <c r="KZ32" s="137" t="s">
        <v>63</v>
      </c>
      <c r="LA32" s="138">
        <f>AVERAGE(LB6:LB28)</f>
        <v>17.403939417619</v>
      </c>
      <c r="LB32" s="135"/>
    </row>
    <row r="33" spans="34:314">
      <c r="AH33" s="164" t="str">
        <f>AH6</f>
        <v>2022-03-31</v>
      </c>
      <c r="AO33" s="164" t="str">
        <f>AO6</f>
        <v>2022-04-29</v>
      </c>
      <c r="AV33" s="164" t="str">
        <f>AV6</f>
        <v>2022-05-31</v>
      </c>
      <c r="BC33" s="164" t="str">
        <f>BC6</f>
        <v>2022-06-30</v>
      </c>
      <c r="BJ33" s="164" t="str">
        <f>BJ6</f>
        <v>2022-07-29</v>
      </c>
      <c r="BQ33" s="164" t="str">
        <f>BQ6</f>
        <v>2022-08-31</v>
      </c>
      <c r="BX33" s="164" t="str">
        <f>BX6</f>
        <v>2022-09-30</v>
      </c>
      <c r="CE33" s="164" t="str">
        <f>CE6</f>
        <v>2022-10-31</v>
      </c>
      <c r="CL33" s="164" t="str">
        <f>CL6</f>
        <v>2022-11-30</v>
      </c>
      <c r="CS33" s="164" t="str">
        <f>CS6</f>
        <v>2022-12-30</v>
      </c>
      <c r="CZ33" s="164" t="str">
        <f>CZ6</f>
        <v>2023-01-31</v>
      </c>
      <c r="DG33" s="164"/>
      <c r="DH33" s="164">
        <f>DH7</f>
        <v>44984</v>
      </c>
      <c r="DL33" s="164"/>
      <c r="DM33" s="164">
        <f>DM7</f>
        <v>45015</v>
      </c>
      <c r="DQ33" s="164"/>
      <c r="DR33" s="164">
        <f>DR7</f>
        <v>45043</v>
      </c>
      <c r="DV33" s="164"/>
      <c r="DW33" s="164">
        <f>DW7</f>
        <v>45076</v>
      </c>
      <c r="EA33" s="164"/>
      <c r="EB33" s="164">
        <f>EB7</f>
        <v>45106</v>
      </c>
      <c r="EF33" s="164"/>
      <c r="EG33" s="164">
        <f>EG7</f>
        <v>45135</v>
      </c>
      <c r="EH33" s="135"/>
      <c r="EI33" s="135"/>
      <c r="EK33" s="164"/>
      <c r="EL33" s="164">
        <f>EL7</f>
        <v>45168</v>
      </c>
      <c r="EM33" s="135"/>
      <c r="EN33" s="135"/>
      <c r="EP33" s="164"/>
      <c r="EQ33" s="164">
        <f>EQ7</f>
        <v>45196</v>
      </c>
      <c r="ER33" s="135"/>
      <c r="ES33" s="135"/>
      <c r="EU33" s="164"/>
      <c r="EV33" s="164">
        <f>EV7</f>
        <v>45229</v>
      </c>
      <c r="EW33" s="135"/>
      <c r="EX33" s="135"/>
      <c r="EZ33" s="164"/>
      <c r="FA33" s="164">
        <f>FA7</f>
        <v>45259</v>
      </c>
      <c r="FB33" s="135"/>
      <c r="FC33" s="135"/>
      <c r="FE33" s="164"/>
      <c r="FF33" s="164">
        <f>FF7</f>
        <v>45288</v>
      </c>
      <c r="FG33" s="135"/>
      <c r="FH33" s="135"/>
      <c r="FJ33" s="164"/>
      <c r="FK33" s="164">
        <f>FK7</f>
        <v>45320</v>
      </c>
      <c r="FL33" s="135"/>
      <c r="FM33" s="135"/>
      <c r="FO33" s="164"/>
      <c r="FP33" s="164">
        <f>FP7</f>
        <v>45350</v>
      </c>
      <c r="FQ33" s="135"/>
      <c r="FR33" s="135"/>
      <c r="FT33" s="164"/>
      <c r="FU33" s="164">
        <f>FU7</f>
        <v>45379</v>
      </c>
      <c r="FV33" s="135"/>
      <c r="FW33" s="135"/>
      <c r="FY33" s="164"/>
      <c r="FZ33" s="164">
        <f>FZ7</f>
        <v>45411</v>
      </c>
      <c r="GA33" s="135"/>
      <c r="GB33" s="135"/>
      <c r="GD33" s="164"/>
      <c r="GE33" s="164">
        <f>GE7</f>
        <v>45442</v>
      </c>
      <c r="GF33" s="135"/>
      <c r="GG33" s="135"/>
      <c r="GI33" s="164"/>
      <c r="GJ33" s="164">
        <f>GJ7</f>
        <v>45470</v>
      </c>
      <c r="GK33" s="135"/>
      <c r="GL33" s="135"/>
      <c r="GN33" s="164"/>
      <c r="GO33" s="164">
        <f>GO7</f>
        <v>45503</v>
      </c>
      <c r="GP33" s="135"/>
      <c r="GQ33" s="135"/>
      <c r="GS33" s="164"/>
      <c r="GT33" s="164">
        <f>GT7</f>
        <v>45533</v>
      </c>
      <c r="GU33" s="135"/>
      <c r="GV33" s="135"/>
      <c r="GX33" s="164"/>
      <c r="GY33" s="164">
        <f>GY7</f>
        <v>45562</v>
      </c>
      <c r="GZ33" s="135"/>
      <c r="HA33" s="135"/>
      <c r="HC33" s="164"/>
      <c r="HD33" s="164">
        <f>HD7</f>
        <v>45595</v>
      </c>
      <c r="HE33" s="135"/>
      <c r="HF33" s="135"/>
      <c r="HH33" s="164"/>
      <c r="HI33" s="164">
        <f>HI7</f>
        <v>45624</v>
      </c>
      <c r="HJ33" s="135"/>
      <c r="HK33" s="135"/>
      <c r="HM33" s="164"/>
      <c r="HN33" s="164">
        <f>HN7</f>
        <v>45656</v>
      </c>
      <c r="HO33" s="135"/>
      <c r="HP33" s="135"/>
      <c r="HR33" s="164"/>
      <c r="HS33" s="164">
        <f>HS7</f>
        <v>45673</v>
      </c>
      <c r="HT33" s="135"/>
      <c r="HU33" s="135"/>
      <c r="HW33" s="164"/>
      <c r="HX33" s="164">
        <f>HX7</f>
        <v>45715</v>
      </c>
      <c r="HY33" s="135"/>
      <c r="HZ33" s="135"/>
      <c r="IB33" s="164"/>
      <c r="IC33" s="164">
        <f>IC7</f>
        <v>45744</v>
      </c>
      <c r="ID33" s="135"/>
      <c r="IE33" s="135"/>
      <c r="IG33" s="164"/>
      <c r="IH33" s="164">
        <f>IH7</f>
        <v>45776</v>
      </c>
      <c r="II33" s="135"/>
      <c r="IJ33" s="135"/>
      <c r="IL33" s="164"/>
      <c r="IM33" s="164">
        <f>IM7</f>
        <v>45806</v>
      </c>
      <c r="IN33" s="135"/>
      <c r="IO33" s="135"/>
      <c r="IQ33" s="164"/>
      <c r="IR33" s="164">
        <f>IR7</f>
        <v>45835</v>
      </c>
      <c r="IS33" s="135"/>
      <c r="IT33" s="135"/>
      <c r="IV33" s="164"/>
      <c r="IW33" s="164">
        <f>IW7</f>
        <v>45868</v>
      </c>
      <c r="IX33" s="135"/>
      <c r="IY33" s="135"/>
      <c r="JA33" s="164"/>
      <c r="JB33" s="164">
        <f>JB7</f>
        <v>45897</v>
      </c>
      <c r="JC33" s="135"/>
      <c r="JD33" s="135"/>
      <c r="JF33" s="164"/>
      <c r="JG33" s="164">
        <f>JG7</f>
        <v>45929</v>
      </c>
      <c r="JH33" s="135"/>
      <c r="JI33" s="135"/>
      <c r="JK33" s="164"/>
      <c r="JL33" s="164">
        <f>JL7</f>
        <v>45960</v>
      </c>
      <c r="JM33" s="135"/>
      <c r="JN33" s="135"/>
      <c r="JP33" s="164"/>
      <c r="JQ33" s="164">
        <f>JQ7</f>
        <v>45988</v>
      </c>
      <c r="JR33" s="135"/>
      <c r="JS33" s="135"/>
      <c r="JU33" s="164"/>
      <c r="JV33" s="164">
        <f>JV7</f>
        <v>46021</v>
      </c>
      <c r="JW33" s="135"/>
      <c r="JX33" s="135"/>
      <c r="JZ33" s="164"/>
      <c r="KA33" s="164">
        <f>KA7</f>
        <v>46051</v>
      </c>
      <c r="KB33" s="135"/>
      <c r="KC33" s="135"/>
      <c r="KE33" s="164"/>
      <c r="KF33" s="164">
        <f>KF7</f>
        <v>46079</v>
      </c>
      <c r="KG33" s="135"/>
      <c r="KH33" s="135"/>
      <c r="KJ33" s="164"/>
      <c r="KK33" s="164">
        <f>KK7</f>
        <v>46111</v>
      </c>
      <c r="KL33" s="135"/>
      <c r="KM33" s="135"/>
      <c r="KO33" s="164"/>
      <c r="KP33" s="164">
        <f>KP7</f>
        <v>46141</v>
      </c>
      <c r="KQ33" s="135"/>
      <c r="KR33" s="135"/>
      <c r="KT33" s="164"/>
      <c r="KU33" s="164">
        <f>KU7</f>
        <v>46170</v>
      </c>
      <c r="KV33" s="135"/>
      <c r="KW33" s="135"/>
      <c r="KY33" s="164"/>
      <c r="KZ33" s="164">
        <f>KZ7</f>
        <v>46202</v>
      </c>
      <c r="LA33" s="135"/>
      <c r="LB33" s="135"/>
    </row>
  </sheetData>
  <sheetProtection formatCells="0" insertHyperlinks="0" autoFilter="0"/>
  <mergeCells count="30">
    <mergeCell ref="C5:D5"/>
    <mergeCell ref="H5:I5"/>
    <mergeCell ref="M5:N5"/>
    <mergeCell ref="Q5:R5"/>
    <mergeCell ref="U5:V5"/>
    <mergeCell ref="W5:X5"/>
    <mergeCell ref="AB5:AC5"/>
    <mergeCell ref="AD5:AE5"/>
    <mergeCell ref="AI5:AJ5"/>
    <mergeCell ref="AK5:AL5"/>
    <mergeCell ref="AP5:AQ5"/>
    <mergeCell ref="AR5:AS5"/>
    <mergeCell ref="AW5:AX5"/>
    <mergeCell ref="AY5:AZ5"/>
    <mergeCell ref="BD5:BE5"/>
    <mergeCell ref="BF5:BG5"/>
    <mergeCell ref="BK5:BL5"/>
    <mergeCell ref="BM5:BN5"/>
    <mergeCell ref="BR5:BS5"/>
    <mergeCell ref="BT5:BU5"/>
    <mergeCell ref="BY5:BZ5"/>
    <mergeCell ref="CA5:CB5"/>
    <mergeCell ref="CF5:CG5"/>
    <mergeCell ref="CH5:CI5"/>
    <mergeCell ref="CM5:CN5"/>
    <mergeCell ref="CO5:CP5"/>
    <mergeCell ref="CT5:CU5"/>
    <mergeCell ref="CV5:CW5"/>
    <mergeCell ref="DA5:DB5"/>
    <mergeCell ref="DC5:DD5"/>
  </mergeCell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B1:KC33"/>
  <sheetViews>
    <sheetView zoomScale="90" zoomScaleNormal="90" topLeftCell="JR1" workbookViewId="0">
      <selection activeCell="IF2" sqref="IF2"/>
    </sheetView>
  </sheetViews>
  <sheetFormatPr defaultColWidth="9" defaultRowHeight="14.4"/>
  <cols>
    <col min="1" max="1" width="11.1111111111111" customWidth="1"/>
    <col min="2" max="2" width="13.8888888888889" style="135" customWidth="1"/>
    <col min="3" max="3" width="9" style="135"/>
    <col min="4" max="4" width="11.787037037037" style="135" customWidth="1"/>
    <col min="5" max="5" width="19.212962962963" style="135" customWidth="1"/>
    <col min="6" max="6" width="12.5555555555556" style="135" customWidth="1"/>
    <col min="7" max="7" width="20.3333333333333" style="135" customWidth="1"/>
    <col min="8" max="8" width="14.4444444444444" customWidth="1"/>
    <col min="9" max="9" width="13.8888888888889" style="135" customWidth="1"/>
    <col min="10" max="10" width="9" style="135"/>
    <col min="11" max="11" width="13.1111111111111" style="135" customWidth="1"/>
    <col min="12" max="12" width="19.212962962963" style="135" customWidth="1"/>
    <col min="13" max="13" width="12.5555555555556" style="135" customWidth="1"/>
    <col min="14" max="14" width="20.3333333333333" style="135" customWidth="1"/>
    <col min="16" max="16" width="13.8888888888889" style="135" customWidth="1"/>
    <col min="17" max="17" width="9" style="135"/>
    <col min="18" max="18" width="13.1111111111111" style="135" customWidth="1"/>
    <col min="19" max="19" width="19.212962962963" style="135" customWidth="1"/>
    <col min="20" max="20" width="12.5555555555556" style="135" customWidth="1"/>
    <col min="21" max="21" width="20.3333333333333" style="135" customWidth="1"/>
    <col min="23" max="23" width="13.8888888888889" style="135" customWidth="1"/>
    <col min="24" max="24" width="9" style="135"/>
    <col min="25" max="25" width="13.1111111111111" style="135" customWidth="1"/>
    <col min="26" max="26" width="19.212962962963" style="135" customWidth="1"/>
    <col min="27" max="27" width="12.5555555555556" style="135" customWidth="1"/>
    <col min="28" max="28" width="18.6666666666667" style="135" customWidth="1"/>
    <col min="30" max="30" width="13.8888888888889" style="135" customWidth="1"/>
    <col min="31" max="31" width="9" style="135"/>
    <col min="32" max="32" width="13.1111111111111" style="135" customWidth="1"/>
    <col min="33" max="33" width="19.212962962963" style="135" customWidth="1"/>
    <col min="34" max="34" width="12.5555555555556" style="135" customWidth="1"/>
    <col min="35" max="35" width="18.6666666666667" style="135" customWidth="1"/>
    <col min="37" max="37" width="13.8888888888889" style="135" customWidth="1"/>
    <col min="38" max="38" width="9" style="135"/>
    <col min="39" max="39" width="13.1111111111111" style="135" customWidth="1"/>
    <col min="40" max="40" width="19.212962962963" style="135" customWidth="1"/>
    <col min="41" max="41" width="12.5555555555556" style="135" customWidth="1"/>
    <col min="42" max="42" width="18.6666666666667" style="135" customWidth="1"/>
    <col min="44" max="44" width="13.8888888888889" style="135" customWidth="1"/>
    <col min="45" max="45" width="9" style="135"/>
    <col min="46" max="46" width="13.1111111111111" style="135" customWidth="1"/>
    <col min="47" max="47" width="19.212962962963" style="135" customWidth="1"/>
    <col min="48" max="48" width="12.5555555555556" style="135" customWidth="1"/>
    <col min="49" max="49" width="18.6666666666667" style="135" customWidth="1"/>
    <col min="51" max="51" width="13.8888888888889" style="135" customWidth="1"/>
    <col min="52" max="52" width="9" style="135"/>
    <col min="53" max="53" width="13.1111111111111" style="135" customWidth="1"/>
    <col min="54" max="54" width="19.212962962963" style="135" customWidth="1"/>
    <col min="55" max="55" width="12.5555555555556" style="135" customWidth="1"/>
    <col min="56" max="56" width="18.6666666666667" style="135" customWidth="1"/>
    <col min="58" max="58" width="13.8888888888889" style="135" customWidth="1"/>
    <col min="59" max="59" width="9" style="135"/>
    <col min="60" max="60" width="13.1111111111111" style="135" customWidth="1"/>
    <col min="61" max="61" width="19.212962962963" style="135" customWidth="1"/>
    <col min="62" max="62" width="12.5555555555556" style="135" customWidth="1"/>
    <col min="63" max="63" width="18.6666666666667" style="135" customWidth="1"/>
    <col min="65" max="65" width="13.8888888888889" style="135" customWidth="1"/>
    <col min="66" max="66" width="9" style="135"/>
    <col min="67" max="67" width="13.1111111111111" style="135" customWidth="1"/>
    <col min="68" max="68" width="19.212962962963" style="135" customWidth="1"/>
    <col min="69" max="69" width="12.5555555555556" style="135" customWidth="1"/>
    <col min="70" max="70" width="18.6666666666667" style="135" customWidth="1"/>
    <col min="72" max="72" width="13.8888888888889" style="135" customWidth="1"/>
    <col min="73" max="73" width="9" style="135"/>
    <col min="74" max="74" width="13.1111111111111" style="135" customWidth="1"/>
    <col min="75" max="75" width="19.212962962963" style="135" customWidth="1"/>
    <col min="76" max="76" width="12.5555555555556" style="135" customWidth="1"/>
    <col min="77" max="77" width="18.6666666666667" style="135" customWidth="1"/>
    <col min="79" max="79" width="13.8888888888889" style="135" customWidth="1"/>
    <col min="80" max="80" width="9" style="135"/>
    <col min="81" max="81" width="13.1111111111111" style="135" customWidth="1"/>
    <col min="82" max="83" width="12" style="135" customWidth="1"/>
    <col min="84" max="84" width="18.6666666666667" style="135" customWidth="1"/>
    <col min="86" max="86" width="13.8888888888889" style="135" customWidth="1"/>
    <col min="87" max="87" width="12.8888888888889" style="135" customWidth="1"/>
    <col min="88" max="88" width="13.1111111111111" style="135" customWidth="1"/>
    <col min="89" max="89" width="18.6666666666667" style="135" customWidth="1"/>
    <col min="91" max="91" width="13.8888888888889" style="135" customWidth="1"/>
    <col min="92" max="92" width="12.8888888888889" style="135" customWidth="1"/>
    <col min="93" max="93" width="13.1111111111111" style="135" customWidth="1"/>
    <col min="94" max="94" width="18.6666666666667" style="135" customWidth="1"/>
    <col min="96" max="96" width="13.8888888888889" style="135" customWidth="1"/>
    <col min="97" max="97" width="12.8888888888889" style="135" customWidth="1"/>
    <col min="98" max="98" width="18.787037037037" style="135" customWidth="1"/>
    <col min="99" max="99" width="18.6666666666667" style="135" customWidth="1"/>
    <col min="101" max="101" width="13.8888888888889" style="135" customWidth="1"/>
    <col min="102" max="102" width="12.8888888888889" style="135" customWidth="1"/>
    <col min="103" max="103" width="18.787037037037" style="135" customWidth="1"/>
    <col min="104" max="104" width="18.6666666666667" style="135" customWidth="1"/>
    <col min="106" max="106" width="13.8888888888889" style="135" customWidth="1"/>
    <col min="107" max="107" width="12.8888888888889" style="135" customWidth="1"/>
    <col min="108" max="108" width="18.787037037037" style="135" customWidth="1"/>
    <col min="109" max="109" width="18.6666666666667" style="135" customWidth="1"/>
    <col min="111" max="111" width="11.4444444444444" customWidth="1"/>
    <col min="112" max="112" width="10.787037037037" customWidth="1"/>
    <col min="113" max="113" width="18.787037037037" customWidth="1"/>
    <col min="114" max="114" width="16.787037037037" customWidth="1"/>
    <col min="116" max="116" width="11.4444444444444" customWidth="1"/>
    <col min="117" max="117" width="10.787037037037" customWidth="1"/>
    <col min="118" max="118" width="18.787037037037" customWidth="1"/>
    <col min="119" max="119" width="16.787037037037" customWidth="1"/>
    <col min="121" max="121" width="11.4444444444444" customWidth="1"/>
    <col min="122" max="122" width="10.787037037037" customWidth="1"/>
    <col min="123" max="123" width="18.787037037037" customWidth="1"/>
    <col min="124" max="124" width="16.787037037037" customWidth="1"/>
    <col min="126" max="126" width="11.4444444444444" customWidth="1"/>
    <col min="127" max="127" width="10.787037037037" customWidth="1"/>
    <col min="128" max="128" width="18.787037037037" customWidth="1"/>
    <col min="129" max="129" width="16.787037037037" customWidth="1"/>
    <col min="131" max="131" width="11.4444444444444" customWidth="1"/>
    <col min="132" max="132" width="10.787037037037" customWidth="1"/>
    <col min="133" max="133" width="18.787037037037" customWidth="1"/>
    <col min="134" max="134" width="16.787037037037" customWidth="1"/>
    <col min="135" max="135" width="12.8888888888889"/>
    <col min="136" max="136" width="11.4444444444444" customWidth="1"/>
    <col min="137" max="137" width="10.787037037037" customWidth="1"/>
    <col min="138" max="138" width="18.787037037037" customWidth="1"/>
    <col min="139" max="139" width="16.787037037037" customWidth="1"/>
    <col min="141" max="141" width="11.4444444444444" customWidth="1"/>
    <col min="142" max="142" width="10.787037037037" customWidth="1"/>
    <col min="143" max="143" width="18.787037037037" customWidth="1"/>
    <col min="144" max="144" width="16.787037037037" customWidth="1"/>
    <col min="146" max="146" width="11.4444444444444" customWidth="1"/>
    <col min="147" max="147" width="10.787037037037" customWidth="1"/>
    <col min="148" max="148" width="18.787037037037" customWidth="1"/>
    <col min="149" max="149" width="16.787037037037" customWidth="1"/>
    <col min="151" max="151" width="11.4444444444444" customWidth="1"/>
    <col min="152" max="152" width="10.787037037037" customWidth="1"/>
    <col min="153" max="153" width="18.787037037037" customWidth="1"/>
    <col min="154" max="154" width="16.787037037037" customWidth="1"/>
    <col min="156" max="156" width="11.4444444444444" customWidth="1"/>
    <col min="157" max="157" width="10.787037037037" customWidth="1"/>
    <col min="158" max="158" width="18.787037037037" customWidth="1"/>
    <col min="159" max="159" width="16.787037037037" customWidth="1"/>
    <col min="161" max="161" width="11.4444444444444" customWidth="1"/>
    <col min="162" max="162" width="10.787037037037" customWidth="1"/>
    <col min="163" max="163" width="18.787037037037" customWidth="1"/>
    <col min="164" max="164" width="16.787037037037" customWidth="1"/>
    <col min="166" max="166" width="11.4444444444444" customWidth="1"/>
    <col min="167" max="167" width="10.787037037037" customWidth="1"/>
    <col min="168" max="168" width="18.787037037037" customWidth="1"/>
    <col min="169" max="169" width="16.787037037037" customWidth="1"/>
    <col min="171" max="171" width="11.4444444444444" customWidth="1"/>
    <col min="172" max="172" width="10.787037037037" customWidth="1"/>
    <col min="173" max="173" width="18.787037037037" customWidth="1"/>
    <col min="174" max="174" width="16.787037037037" customWidth="1"/>
    <col min="176" max="176" width="11.4444444444444" customWidth="1"/>
    <col min="177" max="177" width="10.787037037037" customWidth="1"/>
    <col min="178" max="178" width="18.787037037037" customWidth="1"/>
    <col min="179" max="179" width="16.787037037037" customWidth="1"/>
    <col min="181" max="181" width="11.4444444444444" customWidth="1"/>
    <col min="182" max="182" width="10.787037037037" customWidth="1"/>
    <col min="183" max="183" width="18.787037037037" customWidth="1"/>
    <col min="184" max="184" width="16.787037037037" customWidth="1"/>
    <col min="186" max="186" width="11.4444444444444" customWidth="1"/>
    <col min="187" max="187" width="10.787037037037" customWidth="1"/>
    <col min="188" max="188" width="18.787037037037" customWidth="1"/>
    <col min="189" max="189" width="16.787037037037" customWidth="1"/>
    <col min="191" max="191" width="11.4444444444444" customWidth="1"/>
    <col min="192" max="192" width="10.787037037037" customWidth="1"/>
    <col min="193" max="193" width="18.787037037037" customWidth="1"/>
    <col min="194" max="194" width="16.787037037037" customWidth="1"/>
    <col min="196" max="196" width="11.4444444444444" customWidth="1"/>
    <col min="197" max="197" width="10.787037037037" customWidth="1"/>
    <col min="198" max="198" width="18.787037037037" customWidth="1"/>
    <col min="199" max="199" width="16.787037037037" customWidth="1"/>
    <col min="201" max="201" width="11.4444444444444" customWidth="1"/>
    <col min="202" max="202" width="10.787037037037" customWidth="1"/>
    <col min="203" max="203" width="18.787037037037" customWidth="1"/>
    <col min="204" max="204" width="16.787037037037" customWidth="1"/>
    <col min="206" max="206" width="11.4444444444444" customWidth="1"/>
    <col min="207" max="207" width="10.787037037037" customWidth="1"/>
    <col min="208" max="208" width="18.787037037037" customWidth="1"/>
    <col min="209" max="209" width="16.787037037037" customWidth="1"/>
    <col min="211" max="211" width="11.4444444444444" customWidth="1"/>
    <col min="212" max="212" width="10.787037037037" customWidth="1"/>
    <col min="213" max="213" width="18.787037037037" customWidth="1"/>
    <col min="214" max="214" width="16.787037037037" customWidth="1"/>
    <col min="216" max="216" width="11.4444444444444" customWidth="1"/>
    <col min="217" max="217" width="10.787037037037" customWidth="1"/>
    <col min="218" max="218" width="18.787037037037" customWidth="1"/>
    <col min="219" max="219" width="16.787037037037" customWidth="1"/>
    <col min="221" max="221" width="11.4444444444444" customWidth="1"/>
    <col min="222" max="222" width="10.787037037037" customWidth="1"/>
    <col min="223" max="223" width="18.787037037037" customWidth="1"/>
    <col min="224" max="224" width="16.787037037037" customWidth="1"/>
    <col min="226" max="226" width="11.4444444444444" customWidth="1"/>
    <col min="227" max="227" width="10.787037037037" customWidth="1"/>
    <col min="228" max="228" width="18.787037037037" customWidth="1"/>
    <col min="229" max="229" width="16.787037037037" customWidth="1"/>
    <col min="231" max="231" width="11.4444444444444" customWidth="1"/>
    <col min="232" max="232" width="10.787037037037" customWidth="1"/>
    <col min="233" max="233" width="18.787037037037" customWidth="1"/>
    <col min="234" max="234" width="16.787037037037" customWidth="1"/>
    <col min="236" max="236" width="11.4444444444444" customWidth="1"/>
    <col min="237" max="237" width="10.787037037037" customWidth="1"/>
    <col min="238" max="238" width="18.787037037037" customWidth="1"/>
    <col min="239" max="239" width="16.787037037037" customWidth="1"/>
    <col min="241" max="241" width="11.4444444444444" customWidth="1"/>
    <col min="242" max="242" width="10.787037037037" customWidth="1"/>
    <col min="243" max="243" width="18.787037037037" customWidth="1"/>
    <col min="244" max="244" width="16.787037037037" customWidth="1"/>
    <col min="246" max="246" width="11.4444444444444" customWidth="1"/>
    <col min="247" max="247" width="12.3703703703704" customWidth="1"/>
    <col min="248" max="248" width="18.787037037037" customWidth="1"/>
    <col min="249" max="249" width="16.787037037037" customWidth="1"/>
    <col min="251" max="251" width="11.4444444444444" customWidth="1"/>
    <col min="252" max="252" width="12.3703703703704" customWidth="1"/>
    <col min="253" max="253" width="18.787037037037" customWidth="1"/>
    <col min="254" max="254" width="16.787037037037" customWidth="1"/>
    <col min="256" max="256" width="11.4444444444444" customWidth="1"/>
    <col min="257" max="257" width="12.3703703703704" customWidth="1"/>
    <col min="258" max="258" width="18.787037037037" customWidth="1"/>
    <col min="259" max="259" width="16.787037037037" customWidth="1"/>
    <col min="261" max="261" width="11.4444444444444" customWidth="1"/>
    <col min="262" max="262" width="12.3703703703704" customWidth="1"/>
    <col min="263" max="263" width="18.787037037037" customWidth="1"/>
    <col min="264" max="264" width="16.787037037037" customWidth="1"/>
    <col min="266" max="266" width="11.4444444444444" customWidth="1"/>
    <col min="267" max="267" width="12.3703703703704" customWidth="1"/>
    <col min="268" max="268" width="18.787037037037" customWidth="1"/>
    <col min="269" max="269" width="16.787037037037" customWidth="1"/>
    <col min="271" max="271" width="11.4444444444444" customWidth="1"/>
    <col min="272" max="272" width="12.3703703703704" customWidth="1"/>
    <col min="273" max="273" width="18.787037037037" customWidth="1"/>
    <col min="274" max="274" width="16.787037037037" customWidth="1"/>
    <col min="276" max="276" width="11.4444444444444" customWidth="1"/>
    <col min="277" max="277" width="12.3703703703704" customWidth="1"/>
    <col min="278" max="278" width="18.787037037037" customWidth="1"/>
    <col min="279" max="279" width="16.787037037037" customWidth="1"/>
    <col min="281" max="281" width="11.4444444444444" customWidth="1"/>
    <col min="282" max="282" width="12.3703703703704" customWidth="1"/>
    <col min="283" max="283" width="18.787037037037" customWidth="1"/>
    <col min="284" max="284" width="16.787037037037" customWidth="1"/>
    <col min="286" max="286" width="11.4444444444444" customWidth="1"/>
    <col min="287" max="287" width="12.3703703703704" customWidth="1"/>
    <col min="288" max="288" width="18.787037037037" customWidth="1"/>
    <col min="289" max="289" width="16.787037037037" customWidth="1"/>
  </cols>
  <sheetData>
    <row r="1" s="65" customFormat="1" spans="2:289">
      <c r="B1" s="300" t="s">
        <v>2468</v>
      </c>
      <c r="C1" s="301" t="s">
        <v>62</v>
      </c>
      <c r="D1" s="323">
        <f>1/D3</f>
        <v>0.0752915665916261</v>
      </c>
      <c r="E1" s="316"/>
      <c r="F1" s="303"/>
      <c r="G1" s="303"/>
      <c r="I1" s="300" t="s">
        <v>2468</v>
      </c>
      <c r="J1" s="301" t="s">
        <v>62</v>
      </c>
      <c r="K1" s="323">
        <f>1/K3</f>
        <v>0.076057195010648</v>
      </c>
      <c r="L1" s="316"/>
      <c r="M1" s="303"/>
      <c r="N1" s="303"/>
      <c r="P1" s="300" t="s">
        <v>2468</v>
      </c>
      <c r="Q1" s="301" t="s">
        <v>62</v>
      </c>
      <c r="R1" s="323">
        <f>1/R3</f>
        <v>0.0910481462597422</v>
      </c>
      <c r="S1" s="316"/>
      <c r="T1" s="303"/>
      <c r="U1" s="303"/>
      <c r="W1" s="300" t="s">
        <v>2468</v>
      </c>
      <c r="X1" s="301" t="s">
        <v>62</v>
      </c>
      <c r="Y1" s="323">
        <f>1/Y3</f>
        <v>0.104470283427879</v>
      </c>
      <c r="Z1" s="316"/>
      <c r="AA1" s="303"/>
      <c r="AB1" s="303"/>
      <c r="AD1" s="300" t="s">
        <v>2468</v>
      </c>
      <c r="AE1" s="301" t="s">
        <v>62</v>
      </c>
      <c r="AF1" s="323">
        <f>1/AF3</f>
        <v>0.128518185323223</v>
      </c>
      <c r="AG1" s="316"/>
      <c r="AH1" s="303"/>
      <c r="AI1" s="303"/>
      <c r="AK1" s="300" t="s">
        <v>2468</v>
      </c>
      <c r="AL1" s="301" t="s">
        <v>62</v>
      </c>
      <c r="AM1" s="323">
        <f>1/AM3</f>
        <v>0.108236822166901</v>
      </c>
      <c r="AN1" s="316"/>
      <c r="AO1" s="303"/>
      <c r="AP1" s="303"/>
      <c r="AR1" s="300" t="s">
        <v>2468</v>
      </c>
      <c r="AS1" s="301" t="s">
        <v>62</v>
      </c>
      <c r="AT1" s="323">
        <f>1/AT3</f>
        <v>0.114398151325875</v>
      </c>
      <c r="AU1" s="316"/>
      <c r="AV1" s="303"/>
      <c r="AW1" s="303"/>
      <c r="AY1" s="300" t="s">
        <v>2468</v>
      </c>
      <c r="AZ1" s="301" t="s">
        <v>62</v>
      </c>
      <c r="BA1" s="323">
        <f>1/BA3</f>
        <v>0.123699607872243</v>
      </c>
      <c r="BB1" s="316"/>
      <c r="BC1" s="303"/>
      <c r="BD1" s="303"/>
      <c r="BF1" s="300" t="s">
        <v>2468</v>
      </c>
      <c r="BG1" s="301" t="s">
        <v>62</v>
      </c>
      <c r="BH1" s="323">
        <f>1/BH3</f>
        <v>0.117856427300263</v>
      </c>
      <c r="BI1" s="316"/>
      <c r="BJ1" s="303"/>
      <c r="BK1" s="303"/>
      <c r="BM1" s="300" t="s">
        <v>2468</v>
      </c>
      <c r="BN1" s="301" t="s">
        <v>62</v>
      </c>
      <c r="BO1" s="323">
        <f>1/BO3</f>
        <v>0.117716303708064</v>
      </c>
      <c r="BP1" s="316"/>
      <c r="BQ1" s="303"/>
      <c r="BR1" s="303"/>
      <c r="BT1" s="300" t="s">
        <v>2468</v>
      </c>
      <c r="BU1" s="301" t="s">
        <v>62</v>
      </c>
      <c r="BV1" s="323">
        <f>1/BV3</f>
        <v>0.0941681655099677</v>
      </c>
      <c r="BW1" s="316"/>
      <c r="BX1" s="303"/>
      <c r="BY1" s="303"/>
      <c r="CA1" s="300" t="s">
        <v>2468</v>
      </c>
      <c r="CB1" s="301" t="s">
        <v>62</v>
      </c>
      <c r="CC1" s="323">
        <f>1/CC3</f>
        <v>0.096504603269576</v>
      </c>
      <c r="CD1" s="316"/>
      <c r="CE1" s="303"/>
      <c r="CF1" s="303"/>
      <c r="CH1" s="300" t="s">
        <v>2468</v>
      </c>
      <c r="CI1" s="301" t="s">
        <v>62</v>
      </c>
      <c r="CJ1" s="323">
        <f>1/CJ3</f>
        <v>0.0927402900916274</v>
      </c>
      <c r="CK1" s="303"/>
      <c r="CM1" s="300" t="s">
        <v>2468</v>
      </c>
      <c r="CN1" s="301" t="s">
        <v>62</v>
      </c>
      <c r="CO1" s="323">
        <f>1/CO3</f>
        <v>0.0889189237253472</v>
      </c>
      <c r="CP1" s="303"/>
      <c r="CR1" s="300" t="s">
        <v>2468</v>
      </c>
      <c r="CS1" s="301" t="s">
        <v>62</v>
      </c>
      <c r="CT1" s="323">
        <f>1/CT3</f>
        <v>0.0847235048419483</v>
      </c>
      <c r="CU1" s="303"/>
      <c r="CW1" s="300" t="s">
        <v>2468</v>
      </c>
      <c r="CX1" s="301" t="s">
        <v>62</v>
      </c>
      <c r="CY1" s="323">
        <f>1/CY3</f>
        <v>0.0907054160203906</v>
      </c>
      <c r="CZ1" s="303"/>
      <c r="DB1" s="300" t="s">
        <v>2468</v>
      </c>
      <c r="DC1" s="301" t="s">
        <v>62</v>
      </c>
      <c r="DD1" s="323">
        <f>1/DD3</f>
        <v>0.0833645950564795</v>
      </c>
      <c r="DE1" s="303"/>
      <c r="DG1" s="300" t="s">
        <v>2468</v>
      </c>
      <c r="DH1" s="301" t="s">
        <v>62</v>
      </c>
      <c r="DI1" s="323">
        <f>1/DI3</f>
        <v>0.0778482737145304</v>
      </c>
      <c r="DJ1" s="303"/>
      <c r="DL1" s="300" t="s">
        <v>2468</v>
      </c>
      <c r="DM1" s="301" t="s">
        <v>62</v>
      </c>
      <c r="DN1" s="323">
        <f>1/DN3</f>
        <v>0.0757013732229103</v>
      </c>
      <c r="DO1" s="303"/>
      <c r="DQ1" s="300" t="s">
        <v>2468</v>
      </c>
      <c r="DR1" s="301" t="s">
        <v>62</v>
      </c>
      <c r="DS1" s="323">
        <f>1/DS3</f>
        <v>0.0749030006142046</v>
      </c>
      <c r="DT1" s="303"/>
      <c r="DV1" s="300" t="s">
        <v>2468</v>
      </c>
      <c r="DW1" s="301" t="s">
        <v>62</v>
      </c>
      <c r="DX1" s="323">
        <f>1/DX3</f>
        <v>0.0779891283155128</v>
      </c>
      <c r="DY1" s="303"/>
      <c r="EA1" s="300" t="s">
        <v>2468</v>
      </c>
      <c r="EB1" s="301" t="s">
        <v>62</v>
      </c>
      <c r="EC1" s="323">
        <f>1/EC3</f>
        <v>0.0802593983755498</v>
      </c>
      <c r="ED1" s="303"/>
      <c r="EF1" s="300" t="s">
        <v>2468</v>
      </c>
      <c r="EG1" s="301" t="s">
        <v>62</v>
      </c>
      <c r="EH1" s="323">
        <f>1/EH3</f>
        <v>0.0802684175884157</v>
      </c>
      <c r="EI1" s="303"/>
      <c r="EK1" s="300" t="s">
        <v>2468</v>
      </c>
      <c r="EL1" s="301" t="s">
        <v>62</v>
      </c>
      <c r="EM1" s="323">
        <f>1/EM3</f>
        <v>0.0800147227089785</v>
      </c>
      <c r="EN1" s="303"/>
      <c r="EP1" s="300" t="s">
        <v>2468</v>
      </c>
      <c r="EQ1" s="301" t="s">
        <v>62</v>
      </c>
      <c r="ER1" s="323">
        <f>1/ER3</f>
        <v>0.0782301217260694</v>
      </c>
      <c r="ES1" s="303"/>
      <c r="EU1" s="300" t="s">
        <v>2468</v>
      </c>
      <c r="EV1" s="301" t="s">
        <v>62</v>
      </c>
      <c r="EW1" s="323">
        <f>1/EW3</f>
        <v>0.0773694390715667</v>
      </c>
      <c r="EX1" s="303"/>
      <c r="EZ1" s="300" t="s">
        <v>2468</v>
      </c>
      <c r="FA1" s="301" t="s">
        <v>62</v>
      </c>
      <c r="FB1" s="323">
        <f>1/FB3</f>
        <v>0.0769112444239348</v>
      </c>
      <c r="FC1" s="303"/>
      <c r="FE1" s="300" t="s">
        <v>2468</v>
      </c>
      <c r="FF1" s="301" t="s">
        <v>62</v>
      </c>
      <c r="FG1" s="323">
        <f>1/FG3</f>
        <v>0.0795506976596185</v>
      </c>
      <c r="FH1" s="303"/>
      <c r="FJ1" s="300" t="s">
        <v>2468</v>
      </c>
      <c r="FK1" s="301" t="s">
        <v>62</v>
      </c>
      <c r="FL1" s="323">
        <f>1/FL3</f>
        <v>0.0841085336518243</v>
      </c>
      <c r="FM1" s="303"/>
      <c r="FO1" s="300" t="s">
        <v>2468</v>
      </c>
      <c r="FP1" s="301" t="s">
        <v>62</v>
      </c>
      <c r="FQ1" s="323">
        <f>1/FQ3</f>
        <v>0.0835819897528481</v>
      </c>
      <c r="FR1" s="303"/>
      <c r="FT1" s="300" t="s">
        <v>2468</v>
      </c>
      <c r="FU1" s="301" t="s">
        <v>62</v>
      </c>
      <c r="FV1" s="323">
        <f>1/FV3</f>
        <v>0.0772940885481078</v>
      </c>
      <c r="FW1" s="303"/>
      <c r="FY1" s="300" t="s">
        <v>2468</v>
      </c>
      <c r="FZ1" s="301" t="s">
        <v>62</v>
      </c>
      <c r="GA1" s="323">
        <f>1/GA3</f>
        <v>0.0747004511907252</v>
      </c>
      <c r="GB1" s="303"/>
      <c r="GD1" s="300" t="s">
        <v>2468</v>
      </c>
      <c r="GE1" s="301" t="s">
        <v>62</v>
      </c>
      <c r="GF1" s="323">
        <f>1/GF3</f>
        <v>0.0733988050674535</v>
      </c>
      <c r="GG1" s="303"/>
      <c r="GI1" s="300" t="s">
        <v>2468</v>
      </c>
      <c r="GJ1" s="301" t="s">
        <v>62</v>
      </c>
      <c r="GK1" s="323">
        <f>1/GK3</f>
        <v>0.0670452488384411</v>
      </c>
      <c r="GL1" s="303"/>
      <c r="GN1" s="300" t="s">
        <v>2468</v>
      </c>
      <c r="GO1" s="301" t="s">
        <v>62</v>
      </c>
      <c r="GP1" s="323">
        <f>1/GP3</f>
        <v>0.0660558700548924</v>
      </c>
      <c r="GQ1" s="303"/>
      <c r="GS1" s="300" t="s">
        <v>2468</v>
      </c>
      <c r="GT1" s="301" t="s">
        <v>62</v>
      </c>
      <c r="GU1" s="323">
        <f>1/GU3</f>
        <v>0.0707173568680697</v>
      </c>
      <c r="GV1" s="303"/>
      <c r="GX1" s="300" t="s">
        <v>2468</v>
      </c>
      <c r="GY1" s="301" t="s">
        <v>62</v>
      </c>
      <c r="GZ1" s="323">
        <f>1/GZ3</f>
        <v>0.0830695873933594</v>
      </c>
      <c r="HA1" s="303"/>
      <c r="HC1" s="300" t="s">
        <v>2468</v>
      </c>
      <c r="HD1" s="301" t="s">
        <v>62</v>
      </c>
      <c r="HE1" s="323">
        <f>1/HE3</f>
        <v>0.085499316005472</v>
      </c>
      <c r="HF1" s="303"/>
      <c r="HH1" s="300" t="s">
        <v>2468</v>
      </c>
      <c r="HI1" s="301" t="s">
        <v>62</v>
      </c>
      <c r="HJ1" s="323">
        <f>1/HJ3</f>
        <v>0.0886265542881958</v>
      </c>
      <c r="HK1" s="303"/>
      <c r="HM1" s="300" t="s">
        <v>2468</v>
      </c>
      <c r="HN1" s="301" t="s">
        <v>62</v>
      </c>
      <c r="HO1" s="323">
        <f>1/HO3</f>
        <v>0.093077803736143</v>
      </c>
      <c r="HP1" s="303"/>
      <c r="HR1" s="300" t="s">
        <v>2468</v>
      </c>
      <c r="HS1" s="301" t="s">
        <v>62</v>
      </c>
      <c r="HT1" s="323">
        <f>1/HT3</f>
        <v>0.0912758538856131</v>
      </c>
      <c r="HU1" s="303"/>
      <c r="HW1" s="300" t="s">
        <v>2468</v>
      </c>
      <c r="HX1" s="301" t="s">
        <v>62</v>
      </c>
      <c r="HY1" s="323">
        <f>1/HY3</f>
        <v>0.0887776209373141</v>
      </c>
      <c r="HZ1" s="303"/>
      <c r="IB1" s="300" t="s">
        <v>2468</v>
      </c>
      <c r="IC1" s="301" t="s">
        <v>62</v>
      </c>
      <c r="ID1" s="323">
        <f>1/ID3</f>
        <v>0.088439224564879</v>
      </c>
      <c r="IE1" s="303"/>
      <c r="IG1" s="300" t="s">
        <v>2468</v>
      </c>
      <c r="IH1" s="301" t="s">
        <v>62</v>
      </c>
      <c r="II1" s="323">
        <f>1/II3</f>
        <v>0.0857618222671995</v>
      </c>
      <c r="IJ1" s="303"/>
      <c r="IL1" s="300" t="s">
        <v>2468</v>
      </c>
      <c r="IM1" s="301" t="s">
        <v>62</v>
      </c>
      <c r="IN1" s="323">
        <f>1/IN3</f>
        <v>0.0887752565604915</v>
      </c>
      <c r="IO1" s="303"/>
      <c r="IQ1" s="300" t="s">
        <v>2468</v>
      </c>
      <c r="IR1" s="301" t="s">
        <v>62</v>
      </c>
      <c r="IS1" s="323">
        <f>1/IS3</f>
        <v>0.0907976574204385</v>
      </c>
      <c r="IT1" s="303"/>
      <c r="IV1" s="300" t="s">
        <v>2468</v>
      </c>
      <c r="IW1" s="301" t="s">
        <v>62</v>
      </c>
      <c r="IX1" s="323">
        <f>1/IX3</f>
        <v>0.0880529726683573</v>
      </c>
      <c r="IY1" s="303"/>
      <c r="JA1" s="300" t="s">
        <v>2468</v>
      </c>
      <c r="JB1" s="301" t="s">
        <v>62</v>
      </c>
      <c r="JC1" s="323">
        <f>1/JC3</f>
        <v>0.0923642476470208</v>
      </c>
      <c r="JD1" s="303"/>
      <c r="JF1" s="300" t="s">
        <v>2468</v>
      </c>
      <c r="JG1" s="301" t="s">
        <v>62</v>
      </c>
      <c r="JH1" s="323">
        <f>1/JH3</f>
        <v>0.0890535389876394</v>
      </c>
      <c r="JI1" s="303"/>
      <c r="JK1" s="300" t="s">
        <v>2468</v>
      </c>
      <c r="JL1" s="301" t="s">
        <v>62</v>
      </c>
      <c r="JM1" s="323">
        <f>1/JM3</f>
        <v>0.0851042101052739</v>
      </c>
      <c r="JN1" s="303"/>
      <c r="JP1" s="300" t="s">
        <v>2468</v>
      </c>
      <c r="JQ1" s="301" t="s">
        <v>62</v>
      </c>
      <c r="JR1" s="323">
        <f>1/JR3</f>
        <v>0.0914352592646776</v>
      </c>
      <c r="JS1" s="303"/>
      <c r="JU1" s="300" t="s">
        <v>2468</v>
      </c>
      <c r="JV1" s="301" t="s">
        <v>62</v>
      </c>
      <c r="JW1" s="323">
        <f>1/JW3</f>
        <v>0.0955064228069338</v>
      </c>
      <c r="JX1" s="303"/>
      <c r="JZ1" s="300" t="s">
        <v>2468</v>
      </c>
      <c r="KA1" s="301" t="s">
        <v>62</v>
      </c>
      <c r="KB1" s="323">
        <f>1/KB3</f>
        <v>0.088266706680907</v>
      </c>
      <c r="KC1" s="303"/>
    </row>
    <row r="2" s="65" customFormat="1" spans="2:289">
      <c r="B2" s="304"/>
      <c r="C2" s="305" t="s">
        <v>63</v>
      </c>
      <c r="D2" s="323">
        <f>1/D4</f>
        <v>0.0816039251487996</v>
      </c>
      <c r="E2" s="316"/>
      <c r="F2" s="317"/>
      <c r="G2" s="303"/>
      <c r="I2" s="304"/>
      <c r="J2" s="305" t="s">
        <v>63</v>
      </c>
      <c r="K2" s="323">
        <f>1/K4</f>
        <v>0.0578667304039349</v>
      </c>
      <c r="L2" s="316"/>
      <c r="M2" s="317"/>
      <c r="N2" s="303"/>
      <c r="P2" s="304"/>
      <c r="Q2" s="305" t="s">
        <v>63</v>
      </c>
      <c r="R2" s="323">
        <f>1/R4</f>
        <v>0.080058822166181</v>
      </c>
      <c r="S2" s="316"/>
      <c r="T2" s="317"/>
      <c r="U2" s="303"/>
      <c r="W2" s="304"/>
      <c r="X2" s="305" t="s">
        <v>63</v>
      </c>
      <c r="Y2" s="323">
        <f>1/Y4</f>
        <v>0.104538799575462</v>
      </c>
      <c r="Z2" s="316"/>
      <c r="AA2" s="317"/>
      <c r="AB2" s="303"/>
      <c r="AD2" s="304"/>
      <c r="AE2" s="305" t="s">
        <v>63</v>
      </c>
      <c r="AF2" s="323">
        <f>1/AF4</f>
        <v>0.116454073286212</v>
      </c>
      <c r="AG2" s="316"/>
      <c r="AH2" s="317"/>
      <c r="AI2" s="303"/>
      <c r="AK2" s="304"/>
      <c r="AL2" s="305" t="s">
        <v>63</v>
      </c>
      <c r="AM2" s="323">
        <f>1/AM4</f>
        <v>0.113403726446451</v>
      </c>
      <c r="AN2" s="316"/>
      <c r="AO2" s="317"/>
      <c r="AP2" s="303"/>
      <c r="AR2" s="304"/>
      <c r="AS2" s="305" t="s">
        <v>63</v>
      </c>
      <c r="AT2" s="323">
        <f>1/AT4</f>
        <v>0.111424553223876</v>
      </c>
      <c r="AU2" s="316"/>
      <c r="AV2" s="317"/>
      <c r="AW2" s="303"/>
      <c r="AY2" s="304"/>
      <c r="AZ2" s="305" t="s">
        <v>63</v>
      </c>
      <c r="BA2" s="323">
        <f>1/BA4</f>
        <v>0.116110946774189</v>
      </c>
      <c r="BB2" s="316"/>
      <c r="BC2" s="317"/>
      <c r="BD2" s="303"/>
      <c r="BF2" s="304"/>
      <c r="BG2" s="305" t="s">
        <v>63</v>
      </c>
      <c r="BH2" s="323">
        <f>1/BH4</f>
        <v>0.115215088567999</v>
      </c>
      <c r="BI2" s="316"/>
      <c r="BJ2" s="317"/>
      <c r="BK2" s="303"/>
      <c r="BM2" s="304"/>
      <c r="BN2" s="305" t="s">
        <v>63</v>
      </c>
      <c r="BO2" s="323">
        <f>1/BO4</f>
        <v>0.11756689957382</v>
      </c>
      <c r="BP2" s="316"/>
      <c r="BQ2" s="317"/>
      <c r="BR2" s="303"/>
      <c r="BT2" s="304"/>
      <c r="BU2" s="305" t="s">
        <v>63</v>
      </c>
      <c r="BV2" s="323">
        <f>1/BV4</f>
        <v>0.106597049102962</v>
      </c>
      <c r="BW2" s="316"/>
      <c r="BX2" s="317"/>
      <c r="BY2" s="303"/>
      <c r="CA2" s="304"/>
      <c r="CB2" s="305" t="s">
        <v>63</v>
      </c>
      <c r="CC2" s="323">
        <f>1/CC4</f>
        <v>0.0969877425678596</v>
      </c>
      <c r="CD2" s="316"/>
      <c r="CE2" s="317"/>
      <c r="CF2" s="303"/>
      <c r="CH2" s="304"/>
      <c r="CI2" s="305" t="s">
        <v>63</v>
      </c>
      <c r="CJ2" s="323">
        <f>1/CJ4</f>
        <v>0.0934801345366096</v>
      </c>
      <c r="CK2" s="303"/>
      <c r="CM2" s="304"/>
      <c r="CN2" s="305" t="s">
        <v>63</v>
      </c>
      <c r="CO2" s="323">
        <f>1/CO4</f>
        <v>0.0904459931245315</v>
      </c>
      <c r="CP2" s="303"/>
      <c r="CR2" s="304"/>
      <c r="CS2" s="305" t="s">
        <v>63</v>
      </c>
      <c r="CT2" s="323">
        <f>1/CT4</f>
        <v>0.0848240793239074</v>
      </c>
      <c r="CU2" s="303"/>
      <c r="CW2" s="304"/>
      <c r="CX2" s="305" t="s">
        <v>63</v>
      </c>
      <c r="CY2" s="323">
        <f>1/CY4</f>
        <v>0.0884334370362772</v>
      </c>
      <c r="CZ2" s="303"/>
      <c r="DB2" s="304"/>
      <c r="DC2" s="305" t="s">
        <v>63</v>
      </c>
      <c r="DD2" s="323">
        <f>1/DD4</f>
        <v>0.0858907666996344</v>
      </c>
      <c r="DE2" s="303"/>
      <c r="DG2" s="304"/>
      <c r="DH2" s="305" t="s">
        <v>63</v>
      </c>
      <c r="DI2" s="323">
        <f>1/DI4</f>
        <v>0.0794490323107865</v>
      </c>
      <c r="DJ2" s="303"/>
      <c r="DL2" s="304"/>
      <c r="DM2" s="305" t="s">
        <v>63</v>
      </c>
      <c r="DN2" s="323">
        <f>1/DN4</f>
        <v>0.0759157335357753</v>
      </c>
      <c r="DO2" s="303"/>
      <c r="DQ2" s="304"/>
      <c r="DR2" s="305" t="s">
        <v>63</v>
      </c>
      <c r="DS2" s="323">
        <f>1/DS4</f>
        <v>0.0751686125941252</v>
      </c>
      <c r="DT2" s="303"/>
      <c r="DV2" s="304"/>
      <c r="DW2" s="305" t="s">
        <v>63</v>
      </c>
      <c r="DX2" s="323">
        <f>1/DX4</f>
        <v>0.0749863921753023</v>
      </c>
      <c r="DY2" s="303"/>
      <c r="EA2" s="304"/>
      <c r="EB2" s="305" t="s">
        <v>63</v>
      </c>
      <c r="EC2" s="323">
        <f>1/EC4</f>
        <v>0.0793706055291729</v>
      </c>
      <c r="ED2" s="303"/>
      <c r="EF2" s="304"/>
      <c r="EG2" s="305" t="s">
        <v>63</v>
      </c>
      <c r="EH2" s="323">
        <f>1/EH4</f>
        <v>0.0782677046206644</v>
      </c>
      <c r="EI2" s="303"/>
      <c r="EK2" s="304"/>
      <c r="EL2" s="305" t="s">
        <v>63</v>
      </c>
      <c r="EM2" s="323">
        <f>1/EM4</f>
        <v>0.0798622718078194</v>
      </c>
      <c r="EN2" s="303"/>
      <c r="EP2" s="304"/>
      <c r="EQ2" s="305" t="s">
        <v>63</v>
      </c>
      <c r="ER2" s="323">
        <f>1/ER4</f>
        <v>0.0779448666728698</v>
      </c>
      <c r="ES2" s="303"/>
      <c r="EU2" s="304"/>
      <c r="EV2" s="305" t="s">
        <v>63</v>
      </c>
      <c r="EW2" s="323">
        <f>1/EW4</f>
        <v>0.0779176254863359</v>
      </c>
      <c r="EX2" s="303"/>
      <c r="EZ2" s="304"/>
      <c r="FA2" s="305" t="s">
        <v>63</v>
      </c>
      <c r="FB2" s="323">
        <f>1/FB4</f>
        <v>0.0770262921545641</v>
      </c>
      <c r="FC2" s="303"/>
      <c r="FE2" s="304"/>
      <c r="FF2" s="305" t="s">
        <v>63</v>
      </c>
      <c r="FG2" s="323">
        <f>1/FG4</f>
        <v>0.0788709155217567</v>
      </c>
      <c r="FH2" s="303"/>
      <c r="FJ2" s="304"/>
      <c r="FK2" s="305" t="s">
        <v>63</v>
      </c>
      <c r="FL2" s="323">
        <f>1/FL4</f>
        <v>0.0813931421565498</v>
      </c>
      <c r="FM2" s="303"/>
      <c r="FO2" s="304"/>
      <c r="FP2" s="305" t="s">
        <v>63</v>
      </c>
      <c r="FQ2" s="323">
        <f>1/FQ4</f>
        <v>0.0822138252913318</v>
      </c>
      <c r="FR2" s="303"/>
      <c r="FT2" s="304"/>
      <c r="FU2" s="305" t="s">
        <v>63</v>
      </c>
      <c r="FV2" s="323">
        <f>1/FV4</f>
        <v>0.0800652458967471</v>
      </c>
      <c r="FW2" s="303"/>
      <c r="FY2" s="304"/>
      <c r="FZ2" s="305" t="s">
        <v>63</v>
      </c>
      <c r="GA2" s="323">
        <f>1/GA4</f>
        <v>0.0777408349693006</v>
      </c>
      <c r="GB2" s="303"/>
      <c r="GD2" s="304"/>
      <c r="GE2" s="305" t="s">
        <v>63</v>
      </c>
      <c r="GF2" s="323">
        <f>1/GF4</f>
        <v>0.0735931443897493</v>
      </c>
      <c r="GG2" s="303"/>
      <c r="GI2" s="304"/>
      <c r="GJ2" s="305" t="s">
        <v>63</v>
      </c>
      <c r="GK2" s="323">
        <f>1/GK4</f>
        <v>0.0715380197322298</v>
      </c>
      <c r="GL2" s="303"/>
      <c r="GN2" s="304"/>
      <c r="GO2" s="305" t="s">
        <v>63</v>
      </c>
      <c r="GP2" s="323">
        <f>1/GP4</f>
        <v>0.0702708814715489</v>
      </c>
      <c r="GQ2" s="303"/>
      <c r="GS2" s="304"/>
      <c r="GT2" s="305" t="s">
        <v>63</v>
      </c>
      <c r="GU2" s="323">
        <f>1/GU4</f>
        <v>0.068958383615488</v>
      </c>
      <c r="GV2" s="303"/>
      <c r="GX2" s="304"/>
      <c r="GY2" s="305" t="s">
        <v>63</v>
      </c>
      <c r="GZ2" s="323">
        <f>1/GZ4</f>
        <v>0.0789188122718753</v>
      </c>
      <c r="HA2" s="303"/>
      <c r="HC2" s="304"/>
      <c r="HD2" s="305" t="s">
        <v>63</v>
      </c>
      <c r="HE2" s="323">
        <f>1/HE4</f>
        <v>0.0840368417514238</v>
      </c>
      <c r="HF2" s="303"/>
      <c r="HH2" s="304"/>
      <c r="HI2" s="305" t="s">
        <v>63</v>
      </c>
      <c r="HJ2" s="323">
        <f>1/HJ4</f>
        <v>0.0875096625252372</v>
      </c>
      <c r="HK2" s="303"/>
      <c r="HM2" s="304"/>
      <c r="HN2" s="305" t="s">
        <v>63</v>
      </c>
      <c r="HO2" s="323">
        <f>1/HO4</f>
        <v>0.0896209928213585</v>
      </c>
      <c r="HP2" s="303"/>
      <c r="HR2" s="304"/>
      <c r="HS2" s="305" t="s">
        <v>63</v>
      </c>
      <c r="HT2" s="323">
        <f>1/HT4</f>
        <v>0.0911710418889911</v>
      </c>
      <c r="HU2" s="303"/>
      <c r="HW2" s="304"/>
      <c r="HX2" s="305" t="s">
        <v>63</v>
      </c>
      <c r="HY2" s="323">
        <f>1/HY4</f>
        <v>0.0909457208258979</v>
      </c>
      <c r="HZ2" s="303"/>
      <c r="IB2" s="304"/>
      <c r="IC2" s="305" t="s">
        <v>63</v>
      </c>
      <c r="ID2" s="323">
        <f>1/ID4</f>
        <v>0.0894859161951611</v>
      </c>
      <c r="IE2" s="303"/>
      <c r="IG2" s="304"/>
      <c r="IH2" s="305" t="s">
        <v>63</v>
      </c>
      <c r="II2" s="323">
        <f>1/II4</f>
        <v>0.0859655731324761</v>
      </c>
      <c r="IJ2" s="303"/>
      <c r="IL2" s="304"/>
      <c r="IM2" s="305" t="s">
        <v>63</v>
      </c>
      <c r="IN2" s="323">
        <f>1/IN4</f>
        <v>0.088421330761833</v>
      </c>
      <c r="IO2" s="303"/>
      <c r="IQ2" s="304"/>
      <c r="IR2" s="305" t="s">
        <v>63</v>
      </c>
      <c r="IS2" s="323">
        <f>1/IS4</f>
        <v>0.0884700911374644</v>
      </c>
      <c r="IT2" s="303"/>
      <c r="IV2" s="304"/>
      <c r="IW2" s="305" t="s">
        <v>63</v>
      </c>
      <c r="IX2" s="323">
        <f>1/IX4</f>
        <v>0.0898394685878251</v>
      </c>
      <c r="IY2" s="303"/>
      <c r="JA2" s="304"/>
      <c r="JB2" s="305" t="s">
        <v>63</v>
      </c>
      <c r="JC2" s="323">
        <f>1/JC4</f>
        <v>0.089235678565947</v>
      </c>
      <c r="JD2" s="303"/>
      <c r="JF2" s="304"/>
      <c r="JG2" s="305" t="s">
        <v>63</v>
      </c>
      <c r="JH2" s="323">
        <f>1/JH4</f>
        <v>0.0900054710468472</v>
      </c>
      <c r="JI2" s="303"/>
      <c r="JK2" s="304"/>
      <c r="JL2" s="305" t="s">
        <v>63</v>
      </c>
      <c r="JM2" s="323">
        <f>1/JM4</f>
        <v>0.0858162510234563</v>
      </c>
      <c r="JN2" s="303"/>
      <c r="JP2" s="304"/>
      <c r="JQ2" s="305" t="s">
        <v>63</v>
      </c>
      <c r="JR2" s="323">
        <f>1/JR4</f>
        <v>0.0890700451076157</v>
      </c>
      <c r="JS2" s="303"/>
      <c r="JU2" s="304"/>
      <c r="JV2" s="305" t="s">
        <v>63</v>
      </c>
      <c r="JW2" s="323">
        <f>1/JW4</f>
        <v>0.0934848341630978</v>
      </c>
      <c r="JX2" s="303"/>
      <c r="JZ2" s="304"/>
      <c r="KA2" s="305" t="s">
        <v>63</v>
      </c>
      <c r="KB2" s="323">
        <f>1/KB4</f>
        <v>0.0922150314014138</v>
      </c>
      <c r="KC2" s="303"/>
    </row>
    <row r="3" spans="2:289">
      <c r="B3" s="132" t="s">
        <v>2469</v>
      </c>
      <c r="C3" s="133" t="s">
        <v>62</v>
      </c>
      <c r="D3" s="134">
        <f>D6</f>
        <v>13.2817</v>
      </c>
      <c r="E3" s="318">
        <f>ROUND(D3,12)</f>
        <v>13.2817</v>
      </c>
      <c r="F3" s="156"/>
      <c r="G3" s="157"/>
      <c r="I3" s="132" t="s">
        <v>2469</v>
      </c>
      <c r="J3" s="133" t="s">
        <v>62</v>
      </c>
      <c r="K3" s="134">
        <f>K6</f>
        <v>13.148</v>
      </c>
      <c r="L3" s="318">
        <f>ROUND(K3,12)</f>
        <v>13.148</v>
      </c>
      <c r="M3" s="156"/>
      <c r="N3" s="157"/>
      <c r="P3" s="132" t="s">
        <v>2469</v>
      </c>
      <c r="Q3" s="133" t="s">
        <v>62</v>
      </c>
      <c r="R3" s="134">
        <f>R6</f>
        <v>10.9832</v>
      </c>
      <c r="S3" s="318">
        <f>ROUND(R3,12)</f>
        <v>10.9832</v>
      </c>
      <c r="T3" s="156"/>
      <c r="U3" s="157"/>
      <c r="W3" s="132" t="s">
        <v>2469</v>
      </c>
      <c r="X3" s="133" t="s">
        <v>62</v>
      </c>
      <c r="Y3" s="134">
        <f>Y6</f>
        <v>9.5721</v>
      </c>
      <c r="Z3" s="318">
        <f>ROUND(Y3,12)</f>
        <v>9.5721</v>
      </c>
      <c r="AA3" s="156"/>
      <c r="AB3" s="157"/>
      <c r="AD3" s="132" t="s">
        <v>2469</v>
      </c>
      <c r="AE3" s="133" t="s">
        <v>62</v>
      </c>
      <c r="AF3" s="134">
        <f>AF6</f>
        <v>7.781</v>
      </c>
      <c r="AG3" s="318">
        <f>ROUND(AF3,12)</f>
        <v>7.781</v>
      </c>
      <c r="AH3" s="156">
        <v>7.781</v>
      </c>
      <c r="AI3" s="157"/>
      <c r="AK3" s="132" t="s">
        <v>2469</v>
      </c>
      <c r="AL3" s="133" t="s">
        <v>62</v>
      </c>
      <c r="AM3" s="134">
        <f>AM6</f>
        <v>9.239</v>
      </c>
      <c r="AN3" s="318">
        <f>ROUND(AM3,12)</f>
        <v>9.239</v>
      </c>
      <c r="AO3" s="156"/>
      <c r="AP3" s="157"/>
      <c r="AR3" s="132" t="s">
        <v>2469</v>
      </c>
      <c r="AS3" s="133" t="s">
        <v>62</v>
      </c>
      <c r="AT3" s="134">
        <f>AT6</f>
        <v>8.7414</v>
      </c>
      <c r="AU3" s="318">
        <f>ROUND(AT3,12)</f>
        <v>8.7414</v>
      </c>
      <c r="AV3" s="156"/>
      <c r="AW3" s="157"/>
      <c r="AY3" s="132" t="s">
        <v>2469</v>
      </c>
      <c r="AZ3" s="133" t="s">
        <v>62</v>
      </c>
      <c r="BA3" s="134">
        <f>BA6</f>
        <v>8.0841</v>
      </c>
      <c r="BB3" s="318">
        <f>ROUND(BA3,12)</f>
        <v>8.0841</v>
      </c>
      <c r="BC3" s="156"/>
      <c r="BD3" s="157"/>
      <c r="BF3" s="132" t="s">
        <v>2469</v>
      </c>
      <c r="BG3" s="133" t="s">
        <v>62</v>
      </c>
      <c r="BH3" s="134">
        <f>BH6</f>
        <v>8.4849</v>
      </c>
      <c r="BI3" s="318">
        <f>ROUND(BH3,12)</f>
        <v>8.4849</v>
      </c>
      <c r="BJ3" s="156"/>
      <c r="BK3" s="157"/>
      <c r="BM3" s="132" t="s">
        <v>2469</v>
      </c>
      <c r="BN3" s="133" t="s">
        <v>62</v>
      </c>
      <c r="BO3" s="134">
        <f>BO6</f>
        <v>8.495</v>
      </c>
      <c r="BP3" s="318">
        <f>ROUND(BO3,12)</f>
        <v>8.495</v>
      </c>
      <c r="BQ3" s="156"/>
      <c r="BR3" s="157"/>
      <c r="BT3" s="132" t="s">
        <v>2469</v>
      </c>
      <c r="BU3" s="133" t="s">
        <v>62</v>
      </c>
      <c r="BV3" s="134">
        <f>BV6</f>
        <v>10.6193</v>
      </c>
      <c r="BW3" s="318">
        <f>ROUND(BV3,12)</f>
        <v>10.6193</v>
      </c>
      <c r="BX3" s="156"/>
      <c r="BY3" s="157"/>
      <c r="CA3" s="132" t="s">
        <v>2469</v>
      </c>
      <c r="CB3" s="133" t="s">
        <v>62</v>
      </c>
      <c r="CC3" s="134">
        <f>CC6</f>
        <v>10.3622</v>
      </c>
      <c r="CD3" s="318">
        <f>ROUND(CC3,12)</f>
        <v>10.3622</v>
      </c>
      <c r="CE3" s="156"/>
      <c r="CF3" s="157"/>
      <c r="CH3" s="132" t="s">
        <v>2469</v>
      </c>
      <c r="CI3" s="133" t="s">
        <v>62</v>
      </c>
      <c r="CJ3" s="134">
        <f>CJ6</f>
        <v>10.7828</v>
      </c>
      <c r="CK3" s="157"/>
      <c r="CM3" s="132" t="s">
        <v>2469</v>
      </c>
      <c r="CN3" s="133" t="s">
        <v>62</v>
      </c>
      <c r="CO3" s="134">
        <f>CO6</f>
        <v>11.2462</v>
      </c>
      <c r="CP3" s="157"/>
      <c r="CR3" s="132" t="s">
        <v>2469</v>
      </c>
      <c r="CS3" s="133" t="s">
        <v>62</v>
      </c>
      <c r="CT3" s="134">
        <f>CT6</f>
        <v>11.8031</v>
      </c>
      <c r="CU3" s="157"/>
      <c r="CW3" s="132" t="s">
        <v>2469</v>
      </c>
      <c r="CX3" s="133" t="s">
        <v>62</v>
      </c>
      <c r="CY3" s="134">
        <f>CY6</f>
        <v>11.0247</v>
      </c>
      <c r="CZ3" s="157"/>
      <c r="DB3" s="132" t="s">
        <v>2469</v>
      </c>
      <c r="DC3" s="133" t="s">
        <v>62</v>
      </c>
      <c r="DD3" s="134">
        <f>DD6</f>
        <v>11.9955</v>
      </c>
      <c r="DE3" s="157"/>
      <c r="DG3" s="132" t="s">
        <v>2469</v>
      </c>
      <c r="DH3" s="133" t="s">
        <v>62</v>
      </c>
      <c r="DI3" s="134">
        <f>DI6</f>
        <v>12.8455</v>
      </c>
      <c r="DJ3" s="157"/>
      <c r="DL3" s="132" t="s">
        <v>2469</v>
      </c>
      <c r="DM3" s="133" t="s">
        <v>62</v>
      </c>
      <c r="DN3" s="134">
        <f>DN6</f>
        <v>13.2098</v>
      </c>
      <c r="DO3" s="157"/>
      <c r="DQ3" s="132" t="s">
        <v>2469</v>
      </c>
      <c r="DR3" s="133" t="s">
        <v>62</v>
      </c>
      <c r="DS3" s="134">
        <f>DS6</f>
        <v>13.3506</v>
      </c>
      <c r="DT3" s="157"/>
      <c r="DV3" s="132" t="s">
        <v>2469</v>
      </c>
      <c r="DW3" s="133" t="s">
        <v>62</v>
      </c>
      <c r="DX3" s="134">
        <f>DX6</f>
        <v>12.8223</v>
      </c>
      <c r="DY3" s="157"/>
      <c r="EA3" s="132" t="s">
        <v>2469</v>
      </c>
      <c r="EB3" s="133" t="s">
        <v>62</v>
      </c>
      <c r="EC3" s="134">
        <f>EC6</f>
        <v>12.4596</v>
      </c>
      <c r="ED3" s="157"/>
      <c r="EF3" s="132" t="s">
        <v>2469</v>
      </c>
      <c r="EG3" s="133" t="s">
        <v>62</v>
      </c>
      <c r="EH3" s="134">
        <f>EH6</f>
        <v>12.4582</v>
      </c>
      <c r="EI3" s="157"/>
      <c r="EK3" s="132" t="s">
        <v>2469</v>
      </c>
      <c r="EL3" s="133" t="s">
        <v>62</v>
      </c>
      <c r="EM3" s="134">
        <f>EM6</f>
        <v>12.4977</v>
      </c>
      <c r="EN3" s="157"/>
      <c r="EP3" s="132" t="s">
        <v>2469</v>
      </c>
      <c r="EQ3" s="133" t="s">
        <v>62</v>
      </c>
      <c r="ER3" s="134">
        <f>ER6</f>
        <v>12.7828</v>
      </c>
      <c r="ES3" s="157"/>
      <c r="EU3" s="132" t="s">
        <v>2469</v>
      </c>
      <c r="EV3" s="133" t="s">
        <v>62</v>
      </c>
      <c r="EW3" s="134">
        <f>EW6</f>
        <v>12.925</v>
      </c>
      <c r="EX3" s="157"/>
      <c r="EZ3" s="132" t="s">
        <v>2469</v>
      </c>
      <c r="FA3" s="133" t="s">
        <v>62</v>
      </c>
      <c r="FB3" s="134">
        <f>FB6</f>
        <v>13.002</v>
      </c>
      <c r="FC3" s="157"/>
      <c r="FE3" s="132" t="s">
        <v>2469</v>
      </c>
      <c r="FF3" s="133" t="s">
        <v>62</v>
      </c>
      <c r="FG3" s="134">
        <f>FG6</f>
        <v>12.5706</v>
      </c>
      <c r="FH3" s="157"/>
      <c r="FJ3" s="132" t="s">
        <v>2469</v>
      </c>
      <c r="FK3" s="133" t="s">
        <v>62</v>
      </c>
      <c r="FL3" s="134">
        <f>FL6</f>
        <v>11.8894</v>
      </c>
      <c r="FM3" s="157"/>
      <c r="FO3" s="132" t="s">
        <v>2469</v>
      </c>
      <c r="FP3" s="133" t="s">
        <v>62</v>
      </c>
      <c r="FQ3" s="134">
        <f>FQ6</f>
        <v>11.9643</v>
      </c>
      <c r="FR3" s="157"/>
      <c r="FT3" s="132" t="s">
        <v>2469</v>
      </c>
      <c r="FU3" s="133" t="s">
        <v>62</v>
      </c>
      <c r="FV3" s="134">
        <f>FV6</f>
        <v>12.9376</v>
      </c>
      <c r="FW3" s="157"/>
      <c r="FY3" s="132" t="s">
        <v>2469</v>
      </c>
      <c r="FZ3" s="133" t="s">
        <v>62</v>
      </c>
      <c r="GA3" s="134">
        <f>GA6</f>
        <v>13.3868</v>
      </c>
      <c r="GB3" s="157"/>
      <c r="GD3" s="132" t="s">
        <v>2469</v>
      </c>
      <c r="GE3" s="133" t="s">
        <v>62</v>
      </c>
      <c r="GF3" s="134">
        <f>GF6</f>
        <v>13.6242</v>
      </c>
      <c r="GG3" s="157"/>
      <c r="GI3" s="132" t="s">
        <v>2469</v>
      </c>
      <c r="GJ3" s="133" t="s">
        <v>62</v>
      </c>
      <c r="GK3" s="134">
        <f>GK6</f>
        <v>14.9153</v>
      </c>
      <c r="GL3" s="157"/>
      <c r="GN3" s="132" t="s">
        <v>2469</v>
      </c>
      <c r="GO3" s="133" t="s">
        <v>62</v>
      </c>
      <c r="GP3" s="134">
        <f>GP6</f>
        <v>15.1387</v>
      </c>
      <c r="GQ3" s="157"/>
      <c r="GS3" s="132" t="s">
        <v>2469</v>
      </c>
      <c r="GT3" s="133" t="s">
        <v>62</v>
      </c>
      <c r="GU3" s="134">
        <f>GU6</f>
        <v>14.1408</v>
      </c>
      <c r="GV3" s="157"/>
      <c r="GX3" s="132" t="s">
        <v>2469</v>
      </c>
      <c r="GY3" s="133" t="s">
        <v>62</v>
      </c>
      <c r="GZ3" s="134">
        <f>GZ6</f>
        <v>12.0381</v>
      </c>
      <c r="HA3" s="157"/>
      <c r="HC3" s="132" t="s">
        <v>2469</v>
      </c>
      <c r="HD3" s="133" t="s">
        <v>62</v>
      </c>
      <c r="HE3" s="134">
        <f>HE6</f>
        <v>11.696</v>
      </c>
      <c r="HF3" s="157"/>
      <c r="HH3" s="132" t="s">
        <v>2469</v>
      </c>
      <c r="HI3" s="133" t="s">
        <v>62</v>
      </c>
      <c r="HJ3" s="134">
        <f>HJ6</f>
        <v>11.2833</v>
      </c>
      <c r="HK3" s="157"/>
      <c r="HM3" s="132" t="s">
        <v>2469</v>
      </c>
      <c r="HN3" s="133" t="s">
        <v>62</v>
      </c>
      <c r="HO3" s="134">
        <f>HO6</f>
        <v>10.7437</v>
      </c>
      <c r="HP3" s="157"/>
      <c r="HR3" s="132" t="s">
        <v>2469</v>
      </c>
      <c r="HS3" s="133" t="s">
        <v>62</v>
      </c>
      <c r="HT3" s="134">
        <f>HT6</f>
        <v>10.9558</v>
      </c>
      <c r="HU3" s="157"/>
      <c r="HW3" s="132" t="s">
        <v>2469</v>
      </c>
      <c r="HX3" s="133" t="s">
        <v>62</v>
      </c>
      <c r="HY3" s="134">
        <f>HY6</f>
        <v>11.2641</v>
      </c>
      <c r="HZ3" s="157"/>
      <c r="IB3" s="132" t="s">
        <v>2469</v>
      </c>
      <c r="IC3" s="133" t="s">
        <v>62</v>
      </c>
      <c r="ID3" s="134">
        <f>ID6</f>
        <v>11.3072</v>
      </c>
      <c r="IE3" s="157"/>
      <c r="IG3" s="132" t="s">
        <v>2469</v>
      </c>
      <c r="IH3" s="133" t="s">
        <v>62</v>
      </c>
      <c r="II3" s="134">
        <f>II6</f>
        <v>11.6602</v>
      </c>
      <c r="IJ3" s="157"/>
      <c r="IL3" s="132" t="s">
        <v>2469</v>
      </c>
      <c r="IM3" s="133" t="s">
        <v>62</v>
      </c>
      <c r="IN3" s="134">
        <f>IN6</f>
        <v>11.2644</v>
      </c>
      <c r="IO3" s="157"/>
      <c r="IQ3" s="132" t="s">
        <v>2469</v>
      </c>
      <c r="IR3" s="133" t="s">
        <v>62</v>
      </c>
      <c r="IS3" s="134">
        <f>IS6</f>
        <v>11.0135</v>
      </c>
      <c r="IT3" s="157"/>
      <c r="IV3" s="132" t="s">
        <v>2469</v>
      </c>
      <c r="IW3" s="133" t="s">
        <v>62</v>
      </c>
      <c r="IX3" s="134">
        <f>IX6</f>
        <v>11.3568</v>
      </c>
      <c r="IY3" s="157"/>
      <c r="JA3" s="132" t="s">
        <v>2469</v>
      </c>
      <c r="JB3" s="133" t="s">
        <v>62</v>
      </c>
      <c r="JC3" s="134">
        <f>JC6</f>
        <v>10.8267</v>
      </c>
      <c r="JD3" s="157"/>
      <c r="JF3" s="132" t="s">
        <v>2469</v>
      </c>
      <c r="JG3" s="133" t="s">
        <v>62</v>
      </c>
      <c r="JH3" s="134">
        <f>JH6</f>
        <v>11.2292</v>
      </c>
      <c r="JI3" s="157"/>
      <c r="JK3" s="132" t="s">
        <v>2469</v>
      </c>
      <c r="JL3" s="133" t="s">
        <v>62</v>
      </c>
      <c r="JM3" s="134">
        <f>JM6</f>
        <v>11.7503</v>
      </c>
      <c r="JN3" s="157"/>
      <c r="JP3" s="132" t="s">
        <v>2469</v>
      </c>
      <c r="JQ3" s="133" t="s">
        <v>62</v>
      </c>
      <c r="JR3" s="134">
        <f>JR6</f>
        <v>10.9367</v>
      </c>
      <c r="JS3" s="157"/>
      <c r="JU3" s="132" t="s">
        <v>2469</v>
      </c>
      <c r="JV3" s="133" t="s">
        <v>62</v>
      </c>
      <c r="JW3" s="134">
        <f>JW6</f>
        <v>10.4705</v>
      </c>
      <c r="JX3" s="157"/>
      <c r="JZ3" s="132" t="s">
        <v>2469</v>
      </c>
      <c r="KA3" s="133" t="s">
        <v>62</v>
      </c>
      <c r="KB3" s="134">
        <f>KB6</f>
        <v>11.3293</v>
      </c>
      <c r="KC3" s="157"/>
    </row>
    <row r="4" spans="2:289">
      <c r="B4" s="136"/>
      <c r="C4" s="137" t="s">
        <v>63</v>
      </c>
      <c r="D4" s="138">
        <f>AVERAGE(D6:D28)</f>
        <v>12.2543125</v>
      </c>
      <c r="E4" s="318">
        <f>ROUND(D4,12)</f>
        <v>12.2543125</v>
      </c>
      <c r="F4" s="156"/>
      <c r="G4" s="157"/>
      <c r="I4" s="136"/>
      <c r="J4" s="137" t="s">
        <v>63</v>
      </c>
      <c r="K4" s="138">
        <f>AVERAGE(K6:K28)</f>
        <v>17.2810869565217</v>
      </c>
      <c r="L4" s="318">
        <f>ROUND(K4,12)</f>
        <v>17.281086956522</v>
      </c>
      <c r="M4" s="156"/>
      <c r="N4" s="157"/>
      <c r="P4" s="136"/>
      <c r="Q4" s="137" t="s">
        <v>63</v>
      </c>
      <c r="R4" s="138">
        <f>AVERAGE(R6:R28)</f>
        <v>12.4908157894737</v>
      </c>
      <c r="S4" s="318">
        <f>ROUND(R4,12)</f>
        <v>12.490815789474</v>
      </c>
      <c r="T4" s="156"/>
      <c r="U4" s="157"/>
      <c r="W4" s="136"/>
      <c r="X4" s="137" t="s">
        <v>63</v>
      </c>
      <c r="Y4" s="138">
        <f>AVERAGE(Y6:Y28)</f>
        <v>9.56582631578947</v>
      </c>
      <c r="Z4" s="318">
        <f>ROUND(Y4,12)</f>
        <v>9.565826315789</v>
      </c>
      <c r="AA4" s="156"/>
      <c r="AB4" s="157"/>
      <c r="AD4" s="136"/>
      <c r="AE4" s="137" t="s">
        <v>63</v>
      </c>
      <c r="AF4" s="138">
        <f>AVERAGE(AF6:AF28)</f>
        <v>8.58707619047619</v>
      </c>
      <c r="AG4" s="318">
        <f>ROUND(AF4,12)</f>
        <v>8.587076190476</v>
      </c>
      <c r="AH4" s="156">
        <v>8.587076190476</v>
      </c>
      <c r="AI4" s="157"/>
      <c r="AK4" s="136"/>
      <c r="AL4" s="137" t="s">
        <v>63</v>
      </c>
      <c r="AM4" s="138">
        <f>AVERAGE(AM6:AM28)</f>
        <v>8.81805238095238</v>
      </c>
      <c r="AN4" s="318">
        <f>ROUND(AM4,12)</f>
        <v>8.818052380952</v>
      </c>
      <c r="AO4" s="156"/>
      <c r="AP4" s="157"/>
      <c r="AR4" s="136"/>
      <c r="AS4" s="137" t="s">
        <v>63</v>
      </c>
      <c r="AT4" s="138">
        <f>AVERAGE(AT6:AT28)</f>
        <v>8.97468260869565</v>
      </c>
      <c r="AU4" s="318">
        <f>ROUND(AT4,12)</f>
        <v>8.974682608696</v>
      </c>
      <c r="AV4" s="156"/>
      <c r="AW4" s="157"/>
      <c r="AY4" s="136"/>
      <c r="AZ4" s="137" t="s">
        <v>63</v>
      </c>
      <c r="BA4" s="138">
        <f>AVERAGE(BA6:BA28)</f>
        <v>8.61245238095238</v>
      </c>
      <c r="BB4" s="318">
        <f>ROUND(BA4,12)</f>
        <v>8.612452380952</v>
      </c>
      <c r="BC4" s="156"/>
      <c r="BD4" s="157"/>
      <c r="BF4" s="136"/>
      <c r="BG4" s="137" t="s">
        <v>63</v>
      </c>
      <c r="BH4" s="138">
        <f>AVERAGE(BH6:BH28)</f>
        <v>8.67941875</v>
      </c>
      <c r="BI4" s="318">
        <f>ROUND(BH4,12)</f>
        <v>8.67941875</v>
      </c>
      <c r="BJ4" s="156"/>
      <c r="BK4" s="157"/>
      <c r="BM4" s="136"/>
      <c r="BN4" s="137" t="s">
        <v>63</v>
      </c>
      <c r="BO4" s="138">
        <f>AVERAGE(BO6:BO28)</f>
        <v>8.50579545454545</v>
      </c>
      <c r="BP4" s="318">
        <f>ROUND(BO4,12)</f>
        <v>8.505795454545</v>
      </c>
      <c r="BQ4" s="156"/>
      <c r="BR4" s="157"/>
      <c r="BT4" s="136"/>
      <c r="BU4" s="137" t="s">
        <v>63</v>
      </c>
      <c r="BV4" s="138">
        <f>AVERAGE(BV6:BV28)</f>
        <v>9.38112272727273</v>
      </c>
      <c r="BW4" s="318">
        <f>ROUND(BV4,12)</f>
        <v>9.381122727273</v>
      </c>
      <c r="BX4" s="156"/>
      <c r="BY4" s="157"/>
      <c r="CA4" s="136"/>
      <c r="CB4" s="137" t="s">
        <v>63</v>
      </c>
      <c r="CC4" s="138">
        <f>AVERAGE(CC6:CC28)</f>
        <v>10.31058125</v>
      </c>
      <c r="CD4" s="318">
        <f>ROUND(CC4,12)</f>
        <v>10.31058125</v>
      </c>
      <c r="CE4" s="156"/>
      <c r="CF4" s="157"/>
      <c r="CH4" s="136"/>
      <c r="CI4" s="137" t="s">
        <v>63</v>
      </c>
      <c r="CJ4" s="138">
        <f>AVERAGE(CJ6:CJ28)</f>
        <v>10.69746</v>
      </c>
      <c r="CK4" s="157"/>
      <c r="CM4" s="136"/>
      <c r="CN4" s="137" t="s">
        <v>63</v>
      </c>
      <c r="CO4" s="138">
        <f>AVERAGE(CO6:CO28)</f>
        <v>11.0563217391304</v>
      </c>
      <c r="CP4" s="157"/>
      <c r="CR4" s="136"/>
      <c r="CS4" s="137" t="s">
        <v>63</v>
      </c>
      <c r="CT4" s="138">
        <f>AVERAGE(CT6:CT28)</f>
        <v>11.7891052631579</v>
      </c>
      <c r="CU4" s="157"/>
      <c r="CW4" s="136"/>
      <c r="CX4" s="137" t="s">
        <v>63</v>
      </c>
      <c r="CY4" s="138">
        <f>AVERAGE(CY6:CY28)</f>
        <v>11.30794</v>
      </c>
      <c r="CZ4" s="157"/>
      <c r="DB4" s="136"/>
      <c r="DC4" s="137" t="s">
        <v>63</v>
      </c>
      <c r="DD4" s="138">
        <f>AVERAGE(DD6:DD28)</f>
        <v>11.642695</v>
      </c>
      <c r="DE4" s="157"/>
      <c r="DG4" s="136"/>
      <c r="DH4" s="137" t="s">
        <v>63</v>
      </c>
      <c r="DI4" s="138">
        <f>AVERAGE(DI6:DI28)</f>
        <v>12.5866857142857</v>
      </c>
      <c r="DJ4" s="157"/>
      <c r="DL4" s="136"/>
      <c r="DM4" s="137" t="s">
        <v>63</v>
      </c>
      <c r="DN4" s="138">
        <f>AVERAGE(DN6:DN28)</f>
        <v>13.1725</v>
      </c>
      <c r="DO4" s="157"/>
      <c r="DQ4" s="136"/>
      <c r="DR4" s="137" t="s">
        <v>63</v>
      </c>
      <c r="DS4" s="138">
        <f>AVERAGE(DS6:DS28)</f>
        <v>13.303425</v>
      </c>
      <c r="DT4" s="157"/>
      <c r="DV4" s="136"/>
      <c r="DW4" s="137" t="s">
        <v>63</v>
      </c>
      <c r="DX4" s="138">
        <f>AVERAGE(DX6:DX28)</f>
        <v>13.3357529411765</v>
      </c>
      <c r="DY4" s="157"/>
      <c r="EA4" s="136"/>
      <c r="EB4" s="137" t="s">
        <v>63</v>
      </c>
      <c r="EC4" s="138">
        <f>AVERAGE(EC6:EC28)</f>
        <v>12.5991227272727</v>
      </c>
      <c r="ED4" s="157"/>
      <c r="EF4" s="136"/>
      <c r="EG4" s="137" t="s">
        <v>63</v>
      </c>
      <c r="EH4" s="138">
        <f>AVERAGE(EH6:EH28)</f>
        <v>12.7766619047619</v>
      </c>
      <c r="EI4" s="157"/>
      <c r="EK4" s="136"/>
      <c r="EL4" s="137" t="s">
        <v>63</v>
      </c>
      <c r="EM4" s="138">
        <f>AVERAGE(EM6:EM28)</f>
        <v>12.5215571428571</v>
      </c>
      <c r="EN4" s="157"/>
      <c r="EP4" s="136"/>
      <c r="EQ4" s="137" t="s">
        <v>63</v>
      </c>
      <c r="ER4" s="138">
        <f>AVERAGE(ER6:ER28)</f>
        <v>12.82958125</v>
      </c>
      <c r="ES4" s="157"/>
      <c r="EU4" s="136"/>
      <c r="EV4" s="137" t="s">
        <v>63</v>
      </c>
      <c r="EW4" s="138">
        <f>AVERAGE(EW6:EW28)</f>
        <v>12.8340666666667</v>
      </c>
      <c r="EX4" s="157"/>
      <c r="EZ4" s="136"/>
      <c r="FA4" s="137" t="s">
        <v>63</v>
      </c>
      <c r="FB4" s="138">
        <f>AVERAGE(FB6:FB28)</f>
        <v>12.98258</v>
      </c>
      <c r="FC4" s="157"/>
      <c r="FE4" s="136"/>
      <c r="FF4" s="137" t="s">
        <v>63</v>
      </c>
      <c r="FG4" s="138">
        <f>AVERAGE(FG6:FG28)</f>
        <v>12.678945</v>
      </c>
      <c r="FH4" s="157"/>
      <c r="FJ4" s="136"/>
      <c r="FK4" s="137" t="s">
        <v>63</v>
      </c>
      <c r="FL4" s="138">
        <f>AVERAGE(FL6:FL28)</f>
        <v>12.2860473684211</v>
      </c>
      <c r="FM4" s="157"/>
      <c r="FO4" s="136"/>
      <c r="FP4" s="137" t="s">
        <v>63</v>
      </c>
      <c r="FQ4" s="138">
        <f>AVERAGE(FQ6:FQ28)</f>
        <v>12.1634043478261</v>
      </c>
      <c r="FR4" s="157"/>
      <c r="FT4" s="136"/>
      <c r="FU4" s="137" t="s">
        <v>63</v>
      </c>
      <c r="FV4" s="138">
        <f>AVERAGE(FV6:FV28)</f>
        <v>12.4898136363636</v>
      </c>
      <c r="FW4" s="157"/>
      <c r="FY4" s="136"/>
      <c r="FZ4" s="137" t="s">
        <v>63</v>
      </c>
      <c r="GA4" s="138">
        <f>AVERAGE(GA6:GA28)</f>
        <v>12.8632526315789</v>
      </c>
      <c r="GB4" s="157"/>
      <c r="GD4" s="136"/>
      <c r="GE4" s="137" t="s">
        <v>63</v>
      </c>
      <c r="GF4" s="138">
        <f>AVERAGE(GF6:GF28)</f>
        <v>13.5882222222222</v>
      </c>
      <c r="GG4" s="157"/>
      <c r="GI4" s="136"/>
      <c r="GJ4" s="137" t="s">
        <v>63</v>
      </c>
      <c r="GK4" s="138">
        <f>AVERAGE(GK6:GK28)</f>
        <v>13.978580952381</v>
      </c>
      <c r="GL4" s="157"/>
      <c r="GN4" s="136"/>
      <c r="GO4" s="137" t="s">
        <v>63</v>
      </c>
      <c r="GP4" s="138">
        <f>AVERAGE(GP6:GP28)</f>
        <v>14.2306454545455</v>
      </c>
      <c r="GQ4" s="157"/>
      <c r="GS4" s="136"/>
      <c r="GT4" s="137" t="s">
        <v>63</v>
      </c>
      <c r="GU4" s="138">
        <f>AVERAGE(GU6:GU28)</f>
        <v>14.5015</v>
      </c>
      <c r="GV4" s="157"/>
      <c r="GX4" s="136"/>
      <c r="GY4" s="137" t="s">
        <v>63</v>
      </c>
      <c r="GZ4" s="138">
        <f>AVERAGE(GZ6:GZ28)</f>
        <v>12.67125</v>
      </c>
      <c r="HA4" s="157"/>
      <c r="HC4" s="136"/>
      <c r="HD4" s="137" t="s">
        <v>63</v>
      </c>
      <c r="HE4" s="138">
        <f>AVERAGE(HE6:HE28)</f>
        <v>11.8995428571429</v>
      </c>
      <c r="HF4" s="157"/>
      <c r="HH4" s="136"/>
      <c r="HI4" s="137" t="s">
        <v>63</v>
      </c>
      <c r="HJ4" s="138">
        <f>AVERAGE(HJ6:HJ28)</f>
        <v>11.4273095238095</v>
      </c>
      <c r="HK4" s="157"/>
      <c r="HM4" s="136"/>
      <c r="HN4" s="137" t="s">
        <v>63</v>
      </c>
      <c r="HO4" s="138">
        <f>AVERAGE(HO6:HO28)</f>
        <v>11.1581</v>
      </c>
      <c r="HP4" s="157"/>
      <c r="HR4" s="136"/>
      <c r="HS4" s="137" t="s">
        <v>63</v>
      </c>
      <c r="HT4" s="138">
        <f>AVERAGE(HT6:HT28)</f>
        <v>10.968395</v>
      </c>
      <c r="HU4" s="157"/>
      <c r="HW4" s="136"/>
      <c r="HX4" s="137" t="s">
        <v>63</v>
      </c>
      <c r="HY4" s="138">
        <f>AVERAGE(HY6:HY28)</f>
        <v>10.9955695652174</v>
      </c>
      <c r="HZ4" s="157"/>
      <c r="IB4" s="136"/>
      <c r="IC4" s="137" t="s">
        <v>63</v>
      </c>
      <c r="ID4" s="138">
        <f>AVERAGE(ID6:ID28)</f>
        <v>11.1749428571429</v>
      </c>
      <c r="IE4" s="157"/>
      <c r="IG4" s="136"/>
      <c r="IH4" s="137" t="s">
        <v>63</v>
      </c>
      <c r="II4" s="138">
        <f>AVERAGE(II6:II28)</f>
        <v>11.6325636363636</v>
      </c>
      <c r="IJ4" s="157"/>
      <c r="IL4" s="136"/>
      <c r="IM4" s="137" t="s">
        <v>63</v>
      </c>
      <c r="IN4" s="138">
        <f>AVERAGE(IN6:IN28)</f>
        <v>11.3094882352941</v>
      </c>
      <c r="IO4" s="157"/>
      <c r="IQ4" s="136"/>
      <c r="IR4" s="137" t="s">
        <v>63</v>
      </c>
      <c r="IS4" s="138">
        <f>AVERAGE(IS6:IS28)</f>
        <v>11.303255</v>
      </c>
      <c r="IT4" s="157"/>
      <c r="IV4" s="136"/>
      <c r="IW4" s="137" t="s">
        <v>63</v>
      </c>
      <c r="IX4" s="138">
        <f>AVERAGE(IX6:IX28)</f>
        <v>11.1309652173913</v>
      </c>
      <c r="IY4" s="157"/>
      <c r="JA4" s="136"/>
      <c r="JB4" s="137" t="s">
        <v>63</v>
      </c>
      <c r="JC4" s="138">
        <f>AVERAGE(JC6:JC28)</f>
        <v>11.20628</v>
      </c>
      <c r="JD4" s="157"/>
      <c r="JF4" s="136"/>
      <c r="JG4" s="137" t="s">
        <v>63</v>
      </c>
      <c r="JH4" s="138">
        <f>AVERAGE(JH6:JH28)</f>
        <v>11.1104357142857</v>
      </c>
      <c r="JI4" s="157"/>
      <c r="JK4" s="136"/>
      <c r="JL4" s="137" t="s">
        <v>63</v>
      </c>
      <c r="JM4" s="138">
        <f>AVERAGE(JM6:JM28)</f>
        <v>11.6528045454545</v>
      </c>
      <c r="JN4" s="157"/>
      <c r="JP4" s="136"/>
      <c r="JQ4" s="137" t="s">
        <v>63</v>
      </c>
      <c r="JR4" s="138">
        <f>AVERAGE(JR6:JR28)</f>
        <v>11.227119047619</v>
      </c>
      <c r="JS4" s="157"/>
      <c r="JU4" s="136"/>
      <c r="JV4" s="137" t="s">
        <v>63</v>
      </c>
      <c r="JW4" s="138">
        <f>AVERAGE(JW6:JW28)</f>
        <v>10.6969222222222</v>
      </c>
      <c r="JX4" s="157"/>
      <c r="JZ4" s="136"/>
      <c r="KA4" s="137" t="s">
        <v>63</v>
      </c>
      <c r="KB4" s="138">
        <f>AVERAGE(KB6:KB28)</f>
        <v>10.8442190476191</v>
      </c>
      <c r="KC4" s="157"/>
    </row>
    <row r="5" s="171" customFormat="1" customHeight="1" spans="2:289">
      <c r="B5" s="143" t="s">
        <v>72</v>
      </c>
      <c r="C5" s="319" t="s">
        <v>2470</v>
      </c>
      <c r="D5" s="320"/>
      <c r="E5" s="321" t="s">
        <v>966</v>
      </c>
      <c r="F5" s="180"/>
      <c r="G5" s="312" t="s">
        <v>2471</v>
      </c>
      <c r="I5" s="143" t="s">
        <v>72</v>
      </c>
      <c r="J5" s="319" t="s">
        <v>2470</v>
      </c>
      <c r="K5" s="320"/>
      <c r="L5" s="321" t="s">
        <v>966</v>
      </c>
      <c r="M5" s="180"/>
      <c r="N5" s="312" t="s">
        <v>2471</v>
      </c>
      <c r="P5" s="143" t="s">
        <v>72</v>
      </c>
      <c r="Q5" s="319" t="s">
        <v>2470</v>
      </c>
      <c r="R5" s="320"/>
      <c r="S5" s="321" t="s">
        <v>966</v>
      </c>
      <c r="T5" s="180"/>
      <c r="U5" s="312" t="s">
        <v>2471</v>
      </c>
      <c r="W5" s="143" t="s">
        <v>72</v>
      </c>
      <c r="X5" s="319" t="s">
        <v>2470</v>
      </c>
      <c r="Y5" s="320"/>
      <c r="Z5" s="321" t="s">
        <v>966</v>
      </c>
      <c r="AA5" s="180"/>
      <c r="AB5" s="312" t="s">
        <v>2471</v>
      </c>
      <c r="AD5" s="143" t="s">
        <v>72</v>
      </c>
      <c r="AE5" s="319" t="s">
        <v>2470</v>
      </c>
      <c r="AF5" s="320"/>
      <c r="AG5" s="321" t="s">
        <v>966</v>
      </c>
      <c r="AH5" s="180"/>
      <c r="AI5" s="312" t="s">
        <v>2471</v>
      </c>
      <c r="AK5" s="143" t="s">
        <v>72</v>
      </c>
      <c r="AL5" s="319" t="s">
        <v>2470</v>
      </c>
      <c r="AM5" s="320"/>
      <c r="AN5" s="321" t="s">
        <v>966</v>
      </c>
      <c r="AO5" s="180"/>
      <c r="AP5" s="312" t="s">
        <v>2471</v>
      </c>
      <c r="AR5" s="143" t="s">
        <v>72</v>
      </c>
      <c r="AS5" s="319" t="s">
        <v>2470</v>
      </c>
      <c r="AT5" s="320"/>
      <c r="AU5" s="321" t="s">
        <v>966</v>
      </c>
      <c r="AV5" s="180"/>
      <c r="AW5" s="312" t="s">
        <v>2471</v>
      </c>
      <c r="AY5" s="143" t="s">
        <v>72</v>
      </c>
      <c r="AZ5" s="319" t="s">
        <v>2470</v>
      </c>
      <c r="BA5" s="320"/>
      <c r="BB5" s="321" t="s">
        <v>966</v>
      </c>
      <c r="BC5" s="180"/>
      <c r="BD5" s="312" t="s">
        <v>2471</v>
      </c>
      <c r="BF5" s="143" t="s">
        <v>72</v>
      </c>
      <c r="BG5" s="319" t="s">
        <v>2470</v>
      </c>
      <c r="BH5" s="320"/>
      <c r="BI5" s="321" t="s">
        <v>966</v>
      </c>
      <c r="BJ5" s="180"/>
      <c r="BK5" s="312" t="s">
        <v>2471</v>
      </c>
      <c r="BM5" s="143" t="s">
        <v>72</v>
      </c>
      <c r="BN5" s="319" t="s">
        <v>2470</v>
      </c>
      <c r="BO5" s="320"/>
      <c r="BP5" s="321" t="s">
        <v>966</v>
      </c>
      <c r="BQ5" s="180"/>
      <c r="BR5" s="312" t="s">
        <v>2471</v>
      </c>
      <c r="BT5" s="143" t="s">
        <v>72</v>
      </c>
      <c r="BU5" s="319" t="s">
        <v>2470</v>
      </c>
      <c r="BV5" s="320"/>
      <c r="BW5" s="321" t="s">
        <v>966</v>
      </c>
      <c r="BX5" s="180"/>
      <c r="BY5" s="312" t="s">
        <v>2471</v>
      </c>
      <c r="CA5" s="143" t="s">
        <v>72</v>
      </c>
      <c r="CB5" s="319" t="s">
        <v>2470</v>
      </c>
      <c r="CC5" s="320"/>
      <c r="CD5" s="321" t="s">
        <v>966</v>
      </c>
      <c r="CE5" s="180"/>
      <c r="CF5" s="312" t="s">
        <v>2471</v>
      </c>
      <c r="CH5" s="143"/>
      <c r="CI5" s="143" t="s">
        <v>72</v>
      </c>
      <c r="CJ5" s="315" t="s">
        <v>2470</v>
      </c>
      <c r="CK5" s="312" t="s">
        <v>2471</v>
      </c>
      <c r="CM5" s="143"/>
      <c r="CN5" s="143" t="s">
        <v>72</v>
      </c>
      <c r="CO5" s="315" t="s">
        <v>2470</v>
      </c>
      <c r="CP5" s="312" t="s">
        <v>2471</v>
      </c>
      <c r="CR5" s="143"/>
      <c r="CS5" s="143" t="s">
        <v>72</v>
      </c>
      <c r="CT5" s="315" t="s">
        <v>2470</v>
      </c>
      <c r="CU5" s="312" t="s">
        <v>2471</v>
      </c>
      <c r="CW5" s="143"/>
      <c r="CX5" s="143" t="s">
        <v>72</v>
      </c>
      <c r="CY5" s="315" t="s">
        <v>2470</v>
      </c>
      <c r="CZ5" s="312" t="s">
        <v>2471</v>
      </c>
      <c r="DB5" s="143"/>
      <c r="DC5" s="143" t="s">
        <v>72</v>
      </c>
      <c r="DD5" s="315" t="s">
        <v>2470</v>
      </c>
      <c r="DE5" s="312" t="s">
        <v>2471</v>
      </c>
      <c r="DG5" s="143"/>
      <c r="DH5" s="143" t="s">
        <v>72</v>
      </c>
      <c r="DI5" s="315" t="s">
        <v>2470</v>
      </c>
      <c r="DJ5" s="312" t="s">
        <v>2471</v>
      </c>
      <c r="DL5" s="143"/>
      <c r="DM5" s="143" t="s">
        <v>72</v>
      </c>
      <c r="DN5" s="315" t="s">
        <v>2470</v>
      </c>
      <c r="DO5" s="312" t="s">
        <v>2471</v>
      </c>
      <c r="DQ5" s="143"/>
      <c r="DR5" s="143" t="s">
        <v>72</v>
      </c>
      <c r="DS5" s="315" t="s">
        <v>2470</v>
      </c>
      <c r="DT5" s="312" t="s">
        <v>2471</v>
      </c>
      <c r="DV5" s="143"/>
      <c r="DW5" s="143" t="s">
        <v>72</v>
      </c>
      <c r="DX5" s="315" t="s">
        <v>2470</v>
      </c>
      <c r="DY5" s="312" t="s">
        <v>2471</v>
      </c>
      <c r="EA5" s="143"/>
      <c r="EB5" s="143" t="s">
        <v>72</v>
      </c>
      <c r="EC5" s="315" t="s">
        <v>2470</v>
      </c>
      <c r="ED5" s="312" t="s">
        <v>2471</v>
      </c>
      <c r="EF5" s="143"/>
      <c r="EG5" s="143" t="s">
        <v>72</v>
      </c>
      <c r="EH5" s="315" t="s">
        <v>2470</v>
      </c>
      <c r="EI5" s="312" t="s">
        <v>2471</v>
      </c>
      <c r="EK5" s="143"/>
      <c r="EL5" s="143" t="s">
        <v>72</v>
      </c>
      <c r="EM5" s="315" t="s">
        <v>2470</v>
      </c>
      <c r="EN5" s="312" t="s">
        <v>2471</v>
      </c>
      <c r="EP5" s="143"/>
      <c r="EQ5" s="143" t="s">
        <v>72</v>
      </c>
      <c r="ER5" s="315" t="s">
        <v>2470</v>
      </c>
      <c r="ES5" s="312" t="s">
        <v>2471</v>
      </c>
      <c r="EU5" s="143"/>
      <c r="EV5" s="143" t="s">
        <v>72</v>
      </c>
      <c r="EW5" s="315" t="s">
        <v>2470</v>
      </c>
      <c r="EX5" s="312" t="s">
        <v>2471</v>
      </c>
      <c r="EZ5" s="143"/>
      <c r="FA5" s="143" t="s">
        <v>72</v>
      </c>
      <c r="FB5" s="315" t="s">
        <v>2470</v>
      </c>
      <c r="FC5" s="312" t="s">
        <v>2471</v>
      </c>
      <c r="FE5" s="143"/>
      <c r="FF5" s="143" t="s">
        <v>72</v>
      </c>
      <c r="FG5" s="315" t="s">
        <v>2470</v>
      </c>
      <c r="FH5" s="312" t="s">
        <v>2471</v>
      </c>
      <c r="FJ5" s="143"/>
      <c r="FK5" s="143" t="s">
        <v>72</v>
      </c>
      <c r="FL5" s="315" t="s">
        <v>2470</v>
      </c>
      <c r="FM5" s="312" t="s">
        <v>2471</v>
      </c>
      <c r="FO5" s="143"/>
      <c r="FP5" s="143" t="s">
        <v>72</v>
      </c>
      <c r="FQ5" s="315" t="s">
        <v>2470</v>
      </c>
      <c r="FR5" s="312" t="s">
        <v>2471</v>
      </c>
      <c r="FT5" s="143"/>
      <c r="FU5" s="143" t="s">
        <v>72</v>
      </c>
      <c r="FV5" s="315" t="s">
        <v>2470</v>
      </c>
      <c r="FW5" s="312" t="s">
        <v>2471</v>
      </c>
      <c r="FY5" s="143"/>
      <c r="FZ5" s="143" t="s">
        <v>72</v>
      </c>
      <c r="GA5" s="315" t="s">
        <v>2470</v>
      </c>
      <c r="GB5" s="312" t="s">
        <v>2471</v>
      </c>
      <c r="GD5" s="143"/>
      <c r="GE5" s="143" t="s">
        <v>72</v>
      </c>
      <c r="GF5" s="315" t="s">
        <v>2470</v>
      </c>
      <c r="GG5" s="312" t="s">
        <v>2471</v>
      </c>
      <c r="GI5" s="143"/>
      <c r="GJ5" s="143" t="s">
        <v>72</v>
      </c>
      <c r="GK5" s="315" t="s">
        <v>2470</v>
      </c>
      <c r="GL5" s="312" t="s">
        <v>2471</v>
      </c>
      <c r="GN5" s="143"/>
      <c r="GO5" s="143" t="s">
        <v>72</v>
      </c>
      <c r="GP5" s="315" t="s">
        <v>2470</v>
      </c>
      <c r="GQ5" s="312" t="s">
        <v>2471</v>
      </c>
      <c r="GS5" s="143"/>
      <c r="GT5" s="143" t="s">
        <v>72</v>
      </c>
      <c r="GU5" s="315" t="s">
        <v>2470</v>
      </c>
      <c r="GV5" s="312" t="s">
        <v>2471</v>
      </c>
      <c r="GX5" s="143"/>
      <c r="GY5" s="143" t="s">
        <v>72</v>
      </c>
      <c r="GZ5" s="315" t="s">
        <v>2470</v>
      </c>
      <c r="HA5" s="312" t="s">
        <v>2471</v>
      </c>
      <c r="HC5" s="143"/>
      <c r="HD5" s="143" t="s">
        <v>72</v>
      </c>
      <c r="HE5" s="315" t="s">
        <v>2470</v>
      </c>
      <c r="HF5" s="312" t="s">
        <v>2471</v>
      </c>
      <c r="HH5" s="143"/>
      <c r="HI5" s="143" t="s">
        <v>72</v>
      </c>
      <c r="HJ5" s="315" t="s">
        <v>2470</v>
      </c>
      <c r="HK5" s="312" t="s">
        <v>2471</v>
      </c>
      <c r="HM5" s="143"/>
      <c r="HN5" s="143" t="s">
        <v>72</v>
      </c>
      <c r="HO5" s="315" t="s">
        <v>2470</v>
      </c>
      <c r="HP5" s="312" t="s">
        <v>2471</v>
      </c>
      <c r="HR5" s="143"/>
      <c r="HS5" s="143" t="s">
        <v>72</v>
      </c>
      <c r="HT5" s="315" t="s">
        <v>2470</v>
      </c>
      <c r="HU5" s="312" t="s">
        <v>2471</v>
      </c>
      <c r="HW5" s="143"/>
      <c r="HX5" s="143" t="s">
        <v>72</v>
      </c>
      <c r="HY5" s="315" t="s">
        <v>2470</v>
      </c>
      <c r="HZ5" s="312" t="s">
        <v>2471</v>
      </c>
      <c r="IB5" s="143"/>
      <c r="IC5" s="143" t="s">
        <v>72</v>
      </c>
      <c r="ID5" s="315" t="s">
        <v>2470</v>
      </c>
      <c r="IE5" s="312" t="s">
        <v>2471</v>
      </c>
      <c r="IG5" s="143"/>
      <c r="IH5" s="143" t="s">
        <v>72</v>
      </c>
      <c r="II5" s="315" t="s">
        <v>2470</v>
      </c>
      <c r="IJ5" s="312" t="s">
        <v>2471</v>
      </c>
      <c r="IL5" s="143"/>
      <c r="IM5" s="143" t="s">
        <v>72</v>
      </c>
      <c r="IN5" s="315" t="s">
        <v>2470</v>
      </c>
      <c r="IO5" s="312" t="s">
        <v>2471</v>
      </c>
      <c r="IQ5" s="143"/>
      <c r="IR5" s="143" t="s">
        <v>72</v>
      </c>
      <c r="IS5" s="315" t="s">
        <v>2470</v>
      </c>
      <c r="IT5" s="312" t="s">
        <v>2471</v>
      </c>
      <c r="IV5" s="143"/>
      <c r="IW5" s="143" t="s">
        <v>72</v>
      </c>
      <c r="IX5" s="315" t="s">
        <v>2470</v>
      </c>
      <c r="IY5" s="312" t="s">
        <v>2471</v>
      </c>
      <c r="JA5" s="143"/>
      <c r="JB5" s="143" t="s">
        <v>72</v>
      </c>
      <c r="JC5" s="315" t="s">
        <v>2470</v>
      </c>
      <c r="JD5" s="312" t="s">
        <v>2471</v>
      </c>
      <c r="JF5" s="143"/>
      <c r="JG5" s="143" t="s">
        <v>72</v>
      </c>
      <c r="JH5" s="315" t="s">
        <v>2470</v>
      </c>
      <c r="JI5" s="312" t="s">
        <v>2471</v>
      </c>
      <c r="JK5" s="143"/>
      <c r="JL5" s="143" t="s">
        <v>72</v>
      </c>
      <c r="JM5" s="315" t="s">
        <v>2470</v>
      </c>
      <c r="JN5" s="312" t="s">
        <v>2471</v>
      </c>
      <c r="JP5" s="143"/>
      <c r="JQ5" s="143" t="s">
        <v>72</v>
      </c>
      <c r="JR5" s="315" t="s">
        <v>2470</v>
      </c>
      <c r="JS5" s="312" t="s">
        <v>2471</v>
      </c>
      <c r="JU5" s="143"/>
      <c r="JV5" s="143" t="s">
        <v>72</v>
      </c>
      <c r="JW5" s="315" t="s">
        <v>2470</v>
      </c>
      <c r="JX5" s="312" t="s">
        <v>2471</v>
      </c>
      <c r="JZ5" s="143"/>
      <c r="KA5" s="143" t="s">
        <v>72</v>
      </c>
      <c r="KB5" s="315" t="s">
        <v>2470</v>
      </c>
      <c r="KC5" s="312" t="s">
        <v>2471</v>
      </c>
    </row>
    <row r="6" spans="2:289">
      <c r="B6" s="168" t="s">
        <v>80</v>
      </c>
      <c r="C6" s="168" t="s">
        <v>2472</v>
      </c>
      <c r="D6" s="149">
        <f>C6/100</f>
        <v>13.2817</v>
      </c>
      <c r="E6" s="181" t="s">
        <v>81</v>
      </c>
      <c r="F6" s="149">
        <f>E6/100</f>
        <v>6.3222</v>
      </c>
      <c r="G6" s="309">
        <f>D6*F6</f>
        <v>83.96956374</v>
      </c>
      <c r="H6" s="324"/>
      <c r="I6" s="168" t="s">
        <v>82</v>
      </c>
      <c r="J6" s="168" t="s">
        <v>2473</v>
      </c>
      <c r="K6" s="149">
        <f>J6/100</f>
        <v>13.148</v>
      </c>
      <c r="L6" s="181" t="s">
        <v>83</v>
      </c>
      <c r="M6" s="149">
        <f>L6/100</f>
        <v>6.3482</v>
      </c>
      <c r="N6" s="309">
        <f>K6*M6</f>
        <v>83.4661336</v>
      </c>
      <c r="P6" s="168" t="s">
        <v>84</v>
      </c>
      <c r="Q6" s="168" t="s">
        <v>2474</v>
      </c>
      <c r="R6" s="149">
        <f>Q6/100</f>
        <v>10.9832</v>
      </c>
      <c r="S6" s="181" t="s">
        <v>85</v>
      </c>
      <c r="T6" s="149">
        <f>S6/100</f>
        <v>6.6177</v>
      </c>
      <c r="U6" s="309">
        <f>R6*T6</f>
        <v>72.68352264</v>
      </c>
      <c r="W6" s="168" t="s">
        <v>86</v>
      </c>
      <c r="X6" s="168" t="s">
        <v>2475</v>
      </c>
      <c r="Y6" s="149">
        <f>X6/100</f>
        <v>9.5721</v>
      </c>
      <c r="Z6" s="181" t="s">
        <v>87</v>
      </c>
      <c r="AA6" s="149">
        <f>Z6/100</f>
        <v>6.6607</v>
      </c>
      <c r="AB6" s="309">
        <f>Y6*AA6</f>
        <v>63.75688647</v>
      </c>
      <c r="AD6" s="168" t="s">
        <v>88</v>
      </c>
      <c r="AE6" s="168" t="s">
        <v>2476</v>
      </c>
      <c r="AF6" s="149">
        <f>AE6/100</f>
        <v>7.781</v>
      </c>
      <c r="AG6" s="181" t="s">
        <v>89</v>
      </c>
      <c r="AH6" s="149">
        <f>AG6/100</f>
        <v>6.7114</v>
      </c>
      <c r="AI6" s="309">
        <f>AF6*AH6</f>
        <v>52.2214034</v>
      </c>
      <c r="AK6" s="168" t="s">
        <v>90</v>
      </c>
      <c r="AL6" s="168" t="s">
        <v>2477</v>
      </c>
      <c r="AM6" s="149">
        <f>AL6/100</f>
        <v>9.239</v>
      </c>
      <c r="AN6" s="181" t="s">
        <v>91</v>
      </c>
      <c r="AO6" s="149">
        <f>AN6/100</f>
        <v>6.7437</v>
      </c>
      <c r="AP6" s="309">
        <f>AM6*AO6</f>
        <v>62.3050443</v>
      </c>
      <c r="AR6" s="168" t="s">
        <v>92</v>
      </c>
      <c r="AS6" s="168" t="s">
        <v>2478</v>
      </c>
      <c r="AT6" s="149">
        <f>AS6/100</f>
        <v>8.7414</v>
      </c>
      <c r="AU6" s="181" t="s">
        <v>93</v>
      </c>
      <c r="AV6" s="149">
        <f>AU6/100</f>
        <v>6.8906</v>
      </c>
      <c r="AW6" s="309">
        <f>AT6*AV6</f>
        <v>60.23349084</v>
      </c>
      <c r="AY6" s="168" t="s">
        <v>94</v>
      </c>
      <c r="AZ6" s="168" t="s">
        <v>2479</v>
      </c>
      <c r="BA6" s="149">
        <f>AZ6/100</f>
        <v>8.0841</v>
      </c>
      <c r="BB6" s="181" t="s">
        <v>95</v>
      </c>
      <c r="BC6" s="149">
        <f>BB6/100</f>
        <v>7.0998</v>
      </c>
      <c r="BD6" s="309">
        <f>BA6*BC6</f>
        <v>57.39549318</v>
      </c>
      <c r="BF6" s="168" t="s">
        <v>96</v>
      </c>
      <c r="BG6" s="168" t="s">
        <v>2480</v>
      </c>
      <c r="BH6" s="149">
        <f>BG6/100</f>
        <v>8.4849</v>
      </c>
      <c r="BI6" s="181" t="s">
        <v>97</v>
      </c>
      <c r="BJ6" s="149">
        <f>BI6/100</f>
        <v>7.1768</v>
      </c>
      <c r="BK6" s="309">
        <f>BH6*BJ6</f>
        <v>60.89443032</v>
      </c>
      <c r="BM6" s="168" t="s">
        <v>98</v>
      </c>
      <c r="BN6" s="168" t="s">
        <v>2481</v>
      </c>
      <c r="BO6" s="149">
        <f>BN6/100</f>
        <v>8.495</v>
      </c>
      <c r="BP6" s="181" t="s">
        <v>99</v>
      </c>
      <c r="BQ6" s="149">
        <f>BP6/100</f>
        <v>7.1769</v>
      </c>
      <c r="BR6" s="309">
        <f>BO6*BQ6</f>
        <v>60.9677655</v>
      </c>
      <c r="BT6" s="168" t="s">
        <v>100</v>
      </c>
      <c r="BU6" s="168" t="s">
        <v>2482</v>
      </c>
      <c r="BV6" s="149">
        <f t="shared" ref="BV6:BV27" si="0">BU6/100</f>
        <v>10.6193</v>
      </c>
      <c r="BW6" s="181" t="s">
        <v>101</v>
      </c>
      <c r="BX6" s="149">
        <f t="shared" ref="BX6:BX27" si="1">BW6/100</f>
        <v>6.9646</v>
      </c>
      <c r="BY6" s="309">
        <f t="shared" ref="BY6:BY27" si="2">BV6*BX6</f>
        <v>73.95917678</v>
      </c>
      <c r="CA6" s="168" t="s">
        <v>102</v>
      </c>
      <c r="CB6" s="168" t="s">
        <v>2483</v>
      </c>
      <c r="CC6" s="149">
        <f t="shared" ref="CC6:CC21" si="3">CB6/100</f>
        <v>10.3622</v>
      </c>
      <c r="CD6" s="181" t="s">
        <v>103</v>
      </c>
      <c r="CE6" s="149">
        <f t="shared" ref="CE6:CE21" si="4">CD6/100</f>
        <v>6.7604</v>
      </c>
      <c r="CF6" s="309">
        <f t="shared" ref="CF6:CF21" si="5">CC6*CE6</f>
        <v>70.05261688</v>
      </c>
      <c r="CH6" s="168"/>
      <c r="CI6" s="172">
        <v>44985</v>
      </c>
      <c r="CJ6" s="149">
        <v>10.7828</v>
      </c>
      <c r="CK6" s="309">
        <v>74.96094732</v>
      </c>
      <c r="CM6" s="168"/>
      <c r="CN6" s="172">
        <v>45016</v>
      </c>
      <c r="CO6" s="149">
        <v>11.2462</v>
      </c>
      <c r="CP6" s="309">
        <v>77.28051254</v>
      </c>
      <c r="CR6" s="168"/>
      <c r="CS6" s="172">
        <v>45044</v>
      </c>
      <c r="CT6" s="149">
        <v>11.8031</v>
      </c>
      <c r="CU6" s="309">
        <v>81.7246644</v>
      </c>
      <c r="CW6" s="168"/>
      <c r="CX6" s="172">
        <v>45077</v>
      </c>
      <c r="CY6" s="149">
        <v>11.0247</v>
      </c>
      <c r="CZ6" s="309">
        <v>78.07802787</v>
      </c>
      <c r="DB6" s="168"/>
      <c r="DC6" s="172">
        <v>45107</v>
      </c>
      <c r="DD6" s="149">
        <v>11.9955</v>
      </c>
      <c r="DE6" s="309">
        <v>86.6770839</v>
      </c>
      <c r="DG6" s="168"/>
      <c r="DH6" s="172">
        <v>45138</v>
      </c>
      <c r="DI6" s="149">
        <v>12.8455</v>
      </c>
      <c r="DJ6" s="309">
        <v>91.59483775</v>
      </c>
      <c r="DL6" s="168"/>
      <c r="DM6" s="172">
        <v>45169</v>
      </c>
      <c r="DN6" s="149">
        <v>13.2098</v>
      </c>
      <c r="DO6" s="309">
        <v>94.86089478</v>
      </c>
      <c r="DQ6" s="168"/>
      <c r="DR6" s="173">
        <v>45197</v>
      </c>
      <c r="DS6" s="149">
        <v>13.3506</v>
      </c>
      <c r="DT6" s="309">
        <v>95.85463788</v>
      </c>
      <c r="DV6" s="168"/>
      <c r="DW6" s="173">
        <v>45230</v>
      </c>
      <c r="DX6" s="149">
        <v>12.8223</v>
      </c>
      <c r="DY6" s="309">
        <v>92.03718717</v>
      </c>
      <c r="EA6" s="168"/>
      <c r="EB6" s="173">
        <v>45260</v>
      </c>
      <c r="EC6" s="149">
        <v>12.4596</v>
      </c>
      <c r="ED6" s="309">
        <v>88.48558728</v>
      </c>
      <c r="EF6" s="168"/>
      <c r="EG6" s="173">
        <v>45289</v>
      </c>
      <c r="EH6" s="149">
        <v>12.4582</v>
      </c>
      <c r="EI6" s="309">
        <v>88.23769314</v>
      </c>
      <c r="EK6" s="168"/>
      <c r="EL6" s="173">
        <v>45321</v>
      </c>
      <c r="EM6" s="149">
        <v>12.4977</v>
      </c>
      <c r="EN6" s="309">
        <v>88.80240735</v>
      </c>
      <c r="EP6" s="168"/>
      <c r="EQ6" s="173">
        <v>45351</v>
      </c>
      <c r="ER6" s="149">
        <v>12.7828</v>
      </c>
      <c r="ES6" s="309">
        <v>90.80389808</v>
      </c>
      <c r="EU6" s="168"/>
      <c r="EV6" s="173">
        <v>45380</v>
      </c>
      <c r="EW6" s="149">
        <v>12.925</v>
      </c>
      <c r="EX6" s="309">
        <v>91.702875</v>
      </c>
      <c r="EZ6" s="168"/>
      <c r="FA6" s="173">
        <v>45412</v>
      </c>
      <c r="FB6" s="149">
        <v>13.002</v>
      </c>
      <c r="FC6" s="309">
        <v>92.3961126</v>
      </c>
      <c r="FE6" s="168"/>
      <c r="FF6" s="173">
        <v>45443</v>
      </c>
      <c r="FG6" s="149">
        <v>12.5706</v>
      </c>
      <c r="FH6" s="309">
        <v>89.36188128</v>
      </c>
      <c r="FJ6" s="168"/>
      <c r="FK6" s="173">
        <v>45471</v>
      </c>
      <c r="FL6" s="149">
        <v>11.8894</v>
      </c>
      <c r="FM6" s="309">
        <v>84.73337592</v>
      </c>
      <c r="FO6" s="168"/>
      <c r="FP6" s="173">
        <v>45504</v>
      </c>
      <c r="FQ6" s="149">
        <v>11.9643</v>
      </c>
      <c r="FR6" s="309">
        <v>85.36049478</v>
      </c>
      <c r="FT6" s="168"/>
      <c r="FU6" s="173">
        <v>45534</v>
      </c>
      <c r="FV6" s="149">
        <v>12.9376</v>
      </c>
      <c r="FW6" s="309">
        <v>92.01738624</v>
      </c>
      <c r="FY6" s="168"/>
      <c r="FZ6" s="147">
        <v>45565</v>
      </c>
      <c r="GA6" s="152">
        <v>13.3868</v>
      </c>
      <c r="GB6" s="152">
        <v>93.80666</v>
      </c>
      <c r="GD6" s="168"/>
      <c r="GE6" s="147">
        <v>45596</v>
      </c>
      <c r="GF6" s="152">
        <v>13.6242</v>
      </c>
      <c r="GG6" s="152">
        <v>97.072425</v>
      </c>
      <c r="GI6" s="168"/>
      <c r="GJ6" s="147">
        <v>45625</v>
      </c>
      <c r="GK6" s="152">
        <v>14.9153</v>
      </c>
      <c r="GL6" s="152">
        <v>107.2067</v>
      </c>
      <c r="GN6" s="168"/>
      <c r="GO6" s="147">
        <v>45657</v>
      </c>
      <c r="GP6" s="152">
        <v>15.1387</v>
      </c>
      <c r="GQ6" s="152">
        <v>108.823</v>
      </c>
      <c r="GS6" s="168"/>
      <c r="GT6" s="147">
        <v>45674</v>
      </c>
      <c r="GU6" s="152">
        <v>14.1408</v>
      </c>
      <c r="GV6" s="152">
        <v>101.6568</v>
      </c>
      <c r="GX6" s="168"/>
      <c r="GY6" s="147">
        <v>45716</v>
      </c>
      <c r="GZ6" s="152">
        <v>12.0381</v>
      </c>
      <c r="HA6" s="152">
        <v>86.35892</v>
      </c>
      <c r="HC6" s="168"/>
      <c r="HD6" s="169">
        <v>45747</v>
      </c>
      <c r="HE6" s="152">
        <v>11.696</v>
      </c>
      <c r="HF6" s="152">
        <v>83.95623</v>
      </c>
      <c r="HH6" s="168"/>
      <c r="HI6" s="169">
        <v>45777</v>
      </c>
      <c r="HJ6" s="152">
        <v>11.2833</v>
      </c>
      <c r="HK6" s="152">
        <v>81.25556</v>
      </c>
      <c r="HM6" s="168"/>
      <c r="HN6" s="169">
        <v>45807</v>
      </c>
      <c r="HO6" s="152">
        <v>10.7437</v>
      </c>
      <c r="HP6" s="152">
        <v>77.19134</v>
      </c>
      <c r="HR6" s="168"/>
      <c r="HS6" s="147">
        <v>45838</v>
      </c>
      <c r="HT6" s="152">
        <v>10.9558</v>
      </c>
      <c r="HU6" s="152">
        <v>78.42819</v>
      </c>
      <c r="HW6" s="168"/>
      <c r="HX6" s="147">
        <v>45869</v>
      </c>
      <c r="HY6">
        <v>11.2641</v>
      </c>
      <c r="HZ6">
        <v>80.53156</v>
      </c>
      <c r="IB6" s="168"/>
      <c r="IC6" s="147">
        <v>45898</v>
      </c>
      <c r="ID6">
        <v>11.3072</v>
      </c>
      <c r="IE6">
        <v>80.31504</v>
      </c>
      <c r="IG6" s="168"/>
      <c r="IH6" s="147">
        <v>45930</v>
      </c>
      <c r="II6" s="152">
        <v>11.6602</v>
      </c>
      <c r="IJ6" s="152">
        <v>82.85155</v>
      </c>
      <c r="IL6" s="168"/>
      <c r="IM6" s="147">
        <v>45961</v>
      </c>
      <c r="IN6" s="152">
        <v>11.2644</v>
      </c>
      <c r="IO6" s="152">
        <v>79.8420672</v>
      </c>
      <c r="IQ6" s="168"/>
      <c r="IR6" s="147">
        <v>45989</v>
      </c>
      <c r="IS6" s="152">
        <v>11.0135</v>
      </c>
      <c r="IT6" s="152">
        <v>77.96346515</v>
      </c>
      <c r="IV6" s="168"/>
      <c r="IW6" s="147">
        <v>46022</v>
      </c>
      <c r="IX6" s="152">
        <v>11.3568</v>
      </c>
      <c r="IY6" s="152">
        <v>79.82467584</v>
      </c>
      <c r="JA6" s="168"/>
      <c r="JB6" s="147">
        <v>46052</v>
      </c>
      <c r="JC6" s="152">
        <v>10.8267</v>
      </c>
      <c r="JD6" s="152">
        <v>75.43828026</v>
      </c>
      <c r="JF6" s="168"/>
      <c r="JG6" s="147">
        <v>46080</v>
      </c>
      <c r="JH6" s="152">
        <v>11.2292</v>
      </c>
      <c r="JI6" s="152">
        <v>77.73750576</v>
      </c>
      <c r="JK6" s="168"/>
      <c r="JL6" s="147">
        <v>46112</v>
      </c>
      <c r="JM6" s="152">
        <v>11.7503</v>
      </c>
      <c r="JN6" s="152">
        <v>81.30502582</v>
      </c>
      <c r="JP6" s="168"/>
      <c r="JQ6" s="147">
        <v>46142</v>
      </c>
      <c r="JR6" s="152">
        <v>10.9367</v>
      </c>
      <c r="JS6" s="152">
        <v>75.05638476</v>
      </c>
      <c r="JU6" s="168"/>
      <c r="JV6" s="147">
        <v>46171</v>
      </c>
      <c r="JW6" s="152">
        <v>10.4705</v>
      </c>
      <c r="JX6" s="152">
        <v>71.3836808</v>
      </c>
      <c r="JZ6" s="168"/>
      <c r="KA6" s="147">
        <v>46203</v>
      </c>
      <c r="KB6" s="152">
        <v>11.3293</v>
      </c>
      <c r="KC6" s="152">
        <v>77.16272937</v>
      </c>
    </row>
    <row r="7" spans="2:289">
      <c r="B7" s="168" t="s">
        <v>111</v>
      </c>
      <c r="C7" s="168" t="s">
        <v>2484</v>
      </c>
      <c r="D7" s="149">
        <f t="shared" ref="D7:D21" si="6">C7/100</f>
        <v>13.4268</v>
      </c>
      <c r="E7" s="181" t="s">
        <v>112</v>
      </c>
      <c r="F7" s="149">
        <f t="shared" ref="F7:F21" si="7">E7/100</f>
        <v>6.3346</v>
      </c>
      <c r="G7" s="309">
        <f t="shared" ref="G7:G21" si="8">D7*F7</f>
        <v>85.05340728</v>
      </c>
      <c r="I7" s="168" t="s">
        <v>113</v>
      </c>
      <c r="J7" s="168" t="s">
        <v>2485</v>
      </c>
      <c r="K7" s="149">
        <f t="shared" ref="K7:K28" si="9">J7/100</f>
        <v>13.9343</v>
      </c>
      <c r="L7" s="181" t="s">
        <v>114</v>
      </c>
      <c r="M7" s="149">
        <f t="shared" ref="M7:M28" si="10">L7/100</f>
        <v>6.3566</v>
      </c>
      <c r="N7" s="309">
        <f t="shared" ref="N7:N28" si="11">K7*M7</f>
        <v>88.57477138</v>
      </c>
      <c r="P7" s="168" t="s">
        <v>115</v>
      </c>
      <c r="Q7" s="168" t="s">
        <v>2486</v>
      </c>
      <c r="R7" s="149">
        <f t="shared" ref="R7:R24" si="12">Q7/100</f>
        <v>11.1968</v>
      </c>
      <c r="S7" s="181" t="s">
        <v>116</v>
      </c>
      <c r="T7" s="149">
        <f t="shared" ref="T7:T24" si="13">S7/100</f>
        <v>6.5628</v>
      </c>
      <c r="U7" s="309">
        <f t="shared" ref="U7:U24" si="14">R7*T7</f>
        <v>73.48235904</v>
      </c>
      <c r="W7" s="168" t="s">
        <v>117</v>
      </c>
      <c r="X7" s="168" t="s">
        <v>2487</v>
      </c>
      <c r="Y7" s="149">
        <f t="shared" ref="Y7:Y24" si="15">X7/100</f>
        <v>9.9035</v>
      </c>
      <c r="Z7" s="181" t="s">
        <v>118</v>
      </c>
      <c r="AA7" s="149">
        <f t="shared" ref="AA7:AA24" si="16">Z7/100</f>
        <v>6.7048</v>
      </c>
      <c r="AB7" s="309">
        <f t="shared" ref="AB7:AB24" si="17">Y7*AA7</f>
        <v>66.4009868</v>
      </c>
      <c r="AD7" s="168" t="s">
        <v>119</v>
      </c>
      <c r="AE7" s="168" t="s">
        <v>2488</v>
      </c>
      <c r="AF7" s="149">
        <f t="shared" ref="AF7:AF26" si="18">AE7/100</f>
        <v>7.9871</v>
      </c>
      <c r="AG7" s="181" t="s">
        <v>120</v>
      </c>
      <c r="AH7" s="149">
        <f t="shared" ref="AH7:AH24" si="19">AG7/100</f>
        <v>6.7035</v>
      </c>
      <c r="AI7" s="309">
        <f t="shared" ref="AI7:AI24" si="20">AF7*AH7</f>
        <v>53.54152485</v>
      </c>
      <c r="AK7" s="168" t="s">
        <v>121</v>
      </c>
      <c r="AL7" s="168" t="s">
        <v>2489</v>
      </c>
      <c r="AM7" s="149">
        <f t="shared" ref="AM7:AM26" si="21">AL7/100</f>
        <v>9.0262</v>
      </c>
      <c r="AN7" s="181" t="s">
        <v>122</v>
      </c>
      <c r="AO7" s="149">
        <f t="shared" ref="AO7:AO26" si="22">AN7/100</f>
        <v>6.7411</v>
      </c>
      <c r="AP7" s="309">
        <f t="shared" ref="AP7:AP26" si="23">AM7*AO7</f>
        <v>60.84651682</v>
      </c>
      <c r="AR7" s="168" t="s">
        <v>123</v>
      </c>
      <c r="AS7" s="168" t="s">
        <v>2490</v>
      </c>
      <c r="AT7" s="149">
        <f t="shared" ref="AT7:AT26" si="24">AS7/100</f>
        <v>8.9287</v>
      </c>
      <c r="AU7" s="181" t="s">
        <v>124</v>
      </c>
      <c r="AV7" s="149">
        <f t="shared" ref="AV7:AV26" si="25">AU7/100</f>
        <v>6.8802</v>
      </c>
      <c r="AW7" s="309">
        <f t="shared" ref="AW7:AW26" si="26">AT7*AV7</f>
        <v>61.43124174</v>
      </c>
      <c r="AY7" s="168" t="s">
        <v>125</v>
      </c>
      <c r="AZ7" s="168" t="s">
        <v>2491</v>
      </c>
      <c r="BA7" s="149">
        <f t="shared" ref="BA7:BA26" si="27">AZ7/100</f>
        <v>8.0665</v>
      </c>
      <c r="BB7" s="181" t="s">
        <v>126</v>
      </c>
      <c r="BC7" s="149">
        <f t="shared" ref="BC7:BC26" si="28">BB7/100</f>
        <v>7.1102</v>
      </c>
      <c r="BD7" s="309">
        <f t="shared" ref="BD7:BD26" si="29">BA7*BC7</f>
        <v>57.3544283</v>
      </c>
      <c r="BF7" s="168" t="s">
        <v>127</v>
      </c>
      <c r="BG7" s="168" t="s">
        <v>2492</v>
      </c>
      <c r="BH7" s="149">
        <f t="shared" ref="BH7:BH21" si="30">BG7/100</f>
        <v>8.513</v>
      </c>
      <c r="BI7" s="181" t="s">
        <v>128</v>
      </c>
      <c r="BJ7" s="149">
        <f t="shared" ref="BJ7:BJ21" si="31">BI7/100</f>
        <v>7.1698</v>
      </c>
      <c r="BK7" s="309">
        <f t="shared" ref="BK7:BK21" si="32">BH7*BJ7</f>
        <v>61.0365074</v>
      </c>
      <c r="BM7" s="168" t="s">
        <v>129</v>
      </c>
      <c r="BN7" s="168" t="s">
        <v>2493</v>
      </c>
      <c r="BO7" s="149">
        <f t="shared" ref="BO7:BO27" si="33">BN7/100</f>
        <v>8.4421</v>
      </c>
      <c r="BP7" s="181" t="s">
        <v>130</v>
      </c>
      <c r="BQ7" s="149">
        <f t="shared" ref="BQ7:BQ27" si="34">BP7/100</f>
        <v>7.1989</v>
      </c>
      <c r="BR7" s="309">
        <f t="shared" ref="BR7:BR22" si="35">BO7*BQ7</f>
        <v>60.77383369</v>
      </c>
      <c r="BT7" s="168" t="s">
        <v>131</v>
      </c>
      <c r="BU7" s="168" t="s">
        <v>2494</v>
      </c>
      <c r="BV7" s="149">
        <f t="shared" si="0"/>
        <v>10.3487</v>
      </c>
      <c r="BW7" s="181" t="s">
        <v>132</v>
      </c>
      <c r="BX7" s="149">
        <f t="shared" si="1"/>
        <v>6.9793</v>
      </c>
      <c r="BY7" s="309">
        <f t="shared" si="2"/>
        <v>72.22668191</v>
      </c>
      <c r="CA7" s="168" t="s">
        <v>133</v>
      </c>
      <c r="CB7" s="168" t="s">
        <v>2495</v>
      </c>
      <c r="CC7" s="149">
        <f t="shared" si="3"/>
        <v>10.1946</v>
      </c>
      <c r="CD7" s="181" t="s">
        <v>134</v>
      </c>
      <c r="CE7" s="149">
        <f t="shared" si="4"/>
        <v>6.7626</v>
      </c>
      <c r="CF7" s="309">
        <f t="shared" si="5"/>
        <v>68.94200196</v>
      </c>
      <c r="CH7" s="168"/>
      <c r="CI7" s="172">
        <v>44984</v>
      </c>
      <c r="CJ7" s="149">
        <v>10.9049</v>
      </c>
      <c r="CK7" s="309">
        <v>75.86757028</v>
      </c>
      <c r="CM7" s="168"/>
      <c r="CN7" s="172">
        <v>45015</v>
      </c>
      <c r="CO7" s="149">
        <v>11.2218</v>
      </c>
      <c r="CP7" s="309">
        <v>77.30249148</v>
      </c>
      <c r="CR7" s="168"/>
      <c r="CS7" s="172">
        <v>45043</v>
      </c>
      <c r="CT7" s="149">
        <v>11.827</v>
      </c>
      <c r="CU7" s="309">
        <v>81.8511189</v>
      </c>
      <c r="CW7" s="168"/>
      <c r="CX7" s="172">
        <v>45076</v>
      </c>
      <c r="CY7" s="149">
        <v>11.333</v>
      </c>
      <c r="CZ7" s="309">
        <v>80.2580394</v>
      </c>
      <c r="DB7" s="168"/>
      <c r="DC7" s="172">
        <v>45106</v>
      </c>
      <c r="DD7" s="149">
        <v>11.879</v>
      </c>
      <c r="DE7" s="309">
        <v>85.7758832</v>
      </c>
      <c r="DG7" s="168"/>
      <c r="DH7" s="172">
        <v>45135</v>
      </c>
      <c r="DI7" s="149">
        <v>12.6621</v>
      </c>
      <c r="DJ7" s="309">
        <v>90.32888898</v>
      </c>
      <c r="DL7" s="168"/>
      <c r="DM7" s="172">
        <v>45168</v>
      </c>
      <c r="DN7" s="149">
        <v>13.1169</v>
      </c>
      <c r="DO7" s="309">
        <v>94.20032904</v>
      </c>
      <c r="DQ7" s="168"/>
      <c r="DR7" s="173">
        <v>45196</v>
      </c>
      <c r="DS7" s="149">
        <v>13.3331</v>
      </c>
      <c r="DT7" s="309">
        <v>95.62099327</v>
      </c>
      <c r="DV7" s="168"/>
      <c r="DW7" s="173">
        <v>45229</v>
      </c>
      <c r="DX7" s="149">
        <v>13.0026</v>
      </c>
      <c r="DY7" s="309">
        <v>93.33396306</v>
      </c>
      <c r="EA7" s="168"/>
      <c r="EB7" s="173">
        <v>45259</v>
      </c>
      <c r="EC7" s="149">
        <v>12.4832</v>
      </c>
      <c r="ED7" s="309">
        <v>88.66941792</v>
      </c>
      <c r="EF7" s="168"/>
      <c r="EG7" s="173">
        <v>45288</v>
      </c>
      <c r="EH7" s="149">
        <v>12.8959</v>
      </c>
      <c r="EI7" s="309">
        <v>91.52736066</v>
      </c>
      <c r="EK7" s="168"/>
      <c r="EL7" s="173">
        <v>45320</v>
      </c>
      <c r="EM7" s="149">
        <v>12.5743</v>
      </c>
      <c r="EN7" s="309">
        <v>89.39950071</v>
      </c>
      <c r="EP7" s="168"/>
      <c r="EQ7" s="173">
        <v>45350</v>
      </c>
      <c r="ER7" s="149">
        <v>12.87</v>
      </c>
      <c r="ES7" s="309">
        <v>91.473525</v>
      </c>
      <c r="EU7" s="168"/>
      <c r="EV7" s="173">
        <v>45379</v>
      </c>
      <c r="EW7" s="149">
        <v>12.92</v>
      </c>
      <c r="EX7" s="309">
        <v>91.664816</v>
      </c>
      <c r="EZ7" s="168"/>
      <c r="FA7" s="173">
        <v>45411</v>
      </c>
      <c r="FB7" s="149">
        <v>12.8098</v>
      </c>
      <c r="FC7" s="309">
        <v>91.03412468</v>
      </c>
      <c r="FE7" s="168"/>
      <c r="FF7" s="173">
        <v>45442</v>
      </c>
      <c r="FG7" s="149">
        <v>12.4675</v>
      </c>
      <c r="FH7" s="309">
        <v>88.65763925</v>
      </c>
      <c r="FJ7" s="168"/>
      <c r="FK7" s="173">
        <v>45470</v>
      </c>
      <c r="FL7" s="149">
        <v>12.2668</v>
      </c>
      <c r="FM7" s="309">
        <v>87.4254836</v>
      </c>
      <c r="FO7" s="168"/>
      <c r="FP7" s="173">
        <v>45503</v>
      </c>
      <c r="FQ7" s="149">
        <v>12.0148</v>
      </c>
      <c r="FR7" s="309">
        <v>85.74241872</v>
      </c>
      <c r="FT7" s="168"/>
      <c r="FU7" s="173">
        <v>45533</v>
      </c>
      <c r="FV7" s="149">
        <v>12.8394</v>
      </c>
      <c r="FW7" s="309">
        <v>91.54363806</v>
      </c>
      <c r="FY7" s="168"/>
      <c r="FZ7" s="147">
        <v>45562</v>
      </c>
      <c r="GA7" s="152">
        <v>13.2147</v>
      </c>
      <c r="GB7" s="152">
        <v>92.63637</v>
      </c>
      <c r="GD7" s="168"/>
      <c r="GE7" s="147">
        <v>45595</v>
      </c>
      <c r="GF7" s="152">
        <v>13.6683</v>
      </c>
      <c r="GG7" s="152">
        <v>97.5779937</v>
      </c>
      <c r="GI7" s="168"/>
      <c r="GJ7" s="147">
        <v>45624</v>
      </c>
      <c r="GK7" s="152">
        <v>15.6113</v>
      </c>
      <c r="GL7" s="152">
        <v>112.2359</v>
      </c>
      <c r="GN7" s="168"/>
      <c r="GO7" s="147">
        <v>45656</v>
      </c>
      <c r="GP7" s="152">
        <v>14.3849</v>
      </c>
      <c r="GQ7" s="152">
        <v>103.4116</v>
      </c>
      <c r="GS7" s="168"/>
      <c r="GT7" s="147">
        <v>45673</v>
      </c>
      <c r="GU7" s="152">
        <v>14.0109</v>
      </c>
      <c r="GV7" s="152">
        <v>100.7118</v>
      </c>
      <c r="GX7" s="168"/>
      <c r="GY7" s="147">
        <v>45715</v>
      </c>
      <c r="GZ7" s="152">
        <v>11.9647</v>
      </c>
      <c r="HA7" s="152">
        <v>85.83476</v>
      </c>
      <c r="HC7" s="168"/>
      <c r="HD7" s="170">
        <v>45744</v>
      </c>
      <c r="HE7" s="152">
        <v>11.6275</v>
      </c>
      <c r="HF7" s="152">
        <v>83.42964</v>
      </c>
      <c r="HH7" s="168"/>
      <c r="HI7" s="170">
        <v>45776</v>
      </c>
      <c r="HJ7" s="152">
        <v>11.3512</v>
      </c>
      <c r="HK7" s="152">
        <v>81.76156</v>
      </c>
      <c r="HM7" s="168"/>
      <c r="HN7" s="170">
        <v>45806</v>
      </c>
      <c r="HO7" s="152">
        <v>11.1021</v>
      </c>
      <c r="HP7" s="152">
        <v>79.83187</v>
      </c>
      <c r="HR7" s="168"/>
      <c r="HS7" s="147">
        <v>45835</v>
      </c>
      <c r="HT7" s="152">
        <v>10.9786</v>
      </c>
      <c r="HU7" s="152">
        <v>78.63642</v>
      </c>
      <c r="HW7" s="168"/>
      <c r="HX7" s="147">
        <v>45868</v>
      </c>
      <c r="HY7">
        <v>11.3092</v>
      </c>
      <c r="HZ7">
        <v>80.79406</v>
      </c>
      <c r="IB7" s="168"/>
      <c r="IC7" s="147">
        <v>45897</v>
      </c>
      <c r="ID7">
        <v>11.2408</v>
      </c>
      <c r="IE7">
        <v>79.8805</v>
      </c>
      <c r="IG7" s="168"/>
      <c r="IH7" s="147">
        <v>45929</v>
      </c>
      <c r="II7" s="152">
        <v>11.7059</v>
      </c>
      <c r="IJ7" s="152">
        <v>83.21607</v>
      </c>
      <c r="IL7" s="168"/>
      <c r="IM7" s="147">
        <v>45960</v>
      </c>
      <c r="IN7" s="152">
        <v>11.2648</v>
      </c>
      <c r="IO7" s="152">
        <v>79.82687872</v>
      </c>
      <c r="IQ7" s="168"/>
      <c r="IR7" s="147">
        <v>45988</v>
      </c>
      <c r="IS7" s="152">
        <v>11.1002</v>
      </c>
      <c r="IT7" s="152">
        <v>78.56610558</v>
      </c>
      <c r="IV7" s="168"/>
      <c r="IW7" s="147">
        <v>46021</v>
      </c>
      <c r="IX7" s="152">
        <v>11.1719</v>
      </c>
      <c r="IY7" s="152">
        <v>78.59208212</v>
      </c>
      <c r="JA7" s="168"/>
      <c r="JB7" s="147">
        <v>46051</v>
      </c>
      <c r="JC7" s="152">
        <v>11.0095</v>
      </c>
      <c r="JD7" s="152">
        <v>76.81438245</v>
      </c>
      <c r="JF7" s="168"/>
      <c r="JG7" s="147">
        <v>46079</v>
      </c>
      <c r="JH7" s="152">
        <v>11.2045</v>
      </c>
      <c r="JI7" s="152">
        <v>77.5665126</v>
      </c>
      <c r="JK7" s="168"/>
      <c r="JL7" s="147">
        <v>46111</v>
      </c>
      <c r="JM7" s="152">
        <v>11.7781</v>
      </c>
      <c r="JN7" s="152">
        <v>81.53154163</v>
      </c>
      <c r="JP7" s="168"/>
      <c r="JQ7" s="147">
        <v>46141</v>
      </c>
      <c r="JR7" s="152">
        <v>10.9957</v>
      </c>
      <c r="JS7" s="152">
        <v>75.43929856</v>
      </c>
      <c r="JU7" s="168"/>
      <c r="JV7" s="147">
        <v>46170</v>
      </c>
      <c r="JW7" s="152">
        <v>10.4546</v>
      </c>
      <c r="JX7" s="152">
        <v>71.3421904</v>
      </c>
      <c r="JZ7" s="168"/>
      <c r="KA7" s="147">
        <v>46202</v>
      </c>
      <c r="KB7" s="152">
        <v>11.5591</v>
      </c>
      <c r="KC7" s="152">
        <v>78.80416425</v>
      </c>
    </row>
    <row r="8" spans="2:289">
      <c r="B8" s="168" t="s">
        <v>142</v>
      </c>
      <c r="C8" s="168" t="s">
        <v>2496</v>
      </c>
      <c r="D8" s="149">
        <f t="shared" si="6"/>
        <v>12.8355</v>
      </c>
      <c r="E8" s="181" t="s">
        <v>143</v>
      </c>
      <c r="F8" s="149">
        <f t="shared" si="7"/>
        <v>6.328</v>
      </c>
      <c r="G8" s="309">
        <f t="shared" si="8"/>
        <v>81.223044</v>
      </c>
      <c r="I8" s="168" t="s">
        <v>144</v>
      </c>
      <c r="J8" s="168" t="s">
        <v>2497</v>
      </c>
      <c r="K8" s="149">
        <f t="shared" si="9"/>
        <v>14.9223</v>
      </c>
      <c r="L8" s="181" t="s">
        <v>145</v>
      </c>
      <c r="M8" s="149">
        <f t="shared" si="10"/>
        <v>6.364</v>
      </c>
      <c r="N8" s="309">
        <f t="shared" si="11"/>
        <v>94.9655172</v>
      </c>
      <c r="P8" s="168" t="s">
        <v>146</v>
      </c>
      <c r="Q8" s="168" t="s">
        <v>2498</v>
      </c>
      <c r="R8" s="149">
        <f t="shared" si="12"/>
        <v>11.5276</v>
      </c>
      <c r="S8" s="181" t="s">
        <v>147</v>
      </c>
      <c r="T8" s="149">
        <f t="shared" si="13"/>
        <v>6.5598</v>
      </c>
      <c r="U8" s="309">
        <f t="shared" si="14"/>
        <v>75.61875048</v>
      </c>
      <c r="W8" s="168" t="s">
        <v>148</v>
      </c>
      <c r="X8" s="168" t="s">
        <v>2499</v>
      </c>
      <c r="Y8" s="149">
        <f t="shared" si="15"/>
        <v>9.5861</v>
      </c>
      <c r="Z8" s="181" t="s">
        <v>149</v>
      </c>
      <c r="AA8" s="149">
        <f t="shared" si="16"/>
        <v>6.7387</v>
      </c>
      <c r="AB8" s="309">
        <f t="shared" si="17"/>
        <v>64.59785207</v>
      </c>
      <c r="AD8" s="168" t="s">
        <v>150</v>
      </c>
      <c r="AE8" s="168" t="s">
        <v>2500</v>
      </c>
      <c r="AF8" s="149">
        <f t="shared" si="18"/>
        <v>8.0237</v>
      </c>
      <c r="AG8" s="181" t="s">
        <v>151</v>
      </c>
      <c r="AH8" s="149">
        <f t="shared" si="19"/>
        <v>6.693</v>
      </c>
      <c r="AI8" s="309">
        <f t="shared" si="20"/>
        <v>53.7026241</v>
      </c>
      <c r="AK8" s="168" t="s">
        <v>152</v>
      </c>
      <c r="AL8" s="168" t="s">
        <v>2501</v>
      </c>
      <c r="AM8" s="149">
        <f t="shared" si="21"/>
        <v>8.8777</v>
      </c>
      <c r="AN8" s="181" t="s">
        <v>153</v>
      </c>
      <c r="AO8" s="149">
        <f t="shared" si="22"/>
        <v>6.7731</v>
      </c>
      <c r="AP8" s="309">
        <f t="shared" si="23"/>
        <v>60.12954987</v>
      </c>
      <c r="AR8" s="168" t="s">
        <v>154</v>
      </c>
      <c r="AS8" s="168" t="s">
        <v>2502</v>
      </c>
      <c r="AT8" s="149">
        <f t="shared" si="24"/>
        <v>8.7996</v>
      </c>
      <c r="AU8" s="181" t="s">
        <v>155</v>
      </c>
      <c r="AV8" s="149">
        <f t="shared" si="25"/>
        <v>6.8698</v>
      </c>
      <c r="AW8" s="309">
        <f t="shared" si="26"/>
        <v>60.45149208</v>
      </c>
      <c r="AY8" s="168" t="s">
        <v>156</v>
      </c>
      <c r="AZ8" s="168" t="s">
        <v>2503</v>
      </c>
      <c r="BA8" s="149">
        <f t="shared" si="27"/>
        <v>8.2121</v>
      </c>
      <c r="BB8" s="181" t="s">
        <v>157</v>
      </c>
      <c r="BC8" s="149">
        <f t="shared" si="28"/>
        <v>7.1107</v>
      </c>
      <c r="BD8" s="309">
        <f t="shared" si="29"/>
        <v>58.39377947</v>
      </c>
      <c r="BF8" s="168" t="s">
        <v>158</v>
      </c>
      <c r="BG8" s="168" t="s">
        <v>1792</v>
      </c>
      <c r="BH8" s="149">
        <f t="shared" si="30"/>
        <v>8.5748</v>
      </c>
      <c r="BI8" s="181" t="s">
        <v>159</v>
      </c>
      <c r="BJ8" s="149">
        <f t="shared" si="31"/>
        <v>7.157</v>
      </c>
      <c r="BK8" s="309">
        <f t="shared" si="32"/>
        <v>61.3698436</v>
      </c>
      <c r="BM8" s="168" t="s">
        <v>160</v>
      </c>
      <c r="BN8" s="168" t="s">
        <v>2504</v>
      </c>
      <c r="BO8" s="149">
        <f t="shared" si="33"/>
        <v>8.3581</v>
      </c>
      <c r="BP8" s="181" t="s">
        <v>161</v>
      </c>
      <c r="BQ8" s="149">
        <f t="shared" si="34"/>
        <v>7.1617</v>
      </c>
      <c r="BR8" s="309">
        <f t="shared" si="35"/>
        <v>59.85820477</v>
      </c>
      <c r="BT8" s="168" t="s">
        <v>162</v>
      </c>
      <c r="BU8" s="168" t="s">
        <v>2505</v>
      </c>
      <c r="BV8" s="149">
        <f t="shared" si="0"/>
        <v>9.9636</v>
      </c>
      <c r="BW8" s="181" t="s">
        <v>163</v>
      </c>
      <c r="BX8" s="149">
        <f t="shared" si="1"/>
        <v>6.9681</v>
      </c>
      <c r="BY8" s="309">
        <f t="shared" si="2"/>
        <v>69.42736116</v>
      </c>
      <c r="CA8" s="168" t="s">
        <v>164</v>
      </c>
      <c r="CB8" s="168" t="s">
        <v>2506</v>
      </c>
      <c r="CC8" s="149">
        <f t="shared" si="3"/>
        <v>10.2482</v>
      </c>
      <c r="CD8" s="181" t="s">
        <v>165</v>
      </c>
      <c r="CE8" s="149">
        <f t="shared" si="4"/>
        <v>6.7702</v>
      </c>
      <c r="CF8" s="309">
        <f t="shared" si="5"/>
        <v>69.38236364</v>
      </c>
      <c r="CH8" s="168"/>
      <c r="CI8" s="172">
        <v>44981</v>
      </c>
      <c r="CJ8" s="149">
        <v>10.8523</v>
      </c>
      <c r="CK8" s="309">
        <v>74.81792666</v>
      </c>
      <c r="CM8" s="168"/>
      <c r="CN8" s="172">
        <v>45014</v>
      </c>
      <c r="CO8" s="149">
        <v>11.17</v>
      </c>
      <c r="CP8" s="309">
        <v>76.817207</v>
      </c>
      <c r="CR8" s="168"/>
      <c r="CS8" s="172">
        <v>45042</v>
      </c>
      <c r="CT8" s="149">
        <v>11.7414</v>
      </c>
      <c r="CU8" s="309">
        <v>81.29393118</v>
      </c>
      <c r="CW8" s="168"/>
      <c r="CX8" s="172">
        <v>45075</v>
      </c>
      <c r="CY8" s="149">
        <v>11.2439</v>
      </c>
      <c r="CZ8" s="309">
        <v>79.35382425</v>
      </c>
      <c r="DB8" s="168"/>
      <c r="DC8" s="172">
        <v>45105</v>
      </c>
      <c r="DD8" s="149">
        <v>11.8296</v>
      </c>
      <c r="DE8" s="309">
        <v>85.29259896</v>
      </c>
      <c r="DG8" s="168"/>
      <c r="DH8" s="172">
        <v>45134</v>
      </c>
      <c r="DI8" s="149">
        <v>12.5921</v>
      </c>
      <c r="DJ8" s="309">
        <v>89.73760065</v>
      </c>
      <c r="DL8" s="168"/>
      <c r="DM8" s="172">
        <v>45167</v>
      </c>
      <c r="DN8" s="149">
        <v>13.0903</v>
      </c>
      <c r="DO8" s="309">
        <v>94.05511453</v>
      </c>
      <c r="DQ8" s="168"/>
      <c r="DR8" s="173">
        <v>45195</v>
      </c>
      <c r="DS8" s="149">
        <v>13.1645</v>
      </c>
      <c r="DT8" s="309">
        <v>94.42500915</v>
      </c>
      <c r="DV8" s="168"/>
      <c r="DW8" s="173">
        <v>45226</v>
      </c>
      <c r="DX8" s="149">
        <v>12.9026</v>
      </c>
      <c r="DY8" s="309">
        <v>92.61744332</v>
      </c>
      <c r="EA8" s="168"/>
      <c r="EB8" s="173">
        <v>45258</v>
      </c>
      <c r="EC8" s="149">
        <v>12.4788</v>
      </c>
      <c r="ED8" s="309">
        <v>88.76420016</v>
      </c>
      <c r="EF8" s="168"/>
      <c r="EG8" s="173">
        <v>45287</v>
      </c>
      <c r="EH8" s="149">
        <v>12.8602</v>
      </c>
      <c r="EI8" s="309">
        <v>91.30999204</v>
      </c>
      <c r="EK8" s="168"/>
      <c r="EL8" s="173">
        <v>45317</v>
      </c>
      <c r="EM8" s="149">
        <v>12.4472</v>
      </c>
      <c r="EN8" s="309">
        <v>88.46722928</v>
      </c>
      <c r="EP8" s="168"/>
      <c r="EQ8" s="173">
        <v>45349</v>
      </c>
      <c r="ER8" s="149">
        <v>12.9114</v>
      </c>
      <c r="ES8" s="309">
        <v>91.74453498</v>
      </c>
      <c r="EU8" s="168"/>
      <c r="EV8" s="173">
        <v>45378</v>
      </c>
      <c r="EW8" s="149">
        <v>12.9383</v>
      </c>
      <c r="EX8" s="309">
        <v>91.792063</v>
      </c>
      <c r="EZ8" s="168"/>
      <c r="FA8" s="173">
        <v>45408</v>
      </c>
      <c r="FB8" s="149">
        <v>12.8598</v>
      </c>
      <c r="FC8" s="309">
        <v>91.37659488</v>
      </c>
      <c r="FE8" s="168"/>
      <c r="FF8" s="173">
        <v>45441</v>
      </c>
      <c r="FG8" s="149">
        <v>12.3499</v>
      </c>
      <c r="FH8" s="309">
        <v>87.81519894</v>
      </c>
      <c r="FJ8" s="168"/>
      <c r="FK8" s="173">
        <v>45469</v>
      </c>
      <c r="FL8" s="149">
        <v>12.2169</v>
      </c>
      <c r="FM8" s="309">
        <v>87.04296912</v>
      </c>
      <c r="FO8" s="168"/>
      <c r="FP8" s="173">
        <v>45502</v>
      </c>
      <c r="FQ8" s="149">
        <v>11.9824</v>
      </c>
      <c r="FR8" s="309">
        <v>85.45368384</v>
      </c>
      <c r="FT8" s="168"/>
      <c r="FU8" s="173">
        <v>45532</v>
      </c>
      <c r="FV8" s="149">
        <v>12.8508</v>
      </c>
      <c r="FW8" s="309">
        <v>91.51825728</v>
      </c>
      <c r="FY8" s="168"/>
      <c r="FZ8" s="147">
        <v>45561</v>
      </c>
      <c r="GA8" s="152">
        <v>13.1295</v>
      </c>
      <c r="GB8" s="152">
        <v>92.37128</v>
      </c>
      <c r="GD8" s="168"/>
      <c r="GE8" s="147">
        <v>45594</v>
      </c>
      <c r="GF8" s="152">
        <v>13.6376</v>
      </c>
      <c r="GG8" s="152">
        <v>97.21290408</v>
      </c>
      <c r="GI8" s="168"/>
      <c r="GJ8" s="147">
        <v>45623</v>
      </c>
      <c r="GK8" s="152">
        <v>14.5365</v>
      </c>
      <c r="GL8" s="152">
        <v>104.6366</v>
      </c>
      <c r="GN8" s="168"/>
      <c r="GO8" s="147">
        <v>45653</v>
      </c>
      <c r="GP8" s="152">
        <v>13.7045</v>
      </c>
      <c r="GQ8" s="152">
        <v>98.52576</v>
      </c>
      <c r="GS8" s="168"/>
      <c r="GT8" s="147">
        <v>45672</v>
      </c>
      <c r="GU8" s="152">
        <v>14.04</v>
      </c>
      <c r="GV8" s="152">
        <v>100.9237</v>
      </c>
      <c r="GX8" s="168"/>
      <c r="GY8" s="147">
        <v>45714</v>
      </c>
      <c r="GZ8" s="152">
        <v>11.9347</v>
      </c>
      <c r="HA8" s="152">
        <v>85.60999</v>
      </c>
      <c r="HC8" s="168"/>
      <c r="HD8" s="170">
        <v>45743</v>
      </c>
      <c r="HE8" s="152">
        <v>11.6156</v>
      </c>
      <c r="HF8" s="152">
        <v>83.35703</v>
      </c>
      <c r="HH8" s="168"/>
      <c r="HI8" s="170">
        <v>45775</v>
      </c>
      <c r="HJ8" s="152">
        <v>11.3359</v>
      </c>
      <c r="HK8" s="152">
        <v>81.66722</v>
      </c>
      <c r="HM8" s="168"/>
      <c r="HN8" s="170">
        <v>45805</v>
      </c>
      <c r="HO8" s="152">
        <v>11.154</v>
      </c>
      <c r="HP8" s="152">
        <v>80.19057</v>
      </c>
      <c r="HR8" s="168"/>
      <c r="HS8" s="147">
        <v>45834</v>
      </c>
      <c r="HT8" s="152">
        <v>10.9215</v>
      </c>
      <c r="HU8" s="152">
        <v>78.21978</v>
      </c>
      <c r="HW8" s="168"/>
      <c r="HX8" s="147">
        <v>45867</v>
      </c>
      <c r="HY8">
        <v>11.3531</v>
      </c>
      <c r="HZ8">
        <v>81.18715</v>
      </c>
      <c r="IB8" s="168"/>
      <c r="IC8" s="147">
        <v>45896</v>
      </c>
      <c r="ID8">
        <v>11.2527</v>
      </c>
      <c r="IE8">
        <v>80.0157</v>
      </c>
      <c r="IG8" s="168"/>
      <c r="IH8" s="147">
        <v>45926</v>
      </c>
      <c r="II8" s="152">
        <v>11.7721</v>
      </c>
      <c r="IJ8" s="152">
        <v>83.76085</v>
      </c>
      <c r="IL8" s="168"/>
      <c r="IM8" s="147">
        <v>45959</v>
      </c>
      <c r="IN8" s="152">
        <v>11.1671</v>
      </c>
      <c r="IO8" s="152">
        <v>79.11108653</v>
      </c>
      <c r="IQ8" s="168"/>
      <c r="IR8" s="147">
        <v>45987</v>
      </c>
      <c r="IS8" s="152">
        <v>11.1388</v>
      </c>
      <c r="IT8" s="152">
        <v>78.85824848</v>
      </c>
      <c r="IV8" s="168"/>
      <c r="IW8" s="147">
        <v>46020</v>
      </c>
      <c r="IX8" s="152">
        <v>11.026</v>
      </c>
      <c r="IY8" s="152">
        <v>77.5469606</v>
      </c>
      <c r="JA8" s="168"/>
      <c r="JB8" s="147">
        <v>46050</v>
      </c>
      <c r="JC8" s="152">
        <v>10.9793</v>
      </c>
      <c r="JD8" s="152">
        <v>76.58610715</v>
      </c>
      <c r="JF8" s="168"/>
      <c r="JG8" s="147">
        <v>46078</v>
      </c>
      <c r="JH8" s="152">
        <v>11.126</v>
      </c>
      <c r="JI8" s="152">
        <v>77.1265446</v>
      </c>
      <c r="JK8" s="168"/>
      <c r="JL8" s="147">
        <v>46108</v>
      </c>
      <c r="JM8" s="152">
        <v>11.7774</v>
      </c>
      <c r="JN8" s="152">
        <v>81.43012134</v>
      </c>
      <c r="JP8" s="168"/>
      <c r="JQ8" s="147">
        <v>46140</v>
      </c>
      <c r="JR8" s="152">
        <v>10.9659</v>
      </c>
      <c r="JS8" s="152">
        <v>75.21401151</v>
      </c>
      <c r="JU8" s="168"/>
      <c r="JV8" s="147">
        <v>46169</v>
      </c>
      <c r="JW8" s="152">
        <v>10.5788</v>
      </c>
      <c r="JX8" s="152">
        <v>72.24368308</v>
      </c>
      <c r="JZ8" s="168"/>
      <c r="KA8" s="147">
        <v>46199</v>
      </c>
      <c r="KB8" s="152">
        <v>11.1023</v>
      </c>
      <c r="KC8" s="152">
        <v>75.67993818</v>
      </c>
    </row>
    <row r="9" spans="2:289">
      <c r="B9" s="168" t="s">
        <v>173</v>
      </c>
      <c r="C9" s="168" t="s">
        <v>2507</v>
      </c>
      <c r="D9" s="149">
        <f t="shared" si="6"/>
        <v>12.4488</v>
      </c>
      <c r="E9" s="181" t="s">
        <v>174</v>
      </c>
      <c r="F9" s="149">
        <f t="shared" si="7"/>
        <v>6.3313</v>
      </c>
      <c r="G9" s="309">
        <f t="shared" si="8"/>
        <v>78.81708744</v>
      </c>
      <c r="I9" s="168" t="s">
        <v>175</v>
      </c>
      <c r="J9" s="168" t="s">
        <v>2508</v>
      </c>
      <c r="K9" s="149">
        <f t="shared" si="9"/>
        <v>15.7002</v>
      </c>
      <c r="L9" s="181" t="s">
        <v>176</v>
      </c>
      <c r="M9" s="149">
        <f t="shared" si="10"/>
        <v>6.3732</v>
      </c>
      <c r="N9" s="309">
        <f t="shared" si="11"/>
        <v>100.06051464</v>
      </c>
      <c r="P9" s="168" t="s">
        <v>177</v>
      </c>
      <c r="Q9" s="168" t="s">
        <v>2509</v>
      </c>
      <c r="R9" s="149">
        <f t="shared" si="12"/>
        <v>11.4966</v>
      </c>
      <c r="S9" s="181" t="s">
        <v>178</v>
      </c>
      <c r="T9" s="149">
        <f t="shared" si="13"/>
        <v>6.559</v>
      </c>
      <c r="U9" s="309">
        <f t="shared" si="14"/>
        <v>75.4061994</v>
      </c>
      <c r="W9" s="168" t="s">
        <v>179</v>
      </c>
      <c r="X9" s="168" t="s">
        <v>2510</v>
      </c>
      <c r="Y9" s="149">
        <f t="shared" si="15"/>
        <v>8.8875</v>
      </c>
      <c r="Z9" s="181" t="s">
        <v>180</v>
      </c>
      <c r="AA9" s="149">
        <f t="shared" si="16"/>
        <v>6.6766</v>
      </c>
      <c r="AB9" s="309">
        <f t="shared" si="17"/>
        <v>59.3382825</v>
      </c>
      <c r="AD9" s="168" t="s">
        <v>181</v>
      </c>
      <c r="AE9" s="168" t="s">
        <v>2511</v>
      </c>
      <c r="AF9" s="149">
        <f t="shared" si="18"/>
        <v>8.0681</v>
      </c>
      <c r="AG9" s="181" t="s">
        <v>182</v>
      </c>
      <c r="AH9" s="149">
        <f t="shared" si="19"/>
        <v>6.685</v>
      </c>
      <c r="AI9" s="309">
        <f t="shared" si="20"/>
        <v>53.9352485</v>
      </c>
      <c r="AK9" s="168" t="s">
        <v>183</v>
      </c>
      <c r="AL9" s="168" t="s">
        <v>2512</v>
      </c>
      <c r="AM9" s="149">
        <f t="shared" si="21"/>
        <v>8.6394</v>
      </c>
      <c r="AN9" s="181" t="s">
        <v>184</v>
      </c>
      <c r="AO9" s="149">
        <f t="shared" si="22"/>
        <v>6.7483</v>
      </c>
      <c r="AP9" s="309">
        <f t="shared" si="23"/>
        <v>58.30126302</v>
      </c>
      <c r="AR9" s="168" t="s">
        <v>185</v>
      </c>
      <c r="AS9" s="168" t="s">
        <v>2513</v>
      </c>
      <c r="AT9" s="149">
        <f t="shared" si="24"/>
        <v>8.8151</v>
      </c>
      <c r="AU9" s="181" t="s">
        <v>186</v>
      </c>
      <c r="AV9" s="149">
        <f t="shared" si="25"/>
        <v>6.8486</v>
      </c>
      <c r="AW9" s="309">
        <f t="shared" si="26"/>
        <v>60.37109386</v>
      </c>
      <c r="AY9" s="168" t="s">
        <v>187</v>
      </c>
      <c r="AZ9" s="168" t="s">
        <v>2514</v>
      </c>
      <c r="BA9" s="149">
        <f t="shared" si="27"/>
        <v>8.1818</v>
      </c>
      <c r="BB9" s="181" t="s">
        <v>188</v>
      </c>
      <c r="BC9" s="149">
        <f t="shared" si="28"/>
        <v>7.0722</v>
      </c>
      <c r="BD9" s="309">
        <f t="shared" si="29"/>
        <v>57.86332596</v>
      </c>
      <c r="BF9" s="168" t="s">
        <v>189</v>
      </c>
      <c r="BG9" s="168" t="s">
        <v>2515</v>
      </c>
      <c r="BH9" s="149">
        <f t="shared" si="30"/>
        <v>8.5275</v>
      </c>
      <c r="BI9" s="181" t="s">
        <v>190</v>
      </c>
      <c r="BJ9" s="149">
        <f t="shared" si="31"/>
        <v>7.1638</v>
      </c>
      <c r="BK9" s="309">
        <f t="shared" si="32"/>
        <v>61.0893045</v>
      </c>
      <c r="BM9" s="168" t="s">
        <v>191</v>
      </c>
      <c r="BN9" s="168" t="s">
        <v>2516</v>
      </c>
      <c r="BO9" s="149">
        <f t="shared" si="33"/>
        <v>8.4447</v>
      </c>
      <c r="BP9" s="181" t="s">
        <v>192</v>
      </c>
      <c r="BQ9" s="149">
        <f t="shared" si="34"/>
        <v>7.1339</v>
      </c>
      <c r="BR9" s="309">
        <f t="shared" si="35"/>
        <v>60.24364533</v>
      </c>
      <c r="BT9" s="168" t="s">
        <v>193</v>
      </c>
      <c r="BU9" s="168" t="s">
        <v>2517</v>
      </c>
      <c r="BV9" s="149">
        <f t="shared" si="0"/>
        <v>9.8558</v>
      </c>
      <c r="BW9" s="181" t="s">
        <v>194</v>
      </c>
      <c r="BX9" s="149">
        <f t="shared" si="1"/>
        <v>6.9546</v>
      </c>
      <c r="BY9" s="309">
        <f t="shared" si="2"/>
        <v>68.54314668</v>
      </c>
      <c r="CA9" s="168" t="s">
        <v>195</v>
      </c>
      <c r="CB9" s="168" t="s">
        <v>2518</v>
      </c>
      <c r="CC9" s="149">
        <f t="shared" si="3"/>
        <v>10.1749</v>
      </c>
      <c r="CD9" s="181" t="s">
        <v>196</v>
      </c>
      <c r="CE9" s="149">
        <f t="shared" si="4"/>
        <v>6.7674</v>
      </c>
      <c r="CF9" s="309">
        <f t="shared" si="5"/>
        <v>68.85761826</v>
      </c>
      <c r="CH9" s="168"/>
      <c r="CI9" s="172">
        <v>44980</v>
      </c>
      <c r="CJ9" s="149">
        <v>10.8785</v>
      </c>
      <c r="CK9" s="309">
        <v>75.0921098</v>
      </c>
      <c r="CM9" s="168"/>
      <c r="CN9" s="172">
        <v>45013</v>
      </c>
      <c r="CO9" s="149">
        <v>11.1587</v>
      </c>
      <c r="CP9" s="309">
        <v>76.71494663</v>
      </c>
      <c r="CR9" s="168"/>
      <c r="CS9" s="172">
        <v>45041</v>
      </c>
      <c r="CT9" s="149">
        <v>11.8274</v>
      </c>
      <c r="CU9" s="309">
        <v>81.42810078</v>
      </c>
      <c r="CW9" s="168"/>
      <c r="CX9" s="172">
        <v>45072</v>
      </c>
      <c r="CY9" s="149">
        <v>11.3188</v>
      </c>
      <c r="CZ9" s="309">
        <v>80.0918288</v>
      </c>
      <c r="DB9" s="168"/>
      <c r="DC9" s="172">
        <v>45104</v>
      </c>
      <c r="DD9" s="149">
        <v>11.6772</v>
      </c>
      <c r="DE9" s="309">
        <v>84.19027656</v>
      </c>
      <c r="DG9" s="168"/>
      <c r="DH9" s="172">
        <v>45133</v>
      </c>
      <c r="DI9" s="149">
        <v>12.657</v>
      </c>
      <c r="DJ9" s="309">
        <v>90.2380815</v>
      </c>
      <c r="DL9" s="168"/>
      <c r="DM9" s="172">
        <v>45166</v>
      </c>
      <c r="DN9" s="149">
        <v>13.0759</v>
      </c>
      <c r="DO9" s="309">
        <v>93.95818704</v>
      </c>
      <c r="DQ9" s="168"/>
      <c r="DR9" s="173">
        <v>45194</v>
      </c>
      <c r="DS9" s="149">
        <v>13.2921</v>
      </c>
      <c r="DT9" s="309">
        <v>95.34024567</v>
      </c>
      <c r="DV9" s="168"/>
      <c r="DW9" s="173">
        <v>45225</v>
      </c>
      <c r="DX9" s="149">
        <v>12.8699</v>
      </c>
      <c r="DY9" s="309">
        <v>92.38529016</v>
      </c>
      <c r="EA9" s="168"/>
      <c r="EB9" s="173">
        <v>45257</v>
      </c>
      <c r="EC9" s="149">
        <v>12.4851</v>
      </c>
      <c r="ED9" s="309">
        <v>88.84272309</v>
      </c>
      <c r="EF9" s="168"/>
      <c r="EG9" s="173">
        <v>45286</v>
      </c>
      <c r="EH9" s="149">
        <v>12.9499</v>
      </c>
      <c r="EI9" s="309">
        <v>91.89896535</v>
      </c>
      <c r="EK9" s="168"/>
      <c r="EL9" s="173">
        <v>45316</v>
      </c>
      <c r="EM9" s="149">
        <v>12.4267</v>
      </c>
      <c r="EN9" s="309">
        <v>88.28424748</v>
      </c>
      <c r="EP9" s="168"/>
      <c r="EQ9" s="173">
        <v>45348</v>
      </c>
      <c r="ER9" s="149">
        <v>13.16</v>
      </c>
      <c r="ES9" s="309">
        <v>93.54128</v>
      </c>
      <c r="EU9" s="168"/>
      <c r="EV9" s="173">
        <v>45377</v>
      </c>
      <c r="EW9" s="149">
        <v>12.9842</v>
      </c>
      <c r="EX9" s="309">
        <v>92.11381</v>
      </c>
      <c r="EZ9" s="168"/>
      <c r="FA9" s="173">
        <v>45407</v>
      </c>
      <c r="FB9" s="149">
        <v>12.8753</v>
      </c>
      <c r="FC9" s="309">
        <v>91.48930674</v>
      </c>
      <c r="FE9" s="168"/>
      <c r="FF9" s="173">
        <v>45440</v>
      </c>
      <c r="FG9" s="149">
        <v>12.3953</v>
      </c>
      <c r="FH9" s="309">
        <v>88.13182253</v>
      </c>
      <c r="FJ9" s="168"/>
      <c r="FK9" s="173">
        <v>45468</v>
      </c>
      <c r="FL9" s="149">
        <v>12.2228</v>
      </c>
      <c r="FM9" s="309">
        <v>87.056893</v>
      </c>
      <c r="FO9" s="168"/>
      <c r="FP9" s="173">
        <v>45499</v>
      </c>
      <c r="FQ9" s="149">
        <v>11.846</v>
      </c>
      <c r="FR9" s="309">
        <v>84.426442</v>
      </c>
      <c r="FT9" s="168"/>
      <c r="FU9" s="173">
        <v>45531</v>
      </c>
      <c r="FV9" s="149">
        <v>12.9166</v>
      </c>
      <c r="FW9" s="309">
        <v>92.02948334</v>
      </c>
      <c r="FY9" s="168"/>
      <c r="FZ9" s="147">
        <v>45560</v>
      </c>
      <c r="GA9" s="152">
        <v>13.233</v>
      </c>
      <c r="GB9" s="152">
        <v>92.89831</v>
      </c>
      <c r="GD9" s="168"/>
      <c r="GE9" s="147">
        <v>45593</v>
      </c>
      <c r="GF9" s="152">
        <v>13.6467</v>
      </c>
      <c r="GG9" s="152">
        <v>97.31052369</v>
      </c>
      <c r="GI9" s="168"/>
      <c r="GJ9" s="147">
        <v>45622</v>
      </c>
      <c r="GK9" s="152">
        <v>14.3711</v>
      </c>
      <c r="GL9" s="152">
        <v>103.3426</v>
      </c>
      <c r="GN9" s="168"/>
      <c r="GO9" s="147">
        <v>45652</v>
      </c>
      <c r="GP9" s="152">
        <v>13.6646</v>
      </c>
      <c r="GQ9" s="152">
        <v>98.24437</v>
      </c>
      <c r="GS9" s="168"/>
      <c r="GT9" s="147">
        <v>45671</v>
      </c>
      <c r="GU9" s="152">
        <v>14.0399</v>
      </c>
      <c r="GV9" s="152">
        <v>100.916</v>
      </c>
      <c r="GX9" s="168"/>
      <c r="GY9" s="147">
        <v>45713</v>
      </c>
      <c r="GZ9" s="152">
        <v>12.1016</v>
      </c>
      <c r="HA9" s="152">
        <v>86.79994</v>
      </c>
      <c r="HC9" s="168"/>
      <c r="HD9" s="170">
        <v>45742</v>
      </c>
      <c r="HE9" s="152">
        <v>11.6615</v>
      </c>
      <c r="HF9" s="152">
        <v>83.67593</v>
      </c>
      <c r="HH9" s="168"/>
      <c r="HI9" s="170">
        <v>45772</v>
      </c>
      <c r="HJ9" s="152">
        <v>11.4048</v>
      </c>
      <c r="HK9" s="152">
        <v>82.18983</v>
      </c>
      <c r="HM9" s="168"/>
      <c r="HN9" s="170">
        <v>45804</v>
      </c>
      <c r="HO9" s="152">
        <v>11.1246</v>
      </c>
      <c r="HP9" s="152">
        <v>79.95917</v>
      </c>
      <c r="HR9" s="168"/>
      <c r="HS9" s="147">
        <v>45833</v>
      </c>
      <c r="HT9" s="152">
        <v>10.9172</v>
      </c>
      <c r="HU9" s="152">
        <v>78.24139</v>
      </c>
      <c r="HW9" s="168"/>
      <c r="HX9" s="147">
        <v>45866</v>
      </c>
      <c r="HY9">
        <v>11.0812</v>
      </c>
      <c r="HZ9">
        <v>79.19401</v>
      </c>
      <c r="IB9" s="168"/>
      <c r="IC9" s="147">
        <v>45895</v>
      </c>
      <c r="ID9">
        <v>11.287</v>
      </c>
      <c r="IE9">
        <v>80.3499</v>
      </c>
      <c r="IG9" s="168"/>
      <c r="IH9" s="147">
        <v>45925</v>
      </c>
      <c r="II9" s="152">
        <v>11.7444</v>
      </c>
      <c r="IJ9" s="152">
        <v>83.52382</v>
      </c>
      <c r="IL9" s="168"/>
      <c r="IM9" s="147">
        <v>45958</v>
      </c>
      <c r="IN9" s="152">
        <v>11.1576</v>
      </c>
      <c r="IO9" s="152">
        <v>79.05829056</v>
      </c>
      <c r="IQ9" s="168"/>
      <c r="IR9" s="147">
        <v>45986</v>
      </c>
      <c r="IS9" s="152">
        <v>11.0503</v>
      </c>
      <c r="IT9" s="152">
        <v>78.26485478</v>
      </c>
      <c r="IV9" s="168"/>
      <c r="IW9" s="147">
        <v>46017</v>
      </c>
      <c r="IX9" s="152">
        <v>11.1455</v>
      </c>
      <c r="IY9" s="152">
        <v>78.4175089</v>
      </c>
      <c r="JA9" s="168"/>
      <c r="JB9" s="147">
        <v>46049</v>
      </c>
      <c r="JC9" s="152">
        <v>10.9767</v>
      </c>
      <c r="JD9" s="152">
        <v>76.68103086</v>
      </c>
      <c r="JF9" s="168"/>
      <c r="JG9" s="147">
        <v>46077</v>
      </c>
      <c r="JH9" s="152">
        <v>11.1262</v>
      </c>
      <c r="JI9" s="152">
        <v>77.23140468</v>
      </c>
      <c r="JK9" s="168"/>
      <c r="JL9" s="147">
        <v>46107</v>
      </c>
      <c r="JM9" s="152">
        <v>11.7287</v>
      </c>
      <c r="JN9" s="152">
        <v>80.99371072</v>
      </c>
      <c r="JP9" s="168"/>
      <c r="JQ9" s="147">
        <v>46139</v>
      </c>
      <c r="JR9" s="152">
        <v>11.0129</v>
      </c>
      <c r="JS9" s="152">
        <v>75.52536691</v>
      </c>
      <c r="JU9" s="168"/>
      <c r="JV9" s="147">
        <v>46168</v>
      </c>
      <c r="JW9" s="152">
        <v>10.5281</v>
      </c>
      <c r="JX9" s="152">
        <v>71.89428928</v>
      </c>
      <c r="JZ9" s="168"/>
      <c r="KA9" s="147">
        <v>46198</v>
      </c>
      <c r="KB9" s="152">
        <v>10.9897</v>
      </c>
      <c r="KC9" s="152">
        <v>74.95964473</v>
      </c>
    </row>
    <row r="10" spans="2:289">
      <c r="B10" s="168" t="s">
        <v>204</v>
      </c>
      <c r="C10" s="168" t="s">
        <v>2519</v>
      </c>
      <c r="D10" s="149">
        <f t="shared" si="6"/>
        <v>12.6355</v>
      </c>
      <c r="E10" s="181" t="s">
        <v>205</v>
      </c>
      <c r="F10" s="149">
        <f t="shared" si="7"/>
        <v>6.3487</v>
      </c>
      <c r="G10" s="309">
        <f t="shared" si="8"/>
        <v>80.21899885</v>
      </c>
      <c r="I10" s="168" t="s">
        <v>206</v>
      </c>
      <c r="J10" s="168" t="s">
        <v>2520</v>
      </c>
      <c r="K10" s="149">
        <f t="shared" si="9"/>
        <v>16.0334</v>
      </c>
      <c r="L10" s="181" t="s">
        <v>207</v>
      </c>
      <c r="M10" s="149">
        <f t="shared" si="10"/>
        <v>6.3739</v>
      </c>
      <c r="N10" s="309">
        <f t="shared" si="11"/>
        <v>102.19528826</v>
      </c>
      <c r="P10" s="168" t="s">
        <v>208</v>
      </c>
      <c r="Q10" s="168" t="s">
        <v>2521</v>
      </c>
      <c r="R10" s="149">
        <f t="shared" si="12"/>
        <v>11.9127</v>
      </c>
      <c r="S10" s="181" t="s">
        <v>209</v>
      </c>
      <c r="T10" s="149">
        <f t="shared" si="13"/>
        <v>6.4909</v>
      </c>
      <c r="U10" s="309">
        <f t="shared" si="14"/>
        <v>77.32414443</v>
      </c>
      <c r="W10" s="168" t="s">
        <v>210</v>
      </c>
      <c r="X10" s="168" t="s">
        <v>2522</v>
      </c>
      <c r="Y10" s="149">
        <f t="shared" si="15"/>
        <v>8.3926</v>
      </c>
      <c r="Z10" s="181" t="s">
        <v>211</v>
      </c>
      <c r="AA10" s="149">
        <f t="shared" si="16"/>
        <v>6.655</v>
      </c>
      <c r="AB10" s="309">
        <f t="shared" si="17"/>
        <v>55.852753</v>
      </c>
      <c r="AD10" s="168" t="s">
        <v>212</v>
      </c>
      <c r="AE10" s="168" t="s">
        <v>2523</v>
      </c>
      <c r="AF10" s="149">
        <f t="shared" si="18"/>
        <v>8.1455</v>
      </c>
      <c r="AG10" s="181" t="s">
        <v>213</v>
      </c>
      <c r="AH10" s="149">
        <f t="shared" si="19"/>
        <v>6.7</v>
      </c>
      <c r="AI10" s="309">
        <f t="shared" si="20"/>
        <v>54.57485</v>
      </c>
      <c r="AK10" s="168" t="s">
        <v>214</v>
      </c>
      <c r="AL10" s="168" t="s">
        <v>2524</v>
      </c>
      <c r="AM10" s="149">
        <f t="shared" si="21"/>
        <v>8.6146</v>
      </c>
      <c r="AN10" s="181" t="s">
        <v>215</v>
      </c>
      <c r="AO10" s="149">
        <f t="shared" si="22"/>
        <v>6.7543</v>
      </c>
      <c r="AP10" s="309">
        <f t="shared" si="23"/>
        <v>58.18559278</v>
      </c>
      <c r="AR10" s="168" t="s">
        <v>216</v>
      </c>
      <c r="AS10" s="168" t="s">
        <v>2525</v>
      </c>
      <c r="AT10" s="149">
        <f t="shared" si="24"/>
        <v>8.7808</v>
      </c>
      <c r="AU10" s="181" t="s">
        <v>217</v>
      </c>
      <c r="AV10" s="149">
        <f t="shared" si="25"/>
        <v>6.8536</v>
      </c>
      <c r="AW10" s="309">
        <f t="shared" si="26"/>
        <v>60.18009088</v>
      </c>
      <c r="AY10" s="168" t="s">
        <v>218</v>
      </c>
      <c r="AZ10" s="168" t="s">
        <v>2526</v>
      </c>
      <c r="BA10" s="149">
        <f t="shared" si="27"/>
        <v>8.0622</v>
      </c>
      <c r="BB10" s="181" t="s">
        <v>219</v>
      </c>
      <c r="BC10" s="149">
        <f t="shared" si="28"/>
        <v>7.0298</v>
      </c>
      <c r="BD10" s="309">
        <f t="shared" si="29"/>
        <v>56.67565356</v>
      </c>
      <c r="BF10" s="168" t="s">
        <v>220</v>
      </c>
      <c r="BG10" s="168" t="s">
        <v>2527</v>
      </c>
      <c r="BH10" s="149">
        <f t="shared" si="30"/>
        <v>8.479</v>
      </c>
      <c r="BI10" s="181" t="s">
        <v>221</v>
      </c>
      <c r="BJ10" s="149">
        <f t="shared" si="31"/>
        <v>7.1668</v>
      </c>
      <c r="BK10" s="309">
        <f t="shared" si="32"/>
        <v>60.7672972</v>
      </c>
      <c r="BM10" s="168" t="s">
        <v>222</v>
      </c>
      <c r="BN10" s="168" t="s">
        <v>2493</v>
      </c>
      <c r="BO10" s="149">
        <f t="shared" si="33"/>
        <v>8.4421</v>
      </c>
      <c r="BP10" s="181" t="s">
        <v>223</v>
      </c>
      <c r="BQ10" s="149">
        <f t="shared" si="34"/>
        <v>7.1201</v>
      </c>
      <c r="BR10" s="309">
        <f t="shared" si="35"/>
        <v>60.10859621</v>
      </c>
      <c r="BT10" s="168" t="s">
        <v>224</v>
      </c>
      <c r="BU10" s="168" t="s">
        <v>2528</v>
      </c>
      <c r="BV10" s="149">
        <f t="shared" si="0"/>
        <v>9.8935</v>
      </c>
      <c r="BW10" s="181" t="s">
        <v>225</v>
      </c>
      <c r="BX10" s="149">
        <f t="shared" si="1"/>
        <v>6.9825</v>
      </c>
      <c r="BY10" s="309">
        <f t="shared" si="2"/>
        <v>69.08136375</v>
      </c>
      <c r="CA10" s="168" t="s">
        <v>226</v>
      </c>
      <c r="CB10" s="168" t="s">
        <v>2529</v>
      </c>
      <c r="CC10" s="149">
        <f t="shared" si="3"/>
        <v>10.1262</v>
      </c>
      <c r="CD10" s="181" t="s">
        <v>227</v>
      </c>
      <c r="CE10" s="149">
        <f t="shared" si="4"/>
        <v>6.7602</v>
      </c>
      <c r="CF10" s="309">
        <f t="shared" si="5"/>
        <v>68.45513724</v>
      </c>
      <c r="CH10" s="168"/>
      <c r="CI10" s="172">
        <v>44979</v>
      </c>
      <c r="CJ10" s="149">
        <v>10.8724</v>
      </c>
      <c r="CK10" s="309">
        <v>74.75753516</v>
      </c>
      <c r="CM10" s="168"/>
      <c r="CN10" s="172">
        <v>45012</v>
      </c>
      <c r="CO10" s="149">
        <v>11.2498</v>
      </c>
      <c r="CP10" s="309">
        <v>77.30187572</v>
      </c>
      <c r="CR10" s="168"/>
      <c r="CS10" s="172">
        <v>45040</v>
      </c>
      <c r="CT10" s="149">
        <v>11.8424</v>
      </c>
      <c r="CU10" s="309">
        <v>81.5171604</v>
      </c>
      <c r="CW10" s="168"/>
      <c r="CX10" s="172">
        <v>45071</v>
      </c>
      <c r="CY10" s="149">
        <v>11.3746</v>
      </c>
      <c r="CZ10" s="309">
        <v>80.22391634</v>
      </c>
      <c r="DB10" s="168"/>
      <c r="DC10" s="172">
        <v>45103</v>
      </c>
      <c r="DD10" s="149">
        <v>11.6848</v>
      </c>
      <c r="DE10" s="309">
        <v>84.19599488</v>
      </c>
      <c r="DG10" s="168"/>
      <c r="DH10" s="172">
        <v>45132</v>
      </c>
      <c r="DI10" s="149">
        <v>12.6032</v>
      </c>
      <c r="DJ10" s="309">
        <v>89.99440992</v>
      </c>
      <c r="DL10" s="168"/>
      <c r="DM10" s="172">
        <v>45163</v>
      </c>
      <c r="DN10" s="149">
        <v>12.9816</v>
      </c>
      <c r="DO10" s="309">
        <v>93.31563528</v>
      </c>
      <c r="DQ10" s="168"/>
      <c r="DR10" s="173">
        <v>45191</v>
      </c>
      <c r="DS10" s="149">
        <v>13.2752</v>
      </c>
      <c r="DT10" s="309">
        <v>95.22168208</v>
      </c>
      <c r="DV10" s="168"/>
      <c r="DW10" s="173">
        <v>45224</v>
      </c>
      <c r="DX10" s="149">
        <v>12.9369</v>
      </c>
      <c r="DY10" s="309">
        <v>92.86753665</v>
      </c>
      <c r="EA10" s="168"/>
      <c r="EB10" s="173">
        <v>45254</v>
      </c>
      <c r="EC10" s="149">
        <v>12.3736</v>
      </c>
      <c r="ED10" s="309">
        <v>88.03940136</v>
      </c>
      <c r="EF10" s="168"/>
      <c r="EG10" s="173">
        <v>45285</v>
      </c>
      <c r="EH10" s="149">
        <v>12.9459</v>
      </c>
      <c r="EI10" s="309">
        <v>91.9288359</v>
      </c>
      <c r="EK10" s="168"/>
      <c r="EL10" s="173">
        <v>45315</v>
      </c>
      <c r="EM10" s="149">
        <v>12.432</v>
      </c>
      <c r="EN10" s="309">
        <v>88.3330896</v>
      </c>
      <c r="EP10" s="168"/>
      <c r="EQ10" s="173">
        <v>45345</v>
      </c>
      <c r="ER10" s="149">
        <v>13.0238</v>
      </c>
      <c r="ES10" s="309">
        <v>92.55233232</v>
      </c>
      <c r="EU10" s="168"/>
      <c r="EV10" s="173">
        <v>45376</v>
      </c>
      <c r="EW10" s="149">
        <v>12.8308</v>
      </c>
      <c r="EX10" s="309">
        <v>91.093548</v>
      </c>
      <c r="EZ10" s="168"/>
      <c r="FA10" s="173">
        <v>45406</v>
      </c>
      <c r="FB10" s="149">
        <v>12.9988</v>
      </c>
      <c r="FC10" s="309">
        <v>92.35387424</v>
      </c>
      <c r="FE10" s="168"/>
      <c r="FF10" s="173">
        <v>45439</v>
      </c>
      <c r="FG10" s="149">
        <v>12.4942</v>
      </c>
      <c r="FH10" s="309">
        <v>88.82251722</v>
      </c>
      <c r="FJ10" s="168"/>
      <c r="FK10" s="173">
        <v>45467</v>
      </c>
      <c r="FL10" s="149">
        <v>12.3928</v>
      </c>
      <c r="FM10" s="309">
        <v>88.23797528</v>
      </c>
      <c r="FO10" s="168"/>
      <c r="FP10" s="173">
        <v>45498</v>
      </c>
      <c r="FQ10" s="149">
        <v>11.9976</v>
      </c>
      <c r="FR10" s="309">
        <v>85.56808296</v>
      </c>
      <c r="FT10" s="168"/>
      <c r="FU10" s="173">
        <v>45530</v>
      </c>
      <c r="FV10" s="149">
        <v>12.8576</v>
      </c>
      <c r="FW10" s="309">
        <v>91.46768064</v>
      </c>
      <c r="FY10" s="168"/>
      <c r="FZ10" s="147">
        <v>45559</v>
      </c>
      <c r="GA10" s="152">
        <v>13.1904</v>
      </c>
      <c r="GB10" s="152">
        <v>93.00551</v>
      </c>
      <c r="GD10" s="168"/>
      <c r="GE10" s="147">
        <v>45590</v>
      </c>
      <c r="GF10" s="152">
        <v>13.5256</v>
      </c>
      <c r="GG10" s="152">
        <v>96.1534904</v>
      </c>
      <c r="GI10" s="168"/>
      <c r="GJ10" s="147">
        <v>45621</v>
      </c>
      <c r="GK10" s="152">
        <v>14.4107</v>
      </c>
      <c r="GL10" s="152">
        <v>103.6389</v>
      </c>
      <c r="GN10" s="168"/>
      <c r="GO10" s="147">
        <v>45651</v>
      </c>
      <c r="GP10" s="152">
        <v>13.7352</v>
      </c>
      <c r="GQ10" s="152">
        <v>98.71214</v>
      </c>
      <c r="GS10" s="168"/>
      <c r="GT10" s="147">
        <v>45670</v>
      </c>
      <c r="GU10" s="152">
        <v>13.8894</v>
      </c>
      <c r="GV10" s="152">
        <v>99.84395</v>
      </c>
      <c r="GX10" s="168"/>
      <c r="GY10" s="147">
        <v>45712</v>
      </c>
      <c r="GZ10" s="152">
        <v>12.2042</v>
      </c>
      <c r="HA10" s="152">
        <v>87.52486</v>
      </c>
      <c r="HC10" s="168"/>
      <c r="HD10" s="170">
        <v>45741</v>
      </c>
      <c r="HE10" s="152">
        <v>11.5721</v>
      </c>
      <c r="HF10" s="152">
        <v>83.07379</v>
      </c>
      <c r="HH10" s="168"/>
      <c r="HI10" s="170">
        <v>45771</v>
      </c>
      <c r="HJ10" s="152">
        <v>11.3778</v>
      </c>
      <c r="HK10" s="152">
        <v>82.03166</v>
      </c>
      <c r="HM10" s="168"/>
      <c r="HN10" s="170">
        <v>45803</v>
      </c>
      <c r="HO10" s="152">
        <v>11.073</v>
      </c>
      <c r="HP10" s="152">
        <v>79.54068</v>
      </c>
      <c r="HR10" s="168"/>
      <c r="HS10" s="147">
        <v>45832</v>
      </c>
      <c r="HT10" s="152">
        <v>10.9442</v>
      </c>
      <c r="HU10" s="152">
        <v>78.42176</v>
      </c>
      <c r="HW10" s="168"/>
      <c r="HX10" s="147">
        <v>45863</v>
      </c>
      <c r="HY10">
        <v>11.1195</v>
      </c>
      <c r="HZ10">
        <v>79.41436</v>
      </c>
      <c r="IB10" s="168"/>
      <c r="IC10" s="147">
        <v>45894</v>
      </c>
      <c r="ID10">
        <v>11.258</v>
      </c>
      <c r="IE10">
        <v>80.11305</v>
      </c>
      <c r="IG10" s="168"/>
      <c r="IH10" s="147">
        <v>45924</v>
      </c>
      <c r="II10" s="152">
        <v>11.7567</v>
      </c>
      <c r="IJ10" s="152">
        <v>83.5631</v>
      </c>
      <c r="IL10" s="168"/>
      <c r="IM10" s="147">
        <v>45957</v>
      </c>
      <c r="IN10" s="152">
        <v>11.2183</v>
      </c>
      <c r="IO10" s="152">
        <v>79.51643223</v>
      </c>
      <c r="IQ10" s="168"/>
      <c r="IR10" s="147">
        <v>45985</v>
      </c>
      <c r="IS10" s="152">
        <v>11.1274</v>
      </c>
      <c r="IT10" s="152">
        <v>78.83429078</v>
      </c>
      <c r="IV10" s="168"/>
      <c r="IW10" s="147">
        <v>46016</v>
      </c>
      <c r="IX10" s="152">
        <v>11.2592</v>
      </c>
      <c r="IY10" s="152">
        <v>79.25576064</v>
      </c>
      <c r="JA10" s="168"/>
      <c r="JB10" s="147">
        <v>46048</v>
      </c>
      <c r="JC10" s="152">
        <v>10.8716</v>
      </c>
      <c r="JD10" s="152">
        <v>75.93051588</v>
      </c>
      <c r="JF10" s="168"/>
      <c r="JG10" s="147">
        <v>46066</v>
      </c>
      <c r="JH10" s="152">
        <v>11.1826</v>
      </c>
      <c r="JI10" s="152">
        <v>77.60500748</v>
      </c>
      <c r="JK10" s="168"/>
      <c r="JL10" s="147">
        <v>46106</v>
      </c>
      <c r="JM10" s="152">
        <v>11.6858</v>
      </c>
      <c r="JN10" s="152">
        <v>80.52801638</v>
      </c>
      <c r="JP10" s="168"/>
      <c r="JQ10" s="147">
        <v>46136</v>
      </c>
      <c r="JR10" s="152">
        <v>11.0727</v>
      </c>
      <c r="JS10" s="152">
        <v>76.04065998</v>
      </c>
      <c r="JU10" s="168"/>
      <c r="JV10" s="147">
        <v>46167</v>
      </c>
      <c r="JW10" s="152">
        <v>10.5114</v>
      </c>
      <c r="JX10" s="152">
        <v>71.81178252</v>
      </c>
      <c r="JZ10" s="168"/>
      <c r="KA10" s="147">
        <v>46197</v>
      </c>
      <c r="KB10" s="152">
        <v>10.974</v>
      </c>
      <c r="KC10" s="152">
        <v>74.837193</v>
      </c>
    </row>
    <row r="11" spans="2:289">
      <c r="B11" s="168" t="s">
        <v>235</v>
      </c>
      <c r="C11" s="168" t="s">
        <v>2530</v>
      </c>
      <c r="D11" s="149">
        <f t="shared" si="6"/>
        <v>12.3055</v>
      </c>
      <c r="E11" s="181" t="s">
        <v>236</v>
      </c>
      <c r="F11" s="149">
        <f t="shared" si="7"/>
        <v>6.3401</v>
      </c>
      <c r="G11" s="309">
        <f t="shared" si="8"/>
        <v>78.01810055</v>
      </c>
      <c r="I11" s="168" t="s">
        <v>237</v>
      </c>
      <c r="J11" s="168" t="s">
        <v>2531</v>
      </c>
      <c r="K11" s="149">
        <f t="shared" si="9"/>
        <v>15.1869</v>
      </c>
      <c r="L11" s="181" t="s">
        <v>145</v>
      </c>
      <c r="M11" s="149">
        <f t="shared" si="10"/>
        <v>6.364</v>
      </c>
      <c r="N11" s="309">
        <f t="shared" si="11"/>
        <v>96.6494316</v>
      </c>
      <c r="P11" s="168" t="s">
        <v>238</v>
      </c>
      <c r="Q11" s="168" t="s">
        <v>2532</v>
      </c>
      <c r="R11" s="149">
        <f t="shared" si="12"/>
        <v>12.437</v>
      </c>
      <c r="S11" s="181" t="s">
        <v>239</v>
      </c>
      <c r="T11" s="149">
        <f t="shared" si="13"/>
        <v>6.4596</v>
      </c>
      <c r="U11" s="309">
        <f t="shared" si="14"/>
        <v>80.3380452</v>
      </c>
      <c r="W11" s="168" t="s">
        <v>240</v>
      </c>
      <c r="X11" s="168" t="s">
        <v>2533</v>
      </c>
      <c r="Y11" s="149">
        <f t="shared" si="15"/>
        <v>8.7972</v>
      </c>
      <c r="Z11" s="181" t="s">
        <v>241</v>
      </c>
      <c r="AA11" s="149">
        <f t="shared" si="16"/>
        <v>6.6566</v>
      </c>
      <c r="AB11" s="309">
        <f t="shared" si="17"/>
        <v>58.55944152</v>
      </c>
      <c r="AD11" s="168" t="s">
        <v>242</v>
      </c>
      <c r="AE11" s="168" t="s">
        <v>2534</v>
      </c>
      <c r="AF11" s="149">
        <f t="shared" si="18"/>
        <v>8.0715</v>
      </c>
      <c r="AG11" s="181" t="s">
        <v>243</v>
      </c>
      <c r="AH11" s="149">
        <f t="shared" si="19"/>
        <v>6.7079</v>
      </c>
      <c r="AI11" s="309">
        <f t="shared" si="20"/>
        <v>54.14281485</v>
      </c>
      <c r="AK11" s="168" t="s">
        <v>244</v>
      </c>
      <c r="AL11" s="168" t="s">
        <v>2535</v>
      </c>
      <c r="AM11" s="149">
        <f t="shared" si="21"/>
        <v>8.5403</v>
      </c>
      <c r="AN11" s="181" t="s">
        <v>245</v>
      </c>
      <c r="AO11" s="149">
        <f t="shared" si="22"/>
        <v>6.7522</v>
      </c>
      <c r="AP11" s="309">
        <f t="shared" si="23"/>
        <v>57.66581366</v>
      </c>
      <c r="AR11" s="168" t="s">
        <v>246</v>
      </c>
      <c r="AS11" s="168" t="s">
        <v>2536</v>
      </c>
      <c r="AT11" s="149">
        <f t="shared" si="24"/>
        <v>8.9169</v>
      </c>
      <c r="AU11" s="181" t="s">
        <v>247</v>
      </c>
      <c r="AV11" s="149">
        <f t="shared" si="25"/>
        <v>6.8388</v>
      </c>
      <c r="AW11" s="309">
        <f t="shared" si="26"/>
        <v>60.98089572</v>
      </c>
      <c r="AY11" s="168" t="s">
        <v>248</v>
      </c>
      <c r="AZ11" s="168" t="s">
        <v>2537</v>
      </c>
      <c r="BA11" s="149">
        <f t="shared" si="27"/>
        <v>8.5673</v>
      </c>
      <c r="BB11" s="181" t="s">
        <v>249</v>
      </c>
      <c r="BC11" s="149">
        <f t="shared" si="28"/>
        <v>6.992</v>
      </c>
      <c r="BD11" s="309">
        <f t="shared" si="29"/>
        <v>59.9025616</v>
      </c>
      <c r="BF11" s="168" t="s">
        <v>250</v>
      </c>
      <c r="BG11" s="168" t="s">
        <v>2515</v>
      </c>
      <c r="BH11" s="149">
        <f t="shared" si="30"/>
        <v>8.5275</v>
      </c>
      <c r="BI11" s="181" t="s">
        <v>251</v>
      </c>
      <c r="BJ11" s="149">
        <f t="shared" si="31"/>
        <v>7.123</v>
      </c>
      <c r="BK11" s="309">
        <f t="shared" si="32"/>
        <v>60.7413825</v>
      </c>
      <c r="BM11" s="168" t="s">
        <v>252</v>
      </c>
      <c r="BN11" s="168" t="s">
        <v>2538</v>
      </c>
      <c r="BO11" s="149">
        <f t="shared" si="33"/>
        <v>8.5041</v>
      </c>
      <c r="BP11" s="181" t="s">
        <v>253</v>
      </c>
      <c r="BQ11" s="149">
        <f t="shared" si="34"/>
        <v>7.1281</v>
      </c>
      <c r="BR11" s="309">
        <f t="shared" si="35"/>
        <v>60.61807521</v>
      </c>
      <c r="BT11" s="168" t="s">
        <v>254</v>
      </c>
      <c r="BU11" s="168" t="s">
        <v>2539</v>
      </c>
      <c r="BV11" s="149">
        <f t="shared" si="0"/>
        <v>9.7524</v>
      </c>
      <c r="BW11" s="181" t="s">
        <v>255</v>
      </c>
      <c r="BX11" s="149">
        <f t="shared" si="1"/>
        <v>6.981</v>
      </c>
      <c r="BY11" s="309">
        <f t="shared" si="2"/>
        <v>68.0815044</v>
      </c>
      <c r="CA11" s="168" t="s">
        <v>256</v>
      </c>
      <c r="CB11" s="168" t="s">
        <v>2540</v>
      </c>
      <c r="CC11" s="149">
        <f t="shared" si="3"/>
        <v>10.2171</v>
      </c>
      <c r="CD11" s="181" t="s">
        <v>257</v>
      </c>
      <c r="CE11" s="149">
        <f t="shared" si="4"/>
        <v>6.7222</v>
      </c>
      <c r="CF11" s="309">
        <f t="shared" si="5"/>
        <v>68.68138962</v>
      </c>
      <c r="CH11" s="168"/>
      <c r="CI11" s="172">
        <v>44978</v>
      </c>
      <c r="CJ11" s="149">
        <v>10.6827</v>
      </c>
      <c r="CK11" s="309">
        <v>73.23738639</v>
      </c>
      <c r="CM11" s="168"/>
      <c r="CN11" s="172">
        <v>45009</v>
      </c>
      <c r="CO11" s="149">
        <v>11.139</v>
      </c>
      <c r="CP11" s="309">
        <v>76.1617986</v>
      </c>
      <c r="CR11" s="168"/>
      <c r="CS11" s="172">
        <v>45037</v>
      </c>
      <c r="CT11" s="149">
        <v>11.8639</v>
      </c>
      <c r="CU11" s="309">
        <v>81.56668528</v>
      </c>
      <c r="CW11" s="168"/>
      <c r="CX11" s="172">
        <v>45070</v>
      </c>
      <c r="CY11" s="149">
        <v>11.361</v>
      </c>
      <c r="CZ11" s="309">
        <v>80.163216</v>
      </c>
      <c r="DB11" s="168"/>
      <c r="DC11" s="172">
        <v>45098</v>
      </c>
      <c r="DD11" s="149">
        <v>11.7143</v>
      </c>
      <c r="DE11" s="309">
        <v>84.10281685</v>
      </c>
      <c r="DG11" s="168"/>
      <c r="DH11" s="172">
        <v>45131</v>
      </c>
      <c r="DI11" s="149">
        <v>12.6169</v>
      </c>
      <c r="DJ11" s="309">
        <v>90.14901219</v>
      </c>
      <c r="DL11" s="168"/>
      <c r="DM11" s="172">
        <v>45162</v>
      </c>
      <c r="DN11" s="149">
        <v>12.9371</v>
      </c>
      <c r="DO11" s="309">
        <v>92.99963706</v>
      </c>
      <c r="DQ11" s="168"/>
      <c r="DR11" s="173">
        <v>45190</v>
      </c>
      <c r="DS11" s="149">
        <v>13.3115</v>
      </c>
      <c r="DT11" s="309">
        <v>95.4833895</v>
      </c>
      <c r="DV11" s="168"/>
      <c r="DW11" s="173">
        <v>45223</v>
      </c>
      <c r="DX11" s="149">
        <v>13.0848</v>
      </c>
      <c r="DY11" s="309">
        <v>93.93054528</v>
      </c>
      <c r="EA11" s="168"/>
      <c r="EB11" s="173">
        <v>45253</v>
      </c>
      <c r="EC11" s="149">
        <v>12.3505</v>
      </c>
      <c r="ED11" s="309">
        <v>87.9503806</v>
      </c>
      <c r="EF11" s="168"/>
      <c r="EG11" s="173">
        <v>45282</v>
      </c>
      <c r="EH11" s="149">
        <v>12.934</v>
      </c>
      <c r="EI11" s="309">
        <v>91.7706102</v>
      </c>
      <c r="EK11" s="168"/>
      <c r="EL11" s="173">
        <v>45314</v>
      </c>
      <c r="EM11" s="149">
        <v>12.3194</v>
      </c>
      <c r="EN11" s="309">
        <v>87.61187698</v>
      </c>
      <c r="EP11" s="168"/>
      <c r="EQ11" s="173">
        <v>45344</v>
      </c>
      <c r="ER11" s="149">
        <v>12.926</v>
      </c>
      <c r="ES11" s="309">
        <v>91.7978668</v>
      </c>
      <c r="EU11" s="168"/>
      <c r="EV11" s="173">
        <v>45373</v>
      </c>
      <c r="EW11" s="149">
        <v>12.8644</v>
      </c>
      <c r="EX11" s="309">
        <v>91.342386</v>
      </c>
      <c r="EZ11" s="168"/>
      <c r="FA11" s="173">
        <v>45405</v>
      </c>
      <c r="FB11" s="149">
        <v>13.0756</v>
      </c>
      <c r="FC11" s="309">
        <v>92.91390604</v>
      </c>
      <c r="FE11" s="168"/>
      <c r="FF11" s="173">
        <v>45436</v>
      </c>
      <c r="FG11" s="149">
        <v>12.7711</v>
      </c>
      <c r="FH11" s="309">
        <v>90.80507522</v>
      </c>
      <c r="FJ11" s="168"/>
      <c r="FK11" s="173">
        <v>45464</v>
      </c>
      <c r="FL11" s="149">
        <v>12.1308</v>
      </c>
      <c r="FM11" s="309">
        <v>86.36644368</v>
      </c>
      <c r="FO11" s="168"/>
      <c r="FP11" s="173">
        <v>45497</v>
      </c>
      <c r="FQ11" s="149">
        <v>12.2057</v>
      </c>
      <c r="FR11" s="309">
        <v>87.09743406</v>
      </c>
      <c r="FT11" s="168"/>
      <c r="FU11" s="173">
        <v>45527</v>
      </c>
      <c r="FV11" s="149">
        <v>12.805</v>
      </c>
      <c r="FW11" s="309">
        <v>91.373919</v>
      </c>
      <c r="FY11" s="168"/>
      <c r="FZ11" s="147">
        <v>45558</v>
      </c>
      <c r="GA11" s="152">
        <v>13.0947</v>
      </c>
      <c r="GB11" s="152">
        <v>92.35823</v>
      </c>
      <c r="GD11" s="168"/>
      <c r="GE11" s="147">
        <v>45589</v>
      </c>
      <c r="GF11" s="152">
        <v>13.4727</v>
      </c>
      <c r="GG11" s="152">
        <v>96.04148922</v>
      </c>
      <c r="GI11" s="168"/>
      <c r="GJ11" s="147">
        <v>45618</v>
      </c>
      <c r="GK11" s="152">
        <v>13.9913</v>
      </c>
      <c r="GL11" s="152">
        <v>100.6562</v>
      </c>
      <c r="GN11" s="168"/>
      <c r="GO11" s="147">
        <v>45650</v>
      </c>
      <c r="GP11" s="152">
        <v>13.8678</v>
      </c>
      <c r="GQ11" s="152">
        <v>99.6762</v>
      </c>
      <c r="GS11" s="168"/>
      <c r="GT11" s="147">
        <v>45667</v>
      </c>
      <c r="GU11" s="152">
        <v>13.9473</v>
      </c>
      <c r="GV11" s="152">
        <v>100.2685</v>
      </c>
      <c r="GX11" s="168"/>
      <c r="GY11" s="147">
        <v>45709</v>
      </c>
      <c r="GZ11" s="152">
        <v>12.2403</v>
      </c>
      <c r="HA11" s="152">
        <v>87.75805</v>
      </c>
      <c r="HC11" s="168"/>
      <c r="HD11" s="170">
        <v>45740</v>
      </c>
      <c r="HE11" s="152">
        <v>11.657</v>
      </c>
      <c r="HF11" s="152">
        <v>83.67395</v>
      </c>
      <c r="HH11" s="168"/>
      <c r="HI11" s="170">
        <v>45770</v>
      </c>
      <c r="HJ11" s="152">
        <v>11.1609</v>
      </c>
      <c r="HK11" s="152">
        <v>80.48795</v>
      </c>
      <c r="HM11" s="168"/>
      <c r="HN11" s="170">
        <v>45800</v>
      </c>
      <c r="HO11" s="152">
        <v>11.0636</v>
      </c>
      <c r="HP11" s="152">
        <v>79.5683</v>
      </c>
      <c r="HR11" s="168"/>
      <c r="HS11" s="147">
        <v>45831</v>
      </c>
      <c r="HT11" s="152">
        <v>10.9291</v>
      </c>
      <c r="HU11" s="152">
        <v>78.37258</v>
      </c>
      <c r="HW11" s="168"/>
      <c r="HX11" s="147">
        <v>45862</v>
      </c>
      <c r="HY11">
        <v>10.9656</v>
      </c>
      <c r="HZ11">
        <v>78.27794</v>
      </c>
      <c r="IB11" s="168"/>
      <c r="IC11" s="147">
        <v>45891</v>
      </c>
      <c r="ID11">
        <v>11.2197</v>
      </c>
      <c r="IE11">
        <v>80.02002</v>
      </c>
      <c r="IG11" s="168"/>
      <c r="IH11" s="147">
        <v>45923</v>
      </c>
      <c r="II11" s="152">
        <v>11.7621</v>
      </c>
      <c r="IJ11" s="152">
        <v>83.57795</v>
      </c>
      <c r="IL11" s="168"/>
      <c r="IM11" s="147">
        <v>45954</v>
      </c>
      <c r="IN11" s="152">
        <v>11.4231</v>
      </c>
      <c r="IO11" s="152">
        <v>81.02176368</v>
      </c>
      <c r="IQ11" s="168"/>
      <c r="IR11" s="147">
        <v>45982</v>
      </c>
      <c r="IS11" s="152">
        <v>11.2485</v>
      </c>
      <c r="IT11" s="152">
        <v>79.72374375</v>
      </c>
      <c r="IV11" s="168"/>
      <c r="IW11" s="147">
        <v>46015</v>
      </c>
      <c r="IX11" s="152">
        <v>11.1183</v>
      </c>
      <c r="IY11" s="152">
        <v>78.35177193</v>
      </c>
      <c r="JA11" s="168"/>
      <c r="JB11" s="147">
        <v>46045</v>
      </c>
      <c r="JC11" s="152">
        <v>10.9025</v>
      </c>
      <c r="JD11" s="152">
        <v>76.24009225</v>
      </c>
      <c r="JF11" s="168"/>
      <c r="JG11" s="147">
        <v>46065</v>
      </c>
      <c r="JH11" s="152">
        <v>11.1584</v>
      </c>
      <c r="JI11" s="152">
        <v>77.50289888</v>
      </c>
      <c r="JK11" s="168"/>
      <c r="JL11" s="147">
        <v>46105</v>
      </c>
      <c r="JM11" s="152">
        <v>11.8949</v>
      </c>
      <c r="JN11" s="152">
        <v>82.00700907</v>
      </c>
      <c r="JP11" s="168"/>
      <c r="JQ11" s="147">
        <v>46135</v>
      </c>
      <c r="JR11" s="152">
        <v>10.9955</v>
      </c>
      <c r="JS11" s="152">
        <v>75.4841075</v>
      </c>
      <c r="JU11" s="168"/>
      <c r="JV11" s="147">
        <v>46164</v>
      </c>
      <c r="JW11" s="152">
        <v>10.4465</v>
      </c>
      <c r="JX11" s="152">
        <v>71.42585445</v>
      </c>
      <c r="JZ11" s="168"/>
      <c r="KA11" s="147">
        <v>46196</v>
      </c>
      <c r="KB11" s="152">
        <v>10.9467</v>
      </c>
      <c r="KC11" s="152">
        <v>74.62474857</v>
      </c>
    </row>
    <row r="12" spans="2:289">
      <c r="B12" s="168" t="s">
        <v>264</v>
      </c>
      <c r="C12" s="168" t="s">
        <v>2541</v>
      </c>
      <c r="D12" s="149">
        <f t="shared" si="6"/>
        <v>12.0259</v>
      </c>
      <c r="E12" s="181" t="s">
        <v>265</v>
      </c>
      <c r="F12" s="149">
        <f t="shared" si="7"/>
        <v>6.3343</v>
      </c>
      <c r="G12" s="309">
        <f t="shared" si="8"/>
        <v>76.17565837</v>
      </c>
      <c r="I12" s="168" t="s">
        <v>266</v>
      </c>
      <c r="J12" s="168" t="s">
        <v>2542</v>
      </c>
      <c r="K12" s="149">
        <f t="shared" si="9"/>
        <v>16.5464</v>
      </c>
      <c r="L12" s="181" t="s">
        <v>267</v>
      </c>
      <c r="M12" s="149">
        <f t="shared" si="10"/>
        <v>6.3558</v>
      </c>
      <c r="N12" s="309">
        <f t="shared" si="11"/>
        <v>105.16560912</v>
      </c>
      <c r="P12" s="168" t="s">
        <v>268</v>
      </c>
      <c r="Q12" s="168" t="s">
        <v>2543</v>
      </c>
      <c r="R12" s="149">
        <f t="shared" si="12"/>
        <v>12.8248</v>
      </c>
      <c r="S12" s="181" t="s">
        <v>269</v>
      </c>
      <c r="T12" s="149">
        <f t="shared" si="13"/>
        <v>6.4098</v>
      </c>
      <c r="U12" s="309">
        <f t="shared" si="14"/>
        <v>82.20440304</v>
      </c>
      <c r="W12" s="168" t="s">
        <v>270</v>
      </c>
      <c r="X12" s="168" t="s">
        <v>2544</v>
      </c>
      <c r="Y12" s="149">
        <f t="shared" si="15"/>
        <v>9.1702</v>
      </c>
      <c r="Z12" s="181" t="s">
        <v>271</v>
      </c>
      <c r="AA12" s="149">
        <f t="shared" si="16"/>
        <v>6.6756</v>
      </c>
      <c r="AB12" s="309">
        <f t="shared" si="17"/>
        <v>61.21658712</v>
      </c>
      <c r="AD12" s="168" t="s">
        <v>272</v>
      </c>
      <c r="AE12" s="168" t="s">
        <v>2545</v>
      </c>
      <c r="AF12" s="149">
        <f t="shared" si="18"/>
        <v>8.1532</v>
      </c>
      <c r="AG12" s="181" t="s">
        <v>273</v>
      </c>
      <c r="AH12" s="149">
        <f t="shared" si="19"/>
        <v>6.7109</v>
      </c>
      <c r="AI12" s="309">
        <f t="shared" si="20"/>
        <v>54.71530988</v>
      </c>
      <c r="AK12" s="168" t="s">
        <v>274</v>
      </c>
      <c r="AL12" s="168" t="s">
        <v>2546</v>
      </c>
      <c r="AM12" s="149">
        <f t="shared" si="21"/>
        <v>8.0561</v>
      </c>
      <c r="AN12" s="181" t="s">
        <v>275</v>
      </c>
      <c r="AO12" s="149">
        <f t="shared" si="22"/>
        <v>6.762</v>
      </c>
      <c r="AP12" s="309">
        <f t="shared" si="23"/>
        <v>54.4753482</v>
      </c>
      <c r="AR12" s="168" t="s">
        <v>276</v>
      </c>
      <c r="AS12" s="168" t="s">
        <v>2547</v>
      </c>
      <c r="AT12" s="149">
        <f t="shared" si="24"/>
        <v>8.7714</v>
      </c>
      <c r="AU12" s="181" t="s">
        <v>277</v>
      </c>
      <c r="AV12" s="149">
        <f t="shared" si="25"/>
        <v>6.8523</v>
      </c>
      <c r="AW12" s="309">
        <f t="shared" si="26"/>
        <v>60.10426422</v>
      </c>
      <c r="AY12" s="168" t="s">
        <v>278</v>
      </c>
      <c r="AZ12" s="168" t="s">
        <v>2548</v>
      </c>
      <c r="BA12" s="149">
        <f t="shared" si="27"/>
        <v>8.6937</v>
      </c>
      <c r="BB12" s="181" t="s">
        <v>279</v>
      </c>
      <c r="BC12" s="149">
        <f t="shared" si="28"/>
        <v>6.9798</v>
      </c>
      <c r="BD12" s="309">
        <f t="shared" si="29"/>
        <v>60.68028726</v>
      </c>
      <c r="BF12" s="168" t="s">
        <v>280</v>
      </c>
      <c r="BG12" s="168" t="s">
        <v>2549</v>
      </c>
      <c r="BH12" s="149">
        <f t="shared" si="30"/>
        <v>8.52</v>
      </c>
      <c r="BI12" s="181" t="s">
        <v>281</v>
      </c>
      <c r="BJ12" s="149">
        <f t="shared" si="31"/>
        <v>7.1186</v>
      </c>
      <c r="BK12" s="309">
        <f t="shared" si="32"/>
        <v>60.650472</v>
      </c>
      <c r="BM12" s="168" t="s">
        <v>282</v>
      </c>
      <c r="BN12" s="168" t="s">
        <v>2550</v>
      </c>
      <c r="BO12" s="149">
        <f t="shared" si="33"/>
        <v>8.4652</v>
      </c>
      <c r="BP12" s="181" t="s">
        <v>283</v>
      </c>
      <c r="BQ12" s="149">
        <f t="shared" si="34"/>
        <v>7.1667</v>
      </c>
      <c r="BR12" s="309">
        <f t="shared" si="35"/>
        <v>60.66754884</v>
      </c>
      <c r="BT12" s="168" t="s">
        <v>284</v>
      </c>
      <c r="BU12" s="168" t="s">
        <v>2551</v>
      </c>
      <c r="BV12" s="149">
        <f t="shared" si="0"/>
        <v>10.1334</v>
      </c>
      <c r="BW12" s="181" t="s">
        <v>285</v>
      </c>
      <c r="BX12" s="149">
        <f t="shared" si="1"/>
        <v>6.9713</v>
      </c>
      <c r="BY12" s="309">
        <f t="shared" si="2"/>
        <v>70.64297142</v>
      </c>
      <c r="CA12" s="168" t="s">
        <v>286</v>
      </c>
      <c r="CB12" s="168" t="s">
        <v>2552</v>
      </c>
      <c r="CC12" s="149">
        <f t="shared" si="3"/>
        <v>10.1872</v>
      </c>
      <c r="CD12" s="181" t="s">
        <v>287</v>
      </c>
      <c r="CE12" s="149">
        <f t="shared" si="4"/>
        <v>6.7135</v>
      </c>
      <c r="CF12" s="309">
        <f t="shared" si="5"/>
        <v>68.3917672</v>
      </c>
      <c r="CH12" s="168"/>
      <c r="CI12" s="172">
        <v>44977</v>
      </c>
      <c r="CJ12" s="149">
        <v>10.7597</v>
      </c>
      <c r="CK12" s="309">
        <v>73.85780871</v>
      </c>
      <c r="CM12" s="168"/>
      <c r="CN12" s="172">
        <v>45008</v>
      </c>
      <c r="CO12" s="149">
        <v>11.2031</v>
      </c>
      <c r="CP12" s="309">
        <v>76.97537979</v>
      </c>
      <c r="CR12" s="168"/>
      <c r="CS12" s="172">
        <v>45036</v>
      </c>
      <c r="CT12" s="149">
        <v>11.8526</v>
      </c>
      <c r="CU12" s="309">
        <v>81.76753162</v>
      </c>
      <c r="CW12" s="168"/>
      <c r="CX12" s="172">
        <v>45069</v>
      </c>
      <c r="CY12" s="149">
        <v>11.436</v>
      </c>
      <c r="CZ12" s="309">
        <v>80.4248136</v>
      </c>
      <c r="DB12" s="168"/>
      <c r="DC12" s="172">
        <v>45097</v>
      </c>
      <c r="DD12" s="149">
        <v>11.7171</v>
      </c>
      <c r="DE12" s="309">
        <v>83.88974916</v>
      </c>
      <c r="DG12" s="168"/>
      <c r="DH12" s="172">
        <v>45128</v>
      </c>
      <c r="DI12" s="149">
        <v>12.5848</v>
      </c>
      <c r="DJ12" s="309">
        <v>89.92594688</v>
      </c>
      <c r="DL12" s="168"/>
      <c r="DM12" s="172">
        <v>45161</v>
      </c>
      <c r="DN12" s="149">
        <v>12.9388</v>
      </c>
      <c r="DO12" s="309">
        <v>93.14383344</v>
      </c>
      <c r="DQ12" s="168"/>
      <c r="DR12" s="173">
        <v>45189</v>
      </c>
      <c r="DS12" s="149">
        <v>13.3779</v>
      </c>
      <c r="DT12" s="309">
        <v>95.96235228</v>
      </c>
      <c r="DV12" s="168"/>
      <c r="DW12" s="173">
        <v>45222</v>
      </c>
      <c r="DX12" s="149">
        <v>13.226</v>
      </c>
      <c r="DY12" s="309">
        <v>94.9520992</v>
      </c>
      <c r="EA12" s="168"/>
      <c r="EB12" s="173">
        <v>45252</v>
      </c>
      <c r="EC12" s="149">
        <v>12.3588</v>
      </c>
      <c r="ED12" s="309">
        <v>88.06139352</v>
      </c>
      <c r="EF12" s="168"/>
      <c r="EG12" s="173">
        <v>45281</v>
      </c>
      <c r="EH12" s="149">
        <v>12.7426</v>
      </c>
      <c r="EI12" s="309">
        <v>90.48775112</v>
      </c>
      <c r="EK12" s="168"/>
      <c r="EL12" s="173">
        <v>45313</v>
      </c>
      <c r="EM12" s="149">
        <v>12.3241</v>
      </c>
      <c r="EN12" s="309">
        <v>87.63051305</v>
      </c>
      <c r="EP12" s="168"/>
      <c r="EQ12" s="173">
        <v>45343</v>
      </c>
      <c r="ER12" s="149">
        <v>12.9047</v>
      </c>
      <c r="ES12" s="309">
        <v>91.6620841</v>
      </c>
      <c r="EU12" s="168"/>
      <c r="EV12" s="173">
        <v>45372</v>
      </c>
      <c r="EW12" s="149">
        <v>12.9281</v>
      </c>
      <c r="EX12" s="309">
        <v>91.714527</v>
      </c>
      <c r="EZ12" s="168"/>
      <c r="FA12" s="173">
        <v>45404</v>
      </c>
      <c r="FB12" s="149">
        <v>12.9834</v>
      </c>
      <c r="FC12" s="309">
        <v>92.23796862</v>
      </c>
      <c r="FE12" s="168"/>
      <c r="FF12" s="173">
        <v>45435</v>
      </c>
      <c r="FG12" s="149">
        <v>12.5728</v>
      </c>
      <c r="FH12" s="309">
        <v>89.39009344</v>
      </c>
      <c r="FJ12" s="168"/>
      <c r="FK12" s="173">
        <v>45463</v>
      </c>
      <c r="FL12" s="149">
        <v>11.627</v>
      </c>
      <c r="FM12" s="309">
        <v>82.7749384</v>
      </c>
      <c r="FO12" s="168"/>
      <c r="FP12" s="173">
        <v>45496</v>
      </c>
      <c r="FQ12" s="149">
        <v>12.2112</v>
      </c>
      <c r="FR12" s="309">
        <v>87.10737408</v>
      </c>
      <c r="FT12" s="168"/>
      <c r="FU12" s="173">
        <v>45526</v>
      </c>
      <c r="FV12" s="149">
        <v>12.8356</v>
      </c>
      <c r="FW12" s="309">
        <v>91.42541168</v>
      </c>
      <c r="FY12" s="168"/>
      <c r="FZ12" s="147">
        <v>45555</v>
      </c>
      <c r="GA12" s="152">
        <v>13.0388</v>
      </c>
      <c r="GB12" s="152">
        <v>92.1113</v>
      </c>
      <c r="GD12" s="168"/>
      <c r="GE12" s="147">
        <v>45588</v>
      </c>
      <c r="GF12" s="152">
        <v>13.4549</v>
      </c>
      <c r="GG12" s="152">
        <v>95.85943505</v>
      </c>
      <c r="GI12" s="168"/>
      <c r="GJ12" s="147">
        <v>45617</v>
      </c>
      <c r="GK12" s="152">
        <v>13.8734</v>
      </c>
      <c r="GL12" s="152">
        <v>99.79692</v>
      </c>
      <c r="GN12" s="168"/>
      <c r="GO12" s="147">
        <v>45649</v>
      </c>
      <c r="GP12" s="152">
        <v>14.128</v>
      </c>
      <c r="GQ12" s="152">
        <v>101.5379</v>
      </c>
      <c r="GS12" s="168"/>
      <c r="GT12" s="147">
        <v>45666</v>
      </c>
      <c r="GU12" s="152">
        <v>14.2535</v>
      </c>
      <c r="GV12" s="152">
        <v>102.4627</v>
      </c>
      <c r="GX12" s="168"/>
      <c r="GY12" s="147">
        <v>45708</v>
      </c>
      <c r="GZ12" s="152">
        <v>12.2972</v>
      </c>
      <c r="HA12" s="152">
        <v>88.18568</v>
      </c>
      <c r="HC12" s="168"/>
      <c r="HD12" s="170">
        <v>45737</v>
      </c>
      <c r="HE12" s="152">
        <v>11.6926</v>
      </c>
      <c r="HF12" s="152">
        <v>83.9061</v>
      </c>
      <c r="HH12" s="168"/>
      <c r="HI12" s="170">
        <v>45769</v>
      </c>
      <c r="HJ12" s="152">
        <v>11.1395</v>
      </c>
      <c r="HK12" s="152">
        <v>80.28683</v>
      </c>
      <c r="HM12" s="168"/>
      <c r="HN12" s="170">
        <v>45799</v>
      </c>
      <c r="HO12" s="152">
        <v>11.0853</v>
      </c>
      <c r="HP12" s="152">
        <v>79.70663</v>
      </c>
      <c r="HR12" s="168"/>
      <c r="HS12" s="147">
        <v>45828</v>
      </c>
      <c r="HT12" s="152">
        <v>10.9105</v>
      </c>
      <c r="HU12" s="152">
        <v>78.22283</v>
      </c>
      <c r="HW12" s="168"/>
      <c r="HX12" s="147">
        <v>45861</v>
      </c>
      <c r="HY12">
        <v>10.9633</v>
      </c>
      <c r="HZ12">
        <v>78.29331</v>
      </c>
      <c r="IB12" s="168"/>
      <c r="IC12" s="147">
        <v>45890</v>
      </c>
      <c r="ID12">
        <v>11.2229</v>
      </c>
      <c r="IE12">
        <v>80.00469</v>
      </c>
      <c r="IG12" s="168"/>
      <c r="IH12" s="147">
        <v>45922</v>
      </c>
      <c r="II12" s="152">
        <v>11.7301</v>
      </c>
      <c r="IJ12" s="152">
        <v>83.40805</v>
      </c>
      <c r="IL12" s="168"/>
      <c r="IM12" s="147">
        <v>45953</v>
      </c>
      <c r="IN12" s="152">
        <v>11.4379</v>
      </c>
      <c r="IO12" s="152">
        <v>81.11529922</v>
      </c>
      <c r="IQ12" s="168"/>
      <c r="IR12" s="147">
        <v>45981</v>
      </c>
      <c r="IS12" s="152">
        <v>11.3241</v>
      </c>
      <c r="IT12" s="152">
        <v>80.29353105</v>
      </c>
      <c r="IV12" s="168"/>
      <c r="IW12" s="147">
        <v>46014</v>
      </c>
      <c r="IX12" s="152">
        <v>11.2047</v>
      </c>
      <c r="IY12" s="152">
        <v>79.01890581</v>
      </c>
      <c r="JA12" s="168"/>
      <c r="JB12" s="147">
        <v>46044</v>
      </c>
      <c r="JC12" s="152">
        <v>11.0553</v>
      </c>
      <c r="JD12" s="152">
        <v>77.40810507</v>
      </c>
      <c r="JF12" s="168"/>
      <c r="JG12" s="147">
        <v>46064</v>
      </c>
      <c r="JH12" s="152">
        <v>11.1846</v>
      </c>
      <c r="JI12" s="152">
        <v>77.66362548</v>
      </c>
      <c r="JK12" s="168"/>
      <c r="JL12" s="147">
        <v>46104</v>
      </c>
      <c r="JM12" s="152">
        <v>12.065</v>
      </c>
      <c r="JN12" s="152">
        <v>83.2979665</v>
      </c>
      <c r="JP12" s="168"/>
      <c r="JQ12" s="147">
        <v>46134</v>
      </c>
      <c r="JR12" s="152">
        <v>10.9933</v>
      </c>
      <c r="JS12" s="152">
        <v>75.45251455</v>
      </c>
      <c r="JU12" s="168"/>
      <c r="JV12" s="147">
        <v>46163</v>
      </c>
      <c r="JW12" s="152">
        <v>10.4797</v>
      </c>
      <c r="JX12" s="152">
        <v>71.62770153</v>
      </c>
      <c r="JZ12" s="168"/>
      <c r="KA12" s="147">
        <v>46195</v>
      </c>
      <c r="KB12" s="152">
        <v>10.78</v>
      </c>
      <c r="KC12" s="152">
        <v>73.4657</v>
      </c>
    </row>
    <row r="13" spans="2:289">
      <c r="B13" s="168" t="s">
        <v>295</v>
      </c>
      <c r="C13" s="168" t="s">
        <v>2553</v>
      </c>
      <c r="D13" s="149">
        <f t="shared" si="6"/>
        <v>11.8667</v>
      </c>
      <c r="E13" s="181" t="s">
        <v>296</v>
      </c>
      <c r="F13" s="149">
        <f t="shared" si="7"/>
        <v>6.3321</v>
      </c>
      <c r="G13" s="309">
        <f t="shared" si="8"/>
        <v>75.14113107</v>
      </c>
      <c r="I13" s="168" t="s">
        <v>297</v>
      </c>
      <c r="J13" s="168" t="s">
        <v>2554</v>
      </c>
      <c r="K13" s="149">
        <f t="shared" si="9"/>
        <v>16.6771</v>
      </c>
      <c r="L13" s="181" t="s">
        <v>298</v>
      </c>
      <c r="M13" s="149">
        <f t="shared" si="10"/>
        <v>6.3664</v>
      </c>
      <c r="N13" s="309">
        <f t="shared" si="11"/>
        <v>106.17308944</v>
      </c>
      <c r="P13" s="168" t="s">
        <v>299</v>
      </c>
      <c r="Q13" s="168" t="s">
        <v>2555</v>
      </c>
      <c r="R13" s="149">
        <f t="shared" si="12"/>
        <v>12.6356</v>
      </c>
      <c r="S13" s="181" t="s">
        <v>300</v>
      </c>
      <c r="T13" s="149">
        <f t="shared" si="13"/>
        <v>6.3996</v>
      </c>
      <c r="U13" s="309">
        <f t="shared" si="14"/>
        <v>80.86278576</v>
      </c>
      <c r="W13" s="168" t="s">
        <v>301</v>
      </c>
      <c r="X13" s="168" t="s">
        <v>2556</v>
      </c>
      <c r="Y13" s="149">
        <f t="shared" si="15"/>
        <v>9.2311</v>
      </c>
      <c r="Z13" s="181" t="s">
        <v>302</v>
      </c>
      <c r="AA13" s="149">
        <f t="shared" si="16"/>
        <v>6.7487</v>
      </c>
      <c r="AB13" s="309">
        <f t="shared" si="17"/>
        <v>62.29792457</v>
      </c>
      <c r="AD13" s="168" t="s">
        <v>303</v>
      </c>
      <c r="AE13" s="168" t="s">
        <v>2557</v>
      </c>
      <c r="AF13" s="149">
        <f t="shared" si="18"/>
        <v>8.2423</v>
      </c>
      <c r="AG13" s="181" t="s">
        <v>304</v>
      </c>
      <c r="AH13" s="149">
        <f t="shared" si="19"/>
        <v>6.6851</v>
      </c>
      <c r="AI13" s="309">
        <f t="shared" si="20"/>
        <v>55.10059973</v>
      </c>
      <c r="AK13" s="168" t="s">
        <v>305</v>
      </c>
      <c r="AL13" s="168" t="s">
        <v>2558</v>
      </c>
      <c r="AM13" s="149">
        <f t="shared" si="21"/>
        <v>8.3767</v>
      </c>
      <c r="AN13" s="181" t="s">
        <v>306</v>
      </c>
      <c r="AO13" s="149">
        <f t="shared" si="22"/>
        <v>6.7465</v>
      </c>
      <c r="AP13" s="309">
        <f t="shared" si="23"/>
        <v>56.51340655</v>
      </c>
      <c r="AR13" s="168" t="s">
        <v>307</v>
      </c>
      <c r="AS13" s="168" t="s">
        <v>2559</v>
      </c>
      <c r="AT13" s="149">
        <f t="shared" si="24"/>
        <v>8.7101</v>
      </c>
      <c r="AU13" s="181" t="s">
        <v>308</v>
      </c>
      <c r="AV13" s="149">
        <f t="shared" si="25"/>
        <v>6.8198</v>
      </c>
      <c r="AW13" s="309">
        <f t="shared" si="26"/>
        <v>59.40113998</v>
      </c>
      <c r="AY13" s="168" t="s">
        <v>309</v>
      </c>
      <c r="AZ13" s="168" t="s">
        <v>2560</v>
      </c>
      <c r="BA13" s="149">
        <f t="shared" si="27"/>
        <v>8.7514</v>
      </c>
      <c r="BB13" s="181" t="s">
        <v>310</v>
      </c>
      <c r="BC13" s="149">
        <f t="shared" si="28"/>
        <v>6.9536</v>
      </c>
      <c r="BD13" s="309">
        <f t="shared" si="29"/>
        <v>60.85373504</v>
      </c>
      <c r="BF13" s="168" t="s">
        <v>311</v>
      </c>
      <c r="BG13" s="168" t="s">
        <v>2561</v>
      </c>
      <c r="BH13" s="149">
        <f t="shared" si="30"/>
        <v>8.5543</v>
      </c>
      <c r="BI13" s="181" t="s">
        <v>312</v>
      </c>
      <c r="BJ13" s="149">
        <f t="shared" si="31"/>
        <v>7.1188</v>
      </c>
      <c r="BK13" s="309">
        <f t="shared" si="32"/>
        <v>60.89635084</v>
      </c>
      <c r="BM13" s="168" t="s">
        <v>313</v>
      </c>
      <c r="BN13" s="168" t="s">
        <v>2562</v>
      </c>
      <c r="BO13" s="149">
        <f t="shared" si="33"/>
        <v>8.4632</v>
      </c>
      <c r="BP13" s="181" t="s">
        <v>314</v>
      </c>
      <c r="BQ13" s="149">
        <f t="shared" si="34"/>
        <v>7.1256</v>
      </c>
      <c r="BR13" s="309">
        <f t="shared" si="35"/>
        <v>60.30537792</v>
      </c>
      <c r="BT13" s="168" t="s">
        <v>315</v>
      </c>
      <c r="BU13" s="168" t="s">
        <v>2563</v>
      </c>
      <c r="BV13" s="149">
        <f t="shared" si="0"/>
        <v>10.0535</v>
      </c>
      <c r="BW13" s="181" t="s">
        <v>316</v>
      </c>
      <c r="BX13" s="149">
        <f t="shared" si="1"/>
        <v>6.965</v>
      </c>
      <c r="BY13" s="309">
        <f t="shared" si="2"/>
        <v>70.0226275</v>
      </c>
      <c r="CA13" s="168" t="s">
        <v>317</v>
      </c>
      <c r="CB13" s="168" t="s">
        <v>2564</v>
      </c>
      <c r="CC13" s="149">
        <f t="shared" si="3"/>
        <v>10.0844</v>
      </c>
      <c r="CD13" s="181" t="s">
        <v>318</v>
      </c>
      <c r="CE13" s="149">
        <f t="shared" si="4"/>
        <v>6.7292</v>
      </c>
      <c r="CF13" s="309">
        <f t="shared" si="5"/>
        <v>67.85994448</v>
      </c>
      <c r="CH13" s="168"/>
      <c r="CI13" s="172">
        <v>44974</v>
      </c>
      <c r="CJ13" s="149">
        <v>10.8944</v>
      </c>
      <c r="CK13" s="309">
        <v>74.79986096</v>
      </c>
      <c r="CM13" s="168"/>
      <c r="CN13" s="172">
        <v>45007</v>
      </c>
      <c r="CO13" s="149">
        <v>11.2271</v>
      </c>
      <c r="CP13" s="309">
        <v>77.14701765</v>
      </c>
      <c r="CR13" s="168"/>
      <c r="CS13" s="172">
        <v>45035</v>
      </c>
      <c r="CT13" s="149">
        <v>11.8996</v>
      </c>
      <c r="CU13" s="309">
        <v>81.78714076</v>
      </c>
      <c r="CW13" s="168"/>
      <c r="CX13" s="172">
        <v>45068</v>
      </c>
      <c r="CY13" s="149">
        <v>11.4543</v>
      </c>
      <c r="CZ13" s="309">
        <v>80.35993251</v>
      </c>
      <c r="DB13" s="168"/>
      <c r="DC13" s="172">
        <v>45096</v>
      </c>
      <c r="DD13" s="149">
        <v>11.7723</v>
      </c>
      <c r="DE13" s="309">
        <v>83.81995323</v>
      </c>
      <c r="DG13" s="168"/>
      <c r="DH13" s="172">
        <v>45127</v>
      </c>
      <c r="DI13" s="149">
        <v>12.6745</v>
      </c>
      <c r="DJ13" s="309">
        <v>90.5795817</v>
      </c>
      <c r="DL13" s="168"/>
      <c r="DM13" s="172">
        <v>45160</v>
      </c>
      <c r="DN13" s="149">
        <v>12.8548</v>
      </c>
      <c r="DO13" s="309">
        <v>92.54427616</v>
      </c>
      <c r="DQ13" s="168"/>
      <c r="DR13" s="173">
        <v>45188</v>
      </c>
      <c r="DS13" s="149">
        <v>13.2953</v>
      </c>
      <c r="DT13" s="309">
        <v>95.37117549</v>
      </c>
      <c r="DV13" s="168"/>
      <c r="DW13" s="173">
        <v>45219</v>
      </c>
      <c r="DX13" s="149">
        <v>13.3228</v>
      </c>
      <c r="DY13" s="309">
        <v>95.64837804</v>
      </c>
      <c r="EA13" s="168"/>
      <c r="EB13" s="173">
        <v>45251</v>
      </c>
      <c r="EC13" s="149">
        <v>12.3868</v>
      </c>
      <c r="ED13" s="309">
        <v>88.44918408</v>
      </c>
      <c r="EF13" s="168"/>
      <c r="EG13" s="173">
        <v>45280</v>
      </c>
      <c r="EH13" s="149">
        <v>12.7112</v>
      </c>
      <c r="EI13" s="309">
        <v>90.20630192</v>
      </c>
      <c r="EK13" s="168"/>
      <c r="EL13" s="173">
        <v>45310</v>
      </c>
      <c r="EM13" s="149">
        <v>12.4946</v>
      </c>
      <c r="EN13" s="309">
        <v>88.92031982</v>
      </c>
      <c r="EP13" s="168"/>
      <c r="EQ13" s="173">
        <v>45342</v>
      </c>
      <c r="ER13" s="149">
        <v>12.9305</v>
      </c>
      <c r="ES13" s="309">
        <v>91.8944774</v>
      </c>
      <c r="EU13" s="168"/>
      <c r="EV13" s="173">
        <v>45371</v>
      </c>
      <c r="EW13" s="149">
        <v>12.9299</v>
      </c>
      <c r="EX13" s="309">
        <v>91.760914</v>
      </c>
      <c r="EZ13" s="168"/>
      <c r="FA13" s="173">
        <v>45401</v>
      </c>
      <c r="FB13" s="149">
        <v>13.101</v>
      </c>
      <c r="FC13" s="309">
        <v>93.0773646</v>
      </c>
      <c r="FE13" s="168"/>
      <c r="FF13" s="173">
        <v>45434</v>
      </c>
      <c r="FG13" s="149">
        <v>12.612</v>
      </c>
      <c r="FH13" s="309">
        <v>89.6423124</v>
      </c>
      <c r="FJ13" s="168"/>
      <c r="FK13" s="173">
        <v>45462</v>
      </c>
      <c r="FL13" s="149">
        <v>11.9538</v>
      </c>
      <c r="FM13" s="309">
        <v>85.06204542</v>
      </c>
      <c r="FO13" s="168"/>
      <c r="FP13" s="173">
        <v>45495</v>
      </c>
      <c r="FQ13" s="149">
        <v>12.2111</v>
      </c>
      <c r="FR13" s="309">
        <v>87.10788185</v>
      </c>
      <c r="FT13" s="168"/>
      <c r="FU13" s="173">
        <v>45525</v>
      </c>
      <c r="FV13" s="149">
        <v>12.7802</v>
      </c>
      <c r="FW13" s="309">
        <v>91.13177214</v>
      </c>
      <c r="FY13" s="168"/>
      <c r="FZ13" s="147">
        <v>45554</v>
      </c>
      <c r="GA13" s="152">
        <v>13.0887</v>
      </c>
      <c r="GB13" s="152">
        <v>92.90752</v>
      </c>
      <c r="GD13" s="168"/>
      <c r="GE13" s="147">
        <v>45587</v>
      </c>
      <c r="GF13" s="152">
        <v>13.5766</v>
      </c>
      <c r="GG13" s="152">
        <v>96.69661818</v>
      </c>
      <c r="GI13" s="168"/>
      <c r="GJ13" s="147">
        <v>45616</v>
      </c>
      <c r="GK13" s="152">
        <v>13.8902</v>
      </c>
      <c r="GL13" s="152">
        <v>99.91915</v>
      </c>
      <c r="GN13" s="168"/>
      <c r="GO13" s="147">
        <v>45646</v>
      </c>
      <c r="GP13" s="152">
        <v>14.1816</v>
      </c>
      <c r="GQ13" s="152">
        <v>101.9671</v>
      </c>
      <c r="GS13" s="168"/>
      <c r="GT13" s="147">
        <v>45665</v>
      </c>
      <c r="GU13" s="152">
        <v>14.6444</v>
      </c>
      <c r="GV13" s="152">
        <v>105.2742</v>
      </c>
      <c r="GX13" s="168"/>
      <c r="GY13" s="147">
        <v>45707</v>
      </c>
      <c r="GZ13" s="152">
        <v>12.5734</v>
      </c>
      <c r="HA13" s="152">
        <v>90.15756</v>
      </c>
      <c r="HC13" s="168"/>
      <c r="HD13" s="170">
        <v>45736</v>
      </c>
      <c r="HE13" s="152">
        <v>11.6215</v>
      </c>
      <c r="HF13" s="152">
        <v>83.38891</v>
      </c>
      <c r="HH13" s="168"/>
      <c r="HI13" s="170">
        <v>45768</v>
      </c>
      <c r="HJ13" s="152">
        <v>11.2431</v>
      </c>
      <c r="HK13" s="152">
        <v>81.01216</v>
      </c>
      <c r="HM13" s="168"/>
      <c r="HN13" s="170">
        <v>45798</v>
      </c>
      <c r="HO13" s="152">
        <v>11.2073</v>
      </c>
      <c r="HP13" s="152">
        <v>80.62195</v>
      </c>
      <c r="HR13" s="168"/>
      <c r="HS13" s="147">
        <v>45827</v>
      </c>
      <c r="HT13" s="152">
        <v>10.9133</v>
      </c>
      <c r="HU13" s="152">
        <v>78.28001</v>
      </c>
      <c r="HW13" s="168"/>
      <c r="HX13" s="147">
        <v>45860</v>
      </c>
      <c r="HY13">
        <v>10.9124</v>
      </c>
      <c r="HZ13">
        <v>77.98001</v>
      </c>
      <c r="IB13" s="168"/>
      <c r="IC13" s="147">
        <v>45889</v>
      </c>
      <c r="ID13">
        <v>11.2361</v>
      </c>
      <c r="IE13">
        <v>80.20778</v>
      </c>
      <c r="IG13" s="168"/>
      <c r="IH13" s="147">
        <v>45919</v>
      </c>
      <c r="II13" s="152">
        <v>11.7015</v>
      </c>
      <c r="IJ13" s="152">
        <v>83.23043</v>
      </c>
      <c r="IL13" s="168"/>
      <c r="IM13" s="147">
        <v>45952</v>
      </c>
      <c r="IN13" s="152">
        <v>11.4278</v>
      </c>
      <c r="IO13" s="152">
        <v>81.08481212</v>
      </c>
      <c r="IQ13" s="168"/>
      <c r="IR13" s="147">
        <v>45980</v>
      </c>
      <c r="IS13" s="152">
        <v>11.3983</v>
      </c>
      <c r="IT13" s="152">
        <v>80.78203176</v>
      </c>
      <c r="IV13" s="168"/>
      <c r="IW13" s="147">
        <v>46013</v>
      </c>
      <c r="IX13" s="152">
        <v>11.424</v>
      </c>
      <c r="IY13" s="152">
        <v>80.6214528</v>
      </c>
      <c r="JA13" s="168"/>
      <c r="JB13" s="147">
        <v>46043</v>
      </c>
      <c r="JC13" s="152">
        <v>11.2079</v>
      </c>
      <c r="JD13" s="152">
        <v>78.47099106</v>
      </c>
      <c r="JF13" s="168"/>
      <c r="JG13" s="147">
        <v>46063</v>
      </c>
      <c r="JH13" s="152">
        <v>11.1343</v>
      </c>
      <c r="JI13" s="152">
        <v>77.33662094</v>
      </c>
      <c r="JK13" s="168"/>
      <c r="JL13" s="147">
        <v>46101</v>
      </c>
      <c r="JM13" s="152">
        <v>12.5112</v>
      </c>
      <c r="JN13" s="152">
        <v>86.19966576</v>
      </c>
      <c r="JP13" s="168"/>
      <c r="JQ13" s="147">
        <v>46133</v>
      </c>
      <c r="JR13" s="152">
        <v>10.9934</v>
      </c>
      <c r="JS13" s="152">
        <v>75.40812796</v>
      </c>
      <c r="JU13" s="168"/>
      <c r="JV13" s="147">
        <v>46162</v>
      </c>
      <c r="JW13" s="152">
        <v>10.445</v>
      </c>
      <c r="JX13" s="152">
        <v>71.4406665</v>
      </c>
      <c r="JZ13" s="168"/>
      <c r="KA13" s="147">
        <v>46191</v>
      </c>
      <c r="KB13" s="152">
        <v>10.7647</v>
      </c>
      <c r="KC13" s="152">
        <v>73.3399011</v>
      </c>
    </row>
    <row r="14" spans="2:289">
      <c r="B14" s="168" t="s">
        <v>326</v>
      </c>
      <c r="C14" s="168" t="s">
        <v>2565</v>
      </c>
      <c r="D14" s="149">
        <f t="shared" si="6"/>
        <v>11.8949</v>
      </c>
      <c r="E14" s="181" t="s">
        <v>327</v>
      </c>
      <c r="F14" s="149">
        <f t="shared" si="7"/>
        <v>6.3463</v>
      </c>
      <c r="G14" s="309">
        <f t="shared" si="8"/>
        <v>75.48860387</v>
      </c>
      <c r="I14" s="168" t="s">
        <v>328</v>
      </c>
      <c r="J14" s="168" t="s">
        <v>2566</v>
      </c>
      <c r="K14" s="149">
        <f t="shared" si="9"/>
        <v>16.3002</v>
      </c>
      <c r="L14" s="181" t="s">
        <v>234</v>
      </c>
      <c r="M14" s="149">
        <f t="shared" si="10"/>
        <v>6.3677</v>
      </c>
      <c r="N14" s="309">
        <f t="shared" si="11"/>
        <v>103.79478354</v>
      </c>
      <c r="P14" s="168" t="s">
        <v>329</v>
      </c>
      <c r="Q14" s="168" t="s">
        <v>2567</v>
      </c>
      <c r="R14" s="149">
        <f t="shared" si="12"/>
        <v>12.7317</v>
      </c>
      <c r="S14" s="181" t="s">
        <v>330</v>
      </c>
      <c r="T14" s="149">
        <f t="shared" si="13"/>
        <v>6.372</v>
      </c>
      <c r="U14" s="309">
        <f t="shared" si="14"/>
        <v>81.1263924</v>
      </c>
      <c r="W14" s="168" t="s">
        <v>331</v>
      </c>
      <c r="X14" s="168" t="s">
        <v>2568</v>
      </c>
      <c r="Y14" s="149">
        <f t="shared" si="15"/>
        <v>9.5025</v>
      </c>
      <c r="Z14" s="181" t="s">
        <v>332</v>
      </c>
      <c r="AA14" s="149">
        <f t="shared" si="16"/>
        <v>6.7524</v>
      </c>
      <c r="AB14" s="309">
        <f t="shared" si="17"/>
        <v>64.164681</v>
      </c>
      <c r="AD14" s="168" t="s">
        <v>333</v>
      </c>
      <c r="AE14" s="168" t="s">
        <v>2569</v>
      </c>
      <c r="AF14" s="149">
        <f t="shared" si="18"/>
        <v>8.4747</v>
      </c>
      <c r="AG14" s="181" t="s">
        <v>334</v>
      </c>
      <c r="AH14" s="149">
        <f t="shared" si="19"/>
        <v>6.712</v>
      </c>
      <c r="AI14" s="309">
        <f t="shared" si="20"/>
        <v>56.8821864</v>
      </c>
      <c r="AK14" s="168" t="s">
        <v>335</v>
      </c>
      <c r="AL14" s="168" t="s">
        <v>2570</v>
      </c>
      <c r="AM14" s="149">
        <f t="shared" si="21"/>
        <v>8.474</v>
      </c>
      <c r="AN14" s="181" t="s">
        <v>336</v>
      </c>
      <c r="AO14" s="149">
        <f t="shared" si="22"/>
        <v>6.7451</v>
      </c>
      <c r="AP14" s="309">
        <f t="shared" si="23"/>
        <v>57.1579774</v>
      </c>
      <c r="AR14" s="168" t="s">
        <v>337</v>
      </c>
      <c r="AS14" s="168" t="s">
        <v>2571</v>
      </c>
      <c r="AT14" s="149">
        <f t="shared" si="24"/>
        <v>8.8264</v>
      </c>
      <c r="AU14" s="181" t="s">
        <v>338</v>
      </c>
      <c r="AV14" s="149">
        <f t="shared" si="25"/>
        <v>6.8065</v>
      </c>
      <c r="AW14" s="309">
        <f t="shared" si="26"/>
        <v>60.0768916</v>
      </c>
      <c r="AY14" s="168" t="s">
        <v>339</v>
      </c>
      <c r="AZ14" s="168" t="s">
        <v>2572</v>
      </c>
      <c r="BA14" s="149">
        <f t="shared" si="27"/>
        <v>8.7179</v>
      </c>
      <c r="BB14" s="181" t="s">
        <v>340</v>
      </c>
      <c r="BC14" s="149">
        <f t="shared" si="28"/>
        <v>6.9468</v>
      </c>
      <c r="BD14" s="309">
        <f t="shared" si="29"/>
        <v>60.56150772</v>
      </c>
      <c r="BF14" s="168" t="s">
        <v>341</v>
      </c>
      <c r="BG14" s="168" t="s">
        <v>2573</v>
      </c>
      <c r="BH14" s="149">
        <f t="shared" si="30"/>
        <v>8.5635</v>
      </c>
      <c r="BI14" s="181" t="s">
        <v>342</v>
      </c>
      <c r="BJ14" s="149">
        <f t="shared" si="31"/>
        <v>7.1105</v>
      </c>
      <c r="BK14" s="309">
        <f t="shared" si="32"/>
        <v>60.89076675</v>
      </c>
      <c r="BM14" s="168" t="s">
        <v>343</v>
      </c>
      <c r="BN14" s="168" t="s">
        <v>2574</v>
      </c>
      <c r="BO14" s="149">
        <f t="shared" si="33"/>
        <v>8.4292</v>
      </c>
      <c r="BP14" s="181" t="s">
        <v>344</v>
      </c>
      <c r="BQ14" s="149">
        <f t="shared" si="34"/>
        <v>7.1091</v>
      </c>
      <c r="BR14" s="309">
        <f t="shared" si="35"/>
        <v>59.92402572</v>
      </c>
      <c r="BT14" s="168" t="s">
        <v>345</v>
      </c>
      <c r="BU14" s="168" t="s">
        <v>2575</v>
      </c>
      <c r="BV14" s="149">
        <f t="shared" si="0"/>
        <v>9.8613</v>
      </c>
      <c r="BW14" s="181" t="s">
        <v>346</v>
      </c>
      <c r="BX14" s="149">
        <f t="shared" si="1"/>
        <v>6.9861</v>
      </c>
      <c r="BY14" s="309">
        <f t="shared" si="2"/>
        <v>68.89202793</v>
      </c>
      <c r="CA14" s="168" t="s">
        <v>347</v>
      </c>
      <c r="CB14" s="168" t="s">
        <v>2576</v>
      </c>
      <c r="CC14" s="149">
        <f t="shared" si="3"/>
        <v>10.3888</v>
      </c>
      <c r="CD14" s="181" t="s">
        <v>348</v>
      </c>
      <c r="CE14" s="149">
        <f t="shared" si="4"/>
        <v>6.768</v>
      </c>
      <c r="CF14" s="309">
        <f t="shared" si="5"/>
        <v>70.3113984</v>
      </c>
      <c r="CH14" s="168"/>
      <c r="CI14" s="172">
        <v>44973</v>
      </c>
      <c r="CJ14" s="149">
        <v>10.798</v>
      </c>
      <c r="CK14" s="309">
        <v>73.9868162</v>
      </c>
      <c r="CM14" s="168"/>
      <c r="CN14" s="172">
        <v>45006</v>
      </c>
      <c r="CO14" s="149">
        <v>11.2127</v>
      </c>
      <c r="CP14" s="309">
        <v>77.10188901</v>
      </c>
      <c r="CR14" s="168"/>
      <c r="CS14" s="172">
        <v>45034</v>
      </c>
      <c r="CT14" s="149">
        <v>11.9167</v>
      </c>
      <c r="CU14" s="309">
        <v>82.00357938</v>
      </c>
      <c r="CW14" s="168"/>
      <c r="CX14" s="172">
        <v>45065</v>
      </c>
      <c r="CY14" s="149">
        <v>11.4208</v>
      </c>
      <c r="CZ14" s="309">
        <v>80.35218048</v>
      </c>
      <c r="DB14" s="168"/>
      <c r="DC14" s="172">
        <v>45093</v>
      </c>
      <c r="DD14" s="149">
        <v>11.7243</v>
      </c>
      <c r="DE14" s="309">
        <v>83.58136227</v>
      </c>
      <c r="DG14" s="168"/>
      <c r="DH14" s="172">
        <v>45126</v>
      </c>
      <c r="DI14" s="149">
        <v>12.6189</v>
      </c>
      <c r="DJ14" s="309">
        <v>90.20746854</v>
      </c>
      <c r="DL14" s="168"/>
      <c r="DM14" s="172">
        <v>45159</v>
      </c>
      <c r="DN14" s="149">
        <v>12.9447</v>
      </c>
      <c r="DO14" s="309">
        <v>93.18501189</v>
      </c>
      <c r="DQ14" s="168"/>
      <c r="DR14" s="173">
        <v>45187</v>
      </c>
      <c r="DS14" s="149">
        <v>13.4016</v>
      </c>
      <c r="DT14" s="309">
        <v>96.13771776</v>
      </c>
      <c r="DV14" s="168"/>
      <c r="DW14" s="173">
        <v>45218</v>
      </c>
      <c r="DX14" s="149">
        <v>13.4935</v>
      </c>
      <c r="DY14" s="309">
        <v>96.87658325</v>
      </c>
      <c r="EA14" s="168"/>
      <c r="EB14" s="173">
        <v>45250</v>
      </c>
      <c r="EC14" s="149">
        <v>12.4485</v>
      </c>
      <c r="ED14" s="309">
        <v>89.1461982</v>
      </c>
      <c r="EF14" s="168"/>
      <c r="EG14" s="173">
        <v>45279</v>
      </c>
      <c r="EH14" s="149">
        <v>12.6832</v>
      </c>
      <c r="EI14" s="309">
        <v>90.02789024</v>
      </c>
      <c r="EK14" s="168"/>
      <c r="EL14" s="173">
        <v>45309</v>
      </c>
      <c r="EM14" s="149">
        <v>12.3518</v>
      </c>
      <c r="EN14" s="309">
        <v>87.91270132</v>
      </c>
      <c r="EP14" s="168"/>
      <c r="EQ14" s="173">
        <v>45341</v>
      </c>
      <c r="ER14" s="149">
        <v>12.9</v>
      </c>
      <c r="ES14" s="309">
        <v>91.63128</v>
      </c>
      <c r="EU14" s="168"/>
      <c r="EV14" s="173">
        <v>45370</v>
      </c>
      <c r="EW14" s="149">
        <v>12.8287</v>
      </c>
      <c r="EX14" s="309">
        <v>91.064527</v>
      </c>
      <c r="EZ14" s="168"/>
      <c r="FA14" s="173">
        <v>45400</v>
      </c>
      <c r="FB14" s="149">
        <v>13.1411</v>
      </c>
      <c r="FC14" s="309">
        <v>93.3280922</v>
      </c>
      <c r="FE14" s="168"/>
      <c r="FF14" s="173">
        <v>45433</v>
      </c>
      <c r="FG14" s="149">
        <v>12.6632</v>
      </c>
      <c r="FH14" s="309">
        <v>89.99609608</v>
      </c>
      <c r="FJ14" s="168"/>
      <c r="FK14" s="173">
        <v>45461</v>
      </c>
      <c r="FL14" s="149">
        <v>12.3627</v>
      </c>
      <c r="FM14" s="309">
        <v>87.95813796</v>
      </c>
      <c r="FO14" s="168"/>
      <c r="FP14" s="173">
        <v>45492</v>
      </c>
      <c r="FQ14" s="149">
        <v>12.2886</v>
      </c>
      <c r="FR14" s="309">
        <v>87.6361509</v>
      </c>
      <c r="FT14" s="168"/>
      <c r="FU14" s="173">
        <v>45524</v>
      </c>
      <c r="FV14" s="149">
        <v>12.6123</v>
      </c>
      <c r="FW14" s="309">
        <v>89.95722975</v>
      </c>
      <c r="FY14" s="168"/>
      <c r="FZ14" s="147">
        <v>45553</v>
      </c>
      <c r="GA14" s="152">
        <v>12.9121</v>
      </c>
      <c r="GB14" s="152">
        <v>91.50805</v>
      </c>
      <c r="GD14" s="168"/>
      <c r="GE14" s="147">
        <v>45586</v>
      </c>
      <c r="GF14" s="152">
        <v>13.4211</v>
      </c>
      <c r="GG14" s="152">
        <v>95.26565202</v>
      </c>
      <c r="GI14" s="168"/>
      <c r="GJ14" s="147">
        <v>45615</v>
      </c>
      <c r="GK14" s="152">
        <v>13.8188</v>
      </c>
      <c r="GL14" s="152">
        <v>99.37237</v>
      </c>
      <c r="GN14" s="168"/>
      <c r="GO14" s="147">
        <v>45645</v>
      </c>
      <c r="GP14" s="152">
        <v>14.3629</v>
      </c>
      <c r="GQ14" s="152">
        <v>103.2851</v>
      </c>
      <c r="GS14" s="168"/>
      <c r="GT14" s="147">
        <v>45664</v>
      </c>
      <c r="GU14" s="152">
        <v>14.6879</v>
      </c>
      <c r="GV14" s="152">
        <v>105.5752</v>
      </c>
      <c r="GX14" s="168"/>
      <c r="GY14" s="147">
        <v>45706</v>
      </c>
      <c r="GZ14" s="152">
        <v>12.601</v>
      </c>
      <c r="HA14" s="152">
        <v>90.34539</v>
      </c>
      <c r="HC14" s="168"/>
      <c r="HD14" s="170">
        <v>45735</v>
      </c>
      <c r="HE14" s="152">
        <v>11.3248</v>
      </c>
      <c r="HF14" s="152">
        <v>81.19542</v>
      </c>
      <c r="HH14" s="168"/>
      <c r="HI14" s="170">
        <v>45765</v>
      </c>
      <c r="HJ14" s="152">
        <v>11.2669</v>
      </c>
      <c r="HK14" s="152">
        <v>81.19942</v>
      </c>
      <c r="HM14" s="168"/>
      <c r="HN14" s="170">
        <v>45797</v>
      </c>
      <c r="HO14" s="152">
        <v>11.1787</v>
      </c>
      <c r="HP14" s="152">
        <v>80.40951</v>
      </c>
      <c r="HR14" s="168"/>
      <c r="HS14" s="147">
        <v>45826</v>
      </c>
      <c r="HT14" s="152">
        <v>10.9301</v>
      </c>
      <c r="HU14" s="152">
        <v>78.43549</v>
      </c>
      <c r="HW14" s="168"/>
      <c r="HX14" s="147">
        <v>45859</v>
      </c>
      <c r="HY14">
        <v>10.9649</v>
      </c>
      <c r="HZ14">
        <v>78.42316</v>
      </c>
      <c r="IB14" s="168"/>
      <c r="IC14" s="147">
        <v>45888</v>
      </c>
      <c r="ID14">
        <v>11.195</v>
      </c>
      <c r="IE14">
        <v>79.8864</v>
      </c>
      <c r="IG14" s="168"/>
      <c r="IH14" s="147">
        <v>45918</v>
      </c>
      <c r="II14" s="152">
        <v>11.7952</v>
      </c>
      <c r="IJ14" s="152">
        <v>83.84618</v>
      </c>
      <c r="IL14" s="168"/>
      <c r="IM14" s="147">
        <v>45951</v>
      </c>
      <c r="IN14" s="152">
        <v>11.3601</v>
      </c>
      <c r="IO14" s="152">
        <v>80.5771893</v>
      </c>
      <c r="IQ14" s="168"/>
      <c r="IR14" s="147">
        <v>45979</v>
      </c>
      <c r="IS14" s="152">
        <v>11.4333</v>
      </c>
      <c r="IT14" s="152">
        <v>81.01179048</v>
      </c>
      <c r="IV14" s="168"/>
      <c r="IW14" s="147">
        <v>46010</v>
      </c>
      <c r="IX14" s="152">
        <v>11.3508</v>
      </c>
      <c r="IY14" s="152">
        <v>80.079894</v>
      </c>
      <c r="JA14" s="168"/>
      <c r="JB14" s="147">
        <v>46042</v>
      </c>
      <c r="JC14" s="152">
        <v>11.1372</v>
      </c>
      <c r="JD14" s="152">
        <v>77.96708232</v>
      </c>
      <c r="JF14" s="168"/>
      <c r="JG14" s="147">
        <v>46062</v>
      </c>
      <c r="JH14" s="152">
        <v>11.1083</v>
      </c>
      <c r="JI14" s="152">
        <v>77.22823409</v>
      </c>
      <c r="JK14" s="168"/>
      <c r="JL14" s="147">
        <v>46100</v>
      </c>
      <c r="JM14" s="152">
        <v>12.1445</v>
      </c>
      <c r="JN14" s="152">
        <v>83.76668875</v>
      </c>
      <c r="JP14" s="168"/>
      <c r="JQ14" s="147">
        <v>46132</v>
      </c>
      <c r="JR14" s="152">
        <v>11.1378</v>
      </c>
      <c r="JS14" s="152">
        <v>76.45876944</v>
      </c>
      <c r="JU14" s="168"/>
      <c r="JV14" s="147">
        <v>46161</v>
      </c>
      <c r="JW14" s="152">
        <v>10.6688</v>
      </c>
      <c r="JX14" s="152">
        <v>72.94792</v>
      </c>
      <c r="JZ14" s="168"/>
      <c r="KA14" s="147">
        <v>46190</v>
      </c>
      <c r="KB14" s="152">
        <v>10.7305</v>
      </c>
      <c r="KC14" s="152">
        <v>73.0704128</v>
      </c>
    </row>
    <row r="15" spans="2:289">
      <c r="B15" s="168" t="s">
        <v>356</v>
      </c>
      <c r="C15" s="168" t="s">
        <v>2577</v>
      </c>
      <c r="D15" s="149">
        <f t="shared" si="6"/>
        <v>12.0345</v>
      </c>
      <c r="E15" s="181" t="s">
        <v>357</v>
      </c>
      <c r="F15" s="149">
        <f t="shared" si="7"/>
        <v>6.3605</v>
      </c>
      <c r="G15" s="309">
        <f t="shared" si="8"/>
        <v>76.54543725</v>
      </c>
      <c r="I15" s="168" t="s">
        <v>358</v>
      </c>
      <c r="J15" s="168" t="s">
        <v>2578</v>
      </c>
      <c r="K15" s="149">
        <f t="shared" si="9"/>
        <v>16.216</v>
      </c>
      <c r="L15" s="181" t="s">
        <v>359</v>
      </c>
      <c r="M15" s="149">
        <f t="shared" si="10"/>
        <v>6.3425</v>
      </c>
      <c r="N15" s="309">
        <f t="shared" si="11"/>
        <v>102.84998</v>
      </c>
      <c r="P15" s="168" t="s">
        <v>360</v>
      </c>
      <c r="Q15" s="168" t="s">
        <v>2579</v>
      </c>
      <c r="R15" s="149">
        <f t="shared" si="12"/>
        <v>12.9791</v>
      </c>
      <c r="S15" s="181" t="s">
        <v>361</v>
      </c>
      <c r="T15" s="149">
        <f t="shared" si="13"/>
        <v>6.3763</v>
      </c>
      <c r="U15" s="309">
        <f t="shared" si="14"/>
        <v>82.75863533</v>
      </c>
      <c r="W15" s="168" t="s">
        <v>362</v>
      </c>
      <c r="X15" s="168" t="s">
        <v>2580</v>
      </c>
      <c r="Y15" s="149">
        <f t="shared" si="15"/>
        <v>9.7346</v>
      </c>
      <c r="Z15" s="181" t="s">
        <v>363</v>
      </c>
      <c r="AA15" s="149">
        <f t="shared" si="16"/>
        <v>6.7421</v>
      </c>
      <c r="AB15" s="309">
        <f t="shared" si="17"/>
        <v>65.63164666</v>
      </c>
      <c r="AD15" s="168" t="s">
        <v>364</v>
      </c>
      <c r="AE15" s="168" t="s">
        <v>2581</v>
      </c>
      <c r="AF15" s="149">
        <f t="shared" si="18"/>
        <v>8.7228</v>
      </c>
      <c r="AG15" s="181" t="s">
        <v>365</v>
      </c>
      <c r="AH15" s="149">
        <f t="shared" si="19"/>
        <v>6.6923</v>
      </c>
      <c r="AI15" s="309">
        <f t="shared" si="20"/>
        <v>58.37559444</v>
      </c>
      <c r="AK15" s="168" t="s">
        <v>366</v>
      </c>
      <c r="AL15" s="168" t="s">
        <v>2582</v>
      </c>
      <c r="AM15" s="149">
        <f t="shared" si="21"/>
        <v>8.4418</v>
      </c>
      <c r="AN15" s="181" t="s">
        <v>367</v>
      </c>
      <c r="AO15" s="149">
        <f t="shared" si="22"/>
        <v>6.7447</v>
      </c>
      <c r="AP15" s="309">
        <f t="shared" si="23"/>
        <v>56.93740846</v>
      </c>
      <c r="AR15" s="168" t="s">
        <v>368</v>
      </c>
      <c r="AS15" s="168" t="s">
        <v>2583</v>
      </c>
      <c r="AT15" s="149">
        <f t="shared" si="24"/>
        <v>8.9165</v>
      </c>
      <c r="AU15" s="181" t="s">
        <v>369</v>
      </c>
      <c r="AV15" s="149">
        <f t="shared" si="25"/>
        <v>6.7802</v>
      </c>
      <c r="AW15" s="309">
        <f t="shared" si="26"/>
        <v>60.4556533</v>
      </c>
      <c r="AY15" s="168" t="s">
        <v>370</v>
      </c>
      <c r="AZ15" s="168" t="s">
        <v>2584</v>
      </c>
      <c r="BA15" s="149">
        <f t="shared" si="27"/>
        <v>9.0905</v>
      </c>
      <c r="BB15" s="181" t="s">
        <v>371</v>
      </c>
      <c r="BC15" s="149">
        <f t="shared" si="28"/>
        <v>6.9396</v>
      </c>
      <c r="BD15" s="309">
        <f t="shared" si="29"/>
        <v>63.0844338</v>
      </c>
      <c r="BF15" s="168" t="s">
        <v>372</v>
      </c>
      <c r="BG15" s="168" t="s">
        <v>2585</v>
      </c>
      <c r="BH15" s="149">
        <f t="shared" si="30"/>
        <v>8.63</v>
      </c>
      <c r="BI15" s="181" t="s">
        <v>373</v>
      </c>
      <c r="BJ15" s="149">
        <f t="shared" si="31"/>
        <v>7.1086</v>
      </c>
      <c r="BK15" s="309">
        <f t="shared" si="32"/>
        <v>61.347218</v>
      </c>
      <c r="BM15" s="168" t="s">
        <v>374</v>
      </c>
      <c r="BN15" s="168" t="s">
        <v>2586</v>
      </c>
      <c r="BO15" s="149">
        <f t="shared" si="33"/>
        <v>8.5541</v>
      </c>
      <c r="BP15" s="181" t="s">
        <v>375</v>
      </c>
      <c r="BQ15" s="149">
        <f t="shared" si="34"/>
        <v>7.0655</v>
      </c>
      <c r="BR15" s="309">
        <f t="shared" si="35"/>
        <v>60.43899355</v>
      </c>
      <c r="BT15" s="168" t="s">
        <v>376</v>
      </c>
      <c r="BU15" s="168" t="s">
        <v>2587</v>
      </c>
      <c r="BV15" s="149">
        <f t="shared" si="0"/>
        <v>9.2676</v>
      </c>
      <c r="BW15" s="181" t="s">
        <v>377</v>
      </c>
      <c r="BX15" s="149">
        <f t="shared" si="1"/>
        <v>6.9746</v>
      </c>
      <c r="BY15" s="309">
        <f t="shared" si="2"/>
        <v>64.63780296</v>
      </c>
      <c r="CA15" s="168" t="s">
        <v>378</v>
      </c>
      <c r="CB15" s="168" t="s">
        <v>2588</v>
      </c>
      <c r="CC15" s="149">
        <f t="shared" si="3"/>
        <v>10.2732</v>
      </c>
      <c r="CD15" s="181" t="s">
        <v>379</v>
      </c>
      <c r="CE15" s="149">
        <f t="shared" si="4"/>
        <v>6.7756</v>
      </c>
      <c r="CF15" s="309">
        <f t="shared" si="5"/>
        <v>69.60709392</v>
      </c>
      <c r="CH15" s="168"/>
      <c r="CI15" s="172">
        <v>44972</v>
      </c>
      <c r="CJ15" s="149">
        <v>10.7915</v>
      </c>
      <c r="CK15" s="309">
        <v>73.57968445</v>
      </c>
      <c r="CM15" s="168"/>
      <c r="CN15" s="172">
        <v>45005</v>
      </c>
      <c r="CO15" s="149">
        <v>11.1696</v>
      </c>
      <c r="CP15" s="309">
        <v>76.72845024</v>
      </c>
      <c r="CR15" s="168"/>
      <c r="CS15" s="172">
        <v>45033</v>
      </c>
      <c r="CT15" s="149">
        <v>11.9183</v>
      </c>
      <c r="CU15" s="309">
        <v>81.85369257</v>
      </c>
      <c r="CW15" s="168"/>
      <c r="CX15" s="172">
        <v>45064</v>
      </c>
      <c r="CY15" s="149">
        <v>11.4273</v>
      </c>
      <c r="CZ15" s="309">
        <v>79.95338991</v>
      </c>
      <c r="DB15" s="168"/>
      <c r="DC15" s="172">
        <v>45092</v>
      </c>
      <c r="DD15" s="149">
        <v>11.7383</v>
      </c>
      <c r="DE15" s="309">
        <v>83.91593287</v>
      </c>
      <c r="DG15" s="168"/>
      <c r="DH15" s="172">
        <v>45125</v>
      </c>
      <c r="DI15" s="149">
        <v>12.6323</v>
      </c>
      <c r="DJ15" s="309">
        <v>90.26157319</v>
      </c>
      <c r="DL15" s="168"/>
      <c r="DM15" s="172">
        <v>45156</v>
      </c>
      <c r="DN15" s="149">
        <v>12.9675</v>
      </c>
      <c r="DO15" s="309">
        <v>93.3737805</v>
      </c>
      <c r="DQ15" s="168"/>
      <c r="DR15" s="173">
        <v>45184</v>
      </c>
      <c r="DS15" s="149">
        <v>13.1723</v>
      </c>
      <c r="DT15" s="309">
        <v>94.55867278</v>
      </c>
      <c r="DV15" s="168"/>
      <c r="DW15" s="173">
        <v>45217</v>
      </c>
      <c r="DX15" s="149">
        <v>13.4871</v>
      </c>
      <c r="DY15" s="309">
        <v>96.83063445</v>
      </c>
      <c r="EA15" s="168"/>
      <c r="EB15" s="173">
        <v>45247</v>
      </c>
      <c r="EC15" s="149">
        <v>12.4017</v>
      </c>
      <c r="ED15" s="309">
        <v>88.95491376</v>
      </c>
      <c r="EF15" s="168"/>
      <c r="EG15" s="173">
        <v>45278</v>
      </c>
      <c r="EH15" s="149">
        <v>12.6919</v>
      </c>
      <c r="EI15" s="309">
        <v>90.02745427</v>
      </c>
      <c r="EK15" s="168"/>
      <c r="EL15" s="173">
        <v>45308</v>
      </c>
      <c r="EM15" s="149">
        <v>12.3326</v>
      </c>
      <c r="EN15" s="309">
        <v>87.76864768</v>
      </c>
      <c r="EP15" s="168"/>
      <c r="EQ15" s="173">
        <v>45331</v>
      </c>
      <c r="ER15" s="149">
        <v>12.7416</v>
      </c>
      <c r="ES15" s="309">
        <v>90.51122976</v>
      </c>
      <c r="EU15" s="168"/>
      <c r="EV15" s="173">
        <v>45369</v>
      </c>
      <c r="EW15" s="149">
        <v>12.9608</v>
      </c>
      <c r="EX15" s="309">
        <v>91.947803</v>
      </c>
      <c r="EZ15" s="168"/>
      <c r="FA15" s="173">
        <v>45399</v>
      </c>
      <c r="FB15" s="149">
        <v>13.129</v>
      </c>
      <c r="FC15" s="309">
        <v>93.2487225</v>
      </c>
      <c r="FE15" s="168"/>
      <c r="FF15" s="173">
        <v>45432</v>
      </c>
      <c r="FG15" s="149">
        <v>12.7079</v>
      </c>
      <c r="FH15" s="309">
        <v>90.27946318</v>
      </c>
      <c r="FJ15" s="168"/>
      <c r="FK15" s="173">
        <v>45460</v>
      </c>
      <c r="FL15" s="149">
        <v>12.4745</v>
      </c>
      <c r="FM15" s="309">
        <v>88.75482005</v>
      </c>
      <c r="FO15" s="168"/>
      <c r="FP15" s="173">
        <v>45491</v>
      </c>
      <c r="FQ15" s="149">
        <v>12.3152</v>
      </c>
      <c r="FR15" s="309">
        <v>87.7889032</v>
      </c>
      <c r="FT15" s="168"/>
      <c r="FU15" s="173">
        <v>45523</v>
      </c>
      <c r="FV15" s="149">
        <v>12.524</v>
      </c>
      <c r="FW15" s="309">
        <v>89.440146</v>
      </c>
      <c r="FY15" s="168"/>
      <c r="FZ15" s="147">
        <v>45548</v>
      </c>
      <c r="GA15" s="152">
        <v>12.5467</v>
      </c>
      <c r="GB15" s="152">
        <v>89.11921</v>
      </c>
      <c r="GD15" s="168"/>
      <c r="GE15" s="147">
        <v>45583</v>
      </c>
      <c r="GF15" s="152">
        <v>13.6243</v>
      </c>
      <c r="GG15" s="152">
        <v>97.10583582</v>
      </c>
      <c r="GI15" s="168"/>
      <c r="GJ15" s="147">
        <v>45614</v>
      </c>
      <c r="GK15" s="152">
        <v>13.8298</v>
      </c>
      <c r="GL15" s="152">
        <v>99.44594</v>
      </c>
      <c r="GN15" s="168"/>
      <c r="GO15" s="147">
        <v>45644</v>
      </c>
      <c r="GP15" s="152">
        <v>14.3527</v>
      </c>
      <c r="GQ15" s="152">
        <v>103.1672</v>
      </c>
      <c r="GS15" s="168"/>
      <c r="GT15" s="147">
        <v>45663</v>
      </c>
      <c r="GU15" s="152">
        <v>15.1225</v>
      </c>
      <c r="GV15" s="152">
        <v>108.6945</v>
      </c>
      <c r="GX15" s="168"/>
      <c r="GY15" s="147">
        <v>45705</v>
      </c>
      <c r="GZ15" s="152">
        <v>12.5775</v>
      </c>
      <c r="HA15" s="152">
        <v>90.18319</v>
      </c>
      <c r="HC15" s="168"/>
      <c r="HD15" s="170">
        <v>45734</v>
      </c>
      <c r="HE15" s="152">
        <v>11.5607</v>
      </c>
      <c r="HF15" s="152">
        <v>82.92837</v>
      </c>
      <c r="HH15" s="168"/>
      <c r="HI15" s="170">
        <v>45764</v>
      </c>
      <c r="HJ15" s="152">
        <v>11.3843</v>
      </c>
      <c r="HK15" s="152">
        <v>82.06373</v>
      </c>
      <c r="HM15" s="168"/>
      <c r="HN15" s="170">
        <v>45796</v>
      </c>
      <c r="HO15" s="152">
        <v>11.2412</v>
      </c>
      <c r="HP15" s="152">
        <v>80.84221</v>
      </c>
      <c r="HR15" s="168"/>
      <c r="HS15" s="147">
        <v>45825</v>
      </c>
      <c r="HT15" s="152">
        <v>10.9502</v>
      </c>
      <c r="HU15" s="152">
        <v>78.5633</v>
      </c>
      <c r="HW15" s="168"/>
      <c r="HX15" s="147">
        <v>45856</v>
      </c>
      <c r="HY15">
        <v>10.8817</v>
      </c>
      <c r="HZ15">
        <v>77.80198</v>
      </c>
      <c r="IB15" s="168"/>
      <c r="IC15" s="147">
        <v>45887</v>
      </c>
      <c r="ID15">
        <v>11.1604</v>
      </c>
      <c r="IE15">
        <v>79.5982</v>
      </c>
      <c r="IG15" s="168"/>
      <c r="IH15" s="147">
        <v>45917</v>
      </c>
      <c r="II15" s="152">
        <v>11.7061</v>
      </c>
      <c r="IJ15" s="152">
        <v>83.12853</v>
      </c>
      <c r="IL15" s="168"/>
      <c r="IM15" s="147">
        <v>45950</v>
      </c>
      <c r="IN15" s="152">
        <v>11.3949</v>
      </c>
      <c r="IO15" s="152">
        <v>80.87302377</v>
      </c>
      <c r="IQ15" s="168"/>
      <c r="IR15" s="147">
        <v>45978</v>
      </c>
      <c r="IS15" s="152">
        <v>11.3909</v>
      </c>
      <c r="IT15" s="152">
        <v>80.66579744</v>
      </c>
      <c r="IV15" s="168"/>
      <c r="IW15" s="147">
        <v>46009</v>
      </c>
      <c r="IX15" s="152">
        <v>11.4148</v>
      </c>
      <c r="IY15" s="152">
        <v>80.56908284</v>
      </c>
      <c r="JA15" s="168"/>
      <c r="JB15" s="147">
        <v>46041</v>
      </c>
      <c r="JC15" s="152">
        <v>11.1883</v>
      </c>
      <c r="JD15" s="152">
        <v>78.37516033</v>
      </c>
      <c r="JF15" s="168"/>
      <c r="JG15" s="147">
        <v>46059</v>
      </c>
      <c r="JH15" s="152">
        <v>11.0423</v>
      </c>
      <c r="JI15" s="152">
        <v>76.8433657</v>
      </c>
      <c r="JK15" s="168"/>
      <c r="JL15" s="147">
        <v>46099</v>
      </c>
      <c r="JM15" s="152">
        <v>11.9631</v>
      </c>
      <c r="JN15" s="152">
        <v>82.43652579</v>
      </c>
      <c r="JP15" s="168"/>
      <c r="JQ15" s="147">
        <v>46129</v>
      </c>
      <c r="JR15" s="152">
        <v>11.1731</v>
      </c>
      <c r="JS15" s="152">
        <v>76.67204682</v>
      </c>
      <c r="JU15" s="168"/>
      <c r="JV15" s="147">
        <v>46160</v>
      </c>
      <c r="JW15" s="152">
        <v>10.7008</v>
      </c>
      <c r="JX15" s="152">
        <v>73.2309248</v>
      </c>
      <c r="JZ15" s="168"/>
      <c r="KA15" s="147">
        <v>46189</v>
      </c>
      <c r="KB15" s="152">
        <v>10.7214</v>
      </c>
      <c r="KC15" s="152">
        <v>73.02131112</v>
      </c>
    </row>
    <row r="16" spans="2:289">
      <c r="B16" s="168" t="s">
        <v>385</v>
      </c>
      <c r="C16" s="168" t="s">
        <v>2589</v>
      </c>
      <c r="D16" s="149">
        <f t="shared" si="6"/>
        <v>12.1729</v>
      </c>
      <c r="E16" s="181" t="s">
        <v>298</v>
      </c>
      <c r="F16" s="149">
        <f t="shared" si="7"/>
        <v>6.3664</v>
      </c>
      <c r="G16" s="309">
        <f t="shared" si="8"/>
        <v>77.49755056</v>
      </c>
      <c r="I16" s="168" t="s">
        <v>386</v>
      </c>
      <c r="J16" s="168" t="s">
        <v>2590</v>
      </c>
      <c r="K16" s="149">
        <f t="shared" si="9"/>
        <v>15.3528</v>
      </c>
      <c r="L16" s="181" t="s">
        <v>387</v>
      </c>
      <c r="M16" s="149">
        <f t="shared" si="10"/>
        <v>6.3406</v>
      </c>
      <c r="N16" s="309">
        <f t="shared" si="11"/>
        <v>97.34596368</v>
      </c>
      <c r="P16" s="168" t="s">
        <v>388</v>
      </c>
      <c r="Q16" s="168" t="s">
        <v>2591</v>
      </c>
      <c r="R16" s="149">
        <f t="shared" si="12"/>
        <v>12.8943</v>
      </c>
      <c r="S16" s="181" t="s">
        <v>389</v>
      </c>
      <c r="T16" s="149">
        <f t="shared" si="13"/>
        <v>6.3896</v>
      </c>
      <c r="U16" s="309">
        <f t="shared" si="14"/>
        <v>82.38941928</v>
      </c>
      <c r="W16" s="168" t="s">
        <v>390</v>
      </c>
      <c r="X16" s="168" t="s">
        <v>2592</v>
      </c>
      <c r="Y16" s="149">
        <f t="shared" si="15"/>
        <v>9.3998</v>
      </c>
      <c r="Z16" s="181" t="s">
        <v>391</v>
      </c>
      <c r="AA16" s="149">
        <f t="shared" si="16"/>
        <v>6.7854</v>
      </c>
      <c r="AB16" s="309">
        <f t="shared" si="17"/>
        <v>63.78140292</v>
      </c>
      <c r="AD16" s="168" t="s">
        <v>392</v>
      </c>
      <c r="AE16" s="168" t="s">
        <v>2593</v>
      </c>
      <c r="AF16" s="149">
        <f t="shared" si="18"/>
        <v>8.5281</v>
      </c>
      <c r="AG16" s="181" t="s">
        <v>393</v>
      </c>
      <c r="AH16" s="149">
        <f t="shared" si="19"/>
        <v>6.7099</v>
      </c>
      <c r="AI16" s="309">
        <f t="shared" si="20"/>
        <v>57.22269819</v>
      </c>
      <c r="AK16" s="168" t="s">
        <v>394</v>
      </c>
      <c r="AL16" s="168" t="s">
        <v>2594</v>
      </c>
      <c r="AM16" s="149">
        <f t="shared" si="21"/>
        <v>8.9004</v>
      </c>
      <c r="AN16" s="181" t="s">
        <v>395</v>
      </c>
      <c r="AO16" s="149">
        <f t="shared" si="22"/>
        <v>6.7503</v>
      </c>
      <c r="AP16" s="309">
        <f t="shared" si="23"/>
        <v>60.08037012</v>
      </c>
      <c r="AR16" s="168" t="s">
        <v>396</v>
      </c>
      <c r="AS16" s="168" t="s">
        <v>2595</v>
      </c>
      <c r="AT16" s="149">
        <f t="shared" si="24"/>
        <v>9.0046</v>
      </c>
      <c r="AU16" s="181" t="s">
        <v>397</v>
      </c>
      <c r="AV16" s="149">
        <f t="shared" si="25"/>
        <v>6.7863</v>
      </c>
      <c r="AW16" s="309">
        <f t="shared" si="26"/>
        <v>61.10791698</v>
      </c>
      <c r="AY16" s="168" t="s">
        <v>398</v>
      </c>
      <c r="AZ16" s="168" t="s">
        <v>2596</v>
      </c>
      <c r="BA16" s="149">
        <f t="shared" si="27"/>
        <v>8.6181</v>
      </c>
      <c r="BB16" s="181" t="s">
        <v>399</v>
      </c>
      <c r="BC16" s="149">
        <f t="shared" si="28"/>
        <v>6.9305</v>
      </c>
      <c r="BD16" s="309">
        <f t="shared" si="29"/>
        <v>59.72774205</v>
      </c>
      <c r="BF16" s="168" t="s">
        <v>400</v>
      </c>
      <c r="BG16" s="168" t="s">
        <v>2597</v>
      </c>
      <c r="BH16" s="149">
        <f t="shared" si="30"/>
        <v>8.7284</v>
      </c>
      <c r="BI16" s="181" t="s">
        <v>401</v>
      </c>
      <c r="BJ16" s="149">
        <f t="shared" si="31"/>
        <v>7.1095</v>
      </c>
      <c r="BK16" s="309">
        <f t="shared" si="32"/>
        <v>62.0545598</v>
      </c>
      <c r="BM16" s="168" t="s">
        <v>402</v>
      </c>
      <c r="BN16" s="168" t="s">
        <v>2598</v>
      </c>
      <c r="BO16" s="149">
        <f t="shared" si="33"/>
        <v>8.621</v>
      </c>
      <c r="BP16" s="181" t="s">
        <v>403</v>
      </c>
      <c r="BQ16" s="149">
        <f t="shared" si="34"/>
        <v>7.0363</v>
      </c>
      <c r="BR16" s="309">
        <f t="shared" si="35"/>
        <v>60.6599423</v>
      </c>
      <c r="BT16" s="168" t="s">
        <v>404</v>
      </c>
      <c r="BU16" s="168" t="s">
        <v>2599</v>
      </c>
      <c r="BV16" s="149">
        <f t="shared" si="0"/>
        <v>9.2021</v>
      </c>
      <c r="BW16" s="181" t="s">
        <v>405</v>
      </c>
      <c r="BX16" s="149">
        <f t="shared" si="1"/>
        <v>6.9791</v>
      </c>
      <c r="BY16" s="309">
        <f t="shared" si="2"/>
        <v>64.22237611</v>
      </c>
      <c r="CA16" s="168" t="s">
        <v>406</v>
      </c>
      <c r="CB16" s="168" t="s">
        <v>2600</v>
      </c>
      <c r="CC16" s="149">
        <f t="shared" si="3"/>
        <v>10.3113</v>
      </c>
      <c r="CD16" s="181" t="s">
        <v>407</v>
      </c>
      <c r="CE16" s="149">
        <f t="shared" si="4"/>
        <v>6.7611</v>
      </c>
      <c r="CF16" s="309">
        <f t="shared" si="5"/>
        <v>69.71573043</v>
      </c>
      <c r="CH16" s="168"/>
      <c r="CI16" s="172">
        <v>44971</v>
      </c>
      <c r="CJ16" s="149">
        <v>10.7637</v>
      </c>
      <c r="CK16" s="309">
        <v>73.33954632</v>
      </c>
      <c r="CM16" s="168"/>
      <c r="CN16" s="172">
        <v>45002</v>
      </c>
      <c r="CO16" s="149">
        <v>11.1067</v>
      </c>
      <c r="CP16" s="309">
        <v>76.69398484</v>
      </c>
      <c r="CR16" s="168"/>
      <c r="CS16" s="172">
        <v>45030</v>
      </c>
      <c r="CT16" s="149">
        <v>11.9061</v>
      </c>
      <c r="CU16" s="309">
        <v>81.68298966</v>
      </c>
      <c r="CW16" s="168"/>
      <c r="CX16" s="172">
        <v>45063</v>
      </c>
      <c r="CY16" s="149">
        <v>11.5401</v>
      </c>
      <c r="CZ16" s="309">
        <v>80.48988948</v>
      </c>
      <c r="DB16" s="168"/>
      <c r="DC16" s="172">
        <v>45091</v>
      </c>
      <c r="DD16" s="149">
        <v>11.7236</v>
      </c>
      <c r="DE16" s="309">
        <v>83.90111576</v>
      </c>
      <c r="DG16" s="168"/>
      <c r="DH16" s="172">
        <v>45124</v>
      </c>
      <c r="DI16" s="149">
        <v>12.6348</v>
      </c>
      <c r="DJ16" s="309">
        <v>90.11897448</v>
      </c>
      <c r="DL16" s="168"/>
      <c r="DM16" s="172">
        <v>45155</v>
      </c>
      <c r="DN16" s="149">
        <v>13.1922</v>
      </c>
      <c r="DO16" s="309">
        <v>95.08410072</v>
      </c>
      <c r="DQ16" s="168"/>
      <c r="DR16" s="173">
        <v>45183</v>
      </c>
      <c r="DS16" s="149">
        <v>13.3106</v>
      </c>
      <c r="DT16" s="309">
        <v>95.66860644</v>
      </c>
      <c r="DV16" s="168"/>
      <c r="DW16" s="173">
        <v>45216</v>
      </c>
      <c r="DX16" s="149">
        <v>13.4497</v>
      </c>
      <c r="DY16" s="309">
        <v>96.56346612</v>
      </c>
      <c r="EA16" s="168"/>
      <c r="EB16" s="173">
        <v>45246</v>
      </c>
      <c r="EC16" s="149">
        <v>12.4337</v>
      </c>
      <c r="ED16" s="309">
        <v>89.17946988</v>
      </c>
      <c r="EF16" s="168"/>
      <c r="EG16" s="173">
        <v>45275</v>
      </c>
      <c r="EH16" s="149">
        <v>12.6257</v>
      </c>
      <c r="EI16" s="309">
        <v>89.58817949</v>
      </c>
      <c r="EK16" s="168"/>
      <c r="EL16" s="173">
        <v>45307</v>
      </c>
      <c r="EM16" s="149">
        <v>12.2948</v>
      </c>
      <c r="EN16" s="309">
        <v>87.45783032</v>
      </c>
      <c r="EP16" s="168"/>
      <c r="EQ16" s="173">
        <v>45330</v>
      </c>
      <c r="ER16" s="149">
        <v>12.8061</v>
      </c>
      <c r="ES16" s="309">
        <v>91.00398843</v>
      </c>
      <c r="EU16" s="168"/>
      <c r="EV16" s="173">
        <v>45366</v>
      </c>
      <c r="EW16" s="149">
        <v>12.8062</v>
      </c>
      <c r="EX16" s="309">
        <v>90.892005</v>
      </c>
      <c r="EZ16" s="168"/>
      <c r="FA16" s="173">
        <v>45398</v>
      </c>
      <c r="FB16" s="149">
        <v>13.046</v>
      </c>
      <c r="FC16" s="309">
        <v>92.6631288</v>
      </c>
      <c r="FE16" s="168"/>
      <c r="FF16" s="173">
        <v>45429</v>
      </c>
      <c r="FG16" s="149">
        <v>12.7</v>
      </c>
      <c r="FH16" s="309">
        <v>90.22715</v>
      </c>
      <c r="FJ16" s="168"/>
      <c r="FK16" s="173">
        <v>45457</v>
      </c>
      <c r="FL16" s="149">
        <v>12.2412</v>
      </c>
      <c r="FM16" s="309">
        <v>87.09736212</v>
      </c>
      <c r="FO16" s="168"/>
      <c r="FP16" s="173">
        <v>45490</v>
      </c>
      <c r="FQ16" s="149">
        <v>12.2949</v>
      </c>
      <c r="FR16" s="309">
        <v>87.68476782</v>
      </c>
      <c r="FT16" s="168"/>
      <c r="FU16" s="173">
        <v>45520</v>
      </c>
      <c r="FV16" s="149">
        <v>12.4196</v>
      </c>
      <c r="FW16" s="309">
        <v>88.75542944</v>
      </c>
      <c r="FY16" s="168"/>
      <c r="FZ16" s="147">
        <v>45547</v>
      </c>
      <c r="GA16" s="152">
        <v>12.8614</v>
      </c>
      <c r="GB16" s="152">
        <v>91.59117</v>
      </c>
      <c r="GD16" s="168"/>
      <c r="GE16" s="147">
        <v>45582</v>
      </c>
      <c r="GF16" s="152">
        <v>13.6441</v>
      </c>
      <c r="GG16" s="152">
        <v>97.1732802</v>
      </c>
      <c r="GI16" s="168"/>
      <c r="GJ16" s="147">
        <v>45611</v>
      </c>
      <c r="GK16" s="152">
        <v>13.7276</v>
      </c>
      <c r="GL16" s="152">
        <v>98.82774</v>
      </c>
      <c r="GN16" s="168"/>
      <c r="GO16" s="147">
        <v>45643</v>
      </c>
      <c r="GP16" s="152">
        <v>14.2283</v>
      </c>
      <c r="GQ16" s="152">
        <v>102.2887</v>
      </c>
      <c r="GS16" s="168"/>
      <c r="GT16" s="147">
        <v>45660</v>
      </c>
      <c r="GU16" s="152">
        <v>15.692</v>
      </c>
      <c r="GV16" s="152">
        <v>112.791</v>
      </c>
      <c r="GX16" s="168"/>
      <c r="GY16" s="147">
        <v>45702</v>
      </c>
      <c r="GZ16" s="152">
        <v>12.3335</v>
      </c>
      <c r="HA16" s="152">
        <v>88.4386</v>
      </c>
      <c r="HC16" s="168"/>
      <c r="HD16" s="170">
        <v>45733</v>
      </c>
      <c r="HE16" s="152">
        <v>11.8371</v>
      </c>
      <c r="HF16" s="152">
        <v>84.8578</v>
      </c>
      <c r="HH16" s="168"/>
      <c r="HI16" s="170">
        <v>45763</v>
      </c>
      <c r="HJ16" s="152">
        <v>11.4224</v>
      </c>
      <c r="HK16" s="152">
        <v>82.3932</v>
      </c>
      <c r="HM16" s="168"/>
      <c r="HN16" s="170">
        <v>45793</v>
      </c>
      <c r="HO16" s="152">
        <v>11.106</v>
      </c>
      <c r="HP16" s="152">
        <v>79.89434</v>
      </c>
      <c r="HR16" s="168"/>
      <c r="HS16" s="147">
        <v>45824</v>
      </c>
      <c r="HT16" s="152">
        <v>11.1341</v>
      </c>
      <c r="HU16" s="152">
        <v>79.93059</v>
      </c>
      <c r="HW16" s="168"/>
      <c r="HX16" s="147">
        <v>45855</v>
      </c>
      <c r="HY16">
        <v>10.9057</v>
      </c>
      <c r="HZ16">
        <v>77.93322</v>
      </c>
      <c r="IB16" s="168"/>
      <c r="IC16" s="147">
        <v>45884</v>
      </c>
      <c r="ID16">
        <v>11.1047</v>
      </c>
      <c r="IE16">
        <v>79.25535</v>
      </c>
      <c r="IG16" s="168"/>
      <c r="IH16" s="147">
        <v>45916</v>
      </c>
      <c r="II16" s="152">
        <v>11.6497</v>
      </c>
      <c r="IJ16" s="152">
        <v>82.74432</v>
      </c>
      <c r="IL16" s="168"/>
      <c r="IM16" s="147">
        <v>45947</v>
      </c>
      <c r="IN16" s="152">
        <v>11.2477</v>
      </c>
      <c r="IO16" s="152">
        <v>79.80130673</v>
      </c>
      <c r="IQ16" s="168"/>
      <c r="IR16" s="147">
        <v>45975</v>
      </c>
      <c r="IS16" s="152">
        <v>11.3689</v>
      </c>
      <c r="IT16" s="152">
        <v>80.52023425</v>
      </c>
      <c r="IV16" s="168"/>
      <c r="IW16" s="147">
        <v>46008</v>
      </c>
      <c r="IX16" s="152">
        <v>11.2329</v>
      </c>
      <c r="IY16" s="152">
        <v>79.27394517</v>
      </c>
      <c r="JA16" s="168"/>
      <c r="JB16" s="147">
        <v>46038</v>
      </c>
      <c r="JC16" s="152">
        <v>11.2249</v>
      </c>
      <c r="JD16" s="152">
        <v>78.66185422</v>
      </c>
      <c r="JF16" s="168"/>
      <c r="JG16" s="147">
        <v>46058</v>
      </c>
      <c r="JH16" s="152">
        <v>11.0198</v>
      </c>
      <c r="JI16" s="152">
        <v>76.6647486</v>
      </c>
      <c r="JK16" s="168"/>
      <c r="JL16" s="147">
        <v>46098</v>
      </c>
      <c r="JM16" s="152">
        <v>11.8019</v>
      </c>
      <c r="JN16" s="152">
        <v>81.38708259</v>
      </c>
      <c r="JP16" s="168"/>
      <c r="JQ16" s="147">
        <v>46128</v>
      </c>
      <c r="JR16" s="152">
        <v>11.0747</v>
      </c>
      <c r="JS16" s="152">
        <v>75.99016152</v>
      </c>
      <c r="JU16" s="168"/>
      <c r="JV16" s="147">
        <v>46157</v>
      </c>
      <c r="JW16" s="152">
        <v>10.7817</v>
      </c>
      <c r="JX16" s="152">
        <v>73.76300055</v>
      </c>
      <c r="JZ16" s="168"/>
      <c r="KA16" s="147">
        <v>46188</v>
      </c>
      <c r="KB16" s="152">
        <v>10.7113</v>
      </c>
      <c r="KC16" s="152">
        <v>72.93109944</v>
      </c>
    </row>
    <row r="17" spans="2:289">
      <c r="B17" s="168" t="s">
        <v>413</v>
      </c>
      <c r="C17" s="168" t="s">
        <v>2601</v>
      </c>
      <c r="D17" s="149">
        <f t="shared" si="6"/>
        <v>11.7876</v>
      </c>
      <c r="E17" s="181" t="s">
        <v>414</v>
      </c>
      <c r="F17" s="149">
        <f t="shared" si="7"/>
        <v>6.3681</v>
      </c>
      <c r="G17" s="309">
        <f t="shared" si="8"/>
        <v>75.06461556</v>
      </c>
      <c r="I17" s="168" t="s">
        <v>415</v>
      </c>
      <c r="J17" s="168" t="s">
        <v>2602</v>
      </c>
      <c r="K17" s="149">
        <f t="shared" si="9"/>
        <v>17.2665</v>
      </c>
      <c r="L17" s="181" t="s">
        <v>416</v>
      </c>
      <c r="M17" s="149">
        <f t="shared" si="10"/>
        <v>6.38</v>
      </c>
      <c r="N17" s="309">
        <f t="shared" si="11"/>
        <v>110.16027</v>
      </c>
      <c r="P17" s="168" t="s">
        <v>417</v>
      </c>
      <c r="Q17" s="168" t="s">
        <v>2603</v>
      </c>
      <c r="R17" s="149">
        <f t="shared" si="12"/>
        <v>12.948</v>
      </c>
      <c r="S17" s="181" t="s">
        <v>418</v>
      </c>
      <c r="T17" s="149">
        <f t="shared" si="13"/>
        <v>6.354</v>
      </c>
      <c r="U17" s="309">
        <f t="shared" si="14"/>
        <v>82.271592</v>
      </c>
      <c r="W17" s="168" t="s">
        <v>419</v>
      </c>
      <c r="X17" s="168" t="s">
        <v>2604</v>
      </c>
      <c r="Y17" s="149">
        <f t="shared" si="15"/>
        <v>9.5159</v>
      </c>
      <c r="Z17" s="181" t="s">
        <v>420</v>
      </c>
      <c r="AA17" s="149">
        <f t="shared" si="16"/>
        <v>6.7871</v>
      </c>
      <c r="AB17" s="309">
        <f t="shared" si="17"/>
        <v>64.58536489</v>
      </c>
      <c r="AD17" s="168" t="s">
        <v>421</v>
      </c>
      <c r="AE17" s="168" t="s">
        <v>2605</v>
      </c>
      <c r="AF17" s="149">
        <f t="shared" si="18"/>
        <v>8.6061</v>
      </c>
      <c r="AG17" s="181" t="s">
        <v>422</v>
      </c>
      <c r="AH17" s="149">
        <f t="shared" si="19"/>
        <v>6.7518</v>
      </c>
      <c r="AI17" s="309">
        <f t="shared" si="20"/>
        <v>58.10666598</v>
      </c>
      <c r="AK17" s="168" t="s">
        <v>423</v>
      </c>
      <c r="AL17" s="168" t="s">
        <v>2606</v>
      </c>
      <c r="AM17" s="149">
        <f t="shared" si="21"/>
        <v>8.9773</v>
      </c>
      <c r="AN17" s="181" t="s">
        <v>424</v>
      </c>
      <c r="AO17" s="149">
        <f t="shared" si="22"/>
        <v>6.7265</v>
      </c>
      <c r="AP17" s="309">
        <f t="shared" si="23"/>
        <v>60.38580845</v>
      </c>
      <c r="AR17" s="168" t="s">
        <v>425</v>
      </c>
      <c r="AS17" s="168" t="s">
        <v>2607</v>
      </c>
      <c r="AT17" s="149">
        <f t="shared" si="24"/>
        <v>9.0496</v>
      </c>
      <c r="AU17" s="181" t="s">
        <v>426</v>
      </c>
      <c r="AV17" s="149">
        <f t="shared" si="25"/>
        <v>6.773</v>
      </c>
      <c r="AW17" s="309">
        <f t="shared" si="26"/>
        <v>61.2929408</v>
      </c>
      <c r="AY17" s="168" t="s">
        <v>427</v>
      </c>
      <c r="AZ17" s="168" t="s">
        <v>2608</v>
      </c>
      <c r="BA17" s="149">
        <f t="shared" si="27"/>
        <v>8.6465</v>
      </c>
      <c r="BB17" s="181" t="s">
        <v>428</v>
      </c>
      <c r="BC17" s="149">
        <f t="shared" si="28"/>
        <v>6.9101</v>
      </c>
      <c r="BD17" s="309">
        <f t="shared" si="29"/>
        <v>59.74817965</v>
      </c>
      <c r="BF17" s="168" t="s">
        <v>429</v>
      </c>
      <c r="BG17" s="168" t="s">
        <v>2609</v>
      </c>
      <c r="BH17" s="149">
        <f t="shared" si="30"/>
        <v>8.9596</v>
      </c>
      <c r="BI17" s="181" t="s">
        <v>430</v>
      </c>
      <c r="BJ17" s="149">
        <f t="shared" si="31"/>
        <v>7.1088</v>
      </c>
      <c r="BK17" s="309">
        <f t="shared" si="32"/>
        <v>63.69200448</v>
      </c>
      <c r="BM17" s="168" t="s">
        <v>431</v>
      </c>
      <c r="BN17" s="168" t="s">
        <v>2610</v>
      </c>
      <c r="BO17" s="149">
        <f t="shared" si="33"/>
        <v>8.6565</v>
      </c>
      <c r="BP17" s="181" t="s">
        <v>432</v>
      </c>
      <c r="BQ17" s="149">
        <f t="shared" si="34"/>
        <v>7.0421</v>
      </c>
      <c r="BR17" s="309">
        <f t="shared" si="35"/>
        <v>60.95993865</v>
      </c>
      <c r="BT17" s="168" t="s">
        <v>433</v>
      </c>
      <c r="BU17" s="168" t="s">
        <v>2611</v>
      </c>
      <c r="BV17" s="149">
        <f t="shared" si="0"/>
        <v>9.2966</v>
      </c>
      <c r="BW17" s="181" t="s">
        <v>434</v>
      </c>
      <c r="BX17" s="149">
        <f t="shared" si="1"/>
        <v>6.9343</v>
      </c>
      <c r="BY17" s="309">
        <f t="shared" si="2"/>
        <v>64.46541338</v>
      </c>
      <c r="CA17" s="168" t="s">
        <v>435</v>
      </c>
      <c r="CB17" s="168" t="s">
        <v>2612</v>
      </c>
      <c r="CC17" s="149">
        <f t="shared" si="3"/>
        <v>10.6215</v>
      </c>
      <c r="CD17" s="181" t="s">
        <v>436</v>
      </c>
      <c r="CE17" s="149">
        <f t="shared" si="4"/>
        <v>6.8265</v>
      </c>
      <c r="CF17" s="309">
        <f t="shared" si="5"/>
        <v>72.50766975</v>
      </c>
      <c r="CH17" s="168"/>
      <c r="CI17" s="172">
        <v>44970</v>
      </c>
      <c r="CJ17" s="149">
        <v>10.7719</v>
      </c>
      <c r="CK17" s="309">
        <v>73.41157569</v>
      </c>
      <c r="CM17" s="168"/>
      <c r="CN17" s="172">
        <v>45001</v>
      </c>
      <c r="CO17" s="149">
        <v>11.0166</v>
      </c>
      <c r="CP17" s="309">
        <v>76.17868734</v>
      </c>
      <c r="CR17" s="168"/>
      <c r="CS17" s="172">
        <v>45029</v>
      </c>
      <c r="CT17" s="149">
        <v>11.9485</v>
      </c>
      <c r="CU17" s="309">
        <v>82.0360113</v>
      </c>
      <c r="CW17" s="168"/>
      <c r="CX17" s="172">
        <v>45062</v>
      </c>
      <c r="CY17" s="149">
        <v>11.4697</v>
      </c>
      <c r="CZ17" s="309">
        <v>79.72129682</v>
      </c>
      <c r="DB17" s="168"/>
      <c r="DC17" s="172">
        <v>45090</v>
      </c>
      <c r="DD17" s="149">
        <v>11.7184</v>
      </c>
      <c r="DE17" s="309">
        <v>83.78421632</v>
      </c>
      <c r="DG17" s="168"/>
      <c r="DH17" s="172">
        <v>45121</v>
      </c>
      <c r="DI17" s="149">
        <v>12.6189</v>
      </c>
      <c r="DJ17" s="309">
        <v>89.99547102</v>
      </c>
      <c r="DL17" s="168"/>
      <c r="DM17" s="172">
        <v>45154</v>
      </c>
      <c r="DN17" s="149">
        <v>13.4925</v>
      </c>
      <c r="DO17" s="309">
        <v>97.1271105</v>
      </c>
      <c r="DQ17" s="168"/>
      <c r="DR17" s="173">
        <v>45182</v>
      </c>
      <c r="DS17" s="149">
        <v>13.1481</v>
      </c>
      <c r="DT17" s="309">
        <v>94.52695014</v>
      </c>
      <c r="DV17" s="168"/>
      <c r="DW17" s="173">
        <v>45215</v>
      </c>
      <c r="DX17" s="149">
        <v>13.4832</v>
      </c>
      <c r="DY17" s="309">
        <v>96.80667936</v>
      </c>
      <c r="EA17" s="168"/>
      <c r="EB17" s="173">
        <v>45245</v>
      </c>
      <c r="EC17" s="149">
        <v>12.6084</v>
      </c>
      <c r="ED17" s="309">
        <v>90.46779168</v>
      </c>
      <c r="EF17" s="168"/>
      <c r="EG17" s="173">
        <v>45274</v>
      </c>
      <c r="EH17" s="149">
        <v>12.6186</v>
      </c>
      <c r="EI17" s="309">
        <v>89.7056274</v>
      </c>
      <c r="EK17" s="168"/>
      <c r="EL17" s="173">
        <v>45306</v>
      </c>
      <c r="EM17" s="149">
        <v>12.3575</v>
      </c>
      <c r="EN17" s="309">
        <v>87.842053</v>
      </c>
      <c r="EP17" s="168"/>
      <c r="EQ17" s="173">
        <v>45329</v>
      </c>
      <c r="ER17" s="149">
        <v>12.6781</v>
      </c>
      <c r="ES17" s="309">
        <v>90.07663269</v>
      </c>
      <c r="EU17" s="168"/>
      <c r="EV17" s="173">
        <v>45365</v>
      </c>
      <c r="EW17" s="149">
        <v>12.7999</v>
      </c>
      <c r="EX17" s="309">
        <v>90.84601</v>
      </c>
      <c r="EZ17" s="168"/>
      <c r="FA17" s="173">
        <v>45397</v>
      </c>
      <c r="FB17" s="149">
        <v>13.0415</v>
      </c>
      <c r="FC17" s="309">
        <v>92.56726285</v>
      </c>
      <c r="FE17" s="168"/>
      <c r="FF17" s="173">
        <v>45428</v>
      </c>
      <c r="FG17" s="149">
        <v>12.7349</v>
      </c>
      <c r="FH17" s="309">
        <v>90.4432598</v>
      </c>
      <c r="FJ17" s="168"/>
      <c r="FK17" s="173">
        <v>45456</v>
      </c>
      <c r="FL17" s="149">
        <v>12.4492</v>
      </c>
      <c r="FM17" s="309">
        <v>88.54120024</v>
      </c>
      <c r="FO17" s="168"/>
      <c r="FP17" s="173">
        <v>45489</v>
      </c>
      <c r="FQ17" s="149">
        <v>12.2674</v>
      </c>
      <c r="FR17" s="309">
        <v>87.50091072</v>
      </c>
      <c r="FT17" s="168"/>
      <c r="FU17" s="173">
        <v>45519</v>
      </c>
      <c r="FV17" s="149">
        <v>12.5791</v>
      </c>
      <c r="FW17" s="309">
        <v>89.81351609</v>
      </c>
      <c r="FY17" s="168"/>
      <c r="FZ17" s="147">
        <v>45546</v>
      </c>
      <c r="GA17" s="152">
        <v>12.7814</v>
      </c>
      <c r="GB17" s="152">
        <v>90.98056</v>
      </c>
      <c r="GD17" s="168"/>
      <c r="GE17" s="147">
        <v>45581</v>
      </c>
      <c r="GF17" s="152">
        <v>13.603</v>
      </c>
      <c r="GG17" s="152">
        <v>96.8411173</v>
      </c>
      <c r="GI17" s="168"/>
      <c r="GJ17" s="147">
        <v>45610</v>
      </c>
      <c r="GK17" s="152">
        <v>13.6273</v>
      </c>
      <c r="GL17" s="152">
        <v>98.07023</v>
      </c>
      <c r="GN17" s="168"/>
      <c r="GO17" s="147">
        <v>45642</v>
      </c>
      <c r="GP17" s="152">
        <v>14.3648</v>
      </c>
      <c r="GQ17" s="152">
        <v>103.2571</v>
      </c>
      <c r="GS17" s="168"/>
      <c r="GT17" s="147">
        <v>45659</v>
      </c>
      <c r="GU17" s="152">
        <v>15.5494</v>
      </c>
      <c r="GV17" s="152">
        <v>111.7675</v>
      </c>
      <c r="GX17" s="168"/>
      <c r="GY17" s="147">
        <v>45701</v>
      </c>
      <c r="GZ17" s="152">
        <v>12.8607</v>
      </c>
      <c r="HA17" s="152">
        <v>92.23565</v>
      </c>
      <c r="HC17" s="168"/>
      <c r="HD17" s="170">
        <v>45730</v>
      </c>
      <c r="HE17" s="152">
        <v>11.9005</v>
      </c>
      <c r="HF17" s="152">
        <v>85.37181</v>
      </c>
      <c r="HH17" s="168"/>
      <c r="HI17" s="170">
        <v>45762</v>
      </c>
      <c r="HJ17" s="152">
        <v>11.255</v>
      </c>
      <c r="HK17" s="152">
        <v>81.14405</v>
      </c>
      <c r="HM17" s="168"/>
      <c r="HN17" s="170">
        <v>45792</v>
      </c>
      <c r="HO17" s="152">
        <v>11.151</v>
      </c>
      <c r="HP17" s="152">
        <v>80.24594</v>
      </c>
      <c r="HR17" s="168"/>
      <c r="HS17" s="147">
        <v>45821</v>
      </c>
      <c r="HT17" s="152">
        <v>11.144</v>
      </c>
      <c r="HU17" s="152">
        <v>79.98272</v>
      </c>
      <c r="HW17" s="168"/>
      <c r="HX17" s="147">
        <v>45854</v>
      </c>
      <c r="HY17">
        <v>10.8657</v>
      </c>
      <c r="HZ17">
        <v>77.71801</v>
      </c>
      <c r="IB17" s="168"/>
      <c r="IC17" s="147">
        <v>45883</v>
      </c>
      <c r="ID17">
        <v>11.0807</v>
      </c>
      <c r="IE17">
        <v>79.04639</v>
      </c>
      <c r="IG17" s="168"/>
      <c r="IH17" s="147">
        <v>45915</v>
      </c>
      <c r="II17" s="152">
        <v>11.751</v>
      </c>
      <c r="IJ17" s="152">
        <v>83.49791</v>
      </c>
      <c r="IL17" s="168"/>
      <c r="IM17" s="147">
        <v>45946</v>
      </c>
      <c r="IN17" s="152">
        <v>11.0413</v>
      </c>
      <c r="IO17" s="152">
        <v>78.35789784</v>
      </c>
      <c r="IQ17" s="168"/>
      <c r="IR17" s="147">
        <v>45974</v>
      </c>
      <c r="IS17" s="152">
        <v>11.4232</v>
      </c>
      <c r="IT17" s="152">
        <v>80.9505068</v>
      </c>
      <c r="IV17" s="168"/>
      <c r="IW17" s="147">
        <v>46007</v>
      </c>
      <c r="IX17" s="152">
        <v>11.2708</v>
      </c>
      <c r="IY17" s="152">
        <v>79.57410216</v>
      </c>
      <c r="JA17" s="168"/>
      <c r="JB17" s="147">
        <v>46037</v>
      </c>
      <c r="JC17" s="152">
        <v>11.2601</v>
      </c>
      <c r="JD17" s="152">
        <v>78.89276464</v>
      </c>
      <c r="JF17" s="168"/>
      <c r="JG17" s="147">
        <v>46057</v>
      </c>
      <c r="JH17" s="152">
        <v>11.0989</v>
      </c>
      <c r="JI17" s="152">
        <v>77.17398137</v>
      </c>
      <c r="JK17" s="168"/>
      <c r="JL17" s="147">
        <v>46097</v>
      </c>
      <c r="JM17" s="152">
        <v>11.6084</v>
      </c>
      <c r="JN17" s="152">
        <v>80.16412788</v>
      </c>
      <c r="JP17" s="168"/>
      <c r="JQ17" s="147">
        <v>46127</v>
      </c>
      <c r="JR17" s="152">
        <v>11.0753</v>
      </c>
      <c r="JS17" s="152">
        <v>75.95662246</v>
      </c>
      <c r="JU17" s="168"/>
      <c r="JV17" s="147">
        <v>46156</v>
      </c>
      <c r="JW17" s="152">
        <v>10.864</v>
      </c>
      <c r="JX17" s="152">
        <v>74.3108464</v>
      </c>
      <c r="JZ17" s="168"/>
      <c r="KA17" s="147">
        <v>46185</v>
      </c>
      <c r="KB17" s="152">
        <v>10.6262</v>
      </c>
      <c r="KC17" s="152">
        <v>72.37398558</v>
      </c>
    </row>
    <row r="18" spans="2:289">
      <c r="B18" s="168" t="s">
        <v>444</v>
      </c>
      <c r="C18" s="168" t="s">
        <v>2613</v>
      </c>
      <c r="D18" s="149">
        <f t="shared" si="6"/>
        <v>11.753</v>
      </c>
      <c r="E18" s="181" t="s">
        <v>203</v>
      </c>
      <c r="F18" s="149">
        <f t="shared" si="7"/>
        <v>6.3599</v>
      </c>
      <c r="G18" s="309">
        <f t="shared" si="8"/>
        <v>74.7479047</v>
      </c>
      <c r="I18" s="168" t="s">
        <v>445</v>
      </c>
      <c r="J18" s="168" t="s">
        <v>2614</v>
      </c>
      <c r="K18" s="149">
        <f t="shared" si="9"/>
        <v>18.8604</v>
      </c>
      <c r="L18" s="181" t="s">
        <v>446</v>
      </c>
      <c r="M18" s="149">
        <f t="shared" si="10"/>
        <v>6.376</v>
      </c>
      <c r="N18" s="309">
        <f t="shared" si="11"/>
        <v>120.2539104</v>
      </c>
      <c r="P18" s="168" t="s">
        <v>447</v>
      </c>
      <c r="Q18" s="168" t="s">
        <v>2615</v>
      </c>
      <c r="R18" s="149">
        <f t="shared" si="12"/>
        <v>13.3856</v>
      </c>
      <c r="S18" s="181" t="s">
        <v>448</v>
      </c>
      <c r="T18" s="149">
        <f t="shared" si="13"/>
        <v>6.3752</v>
      </c>
      <c r="U18" s="309">
        <f t="shared" si="14"/>
        <v>85.33587712</v>
      </c>
      <c r="W18" s="168" t="s">
        <v>449</v>
      </c>
      <c r="X18" s="168" t="s">
        <v>2616</v>
      </c>
      <c r="Y18" s="149">
        <f t="shared" si="15"/>
        <v>9.4787</v>
      </c>
      <c r="Z18" s="181" t="s">
        <v>450</v>
      </c>
      <c r="AA18" s="149">
        <f t="shared" si="16"/>
        <v>6.7898</v>
      </c>
      <c r="AB18" s="309">
        <f t="shared" si="17"/>
        <v>64.35847726</v>
      </c>
      <c r="AD18" s="168" t="s">
        <v>451</v>
      </c>
      <c r="AE18" s="168" t="s">
        <v>2617</v>
      </c>
      <c r="AF18" s="149">
        <f t="shared" si="18"/>
        <v>8.5113</v>
      </c>
      <c r="AG18" s="181" t="s">
        <v>452</v>
      </c>
      <c r="AH18" s="149">
        <f t="shared" si="19"/>
        <v>6.7482</v>
      </c>
      <c r="AI18" s="309">
        <f t="shared" si="20"/>
        <v>57.43595466</v>
      </c>
      <c r="AK18" s="168" t="s">
        <v>453</v>
      </c>
      <c r="AL18" s="168" t="s">
        <v>2618</v>
      </c>
      <c r="AM18" s="149">
        <f t="shared" si="21"/>
        <v>8.9311</v>
      </c>
      <c r="AN18" s="181" t="s">
        <v>454</v>
      </c>
      <c r="AO18" s="149">
        <f t="shared" si="22"/>
        <v>6.7282</v>
      </c>
      <c r="AP18" s="309">
        <f t="shared" si="23"/>
        <v>60.09022702</v>
      </c>
      <c r="AR18" s="168" t="s">
        <v>455</v>
      </c>
      <c r="AS18" s="168" t="s">
        <v>2619</v>
      </c>
      <c r="AT18" s="149">
        <f t="shared" si="24"/>
        <v>9.1185</v>
      </c>
      <c r="AU18" s="181" t="s">
        <v>456</v>
      </c>
      <c r="AV18" s="149">
        <f t="shared" si="25"/>
        <v>6.741</v>
      </c>
      <c r="AW18" s="309">
        <f t="shared" si="26"/>
        <v>61.4678085</v>
      </c>
      <c r="AY18" s="168" t="s">
        <v>457</v>
      </c>
      <c r="AZ18" s="168" t="s">
        <v>2620</v>
      </c>
      <c r="BA18" s="149">
        <f t="shared" si="27"/>
        <v>8.9745</v>
      </c>
      <c r="BB18" s="181" t="s">
        <v>458</v>
      </c>
      <c r="BC18" s="149">
        <f t="shared" si="28"/>
        <v>6.9116</v>
      </c>
      <c r="BD18" s="309">
        <f t="shared" si="29"/>
        <v>62.0281542</v>
      </c>
      <c r="BF18" s="168" t="s">
        <v>459</v>
      </c>
      <c r="BG18" s="168" t="s">
        <v>2621</v>
      </c>
      <c r="BH18" s="149">
        <f t="shared" si="30"/>
        <v>9.0801</v>
      </c>
      <c r="BI18" s="181" t="s">
        <v>460</v>
      </c>
      <c r="BJ18" s="149">
        <f t="shared" si="31"/>
        <v>7.1101</v>
      </c>
      <c r="BK18" s="309">
        <f t="shared" si="32"/>
        <v>64.56041901</v>
      </c>
      <c r="BM18" s="168" t="s">
        <v>461</v>
      </c>
      <c r="BN18" s="168" t="s">
        <v>2622</v>
      </c>
      <c r="BO18" s="149">
        <f t="shared" si="33"/>
        <v>8.5627</v>
      </c>
      <c r="BP18" s="181" t="s">
        <v>462</v>
      </c>
      <c r="BQ18" s="149">
        <f t="shared" si="34"/>
        <v>7.0899</v>
      </c>
      <c r="BR18" s="309">
        <f t="shared" si="35"/>
        <v>60.70868673</v>
      </c>
      <c r="BT18" s="168" t="s">
        <v>463</v>
      </c>
      <c r="BU18" s="168" t="s">
        <v>2623</v>
      </c>
      <c r="BV18" s="149">
        <f t="shared" si="0"/>
        <v>9.0763</v>
      </c>
      <c r="BW18" s="181" t="s">
        <v>464</v>
      </c>
      <c r="BX18" s="149">
        <f t="shared" si="1"/>
        <v>6.9535</v>
      </c>
      <c r="BY18" s="309">
        <f t="shared" si="2"/>
        <v>63.11205205</v>
      </c>
      <c r="CA18" s="168" t="s">
        <v>465</v>
      </c>
      <c r="CB18" s="168" t="s">
        <v>2624</v>
      </c>
      <c r="CC18" s="149">
        <f t="shared" si="3"/>
        <v>10.4956</v>
      </c>
      <c r="CD18" s="181" t="s">
        <v>466</v>
      </c>
      <c r="CE18" s="149">
        <f t="shared" si="4"/>
        <v>6.8912</v>
      </c>
      <c r="CF18" s="309">
        <f t="shared" si="5"/>
        <v>72.32727872</v>
      </c>
      <c r="CH18" s="168"/>
      <c r="CI18" s="172">
        <v>44967</v>
      </c>
      <c r="CJ18" s="149">
        <v>10.7456</v>
      </c>
      <c r="CK18" s="309">
        <v>72.94543104</v>
      </c>
      <c r="CM18" s="168"/>
      <c r="CN18" s="172">
        <v>45000</v>
      </c>
      <c r="CO18" s="149">
        <v>11.0089</v>
      </c>
      <c r="CP18" s="309">
        <v>75.6091252</v>
      </c>
      <c r="CR18" s="168"/>
      <c r="CS18" s="172">
        <v>45028</v>
      </c>
      <c r="CT18" s="149">
        <v>11.811</v>
      </c>
      <c r="CU18" s="309">
        <v>81.3234594</v>
      </c>
      <c r="CW18" s="168"/>
      <c r="CX18" s="172">
        <v>45061</v>
      </c>
      <c r="CY18" s="149">
        <v>11.0897</v>
      </c>
      <c r="CZ18" s="309">
        <v>77.24419638</v>
      </c>
      <c r="DB18" s="168"/>
      <c r="DC18" s="172">
        <v>45089</v>
      </c>
      <c r="DD18" s="149">
        <v>11.5925</v>
      </c>
      <c r="DE18" s="309">
        <v>82.552511</v>
      </c>
      <c r="DG18" s="168"/>
      <c r="DH18" s="172">
        <v>45120</v>
      </c>
      <c r="DI18" s="149">
        <v>12.6378</v>
      </c>
      <c r="DJ18" s="309">
        <v>90.39439206</v>
      </c>
      <c r="DL18" s="168"/>
      <c r="DM18" s="172">
        <v>45153</v>
      </c>
      <c r="DN18" s="149">
        <v>13.6403</v>
      </c>
      <c r="DO18" s="309">
        <v>97.89370504</v>
      </c>
      <c r="DQ18" s="168"/>
      <c r="DR18" s="173">
        <v>45181</v>
      </c>
      <c r="DS18" s="149">
        <v>13.2205</v>
      </c>
      <c r="DT18" s="309">
        <v>95.1690913</v>
      </c>
      <c r="DV18" s="168"/>
      <c r="DW18" s="173">
        <v>45212</v>
      </c>
      <c r="DX18" s="149">
        <v>13.4998</v>
      </c>
      <c r="DY18" s="309">
        <v>96.8948145</v>
      </c>
      <c r="EA18" s="168"/>
      <c r="EB18" s="173">
        <v>45244</v>
      </c>
      <c r="EC18" s="149">
        <v>12.7043</v>
      </c>
      <c r="ED18" s="309">
        <v>91.17622024</v>
      </c>
      <c r="EF18" s="168"/>
      <c r="EG18" s="173">
        <v>45273</v>
      </c>
      <c r="EH18" s="149">
        <v>12.6364</v>
      </c>
      <c r="EI18" s="309">
        <v>89.87765864</v>
      </c>
      <c r="EK18" s="168"/>
      <c r="EL18" s="173">
        <v>45303</v>
      </c>
      <c r="EM18" s="149">
        <v>12.4434</v>
      </c>
      <c r="EN18" s="309">
        <v>88.410357</v>
      </c>
      <c r="EP18" s="168"/>
      <c r="EQ18" s="173">
        <v>45328</v>
      </c>
      <c r="ER18" s="149">
        <v>12.6651</v>
      </c>
      <c r="ES18" s="309">
        <v>90.02606382</v>
      </c>
      <c r="EU18" s="168"/>
      <c r="EV18" s="173">
        <v>45364</v>
      </c>
      <c r="EW18" s="149">
        <v>12.8475</v>
      </c>
      <c r="EX18" s="309">
        <v>91.127318</v>
      </c>
      <c r="EZ18" s="168"/>
      <c r="FA18" s="173">
        <v>45394</v>
      </c>
      <c r="FB18" s="149">
        <v>13.028</v>
      </c>
      <c r="FC18" s="309">
        <v>92.4558076</v>
      </c>
      <c r="FE18" s="168"/>
      <c r="FF18" s="173">
        <v>45427</v>
      </c>
      <c r="FG18" s="149">
        <v>12.7489</v>
      </c>
      <c r="FH18" s="309">
        <v>90.57965961</v>
      </c>
      <c r="FJ18" s="168"/>
      <c r="FK18" s="173">
        <v>45455</v>
      </c>
      <c r="FL18" s="149">
        <v>12.4319</v>
      </c>
      <c r="FM18" s="309">
        <v>88.43183427</v>
      </c>
      <c r="FO18" s="168"/>
      <c r="FP18" s="173">
        <v>45488</v>
      </c>
      <c r="FQ18" s="149">
        <v>12.2336</v>
      </c>
      <c r="FR18" s="309">
        <v>87.24147168</v>
      </c>
      <c r="FT18" s="168"/>
      <c r="FU18" s="173">
        <v>45518</v>
      </c>
      <c r="FV18" s="149">
        <v>12.8133</v>
      </c>
      <c r="FW18" s="309">
        <v>91.50618195</v>
      </c>
      <c r="FY18" s="168"/>
      <c r="FZ18" s="147">
        <v>45545</v>
      </c>
      <c r="GA18" s="152">
        <v>12.7277</v>
      </c>
      <c r="GB18" s="152">
        <v>90.53977</v>
      </c>
      <c r="GD18" s="168"/>
      <c r="GE18" s="147">
        <v>45580</v>
      </c>
      <c r="GF18" s="152">
        <v>13.4243</v>
      </c>
      <c r="GG18" s="152">
        <v>95.0843169</v>
      </c>
      <c r="GI18" s="168"/>
      <c r="GJ18" s="147">
        <v>45609</v>
      </c>
      <c r="GK18" s="152">
        <v>13.5819</v>
      </c>
      <c r="GL18" s="152">
        <v>97.77746</v>
      </c>
      <c r="GN18" s="168"/>
      <c r="GO18" s="147">
        <v>45639</v>
      </c>
      <c r="GP18" s="152">
        <v>14.4437</v>
      </c>
      <c r="GQ18" s="152">
        <v>103.8155</v>
      </c>
      <c r="GS18" s="168"/>
      <c r="GT18" s="147"/>
      <c r="GU18" s="152"/>
      <c r="GV18" s="152"/>
      <c r="GX18" s="168"/>
      <c r="GY18" s="147">
        <v>45700</v>
      </c>
      <c r="GZ18" s="152">
        <v>13.2148</v>
      </c>
      <c r="HA18" s="152">
        <v>94.76333</v>
      </c>
      <c r="HC18" s="168"/>
      <c r="HD18" s="170">
        <v>45729</v>
      </c>
      <c r="HE18" s="152">
        <v>12.0349</v>
      </c>
      <c r="HF18" s="152">
        <v>86.32393</v>
      </c>
      <c r="HH18" s="168"/>
      <c r="HI18" s="170">
        <v>45761</v>
      </c>
      <c r="HJ18" s="152">
        <v>11.414</v>
      </c>
      <c r="HK18" s="152">
        <v>82.30635</v>
      </c>
      <c r="HM18" s="168"/>
      <c r="HN18" s="170">
        <v>45791</v>
      </c>
      <c r="HO18" s="152">
        <v>11.1094</v>
      </c>
      <c r="HP18" s="152">
        <v>79.9388</v>
      </c>
      <c r="HR18" s="168"/>
      <c r="HS18" s="147">
        <v>45820</v>
      </c>
      <c r="HT18" s="152">
        <v>11.0617</v>
      </c>
      <c r="HU18" s="152">
        <v>79.42632</v>
      </c>
      <c r="HW18" s="168"/>
      <c r="HX18" s="147">
        <v>45853</v>
      </c>
      <c r="HY18">
        <v>10.8846</v>
      </c>
      <c r="HZ18">
        <v>77.82271</v>
      </c>
      <c r="IB18" s="168"/>
      <c r="IC18" s="147">
        <v>45882</v>
      </c>
      <c r="ID18">
        <v>11.0734</v>
      </c>
      <c r="IE18">
        <v>79.00871</v>
      </c>
      <c r="IG18" s="168"/>
      <c r="IH18" s="147">
        <v>45912</v>
      </c>
      <c r="II18" s="152">
        <v>11.9189</v>
      </c>
      <c r="IJ18" s="152">
        <v>84.64684</v>
      </c>
      <c r="IL18" s="168"/>
      <c r="IM18" s="147">
        <v>45945</v>
      </c>
      <c r="IN18" s="152">
        <v>11.199</v>
      </c>
      <c r="IO18" s="152">
        <v>79.5073005</v>
      </c>
      <c r="IQ18" s="168"/>
      <c r="IR18" s="147">
        <v>45973</v>
      </c>
      <c r="IS18" s="152">
        <v>11.3802</v>
      </c>
      <c r="IT18" s="152">
        <v>80.60937066</v>
      </c>
      <c r="IV18" s="168"/>
      <c r="IW18" s="147">
        <v>46006</v>
      </c>
      <c r="IX18" s="152">
        <v>11.3425</v>
      </c>
      <c r="IY18" s="152">
        <v>80.141568</v>
      </c>
      <c r="JA18" s="168"/>
      <c r="JB18" s="147">
        <v>46036</v>
      </c>
      <c r="JC18" s="152">
        <v>11.289</v>
      </c>
      <c r="JD18" s="152">
        <v>79.158468</v>
      </c>
      <c r="JF18" s="168"/>
      <c r="JG18" s="147">
        <v>46056</v>
      </c>
      <c r="JH18" s="152">
        <v>11.0073</v>
      </c>
      <c r="JI18" s="152">
        <v>76.61961384</v>
      </c>
      <c r="JK18" s="168"/>
      <c r="JL18" s="147">
        <v>46094</v>
      </c>
      <c r="JM18" s="152">
        <v>11.5506</v>
      </c>
      <c r="JN18" s="152">
        <v>79.70722542</v>
      </c>
      <c r="JP18" s="168"/>
      <c r="JQ18" s="147">
        <v>46126</v>
      </c>
      <c r="JR18" s="152">
        <v>11.1502</v>
      </c>
      <c r="JS18" s="152">
        <v>76.48256686</v>
      </c>
      <c r="JU18" s="168"/>
      <c r="JV18" s="147">
        <v>46155</v>
      </c>
      <c r="JW18" s="152">
        <v>10.8651</v>
      </c>
      <c r="JX18" s="152">
        <v>74.35096581</v>
      </c>
      <c r="JZ18" s="168"/>
      <c r="KA18" s="147">
        <v>46184</v>
      </c>
      <c r="KB18" s="152">
        <v>10.6393</v>
      </c>
      <c r="KC18" s="152">
        <v>72.5068295</v>
      </c>
    </row>
    <row r="19" spans="2:289">
      <c r="B19" s="168" t="s">
        <v>473</v>
      </c>
      <c r="C19" s="168" t="s">
        <v>2625</v>
      </c>
      <c r="D19" s="149">
        <f t="shared" si="6"/>
        <v>11.7879</v>
      </c>
      <c r="E19" s="181" t="s">
        <v>355</v>
      </c>
      <c r="F19" s="149">
        <f t="shared" si="7"/>
        <v>6.3653</v>
      </c>
      <c r="G19" s="309">
        <f t="shared" si="8"/>
        <v>75.03351987</v>
      </c>
      <c r="I19" s="168" t="s">
        <v>474</v>
      </c>
      <c r="J19" s="168" t="s">
        <v>2626</v>
      </c>
      <c r="K19" s="149">
        <f t="shared" si="9"/>
        <v>20.831</v>
      </c>
      <c r="L19" s="181" t="s">
        <v>475</v>
      </c>
      <c r="M19" s="149">
        <f t="shared" si="10"/>
        <v>6.3506</v>
      </c>
      <c r="N19" s="309">
        <f t="shared" si="11"/>
        <v>132.2893486</v>
      </c>
      <c r="P19" s="168" t="s">
        <v>476</v>
      </c>
      <c r="Q19" s="168" t="s">
        <v>2627</v>
      </c>
      <c r="R19" s="149">
        <f t="shared" si="12"/>
        <v>13.0106</v>
      </c>
      <c r="S19" s="181" t="s">
        <v>477</v>
      </c>
      <c r="T19" s="149">
        <f t="shared" si="13"/>
        <v>6.3795</v>
      </c>
      <c r="U19" s="309">
        <f t="shared" si="14"/>
        <v>83.0011227</v>
      </c>
      <c r="W19" s="168" t="s">
        <v>478</v>
      </c>
      <c r="X19" s="168" t="s">
        <v>2628</v>
      </c>
      <c r="Y19" s="149">
        <f t="shared" si="15"/>
        <v>9.8954</v>
      </c>
      <c r="Z19" s="181" t="s">
        <v>318</v>
      </c>
      <c r="AA19" s="149">
        <f t="shared" si="16"/>
        <v>6.7292</v>
      </c>
      <c r="AB19" s="309">
        <f t="shared" si="17"/>
        <v>66.58812568</v>
      </c>
      <c r="AD19" s="168" t="s">
        <v>479</v>
      </c>
      <c r="AE19" s="168" t="s">
        <v>2629</v>
      </c>
      <c r="AF19" s="149">
        <f t="shared" si="18"/>
        <v>8.646</v>
      </c>
      <c r="AG19" s="181" t="s">
        <v>480</v>
      </c>
      <c r="AH19" s="149">
        <f t="shared" si="19"/>
        <v>6.7182</v>
      </c>
      <c r="AI19" s="309">
        <f t="shared" si="20"/>
        <v>58.0855572</v>
      </c>
      <c r="AK19" s="168" t="s">
        <v>481</v>
      </c>
      <c r="AL19" s="168" t="s">
        <v>2630</v>
      </c>
      <c r="AM19" s="149">
        <f t="shared" si="21"/>
        <v>9.5961</v>
      </c>
      <c r="AN19" s="181" t="s">
        <v>482</v>
      </c>
      <c r="AO19" s="149">
        <f t="shared" si="22"/>
        <v>6.7287</v>
      </c>
      <c r="AP19" s="309">
        <f t="shared" si="23"/>
        <v>64.56927807</v>
      </c>
      <c r="AR19" s="168" t="s">
        <v>483</v>
      </c>
      <c r="AS19" s="168" t="s">
        <v>2631</v>
      </c>
      <c r="AT19" s="149">
        <f t="shared" si="24"/>
        <v>9.032</v>
      </c>
      <c r="AU19" s="181" t="s">
        <v>484</v>
      </c>
      <c r="AV19" s="149">
        <f t="shared" si="25"/>
        <v>6.7413</v>
      </c>
      <c r="AW19" s="309">
        <f t="shared" si="26"/>
        <v>60.8874216</v>
      </c>
      <c r="AY19" s="168" t="s">
        <v>485</v>
      </c>
      <c r="AZ19" s="168" t="s">
        <v>2632</v>
      </c>
      <c r="BA19" s="149">
        <f t="shared" si="27"/>
        <v>8.7132</v>
      </c>
      <c r="BB19" s="181" t="s">
        <v>486</v>
      </c>
      <c r="BC19" s="149">
        <f t="shared" si="28"/>
        <v>6.8928</v>
      </c>
      <c r="BD19" s="309">
        <f t="shared" si="29"/>
        <v>60.05834496</v>
      </c>
      <c r="BF19" s="168" t="s">
        <v>487</v>
      </c>
      <c r="BG19" s="168" t="s">
        <v>2633</v>
      </c>
      <c r="BH19" s="149">
        <f t="shared" si="30"/>
        <v>9.0644</v>
      </c>
      <c r="BI19" s="181" t="s">
        <v>488</v>
      </c>
      <c r="BJ19" s="149">
        <f t="shared" si="31"/>
        <v>7.1103</v>
      </c>
      <c r="BK19" s="309">
        <f t="shared" si="32"/>
        <v>64.45060332</v>
      </c>
      <c r="BM19" s="168" t="s">
        <v>489</v>
      </c>
      <c r="BN19" s="168" t="s">
        <v>2634</v>
      </c>
      <c r="BO19" s="149">
        <f t="shared" si="33"/>
        <v>8.4693</v>
      </c>
      <c r="BP19" s="181" t="s">
        <v>490</v>
      </c>
      <c r="BQ19" s="149">
        <f t="shared" si="34"/>
        <v>7.1907</v>
      </c>
      <c r="BR19" s="309">
        <f t="shared" si="35"/>
        <v>60.90019551</v>
      </c>
      <c r="BT19" s="168" t="s">
        <v>491</v>
      </c>
      <c r="BU19" s="168" t="s">
        <v>2635</v>
      </c>
      <c r="BV19" s="149">
        <f t="shared" si="0"/>
        <v>8.9038</v>
      </c>
      <c r="BW19" s="181" t="s">
        <v>377</v>
      </c>
      <c r="BX19" s="149">
        <f t="shared" si="1"/>
        <v>6.9746</v>
      </c>
      <c r="BY19" s="309">
        <f t="shared" si="2"/>
        <v>62.10044348</v>
      </c>
      <c r="CA19" s="168" t="s">
        <v>492</v>
      </c>
      <c r="CB19" s="168" t="s">
        <v>2636</v>
      </c>
      <c r="CC19" s="149">
        <f t="shared" si="3"/>
        <v>10.4079</v>
      </c>
      <c r="CD19" s="181" t="s">
        <v>493</v>
      </c>
      <c r="CE19" s="149">
        <f t="shared" si="4"/>
        <v>6.8926</v>
      </c>
      <c r="CF19" s="309">
        <f t="shared" si="5"/>
        <v>71.73749154</v>
      </c>
      <c r="CH19" s="168"/>
      <c r="CI19" s="172">
        <v>44966</v>
      </c>
      <c r="CJ19" s="149">
        <v>10.6383</v>
      </c>
      <c r="CK19" s="309">
        <v>72.23937615</v>
      </c>
      <c r="CM19" s="168"/>
      <c r="CN19" s="172">
        <v>44999</v>
      </c>
      <c r="CO19" s="149">
        <v>11.0132</v>
      </c>
      <c r="CP19" s="309">
        <v>75.93491268</v>
      </c>
      <c r="CR19" s="168"/>
      <c r="CS19" s="172">
        <v>45027</v>
      </c>
      <c r="CT19" s="149">
        <v>11.8593</v>
      </c>
      <c r="CU19" s="309">
        <v>81.68923026</v>
      </c>
      <c r="CW19" s="168"/>
      <c r="CX19" s="172">
        <v>45058</v>
      </c>
      <c r="CY19" s="149">
        <v>11.0659</v>
      </c>
      <c r="CZ19" s="309">
        <v>76.88697979</v>
      </c>
      <c r="DB19" s="168"/>
      <c r="DC19" s="172">
        <v>45086</v>
      </c>
      <c r="DD19" s="149">
        <v>11.5711</v>
      </c>
      <c r="DE19" s="309">
        <v>82.28787765</v>
      </c>
      <c r="DG19" s="168"/>
      <c r="DH19" s="172">
        <v>45119</v>
      </c>
      <c r="DI19" s="149">
        <v>12.5602</v>
      </c>
      <c r="DJ19" s="309">
        <v>90.1382753</v>
      </c>
      <c r="DL19" s="168"/>
      <c r="DM19" s="172">
        <v>45152</v>
      </c>
      <c r="DN19" s="149">
        <v>13.7208</v>
      </c>
      <c r="DO19" s="309">
        <v>98.35892688</v>
      </c>
      <c r="DQ19" s="168"/>
      <c r="DR19" s="173">
        <v>45180</v>
      </c>
      <c r="DS19" s="149">
        <v>13.4797</v>
      </c>
      <c r="DT19" s="309">
        <v>97.25333956</v>
      </c>
      <c r="DV19" s="168"/>
      <c r="DW19" s="173">
        <v>45211</v>
      </c>
      <c r="DX19" s="149">
        <v>13.7606</v>
      </c>
      <c r="DY19" s="309">
        <v>98.76808256</v>
      </c>
      <c r="EA19" s="168"/>
      <c r="EB19" s="173">
        <v>45243</v>
      </c>
      <c r="EC19" s="149">
        <v>12.7781</v>
      </c>
      <c r="ED19" s="309">
        <v>91.70714589</v>
      </c>
      <c r="EF19" s="168"/>
      <c r="EG19" s="173">
        <v>45272</v>
      </c>
      <c r="EH19" s="149">
        <v>12.7303</v>
      </c>
      <c r="EI19" s="309">
        <v>90.60663722</v>
      </c>
      <c r="EK19" s="168"/>
      <c r="EL19" s="173">
        <v>45302</v>
      </c>
      <c r="EM19" s="149">
        <v>12.5383</v>
      </c>
      <c r="EN19" s="309">
        <v>89.13101321</v>
      </c>
      <c r="EP19" s="168"/>
      <c r="EQ19" s="173">
        <v>45327</v>
      </c>
      <c r="ER19" s="149">
        <v>12.7117</v>
      </c>
      <c r="ES19" s="309">
        <v>90.3420519</v>
      </c>
      <c r="EU19" s="168"/>
      <c r="EV19" s="173">
        <v>45363</v>
      </c>
      <c r="EW19" s="149">
        <v>12.7303</v>
      </c>
      <c r="EX19" s="309">
        <v>90.338028</v>
      </c>
      <c r="EZ19" s="168"/>
      <c r="FA19" s="173">
        <v>45393</v>
      </c>
      <c r="FB19" s="149">
        <v>13.0171</v>
      </c>
      <c r="FC19" s="309">
        <v>92.37975528</v>
      </c>
      <c r="FE19" s="168"/>
      <c r="FF19" s="173">
        <v>45426</v>
      </c>
      <c r="FG19" s="149">
        <v>12.7786</v>
      </c>
      <c r="FH19" s="309">
        <v>90.79578658</v>
      </c>
      <c r="FJ19" s="168"/>
      <c r="FK19" s="173">
        <v>45454</v>
      </c>
      <c r="FL19" s="149">
        <v>12.3768</v>
      </c>
      <c r="FM19" s="309">
        <v>88.0423668</v>
      </c>
      <c r="FO19" s="168"/>
      <c r="FP19" s="173">
        <v>45485</v>
      </c>
      <c r="FQ19" s="149">
        <v>12.1454</v>
      </c>
      <c r="FR19" s="309">
        <v>86.6149201</v>
      </c>
      <c r="FT19" s="168"/>
      <c r="FU19" s="173">
        <v>45517</v>
      </c>
      <c r="FV19" s="149">
        <v>12.7003</v>
      </c>
      <c r="FW19" s="309">
        <v>90.78047437</v>
      </c>
      <c r="FY19" s="168"/>
      <c r="FZ19" s="147">
        <v>45544</v>
      </c>
      <c r="GA19" s="152">
        <v>12.737</v>
      </c>
      <c r="GB19" s="152">
        <v>90.41869</v>
      </c>
      <c r="GD19" s="168"/>
      <c r="GE19" s="147">
        <v>45579</v>
      </c>
      <c r="GF19" s="152">
        <v>13.5451</v>
      </c>
      <c r="GG19" s="152">
        <v>95.79501073</v>
      </c>
      <c r="GI19" s="168"/>
      <c r="GJ19" s="147">
        <v>45608</v>
      </c>
      <c r="GK19" s="152">
        <v>13.3351</v>
      </c>
      <c r="GL19" s="152">
        <v>95.91537</v>
      </c>
      <c r="GN19" s="168"/>
      <c r="GO19" s="147">
        <v>45638</v>
      </c>
      <c r="GP19" s="152">
        <v>14.5604</v>
      </c>
      <c r="GQ19" s="152">
        <v>104.6223</v>
      </c>
      <c r="GS19" s="168"/>
      <c r="GT19" s="147"/>
      <c r="GU19" s="152"/>
      <c r="GV19" s="152"/>
      <c r="GX19" s="168"/>
      <c r="GY19" s="147">
        <v>45699</v>
      </c>
      <c r="GZ19" s="152">
        <v>13.2257</v>
      </c>
      <c r="HA19" s="152">
        <v>94.84943</v>
      </c>
      <c r="HC19" s="168"/>
      <c r="HD19" s="170">
        <v>45728</v>
      </c>
      <c r="HE19" s="152">
        <v>11.8499</v>
      </c>
      <c r="HF19" s="152">
        <v>84.95904</v>
      </c>
      <c r="HH19" s="168"/>
      <c r="HI19" s="170">
        <v>45758</v>
      </c>
      <c r="HJ19" s="152">
        <v>11.4473</v>
      </c>
      <c r="HK19" s="152">
        <v>82.52015</v>
      </c>
      <c r="HM19" s="168"/>
      <c r="HN19" s="170">
        <v>45790</v>
      </c>
      <c r="HO19" s="152">
        <v>11.2425</v>
      </c>
      <c r="HP19" s="152">
        <v>80.93588</v>
      </c>
      <c r="HR19" s="168"/>
      <c r="HS19" s="147">
        <v>45819</v>
      </c>
      <c r="HT19" s="152">
        <v>10.9236</v>
      </c>
      <c r="HU19" s="152">
        <v>78.44783</v>
      </c>
      <c r="HW19" s="168"/>
      <c r="HX19" s="147">
        <v>45852</v>
      </c>
      <c r="HY19">
        <v>10.8731</v>
      </c>
      <c r="HZ19">
        <v>77.73288</v>
      </c>
      <c r="IB19" s="168"/>
      <c r="IC19" s="147">
        <v>45881</v>
      </c>
      <c r="ID19">
        <v>11.0725</v>
      </c>
      <c r="IE19">
        <v>79.07758</v>
      </c>
      <c r="IG19" s="168"/>
      <c r="IH19" s="147">
        <v>45911</v>
      </c>
      <c r="II19" s="152">
        <v>11.9236</v>
      </c>
      <c r="IJ19" s="152">
        <v>84.6981</v>
      </c>
      <c r="IL19" s="168"/>
      <c r="IM19" s="147">
        <v>45944</v>
      </c>
      <c r="IN19" s="152">
        <v>11.3693</v>
      </c>
      <c r="IO19" s="152">
        <v>80.74590553</v>
      </c>
      <c r="IQ19" s="168"/>
      <c r="IR19" s="147">
        <v>45972</v>
      </c>
      <c r="IS19" s="152">
        <v>11.4209</v>
      </c>
      <c r="IT19" s="152">
        <v>80.93534994</v>
      </c>
      <c r="IV19" s="168"/>
      <c r="IW19" s="147">
        <v>46003</v>
      </c>
      <c r="IX19" s="152">
        <v>11.3115</v>
      </c>
      <c r="IY19" s="152">
        <v>79.9021737</v>
      </c>
      <c r="JA19" s="168"/>
      <c r="JB19" s="147">
        <v>46035</v>
      </c>
      <c r="JC19" s="152">
        <v>11.2381</v>
      </c>
      <c r="JD19" s="152">
        <v>78.78245243</v>
      </c>
      <c r="JF19" s="168"/>
      <c r="JG19" s="147">
        <v>46055</v>
      </c>
      <c r="JH19" s="152">
        <v>10.9237</v>
      </c>
      <c r="JI19" s="152">
        <v>76.13272715</v>
      </c>
      <c r="JK19" s="168"/>
      <c r="JL19" s="147">
        <v>46093</v>
      </c>
      <c r="JM19" s="152">
        <v>11.5004</v>
      </c>
      <c r="JN19" s="152">
        <v>79.30560836</v>
      </c>
      <c r="JP19" s="168"/>
      <c r="JQ19" s="147">
        <v>46125</v>
      </c>
      <c r="JR19" s="152">
        <v>11.2589</v>
      </c>
      <c r="JS19" s="152">
        <v>77.30022973</v>
      </c>
      <c r="JU19" s="168"/>
      <c r="JV19" s="147">
        <v>46154</v>
      </c>
      <c r="JW19" s="152">
        <v>10.8439</v>
      </c>
      <c r="JX19" s="152">
        <v>74.20047014</v>
      </c>
      <c r="JZ19" s="168"/>
      <c r="KA19" s="147">
        <v>46183</v>
      </c>
      <c r="KB19" s="152">
        <v>10.6062</v>
      </c>
      <c r="KC19" s="152">
        <v>72.2600406</v>
      </c>
    </row>
    <row r="20" spans="2:289">
      <c r="B20" s="168" t="s">
        <v>499</v>
      </c>
      <c r="C20" s="168" t="s">
        <v>2637</v>
      </c>
      <c r="D20" s="149">
        <f t="shared" si="6"/>
        <v>11.8616</v>
      </c>
      <c r="E20" s="181" t="s">
        <v>500</v>
      </c>
      <c r="F20" s="149">
        <f t="shared" si="7"/>
        <v>6.3569</v>
      </c>
      <c r="G20" s="309">
        <f t="shared" si="8"/>
        <v>75.40300504</v>
      </c>
      <c r="I20" s="168" t="s">
        <v>501</v>
      </c>
      <c r="J20" s="168" t="s">
        <v>2638</v>
      </c>
      <c r="K20" s="149">
        <f t="shared" si="9"/>
        <v>21.3239</v>
      </c>
      <c r="L20" s="181" t="s">
        <v>502</v>
      </c>
      <c r="M20" s="149">
        <f t="shared" si="10"/>
        <v>6.3306</v>
      </c>
      <c r="N20" s="309">
        <f t="shared" si="11"/>
        <v>134.99308134</v>
      </c>
      <c r="P20" s="168" t="s">
        <v>503</v>
      </c>
      <c r="Q20" s="168" t="s">
        <v>2639</v>
      </c>
      <c r="R20" s="149">
        <f t="shared" si="12"/>
        <v>12.9929</v>
      </c>
      <c r="S20" s="181" t="s">
        <v>504</v>
      </c>
      <c r="T20" s="149">
        <f t="shared" si="13"/>
        <v>6.3645</v>
      </c>
      <c r="U20" s="309">
        <f t="shared" si="14"/>
        <v>82.69331205</v>
      </c>
      <c r="W20" s="168" t="s">
        <v>505</v>
      </c>
      <c r="X20" s="168" t="s">
        <v>2640</v>
      </c>
      <c r="Y20" s="149">
        <f t="shared" si="15"/>
        <v>10.355</v>
      </c>
      <c r="Z20" s="181" t="s">
        <v>506</v>
      </c>
      <c r="AA20" s="149">
        <f t="shared" si="16"/>
        <v>6.729</v>
      </c>
      <c r="AB20" s="309">
        <f t="shared" si="17"/>
        <v>69.678795</v>
      </c>
      <c r="AD20" s="168" t="s">
        <v>507</v>
      </c>
      <c r="AE20" s="168" t="s">
        <v>2641</v>
      </c>
      <c r="AF20" s="149">
        <f t="shared" si="18"/>
        <v>8.6334</v>
      </c>
      <c r="AG20" s="181" t="s">
        <v>508</v>
      </c>
      <c r="AH20" s="149">
        <f t="shared" si="19"/>
        <v>6.6994</v>
      </c>
      <c r="AI20" s="309">
        <f t="shared" si="20"/>
        <v>57.83859996</v>
      </c>
      <c r="AK20" s="168" t="s">
        <v>509</v>
      </c>
      <c r="AL20" s="168" t="s">
        <v>2642</v>
      </c>
      <c r="AM20" s="149">
        <f t="shared" si="21"/>
        <v>9.5259</v>
      </c>
      <c r="AN20" s="181" t="s">
        <v>510</v>
      </c>
      <c r="AO20" s="149">
        <f t="shared" si="22"/>
        <v>6.696</v>
      </c>
      <c r="AP20" s="309">
        <f t="shared" si="23"/>
        <v>63.7854264</v>
      </c>
      <c r="AR20" s="168" t="s">
        <v>511</v>
      </c>
      <c r="AS20" s="168" t="s">
        <v>2643</v>
      </c>
      <c r="AT20" s="149">
        <f t="shared" si="24"/>
        <v>9.0191</v>
      </c>
      <c r="AU20" s="181" t="s">
        <v>512</v>
      </c>
      <c r="AV20" s="149">
        <f t="shared" si="25"/>
        <v>6.7324</v>
      </c>
      <c r="AW20" s="309">
        <f t="shared" si="26"/>
        <v>60.72018884</v>
      </c>
      <c r="AY20" s="168" t="s">
        <v>513</v>
      </c>
      <c r="AZ20" s="168" t="s">
        <v>2644</v>
      </c>
      <c r="BA20" s="149">
        <f t="shared" si="27"/>
        <v>8.8162</v>
      </c>
      <c r="BB20" s="181" t="s">
        <v>514</v>
      </c>
      <c r="BC20" s="149">
        <f t="shared" si="28"/>
        <v>6.9098</v>
      </c>
      <c r="BD20" s="309">
        <f t="shared" si="29"/>
        <v>60.91817876</v>
      </c>
      <c r="BF20" s="168" t="s">
        <v>515</v>
      </c>
      <c r="BG20" s="168" t="s">
        <v>2645</v>
      </c>
      <c r="BH20" s="149">
        <f t="shared" si="30"/>
        <v>8.8325</v>
      </c>
      <c r="BI20" s="181" t="s">
        <v>516</v>
      </c>
      <c r="BJ20" s="149">
        <f t="shared" si="31"/>
        <v>7.1075</v>
      </c>
      <c r="BK20" s="309">
        <f t="shared" si="32"/>
        <v>62.77699375</v>
      </c>
      <c r="BM20" s="168" t="s">
        <v>517</v>
      </c>
      <c r="BN20" s="168" t="s">
        <v>2646</v>
      </c>
      <c r="BO20" s="149">
        <f t="shared" si="33"/>
        <v>8.4254</v>
      </c>
      <c r="BP20" s="181" t="s">
        <v>518</v>
      </c>
      <c r="BQ20" s="149">
        <f t="shared" si="34"/>
        <v>7.2422</v>
      </c>
      <c r="BR20" s="309">
        <f t="shared" si="35"/>
        <v>61.01843188</v>
      </c>
      <c r="BT20" s="168" t="s">
        <v>519</v>
      </c>
      <c r="BU20" s="168" t="s">
        <v>2647</v>
      </c>
      <c r="BV20" s="149">
        <f t="shared" si="0"/>
        <v>8.9905</v>
      </c>
      <c r="BW20" s="181" t="s">
        <v>520</v>
      </c>
      <c r="BX20" s="149">
        <f t="shared" si="1"/>
        <v>6.9565</v>
      </c>
      <c r="BY20" s="309">
        <f t="shared" si="2"/>
        <v>62.54241325</v>
      </c>
      <c r="CA20" s="168" t="s">
        <v>521</v>
      </c>
      <c r="CB20" s="168" t="s">
        <v>2648</v>
      </c>
      <c r="CC20" s="149">
        <f t="shared" si="3"/>
        <v>10.5636</v>
      </c>
      <c r="CD20" s="181" t="s">
        <v>522</v>
      </c>
      <c r="CE20" s="149">
        <f t="shared" si="4"/>
        <v>6.9131</v>
      </c>
      <c r="CF20" s="309">
        <f t="shared" si="5"/>
        <v>73.02722316</v>
      </c>
      <c r="CH20" s="168"/>
      <c r="CI20" s="172">
        <v>44965</v>
      </c>
      <c r="CJ20" s="149">
        <v>10.4771</v>
      </c>
      <c r="CK20" s="309">
        <v>70.98444792</v>
      </c>
      <c r="CM20" s="168"/>
      <c r="CN20" s="172">
        <v>44998</v>
      </c>
      <c r="CO20" s="149">
        <v>10.9796</v>
      </c>
      <c r="CP20" s="309">
        <v>76.170975</v>
      </c>
      <c r="CR20" s="168"/>
      <c r="CS20" s="172">
        <v>45026</v>
      </c>
      <c r="CT20" s="149">
        <v>11.8084</v>
      </c>
      <c r="CU20" s="309">
        <v>81.19928176</v>
      </c>
      <c r="CW20" s="168"/>
      <c r="CX20" s="172">
        <v>45057</v>
      </c>
      <c r="CY20" s="149">
        <v>11.0099</v>
      </c>
      <c r="CZ20" s="309">
        <v>76.07950999</v>
      </c>
      <c r="DB20" s="168"/>
      <c r="DC20" s="172">
        <v>45085</v>
      </c>
      <c r="DD20" s="149">
        <v>11.4364</v>
      </c>
      <c r="DE20" s="309">
        <v>81.5186592</v>
      </c>
      <c r="DG20" s="168"/>
      <c r="DH20" s="172">
        <v>45118</v>
      </c>
      <c r="DI20" s="149">
        <v>12.6385</v>
      </c>
      <c r="DJ20" s="309">
        <v>90.8531211</v>
      </c>
      <c r="DL20" s="168"/>
      <c r="DM20" s="172">
        <v>45149</v>
      </c>
      <c r="DN20" s="149">
        <v>13.4306</v>
      </c>
      <c r="DO20" s="309">
        <v>96.14563622</v>
      </c>
      <c r="DQ20" s="168"/>
      <c r="DR20" s="173">
        <v>45177</v>
      </c>
      <c r="DS20" s="149">
        <v>13.4291</v>
      </c>
      <c r="DT20" s="309">
        <v>96.8909565</v>
      </c>
      <c r="DV20" s="168"/>
      <c r="DW20" s="173">
        <v>45210</v>
      </c>
      <c r="DX20" s="149">
        <v>13.7879</v>
      </c>
      <c r="DY20" s="309">
        <v>98.96816741</v>
      </c>
      <c r="EA20" s="168"/>
      <c r="EB20" s="173">
        <v>45240</v>
      </c>
      <c r="EC20" s="149">
        <v>12.701</v>
      </c>
      <c r="ED20" s="309">
        <v>91.1563471</v>
      </c>
      <c r="EF20" s="168"/>
      <c r="EG20" s="173">
        <v>45271</v>
      </c>
      <c r="EH20" s="149">
        <v>12.8777</v>
      </c>
      <c r="EI20" s="309">
        <v>91.64157651</v>
      </c>
      <c r="EK20" s="168"/>
      <c r="EL20" s="173">
        <v>45301</v>
      </c>
      <c r="EM20" s="149">
        <v>12.5684</v>
      </c>
      <c r="EN20" s="309">
        <v>89.3047662</v>
      </c>
      <c r="EP20" s="168"/>
      <c r="EQ20" s="173">
        <v>45324</v>
      </c>
      <c r="ER20" s="149">
        <v>12.6706</v>
      </c>
      <c r="ES20" s="309">
        <v>89.96886236</v>
      </c>
      <c r="EU20" s="168"/>
      <c r="EV20" s="173">
        <v>45362</v>
      </c>
      <c r="EW20" s="149">
        <v>12.7447</v>
      </c>
      <c r="EX20" s="309">
        <v>90.447861</v>
      </c>
      <c r="EZ20" s="168"/>
      <c r="FA20" s="173">
        <v>45392</v>
      </c>
      <c r="FB20" s="149">
        <v>12.9747</v>
      </c>
      <c r="FC20" s="309">
        <v>92.06717373</v>
      </c>
      <c r="FE20" s="168"/>
      <c r="FF20" s="173">
        <v>45425</v>
      </c>
      <c r="FG20" s="149">
        <v>12.92</v>
      </c>
      <c r="FH20" s="309">
        <v>91.77076</v>
      </c>
      <c r="FJ20" s="168"/>
      <c r="FK20" s="173">
        <v>45450</v>
      </c>
      <c r="FL20" s="149">
        <v>12.4433</v>
      </c>
      <c r="FM20" s="309">
        <v>88.47932898</v>
      </c>
      <c r="FO20" s="168"/>
      <c r="FP20" s="173">
        <v>45484</v>
      </c>
      <c r="FQ20" s="149">
        <v>12.3106</v>
      </c>
      <c r="FR20" s="309">
        <v>87.82258934</v>
      </c>
      <c r="FT20" s="168"/>
      <c r="FU20" s="173">
        <v>45516</v>
      </c>
      <c r="FV20" s="149">
        <v>12.3853</v>
      </c>
      <c r="FW20" s="309">
        <v>88.50287674</v>
      </c>
      <c r="FY20" s="168"/>
      <c r="FZ20" s="147">
        <v>45541</v>
      </c>
      <c r="GA20" s="152">
        <v>12.4425</v>
      </c>
      <c r="GB20" s="152">
        <v>88.24843</v>
      </c>
      <c r="GD20" s="168"/>
      <c r="GE20" s="147">
        <v>45576</v>
      </c>
      <c r="GF20" s="152">
        <v>13.6692</v>
      </c>
      <c r="GG20" s="152">
        <v>96.68361852</v>
      </c>
      <c r="GI20" s="168"/>
      <c r="GJ20" s="147">
        <v>45607</v>
      </c>
      <c r="GK20" s="152">
        <v>13.5965</v>
      </c>
      <c r="GL20" s="152">
        <v>97.60383</v>
      </c>
      <c r="GN20" s="168"/>
      <c r="GO20" s="147">
        <v>45637</v>
      </c>
      <c r="GP20" s="152">
        <v>14.2183</v>
      </c>
      <c r="GQ20" s="152">
        <v>102.1485</v>
      </c>
      <c r="GS20" s="168"/>
      <c r="GT20" s="147"/>
      <c r="GU20" s="152"/>
      <c r="GV20" s="152"/>
      <c r="GX20" s="168"/>
      <c r="GY20" s="147">
        <v>45698</v>
      </c>
      <c r="GZ20" s="152">
        <v>13.3034</v>
      </c>
      <c r="HA20" s="152">
        <v>95.39469</v>
      </c>
      <c r="HC20" s="168"/>
      <c r="HD20" s="170">
        <v>45727</v>
      </c>
      <c r="HE20" s="152">
        <v>12.0796</v>
      </c>
      <c r="HF20" s="152">
        <v>86.66026</v>
      </c>
      <c r="HH20" s="168"/>
      <c r="HI20" s="170">
        <v>45757</v>
      </c>
      <c r="HJ20" s="152">
        <v>11.7088</v>
      </c>
      <c r="HK20" s="152">
        <v>84.41108</v>
      </c>
      <c r="HM20" s="168"/>
      <c r="HN20" s="170">
        <v>45789</v>
      </c>
      <c r="HO20" s="152">
        <v>11.4005</v>
      </c>
      <c r="HP20" s="152">
        <v>82.15884</v>
      </c>
      <c r="HR20" s="168"/>
      <c r="HS20" s="147">
        <v>45818</v>
      </c>
      <c r="HT20" s="152">
        <v>10.9921</v>
      </c>
      <c r="HU20" s="152">
        <v>78.96725</v>
      </c>
      <c r="HW20" s="168"/>
      <c r="HX20" s="147">
        <v>45849</v>
      </c>
      <c r="HY20">
        <v>10.8324</v>
      </c>
      <c r="HZ20">
        <v>77.42458</v>
      </c>
      <c r="IB20" s="168"/>
      <c r="IC20" s="147">
        <v>45880</v>
      </c>
      <c r="ID20">
        <v>11.1362</v>
      </c>
      <c r="IE20">
        <v>79.51804</v>
      </c>
      <c r="IG20" s="168"/>
      <c r="IH20" s="147">
        <v>45910</v>
      </c>
      <c r="II20" s="152">
        <v>11.7539</v>
      </c>
      <c r="IJ20" s="152">
        <v>83.52556</v>
      </c>
      <c r="IL20" s="168"/>
      <c r="IM20" s="147">
        <v>45943</v>
      </c>
      <c r="IN20" s="152">
        <v>11.4734</v>
      </c>
      <c r="IO20" s="152">
        <v>81.46917138</v>
      </c>
      <c r="IQ20" s="168"/>
      <c r="IR20" s="147">
        <v>45971</v>
      </c>
      <c r="IS20" s="152">
        <v>11.3682</v>
      </c>
      <c r="IT20" s="152">
        <v>80.55051792</v>
      </c>
      <c r="IV20" s="168"/>
      <c r="IW20" s="147">
        <v>46002</v>
      </c>
      <c r="IX20" s="152">
        <v>11.1011</v>
      </c>
      <c r="IY20" s="152">
        <v>78.46923546</v>
      </c>
      <c r="JA20" s="168"/>
      <c r="JB20" s="147">
        <v>46034</v>
      </c>
      <c r="JC20" s="152">
        <v>11.3121</v>
      </c>
      <c r="JD20" s="152">
        <v>79.30687068</v>
      </c>
      <c r="JF20" s="168"/>
      <c r="JG20" s="165"/>
      <c r="JH20" s="314"/>
      <c r="JI20" s="314"/>
      <c r="JK20" s="168"/>
      <c r="JL20" s="165">
        <v>46092</v>
      </c>
      <c r="JM20" s="314">
        <v>11.4781</v>
      </c>
      <c r="JN20" s="314">
        <v>79.10362177</v>
      </c>
      <c r="JP20" s="168"/>
      <c r="JQ20" s="165">
        <v>46122</v>
      </c>
      <c r="JR20" s="314">
        <v>11.3548</v>
      </c>
      <c r="JS20" s="314">
        <v>77.95524392</v>
      </c>
      <c r="JU20" s="168"/>
      <c r="JV20" s="165">
        <v>46153</v>
      </c>
      <c r="JW20" s="314">
        <v>10.9136</v>
      </c>
      <c r="JX20" s="314">
        <v>74.72214512</v>
      </c>
      <c r="JZ20" s="168"/>
      <c r="KA20" s="165">
        <v>46182</v>
      </c>
      <c r="KB20" s="314">
        <v>10.764</v>
      </c>
      <c r="KC20" s="314">
        <v>73.3534308</v>
      </c>
    </row>
    <row r="21" spans="2:289">
      <c r="B21" s="168" t="s">
        <v>527</v>
      </c>
      <c r="C21" s="168" t="s">
        <v>2649</v>
      </c>
      <c r="D21" s="149">
        <f t="shared" si="6"/>
        <v>11.9502</v>
      </c>
      <c r="E21" s="181" t="s">
        <v>528</v>
      </c>
      <c r="F21" s="149">
        <f t="shared" si="7"/>
        <v>6.358</v>
      </c>
      <c r="G21" s="309">
        <f t="shared" si="8"/>
        <v>75.9793716</v>
      </c>
      <c r="I21" s="168" t="s">
        <v>529</v>
      </c>
      <c r="J21" s="168" t="s">
        <v>2650</v>
      </c>
      <c r="K21" s="149">
        <f t="shared" si="9"/>
        <v>21.5531</v>
      </c>
      <c r="L21" s="181" t="s">
        <v>530</v>
      </c>
      <c r="M21" s="149">
        <f t="shared" si="10"/>
        <v>6.3105</v>
      </c>
      <c r="N21" s="309">
        <f t="shared" si="11"/>
        <v>136.01083755</v>
      </c>
      <c r="P21" s="168" t="s">
        <v>531</v>
      </c>
      <c r="Q21" s="168" t="s">
        <v>2651</v>
      </c>
      <c r="R21" s="149">
        <f t="shared" si="12"/>
        <v>12.4567</v>
      </c>
      <c r="S21" s="181" t="s">
        <v>355</v>
      </c>
      <c r="T21" s="149">
        <f t="shared" si="13"/>
        <v>6.3653</v>
      </c>
      <c r="U21" s="309">
        <f t="shared" si="14"/>
        <v>79.29063251</v>
      </c>
      <c r="W21" s="168" t="s">
        <v>532</v>
      </c>
      <c r="X21" s="168" t="s">
        <v>2652</v>
      </c>
      <c r="Y21" s="149">
        <f t="shared" si="15"/>
        <v>10.3509</v>
      </c>
      <c r="Z21" s="181" t="s">
        <v>533</v>
      </c>
      <c r="AA21" s="149">
        <f t="shared" si="16"/>
        <v>6.7134</v>
      </c>
      <c r="AB21" s="309">
        <f t="shared" si="17"/>
        <v>69.48973206</v>
      </c>
      <c r="AD21" s="168" t="s">
        <v>534</v>
      </c>
      <c r="AE21" s="168" t="s">
        <v>2653</v>
      </c>
      <c r="AF21" s="149">
        <f t="shared" si="18"/>
        <v>9.0211</v>
      </c>
      <c r="AG21" s="181" t="s">
        <v>535</v>
      </c>
      <c r="AH21" s="149">
        <f t="shared" si="19"/>
        <v>6.6811</v>
      </c>
      <c r="AI21" s="309">
        <f t="shared" si="20"/>
        <v>60.27087121</v>
      </c>
      <c r="AK21" s="168" t="s">
        <v>536</v>
      </c>
      <c r="AL21" s="168" t="s">
        <v>2654</v>
      </c>
      <c r="AM21" s="149">
        <f t="shared" si="21"/>
        <v>9.4121</v>
      </c>
      <c r="AN21" s="181" t="s">
        <v>537</v>
      </c>
      <c r="AO21" s="149">
        <f t="shared" si="22"/>
        <v>6.7098</v>
      </c>
      <c r="AP21" s="309">
        <f t="shared" si="23"/>
        <v>63.15330858</v>
      </c>
      <c r="AR21" s="168" t="s">
        <v>538</v>
      </c>
      <c r="AS21" s="168" t="s">
        <v>2655</v>
      </c>
      <c r="AT21" s="149">
        <f t="shared" si="24"/>
        <v>9.0351</v>
      </c>
      <c r="AU21" s="181" t="s">
        <v>539</v>
      </c>
      <c r="AV21" s="149">
        <f t="shared" si="25"/>
        <v>6.7612</v>
      </c>
      <c r="AW21" s="309">
        <f t="shared" si="26"/>
        <v>61.08811812</v>
      </c>
      <c r="AY21" s="168" t="s">
        <v>540</v>
      </c>
      <c r="AZ21" s="168" t="s">
        <v>2656</v>
      </c>
      <c r="BA21" s="149">
        <f t="shared" si="27"/>
        <v>8.8563</v>
      </c>
      <c r="BB21" s="181" t="s">
        <v>541</v>
      </c>
      <c r="BC21" s="149">
        <f t="shared" si="28"/>
        <v>6.9148</v>
      </c>
      <c r="BD21" s="309">
        <f t="shared" si="29"/>
        <v>61.23954324</v>
      </c>
      <c r="BF21" s="168" t="s">
        <v>542</v>
      </c>
      <c r="BG21" s="168" t="s">
        <v>2657</v>
      </c>
      <c r="BH21" s="149">
        <f t="shared" si="30"/>
        <v>8.8312</v>
      </c>
      <c r="BI21" s="181" t="s">
        <v>543</v>
      </c>
      <c r="BJ21" s="149">
        <f t="shared" si="31"/>
        <v>7.0992</v>
      </c>
      <c r="BK21" s="309">
        <f t="shared" si="32"/>
        <v>62.69445504</v>
      </c>
      <c r="BM21" s="168" t="s">
        <v>544</v>
      </c>
      <c r="BN21" s="168" t="s">
        <v>2658</v>
      </c>
      <c r="BO21" s="149">
        <f t="shared" si="33"/>
        <v>8.4659</v>
      </c>
      <c r="BP21" s="181" t="s">
        <v>545</v>
      </c>
      <c r="BQ21" s="149">
        <f t="shared" si="34"/>
        <v>7.2189</v>
      </c>
      <c r="BR21" s="309">
        <f t="shared" si="35"/>
        <v>61.11448551</v>
      </c>
      <c r="BT21" s="168" t="s">
        <v>546</v>
      </c>
      <c r="BU21" s="168" t="s">
        <v>2659</v>
      </c>
      <c r="BV21" s="149">
        <f t="shared" si="0"/>
        <v>8.8864</v>
      </c>
      <c r="BW21" s="181" t="s">
        <v>547</v>
      </c>
      <c r="BX21" s="149">
        <f t="shared" si="1"/>
        <v>6.9588</v>
      </c>
      <c r="BY21" s="309">
        <f t="shared" si="2"/>
        <v>61.83868032</v>
      </c>
      <c r="CA21" s="168" t="s">
        <v>548</v>
      </c>
      <c r="CB21" s="168" t="s">
        <v>2660</v>
      </c>
      <c r="CC21" s="149">
        <f t="shared" si="3"/>
        <v>10.3126</v>
      </c>
      <c r="CD21" s="181" t="s">
        <v>549</v>
      </c>
      <c r="CE21" s="149">
        <f t="shared" si="4"/>
        <v>6.9475</v>
      </c>
      <c r="CF21" s="309">
        <f t="shared" si="5"/>
        <v>71.6467885</v>
      </c>
      <c r="CH21" s="168"/>
      <c r="CI21" s="172">
        <v>44964</v>
      </c>
      <c r="CJ21" s="149">
        <v>10.5385</v>
      </c>
      <c r="CK21" s="309">
        <v>71.62702295</v>
      </c>
      <c r="CM21" s="168"/>
      <c r="CN21" s="172">
        <v>44995</v>
      </c>
      <c r="CO21" s="149">
        <v>10.8949</v>
      </c>
      <c r="CP21" s="309">
        <v>75.88842595</v>
      </c>
      <c r="CR21" s="168"/>
      <c r="CS21" s="172">
        <v>45023</v>
      </c>
      <c r="CT21" s="149">
        <v>11.7938</v>
      </c>
      <c r="CU21" s="309">
        <v>81.18616044</v>
      </c>
      <c r="CW21" s="168"/>
      <c r="CX21" s="172">
        <v>45056</v>
      </c>
      <c r="CY21" s="149">
        <v>11.2418</v>
      </c>
      <c r="CZ21" s="309">
        <v>77.90454982</v>
      </c>
      <c r="DB21" s="168"/>
      <c r="DC21" s="172">
        <v>45084</v>
      </c>
      <c r="DD21" s="149">
        <v>11.4315</v>
      </c>
      <c r="DE21" s="309">
        <v>81.3877074</v>
      </c>
      <c r="DG21" s="168"/>
      <c r="DH21" s="172">
        <v>45117</v>
      </c>
      <c r="DI21" s="149">
        <v>12.6614</v>
      </c>
      <c r="DJ21" s="309">
        <v>91.06838564</v>
      </c>
      <c r="DL21" s="168"/>
      <c r="DM21" s="172">
        <v>45148</v>
      </c>
      <c r="DN21" s="149">
        <v>13.4401</v>
      </c>
      <c r="DO21" s="309">
        <v>96.19885976</v>
      </c>
      <c r="DQ21" s="168"/>
      <c r="DR21" s="173">
        <v>45176</v>
      </c>
      <c r="DS21" s="149">
        <v>13.4329</v>
      </c>
      <c r="DT21" s="309">
        <v>96.69807394</v>
      </c>
      <c r="DV21" s="168"/>
      <c r="DW21" s="173">
        <v>45209</v>
      </c>
      <c r="DX21" s="149">
        <v>13.6774</v>
      </c>
      <c r="DY21" s="309">
        <v>98.17774494</v>
      </c>
      <c r="EA21" s="168"/>
      <c r="EB21" s="173">
        <v>45239</v>
      </c>
      <c r="EC21" s="149">
        <v>12.7154</v>
      </c>
      <c r="ED21" s="309">
        <v>91.26096888</v>
      </c>
      <c r="EF21" s="168"/>
      <c r="EG21" s="173">
        <v>45268</v>
      </c>
      <c r="EH21" s="149">
        <v>12.9723</v>
      </c>
      <c r="EI21" s="309">
        <v>92.26288929</v>
      </c>
      <c r="EK21" s="168"/>
      <c r="EL21" s="173">
        <v>45300</v>
      </c>
      <c r="EM21" s="149">
        <v>12.7636</v>
      </c>
      <c r="EN21" s="309">
        <v>90.6343236</v>
      </c>
      <c r="EP21" s="168"/>
      <c r="EQ21" s="173">
        <v>45323</v>
      </c>
      <c r="ER21" s="149">
        <v>12.5909</v>
      </c>
      <c r="ES21" s="309">
        <v>89.45708541</v>
      </c>
      <c r="EU21" s="168"/>
      <c r="EV21" s="173">
        <v>45359</v>
      </c>
      <c r="EW21" s="149">
        <v>12.6899</v>
      </c>
      <c r="EX21" s="309">
        <v>90.070372</v>
      </c>
      <c r="EZ21" s="168"/>
      <c r="FA21" s="173">
        <v>45391</v>
      </c>
      <c r="FB21" s="149">
        <v>12.9082</v>
      </c>
      <c r="FC21" s="309">
        <v>91.59142392</v>
      </c>
      <c r="FE21" s="168"/>
      <c r="FF21" s="173">
        <v>45422</v>
      </c>
      <c r="FG21" s="149">
        <v>12.9291</v>
      </c>
      <c r="FH21" s="309">
        <v>91.81083201</v>
      </c>
      <c r="FJ21" s="168"/>
      <c r="FK21" s="173">
        <v>45449</v>
      </c>
      <c r="FL21" s="149">
        <v>12.4174</v>
      </c>
      <c r="FM21" s="309">
        <v>88.29764792</v>
      </c>
      <c r="FO21" s="168"/>
      <c r="FP21" s="173">
        <v>45483</v>
      </c>
      <c r="FQ21" s="149">
        <v>12.1867</v>
      </c>
      <c r="FR21" s="309">
        <v>86.94235514</v>
      </c>
      <c r="FT21" s="168"/>
      <c r="FU21" s="173">
        <v>45513</v>
      </c>
      <c r="FV21" s="149">
        <v>12.1203</v>
      </c>
      <c r="FW21" s="309">
        <v>86.59833147</v>
      </c>
      <c r="FY21" s="168"/>
      <c r="FZ21" s="147">
        <v>45540</v>
      </c>
      <c r="GA21" s="152">
        <v>12.3126</v>
      </c>
      <c r="GB21" s="152">
        <v>87.40592</v>
      </c>
      <c r="GD21" s="168"/>
      <c r="GE21" s="147">
        <v>45575</v>
      </c>
      <c r="GF21" s="152">
        <v>13.7109</v>
      </c>
      <c r="GG21" s="152">
        <v>96.99364878</v>
      </c>
      <c r="GI21" s="168"/>
      <c r="GJ21" s="147">
        <v>45604</v>
      </c>
      <c r="GK21" s="152">
        <v>13.711</v>
      </c>
      <c r="GL21" s="152">
        <v>97.94179</v>
      </c>
      <c r="GN21" s="168"/>
      <c r="GO21" s="147">
        <v>45636</v>
      </c>
      <c r="GP21" s="152">
        <v>13.7542</v>
      </c>
      <c r="GQ21" s="152">
        <v>98.8872</v>
      </c>
      <c r="GS21" s="168"/>
      <c r="GT21" s="147"/>
      <c r="GU21" s="152"/>
      <c r="GV21" s="152"/>
      <c r="GX21" s="168"/>
      <c r="GY21" s="147">
        <v>45695</v>
      </c>
      <c r="GZ21" s="152">
        <v>13.2901</v>
      </c>
      <c r="HA21" s="152">
        <v>95.28869</v>
      </c>
      <c r="HC21" s="168"/>
      <c r="HD21" s="170">
        <v>45726</v>
      </c>
      <c r="HE21" s="152">
        <v>12.4303</v>
      </c>
      <c r="HF21" s="152">
        <v>89.16627</v>
      </c>
      <c r="HH21" s="168"/>
      <c r="HI21" s="170">
        <v>45756</v>
      </c>
      <c r="HJ21" s="152">
        <v>11.6906</v>
      </c>
      <c r="HK21" s="152">
        <v>84.24948</v>
      </c>
      <c r="HM21" s="168"/>
      <c r="HN21" s="170">
        <v>45786</v>
      </c>
      <c r="HO21" s="152">
        <v>11.3876</v>
      </c>
      <c r="HP21" s="152">
        <v>82.0989</v>
      </c>
      <c r="HR21" s="168"/>
      <c r="HS21" s="147">
        <v>45817</v>
      </c>
      <c r="HT21" s="152">
        <v>10.9758</v>
      </c>
      <c r="HU21" s="152">
        <v>78.86661</v>
      </c>
      <c r="HW21" s="168"/>
      <c r="HX21" s="147">
        <v>45848</v>
      </c>
      <c r="HY21">
        <v>10.8874</v>
      </c>
      <c r="HZ21">
        <v>77.8558</v>
      </c>
      <c r="IB21" s="168"/>
      <c r="IC21" s="147">
        <v>45877</v>
      </c>
      <c r="ID21">
        <v>11.0464</v>
      </c>
      <c r="IE21">
        <v>78.85141</v>
      </c>
      <c r="IG21" s="168"/>
      <c r="IH21" s="147">
        <v>45909</v>
      </c>
      <c r="II21" s="152">
        <v>11.5967</v>
      </c>
      <c r="IJ21" s="152">
        <v>82.34585</v>
      </c>
      <c r="IL21" s="168"/>
      <c r="IM21" s="147">
        <v>45940</v>
      </c>
      <c r="IN21" s="152">
        <v>11.3927</v>
      </c>
      <c r="IO21" s="152">
        <v>80.94285496</v>
      </c>
      <c r="IQ21" s="168"/>
      <c r="IR21" s="147">
        <v>45968</v>
      </c>
      <c r="IS21" s="152">
        <v>11.4155</v>
      </c>
      <c r="IT21" s="152">
        <v>80.8628358</v>
      </c>
      <c r="IV21" s="168"/>
      <c r="IW21" s="147">
        <v>46001</v>
      </c>
      <c r="IX21" s="152">
        <v>10.9316</v>
      </c>
      <c r="IY21" s="152">
        <v>77.34434948</v>
      </c>
      <c r="JA21" s="168"/>
      <c r="JB21" s="147">
        <v>46031</v>
      </c>
      <c r="JC21" s="152">
        <v>11.4963</v>
      </c>
      <c r="JD21" s="152">
        <v>80.62125264</v>
      </c>
      <c r="JF21" s="168"/>
      <c r="JG21" s="147"/>
      <c r="JH21" s="152"/>
      <c r="JI21" s="152"/>
      <c r="JK21" s="168"/>
      <c r="JL21" s="147">
        <v>46091</v>
      </c>
      <c r="JM21" s="152">
        <v>11.3514</v>
      </c>
      <c r="JN21" s="152">
        <v>78.30422748</v>
      </c>
      <c r="JP21" s="168"/>
      <c r="JQ21" s="147">
        <v>46121</v>
      </c>
      <c r="JR21" s="152">
        <v>11.4861</v>
      </c>
      <c r="JS21" s="152">
        <v>78.85092789</v>
      </c>
      <c r="JU21" s="168"/>
      <c r="JV21" s="147">
        <v>46150</v>
      </c>
      <c r="JW21" s="152">
        <v>10.951</v>
      </c>
      <c r="JX21" s="152">
        <v>75.0165402</v>
      </c>
      <c r="JZ21" s="168"/>
      <c r="KA21" s="147">
        <v>46181</v>
      </c>
      <c r="KB21" s="152">
        <v>10.8451</v>
      </c>
      <c r="KC21" s="152">
        <v>73.96141298</v>
      </c>
    </row>
    <row r="22" spans="2:289">
      <c r="B22" s="168"/>
      <c r="C22" s="168"/>
      <c r="D22" s="149"/>
      <c r="E22" s="181"/>
      <c r="F22" s="149"/>
      <c r="G22" s="151"/>
      <c r="I22" s="168" t="s">
        <v>554</v>
      </c>
      <c r="J22" s="168" t="s">
        <v>2661</v>
      </c>
      <c r="K22" s="149">
        <f t="shared" si="9"/>
        <v>20.5718</v>
      </c>
      <c r="L22" s="181" t="s">
        <v>555</v>
      </c>
      <c r="M22" s="149">
        <f t="shared" si="10"/>
        <v>6.3178</v>
      </c>
      <c r="N22" s="309">
        <f t="shared" si="11"/>
        <v>129.96851804</v>
      </c>
      <c r="P22" s="168" t="s">
        <v>556</v>
      </c>
      <c r="Q22" s="168" t="s">
        <v>2662</v>
      </c>
      <c r="R22" s="149">
        <f t="shared" si="12"/>
        <v>12.9083</v>
      </c>
      <c r="S22" s="181" t="s">
        <v>557</v>
      </c>
      <c r="T22" s="149">
        <f t="shared" si="13"/>
        <v>6.3659</v>
      </c>
      <c r="U22" s="309">
        <f t="shared" si="14"/>
        <v>82.17294697</v>
      </c>
      <c r="W22" s="168" t="s">
        <v>558</v>
      </c>
      <c r="X22" s="168" t="s">
        <v>2663</v>
      </c>
      <c r="Y22" s="149">
        <f t="shared" si="15"/>
        <v>10.1451</v>
      </c>
      <c r="Z22" s="181" t="s">
        <v>559</v>
      </c>
      <c r="AA22" s="149">
        <f t="shared" si="16"/>
        <v>6.6899</v>
      </c>
      <c r="AB22" s="309">
        <f t="shared" si="17"/>
        <v>67.86970449</v>
      </c>
      <c r="AD22" s="168" t="s">
        <v>560</v>
      </c>
      <c r="AE22" s="168" t="s">
        <v>2664</v>
      </c>
      <c r="AF22" s="149">
        <f t="shared" si="18"/>
        <v>9.2434</v>
      </c>
      <c r="AG22" s="181" t="s">
        <v>561</v>
      </c>
      <c r="AH22" s="149">
        <f t="shared" si="19"/>
        <v>6.6634</v>
      </c>
      <c r="AI22" s="309">
        <f t="shared" si="20"/>
        <v>61.59247156</v>
      </c>
      <c r="AK22" s="168" t="s">
        <v>562</v>
      </c>
      <c r="AL22" s="168" t="s">
        <v>2665</v>
      </c>
      <c r="AM22" s="149">
        <f t="shared" si="21"/>
        <v>9.4207</v>
      </c>
      <c r="AN22" s="181" t="s">
        <v>563</v>
      </c>
      <c r="AO22" s="149">
        <f t="shared" si="22"/>
        <v>6.7143</v>
      </c>
      <c r="AP22" s="309">
        <f t="shared" si="23"/>
        <v>63.25340601</v>
      </c>
      <c r="AR22" s="168" t="s">
        <v>564</v>
      </c>
      <c r="AS22" s="168" t="s">
        <v>2666</v>
      </c>
      <c r="AT22" s="149">
        <f t="shared" si="24"/>
        <v>9.1627</v>
      </c>
      <c r="AU22" s="181" t="s">
        <v>565</v>
      </c>
      <c r="AV22" s="149">
        <f t="shared" si="25"/>
        <v>6.7584</v>
      </c>
      <c r="AW22" s="309">
        <f t="shared" si="26"/>
        <v>61.92519168</v>
      </c>
      <c r="AY22" s="168" t="s">
        <v>566</v>
      </c>
      <c r="AZ22" s="168" t="s">
        <v>1851</v>
      </c>
      <c r="BA22" s="149">
        <f t="shared" si="27"/>
        <v>8.7973</v>
      </c>
      <c r="BB22" s="181" t="s">
        <v>567</v>
      </c>
      <c r="BC22" s="149">
        <f t="shared" si="28"/>
        <v>6.916</v>
      </c>
      <c r="BD22" s="309">
        <f t="shared" si="29"/>
        <v>60.8421268</v>
      </c>
      <c r="BF22" s="168"/>
      <c r="BG22" s="168"/>
      <c r="BH22" s="149"/>
      <c r="BI22" s="181"/>
      <c r="BJ22" s="149"/>
      <c r="BK22" s="309"/>
      <c r="BM22" s="168" t="s">
        <v>568</v>
      </c>
      <c r="BN22" s="168" t="s">
        <v>2667</v>
      </c>
      <c r="BO22" s="149">
        <f t="shared" si="33"/>
        <v>8.672</v>
      </c>
      <c r="BP22" s="181" t="s">
        <v>569</v>
      </c>
      <c r="BQ22" s="149">
        <f t="shared" si="34"/>
        <v>7.215</v>
      </c>
      <c r="BR22" s="309">
        <f t="shared" si="35"/>
        <v>62.56848</v>
      </c>
      <c r="BT22" s="168" t="s">
        <v>570</v>
      </c>
      <c r="BU22" s="168" t="s">
        <v>2668</v>
      </c>
      <c r="BV22" s="149">
        <f t="shared" si="0"/>
        <v>8.8479</v>
      </c>
      <c r="BW22" s="181" t="s">
        <v>571</v>
      </c>
      <c r="BX22" s="149">
        <f t="shared" si="1"/>
        <v>6.9606</v>
      </c>
      <c r="BY22" s="309">
        <f t="shared" si="2"/>
        <v>61.58669274</v>
      </c>
      <c r="CA22" s="168"/>
      <c r="CB22" s="168"/>
      <c r="CC22" s="149"/>
      <c r="CD22" s="181"/>
      <c r="CE22" s="149"/>
      <c r="CF22" s="309"/>
      <c r="CH22" s="168"/>
      <c r="CI22" s="172">
        <v>44963</v>
      </c>
      <c r="CJ22" s="149">
        <v>10.492</v>
      </c>
      <c r="CK22" s="309">
        <v>71.0696604</v>
      </c>
      <c r="CM22" s="168"/>
      <c r="CN22" s="172">
        <v>44994</v>
      </c>
      <c r="CO22" s="149">
        <v>10.921</v>
      </c>
      <c r="CP22" s="309">
        <v>76.0822386</v>
      </c>
      <c r="CR22" s="168"/>
      <c r="CS22" s="172">
        <v>45022</v>
      </c>
      <c r="CT22" s="149">
        <v>11.6484</v>
      </c>
      <c r="CU22" s="309">
        <v>80.07925548</v>
      </c>
      <c r="CW22" s="168"/>
      <c r="CX22" s="172">
        <v>45055</v>
      </c>
      <c r="CY22" s="149">
        <v>11.227</v>
      </c>
      <c r="CZ22" s="309">
        <v>77.7525885</v>
      </c>
      <c r="DB22" s="168"/>
      <c r="DC22" s="172">
        <v>45083</v>
      </c>
      <c r="DD22" s="149">
        <v>11.3493</v>
      </c>
      <c r="DE22" s="309">
        <v>80.66514975</v>
      </c>
      <c r="DG22" s="168"/>
      <c r="DH22" s="172">
        <v>45114</v>
      </c>
      <c r="DI22" s="149">
        <v>12.5731</v>
      </c>
      <c r="DJ22" s="309">
        <v>90.59421474</v>
      </c>
      <c r="DL22" s="168"/>
      <c r="DM22" s="172">
        <v>45147</v>
      </c>
      <c r="DN22" s="149">
        <v>13.4144</v>
      </c>
      <c r="DO22" s="309">
        <v>96.03100672</v>
      </c>
      <c r="DQ22" s="168"/>
      <c r="DR22" s="173">
        <v>45175</v>
      </c>
      <c r="DS22" s="149">
        <v>13.3509</v>
      </c>
      <c r="DT22" s="309">
        <v>96.08509221</v>
      </c>
      <c r="DV22" s="168"/>
      <c r="DW22" s="173">
        <v>45208</v>
      </c>
      <c r="DX22" s="149">
        <v>13.9007</v>
      </c>
      <c r="DY22" s="309">
        <v>99.79173523</v>
      </c>
      <c r="EA22" s="168"/>
      <c r="EB22" s="173">
        <v>45238</v>
      </c>
      <c r="EC22" s="149">
        <v>12.7555</v>
      </c>
      <c r="ED22" s="309">
        <v>91.55005015</v>
      </c>
      <c r="EF22" s="168"/>
      <c r="EG22" s="173">
        <v>45267</v>
      </c>
      <c r="EH22" s="149">
        <v>12.9704</v>
      </c>
      <c r="EI22" s="309">
        <v>92.31811904</v>
      </c>
      <c r="EK22" s="168"/>
      <c r="EL22" s="173">
        <v>45299</v>
      </c>
      <c r="EM22" s="149">
        <v>12.7655</v>
      </c>
      <c r="EN22" s="309">
        <v>90.6427093</v>
      </c>
      <c r="EP22" s="168"/>
      <c r="EQ22" s="173"/>
      <c r="ER22" s="149"/>
      <c r="ES22" s="309"/>
      <c r="EU22" s="168"/>
      <c r="EV22" s="173">
        <v>45358</v>
      </c>
      <c r="EW22" s="149">
        <v>12.6994</v>
      </c>
      <c r="EX22" s="309">
        <v>90.16828</v>
      </c>
      <c r="EZ22" s="168"/>
      <c r="FA22" s="173">
        <v>45390</v>
      </c>
      <c r="FB22" s="149">
        <v>12.9202</v>
      </c>
      <c r="FC22" s="309">
        <v>91.66494294</v>
      </c>
      <c r="FE22" s="168"/>
      <c r="FF22" s="173">
        <v>45421</v>
      </c>
      <c r="FG22" s="149">
        <v>12.812</v>
      </c>
      <c r="FH22" s="309">
        <v>91.0010736</v>
      </c>
      <c r="FJ22" s="168"/>
      <c r="FK22" s="173">
        <v>45448</v>
      </c>
      <c r="FL22" s="149">
        <v>12.4731</v>
      </c>
      <c r="FM22" s="309">
        <v>88.67999907</v>
      </c>
      <c r="FO22" s="168"/>
      <c r="FP22" s="173">
        <v>45482</v>
      </c>
      <c r="FQ22" s="149">
        <v>12.1567</v>
      </c>
      <c r="FR22" s="309">
        <v>86.6894277</v>
      </c>
      <c r="FT22" s="168"/>
      <c r="FU22" s="173">
        <v>45512</v>
      </c>
      <c r="FV22" s="149">
        <v>11.9826</v>
      </c>
      <c r="FW22" s="309">
        <v>85.6276596</v>
      </c>
      <c r="FY22" s="168"/>
      <c r="FZ22" s="147">
        <v>45539</v>
      </c>
      <c r="GA22" s="152">
        <v>12.3337</v>
      </c>
      <c r="GB22" s="152">
        <v>87.75181</v>
      </c>
      <c r="GD22" s="168"/>
      <c r="GE22" s="147">
        <v>45574</v>
      </c>
      <c r="GF22" s="152">
        <v>13.7077</v>
      </c>
      <c r="GG22" s="152">
        <v>96.73249736</v>
      </c>
      <c r="GI22" s="168"/>
      <c r="GJ22" s="147">
        <v>45603</v>
      </c>
      <c r="GK22" s="152">
        <v>13.6093</v>
      </c>
      <c r="GL22" s="152">
        <v>97.52288</v>
      </c>
      <c r="GN22" s="168"/>
      <c r="GO22" s="147">
        <v>45635</v>
      </c>
      <c r="GP22" s="152">
        <v>13.8198</v>
      </c>
      <c r="GQ22" s="152">
        <v>99.3229</v>
      </c>
      <c r="GS22" s="168"/>
      <c r="GT22" s="147"/>
      <c r="GU22" s="152"/>
      <c r="GV22" s="152"/>
      <c r="GX22" s="168"/>
      <c r="GY22" s="147">
        <v>45694</v>
      </c>
      <c r="GZ22" s="152">
        <v>13.4997</v>
      </c>
      <c r="HA22" s="152">
        <v>96.7807</v>
      </c>
      <c r="HC22" s="168"/>
      <c r="HD22" s="170">
        <v>45723</v>
      </c>
      <c r="HE22" s="152">
        <v>12.2904</v>
      </c>
      <c r="HF22" s="152">
        <v>88.12831</v>
      </c>
      <c r="HH22" s="168"/>
      <c r="HI22" s="170">
        <v>45755</v>
      </c>
      <c r="HJ22" s="152">
        <v>11.7808</v>
      </c>
      <c r="HK22" s="152">
        <v>84.86653</v>
      </c>
      <c r="HM22" s="168"/>
      <c r="HN22" s="170">
        <v>45785</v>
      </c>
      <c r="HO22" s="152">
        <v>11.1692</v>
      </c>
      <c r="HP22" s="152">
        <v>80.49978</v>
      </c>
      <c r="HR22" s="168"/>
      <c r="HS22" s="147">
        <v>45814</v>
      </c>
      <c r="HT22" s="152">
        <v>10.7359</v>
      </c>
      <c r="HU22" s="152">
        <v>77.13207</v>
      </c>
      <c r="HW22" s="168"/>
      <c r="HX22" s="147">
        <v>45847</v>
      </c>
      <c r="HY22">
        <v>10.9324</v>
      </c>
      <c r="HZ22">
        <v>78.21148</v>
      </c>
      <c r="IB22" s="168"/>
      <c r="IC22" s="147">
        <v>45876</v>
      </c>
      <c r="ID22">
        <v>11.1482</v>
      </c>
      <c r="IE22">
        <v>79.53683</v>
      </c>
      <c r="IG22" s="168"/>
      <c r="IH22" s="147">
        <v>45908</v>
      </c>
      <c r="II22" s="152">
        <v>11.4304</v>
      </c>
      <c r="IJ22" s="152">
        <v>81.18899</v>
      </c>
      <c r="IL22" s="168"/>
      <c r="IM22" s="147">
        <v>45939</v>
      </c>
      <c r="IN22" s="152">
        <v>11.4219</v>
      </c>
      <c r="IO22" s="152">
        <v>81.21199338</v>
      </c>
      <c r="IQ22" s="168"/>
      <c r="IR22" s="147">
        <v>45967</v>
      </c>
      <c r="IS22" s="152">
        <v>11.419</v>
      </c>
      <c r="IT22" s="152">
        <v>80.9207435</v>
      </c>
      <c r="IV22" s="168"/>
      <c r="IW22" s="147">
        <v>46000</v>
      </c>
      <c r="IX22" s="152">
        <v>10.8475</v>
      </c>
      <c r="IY22" s="152">
        <v>76.77101175</v>
      </c>
      <c r="JA22" s="168"/>
      <c r="JB22" s="147">
        <v>46030</v>
      </c>
      <c r="JC22" s="152">
        <v>11.514</v>
      </c>
      <c r="JD22" s="152">
        <v>80.8248258</v>
      </c>
      <c r="JF22" s="168"/>
      <c r="JG22" s="147"/>
      <c r="JH22" s="152"/>
      <c r="JI22" s="152"/>
      <c r="JK22" s="168"/>
      <c r="JL22" s="147">
        <v>46090</v>
      </c>
      <c r="JM22" s="152">
        <v>11.4167</v>
      </c>
      <c r="JN22" s="152">
        <v>78.95561386</v>
      </c>
      <c r="JP22" s="168"/>
      <c r="JQ22" s="147">
        <v>46120</v>
      </c>
      <c r="JR22" s="152">
        <v>11.457</v>
      </c>
      <c r="JS22" s="152">
        <v>78.686676</v>
      </c>
      <c r="JU22" s="168"/>
      <c r="JV22" s="147">
        <v>46149</v>
      </c>
      <c r="JW22" s="152">
        <v>10.9808</v>
      </c>
      <c r="JX22" s="152">
        <v>75.20420496</v>
      </c>
      <c r="JZ22" s="168"/>
      <c r="KA22" s="147">
        <v>46178</v>
      </c>
      <c r="KB22" s="152">
        <v>10.83</v>
      </c>
      <c r="KC22" s="152">
        <v>73.814031</v>
      </c>
    </row>
    <row r="23" spans="2:289">
      <c r="B23" s="168"/>
      <c r="C23" s="168"/>
      <c r="D23" s="149"/>
      <c r="E23" s="181"/>
      <c r="F23" s="149"/>
      <c r="G23" s="151"/>
      <c r="I23" s="168" t="s">
        <v>574</v>
      </c>
      <c r="J23" s="168" t="s">
        <v>2669</v>
      </c>
      <c r="K23" s="149">
        <f t="shared" si="9"/>
        <v>20.3995</v>
      </c>
      <c r="L23" s="181" t="s">
        <v>575</v>
      </c>
      <c r="M23" s="149">
        <f t="shared" si="10"/>
        <v>6.3185</v>
      </c>
      <c r="N23" s="309">
        <f t="shared" si="11"/>
        <v>128.89424075</v>
      </c>
      <c r="P23" s="168" t="s">
        <v>576</v>
      </c>
      <c r="Q23" s="168" t="s">
        <v>2670</v>
      </c>
      <c r="R23" s="149">
        <f t="shared" si="12"/>
        <v>13.1674</v>
      </c>
      <c r="S23" s="181" t="s">
        <v>577</v>
      </c>
      <c r="T23" s="149">
        <f t="shared" si="13"/>
        <v>6.3799</v>
      </c>
      <c r="U23" s="309">
        <f t="shared" si="14"/>
        <v>84.00669526</v>
      </c>
      <c r="W23" s="168" t="s">
        <v>578</v>
      </c>
      <c r="X23" s="168" t="s">
        <v>2671</v>
      </c>
      <c r="Y23" s="149">
        <f t="shared" si="15"/>
        <v>9.7218</v>
      </c>
      <c r="Z23" s="181" t="s">
        <v>579</v>
      </c>
      <c r="AA23" s="149">
        <f t="shared" si="16"/>
        <v>6.6332</v>
      </c>
      <c r="AB23" s="309">
        <f t="shared" si="17"/>
        <v>64.48664376</v>
      </c>
      <c r="AD23" s="168" t="s">
        <v>580</v>
      </c>
      <c r="AE23" s="168" t="s">
        <v>2672</v>
      </c>
      <c r="AF23" s="149">
        <f t="shared" si="18"/>
        <v>9.2089</v>
      </c>
      <c r="AG23" s="181" t="s">
        <v>581</v>
      </c>
      <c r="AH23" s="149">
        <f t="shared" si="19"/>
        <v>6.6649</v>
      </c>
      <c r="AI23" s="309">
        <f t="shared" si="20"/>
        <v>61.37639761</v>
      </c>
      <c r="AK23" s="168" t="s">
        <v>582</v>
      </c>
      <c r="AL23" s="168" t="s">
        <v>2673</v>
      </c>
      <c r="AM23" s="149">
        <f t="shared" si="21"/>
        <v>9.3822</v>
      </c>
      <c r="AN23" s="181" t="s">
        <v>583</v>
      </c>
      <c r="AO23" s="149">
        <f t="shared" si="22"/>
        <v>6.7246</v>
      </c>
      <c r="AP23" s="309">
        <f t="shared" si="23"/>
        <v>63.09154212</v>
      </c>
      <c r="AR23" s="168" t="s">
        <v>584</v>
      </c>
      <c r="AS23" s="168" t="s">
        <v>2674</v>
      </c>
      <c r="AT23" s="149">
        <f t="shared" si="24"/>
        <v>9.0082</v>
      </c>
      <c r="AU23" s="181" t="s">
        <v>585</v>
      </c>
      <c r="AV23" s="149">
        <f t="shared" si="25"/>
        <v>6.7695</v>
      </c>
      <c r="AW23" s="309">
        <f t="shared" si="26"/>
        <v>60.9810099</v>
      </c>
      <c r="AY23" s="168" t="s">
        <v>586</v>
      </c>
      <c r="AZ23" s="168" t="s">
        <v>2675</v>
      </c>
      <c r="BA23" s="149">
        <f t="shared" si="27"/>
        <v>8.8416</v>
      </c>
      <c r="BB23" s="181" t="s">
        <v>587</v>
      </c>
      <c r="BC23" s="149">
        <f t="shared" si="28"/>
        <v>6.9096</v>
      </c>
      <c r="BD23" s="309">
        <f t="shared" si="29"/>
        <v>61.09191936</v>
      </c>
      <c r="BF23" s="168"/>
      <c r="BG23" s="168"/>
      <c r="BH23" s="149"/>
      <c r="BI23" s="181"/>
      <c r="BJ23" s="149"/>
      <c r="BK23" s="309"/>
      <c r="BM23" s="168" t="s">
        <v>588</v>
      </c>
      <c r="BN23" s="168" t="s">
        <v>2676</v>
      </c>
      <c r="BO23" s="149">
        <f t="shared" si="33"/>
        <v>8.5764</v>
      </c>
      <c r="BP23" s="181" t="s">
        <v>589</v>
      </c>
      <c r="BQ23" s="149">
        <f t="shared" si="34"/>
        <v>7.2292</v>
      </c>
      <c r="BR23" s="309">
        <f t="shared" ref="BR23:BR27" si="36">BO23*BQ23</f>
        <v>62.00051088</v>
      </c>
      <c r="BT23" s="168" t="s">
        <v>590</v>
      </c>
      <c r="BU23" s="168" t="s">
        <v>2677</v>
      </c>
      <c r="BV23" s="149">
        <f t="shared" si="0"/>
        <v>8.6495</v>
      </c>
      <c r="BW23" s="181" t="s">
        <v>591</v>
      </c>
      <c r="BX23" s="149">
        <f t="shared" si="1"/>
        <v>6.9975</v>
      </c>
      <c r="BY23" s="309">
        <f t="shared" si="2"/>
        <v>60.52487625</v>
      </c>
      <c r="CA23" s="168"/>
      <c r="CB23" s="168"/>
      <c r="CC23" s="149"/>
      <c r="CD23" s="181"/>
      <c r="CE23" s="149"/>
      <c r="CF23" s="309"/>
      <c r="CH23" s="168"/>
      <c r="CI23" s="172">
        <v>44960</v>
      </c>
      <c r="CJ23" s="149">
        <v>10.4292</v>
      </c>
      <c r="CK23" s="309">
        <v>70.27403544</v>
      </c>
      <c r="CM23" s="168"/>
      <c r="CN23" s="172">
        <v>44993</v>
      </c>
      <c r="CO23" s="149">
        <v>10.8685</v>
      </c>
      <c r="CP23" s="309">
        <v>75.56324625</v>
      </c>
      <c r="CR23" s="168"/>
      <c r="CS23" s="172">
        <v>45020</v>
      </c>
      <c r="CT23" s="149">
        <v>11.421</v>
      </c>
      <c r="CU23" s="309">
        <v>78.4611279</v>
      </c>
      <c r="CW23" s="168"/>
      <c r="CX23" s="172">
        <v>45054</v>
      </c>
      <c r="CY23" s="149">
        <v>11.2536</v>
      </c>
      <c r="CZ23" s="309">
        <v>77.82764688</v>
      </c>
      <c r="DB23" s="168"/>
      <c r="DC23" s="172">
        <v>45082</v>
      </c>
      <c r="DD23" s="149">
        <v>11.4285</v>
      </c>
      <c r="DE23" s="309">
        <v>81.0326364</v>
      </c>
      <c r="DG23" s="168"/>
      <c r="DH23" s="172">
        <v>45113</v>
      </c>
      <c r="DI23" s="149">
        <v>12.5317</v>
      </c>
      <c r="DJ23" s="309">
        <v>90.35105066</v>
      </c>
      <c r="DL23" s="168"/>
      <c r="DM23" s="172">
        <v>45146</v>
      </c>
      <c r="DN23" s="149">
        <v>13.2931</v>
      </c>
      <c r="DO23" s="309">
        <v>95.13207015</v>
      </c>
      <c r="DQ23" s="168"/>
      <c r="DR23" s="173">
        <v>45174</v>
      </c>
      <c r="DS23" s="149">
        <v>13.2583</v>
      </c>
      <c r="DT23" s="309">
        <v>95.17205489</v>
      </c>
      <c r="DV23" s="168"/>
      <c r="DW23" s="173"/>
      <c r="DX23" s="149"/>
      <c r="DY23" s="309"/>
      <c r="EA23" s="168"/>
      <c r="EB23" s="173">
        <v>45237</v>
      </c>
      <c r="EC23" s="149">
        <v>12.7948</v>
      </c>
      <c r="ED23" s="309">
        <v>91.83595648</v>
      </c>
      <c r="EF23" s="168"/>
      <c r="EG23" s="173">
        <v>45266</v>
      </c>
      <c r="EH23" s="149">
        <v>12.8006</v>
      </c>
      <c r="EI23" s="309">
        <v>91.0634684</v>
      </c>
      <c r="EK23" s="168"/>
      <c r="EL23" s="173">
        <v>45296</v>
      </c>
      <c r="EM23" s="149">
        <v>12.8043</v>
      </c>
      <c r="EN23" s="309">
        <v>90.94766247</v>
      </c>
      <c r="EP23" s="168"/>
      <c r="EQ23" s="173"/>
      <c r="ER23" s="149"/>
      <c r="ES23" s="309"/>
      <c r="EU23" s="168"/>
      <c r="EV23" s="173">
        <v>45357</v>
      </c>
      <c r="EW23" s="149">
        <v>12.7008</v>
      </c>
      <c r="EX23" s="309">
        <v>90.196001</v>
      </c>
      <c r="EZ23" s="168"/>
      <c r="FA23" s="173">
        <v>45385</v>
      </c>
      <c r="FB23" s="149">
        <v>12.9127</v>
      </c>
      <c r="FC23" s="309">
        <v>91.61431523</v>
      </c>
      <c r="FE23" s="168"/>
      <c r="FF23" s="173">
        <v>45420</v>
      </c>
      <c r="FG23" s="149">
        <v>12.7718</v>
      </c>
      <c r="FH23" s="309">
        <v>90.70021488</v>
      </c>
      <c r="FJ23" s="168"/>
      <c r="FK23" s="173">
        <v>45447</v>
      </c>
      <c r="FL23" s="149">
        <v>12.4609</v>
      </c>
      <c r="FM23" s="309">
        <v>88.57581547</v>
      </c>
      <c r="FO23" s="168"/>
      <c r="FP23" s="173">
        <v>45481</v>
      </c>
      <c r="FQ23" s="149">
        <v>12.2371</v>
      </c>
      <c r="FR23" s="309">
        <v>87.23339106</v>
      </c>
      <c r="FT23" s="168"/>
      <c r="FU23" s="173">
        <v>45511</v>
      </c>
      <c r="FV23" s="149">
        <v>11.9896</v>
      </c>
      <c r="FW23" s="309">
        <v>85.58895856</v>
      </c>
      <c r="FY23" s="168"/>
      <c r="FZ23" s="147">
        <v>45538</v>
      </c>
      <c r="GA23" s="152">
        <v>12.6122</v>
      </c>
      <c r="GB23" s="152">
        <v>89.68788</v>
      </c>
      <c r="GD23" s="168"/>
      <c r="GE23" s="147">
        <v>45573</v>
      </c>
      <c r="GF23" s="152">
        <v>13.6317</v>
      </c>
      <c r="GG23" s="152">
        <v>96.38838753</v>
      </c>
      <c r="GI23" s="168"/>
      <c r="GJ23" s="147">
        <v>45602</v>
      </c>
      <c r="GK23" s="152">
        <v>13.7838</v>
      </c>
      <c r="GL23" s="152">
        <v>97.85533</v>
      </c>
      <c r="GN23" s="168"/>
      <c r="GO23" s="147">
        <v>45632</v>
      </c>
      <c r="GP23" s="152">
        <v>13.9092</v>
      </c>
      <c r="GQ23" s="152">
        <v>99.93482</v>
      </c>
      <c r="GS23" s="168"/>
      <c r="GT23" s="147"/>
      <c r="GU23" s="152"/>
      <c r="GV23" s="152"/>
      <c r="GX23" s="168"/>
      <c r="GY23" s="147">
        <v>45693</v>
      </c>
      <c r="GZ23" s="152">
        <v>13.8219</v>
      </c>
      <c r="HA23" s="152">
        <v>99.09335</v>
      </c>
      <c r="HC23" s="168"/>
      <c r="HD23" s="170">
        <v>45722</v>
      </c>
      <c r="HE23" s="152">
        <v>12.484</v>
      </c>
      <c r="HF23" s="152">
        <v>89.50029</v>
      </c>
      <c r="HH23" s="168"/>
      <c r="HI23" s="170">
        <v>45754</v>
      </c>
      <c r="HJ23" s="152">
        <v>11.5881</v>
      </c>
      <c r="HK23" s="152">
        <v>83.41114</v>
      </c>
      <c r="HM23" s="168"/>
      <c r="HN23" s="170">
        <v>45784</v>
      </c>
      <c r="HO23" s="152">
        <v>11.2936</v>
      </c>
      <c r="HP23" s="152">
        <v>81.31957</v>
      </c>
      <c r="HR23" s="168"/>
      <c r="HS23" s="147">
        <v>45813</v>
      </c>
      <c r="HT23" s="152">
        <v>11.0443</v>
      </c>
      <c r="HU23" s="152">
        <v>79.36986</v>
      </c>
      <c r="HW23" s="168"/>
      <c r="HX23" s="147">
        <v>45846</v>
      </c>
      <c r="HY23">
        <v>10.9654</v>
      </c>
      <c r="HZ23">
        <v>78.43989</v>
      </c>
      <c r="IB23" s="168"/>
      <c r="IC23" s="147">
        <v>45875</v>
      </c>
      <c r="ID23">
        <v>11.1388</v>
      </c>
      <c r="IE23">
        <v>79.54106</v>
      </c>
      <c r="IG23" s="168"/>
      <c r="IH23" s="147">
        <v>45905</v>
      </c>
      <c r="II23" s="152">
        <v>11.3902</v>
      </c>
      <c r="IJ23" s="152">
        <v>80.94332</v>
      </c>
      <c r="IL23" s="168"/>
      <c r="IM23" s="147"/>
      <c r="IN23" s="152"/>
      <c r="IO23" s="152"/>
      <c r="IQ23" s="168"/>
      <c r="IR23" s="147">
        <v>45966</v>
      </c>
      <c r="IS23" s="152">
        <v>11.3604</v>
      </c>
      <c r="IT23" s="152">
        <v>80.54637204</v>
      </c>
      <c r="IV23" s="168"/>
      <c r="IW23" s="147">
        <v>45999</v>
      </c>
      <c r="IX23" s="152">
        <v>10.8143</v>
      </c>
      <c r="IY23" s="152">
        <v>76.52631252</v>
      </c>
      <c r="JA23" s="168"/>
      <c r="JB23" s="147">
        <v>46029</v>
      </c>
      <c r="JC23" s="152">
        <v>11.5387</v>
      </c>
      <c r="JD23" s="152">
        <v>80.98667369</v>
      </c>
      <c r="JF23" s="168"/>
      <c r="JG23" s="147"/>
      <c r="JH23" s="152"/>
      <c r="JI23" s="152"/>
      <c r="JK23" s="168"/>
      <c r="JL23" s="147">
        <v>46087</v>
      </c>
      <c r="JM23" s="152">
        <v>11.3929</v>
      </c>
      <c r="JN23" s="152">
        <v>78.63949225</v>
      </c>
      <c r="JP23" s="168"/>
      <c r="JQ23" s="147">
        <v>46119</v>
      </c>
      <c r="JR23" s="152">
        <v>11.485</v>
      </c>
      <c r="JS23" s="152">
        <v>79.078819</v>
      </c>
      <c r="JU23" s="168"/>
      <c r="JV23" s="147">
        <v>46148</v>
      </c>
      <c r="JW23" s="152">
        <v>11.0603</v>
      </c>
      <c r="JX23" s="152">
        <v>75.83162886</v>
      </c>
      <c r="JZ23" s="168"/>
      <c r="KA23" s="147">
        <v>46177</v>
      </c>
      <c r="KB23" s="152">
        <v>10.8853</v>
      </c>
      <c r="KC23" s="152">
        <v>74.24101159</v>
      </c>
    </row>
    <row r="24" spans="2:289">
      <c r="B24" s="168"/>
      <c r="C24" s="168"/>
      <c r="D24" s="149"/>
      <c r="E24" s="181"/>
      <c r="F24" s="149"/>
      <c r="G24" s="151"/>
      <c r="I24" s="168" t="s">
        <v>596</v>
      </c>
      <c r="J24" s="168" t="s">
        <v>2678</v>
      </c>
      <c r="K24" s="149">
        <f t="shared" si="9"/>
        <v>19.2185</v>
      </c>
      <c r="L24" s="181" t="s">
        <v>597</v>
      </c>
      <c r="M24" s="149">
        <f t="shared" si="10"/>
        <v>6.3478</v>
      </c>
      <c r="N24" s="309">
        <f t="shared" si="11"/>
        <v>121.9951943</v>
      </c>
      <c r="P24" s="168" t="s">
        <v>598</v>
      </c>
      <c r="Q24" s="168" t="s">
        <v>2679</v>
      </c>
      <c r="R24" s="149">
        <f t="shared" si="12"/>
        <v>12.8366</v>
      </c>
      <c r="S24" s="181" t="s">
        <v>599</v>
      </c>
      <c r="T24" s="149">
        <f t="shared" si="13"/>
        <v>6.3509</v>
      </c>
      <c r="U24" s="309">
        <f t="shared" si="14"/>
        <v>81.52396294</v>
      </c>
      <c r="W24" s="168" t="s">
        <v>600</v>
      </c>
      <c r="X24" s="168" t="s">
        <v>2680</v>
      </c>
      <c r="Y24" s="149">
        <f t="shared" si="15"/>
        <v>10.1107</v>
      </c>
      <c r="Z24" s="181" t="s">
        <v>601</v>
      </c>
      <c r="AA24" s="149">
        <f t="shared" si="16"/>
        <v>6.5672</v>
      </c>
      <c r="AB24" s="309">
        <f t="shared" si="17"/>
        <v>66.39898904</v>
      </c>
      <c r="AD24" s="168" t="s">
        <v>602</v>
      </c>
      <c r="AE24" s="168" t="s">
        <v>2681</v>
      </c>
      <c r="AF24" s="149">
        <f t="shared" si="18"/>
        <v>9.4549</v>
      </c>
      <c r="AG24" s="181" t="s">
        <v>603</v>
      </c>
      <c r="AH24" s="149">
        <f t="shared" si="19"/>
        <v>6.6691</v>
      </c>
      <c r="AI24" s="309">
        <f t="shared" si="20"/>
        <v>63.05567359</v>
      </c>
      <c r="AK24" s="168" t="s">
        <v>604</v>
      </c>
      <c r="AL24" s="168" t="s">
        <v>2682</v>
      </c>
      <c r="AM24" s="149">
        <f t="shared" si="21"/>
        <v>8.4018</v>
      </c>
      <c r="AN24" s="181" t="s">
        <v>605</v>
      </c>
      <c r="AO24" s="149">
        <f t="shared" si="22"/>
        <v>6.6986</v>
      </c>
      <c r="AP24" s="309">
        <f t="shared" si="23"/>
        <v>56.28029748</v>
      </c>
      <c r="AR24" s="168" t="s">
        <v>606</v>
      </c>
      <c r="AS24" s="168" t="s">
        <v>2683</v>
      </c>
      <c r="AT24" s="149">
        <f t="shared" si="24"/>
        <v>9.1509</v>
      </c>
      <c r="AU24" s="181" t="s">
        <v>607</v>
      </c>
      <c r="AV24" s="149">
        <f t="shared" si="25"/>
        <v>6.7405</v>
      </c>
      <c r="AW24" s="309">
        <f t="shared" si="26"/>
        <v>61.68164145</v>
      </c>
      <c r="AY24" s="168" t="s">
        <v>608</v>
      </c>
      <c r="AZ24" s="168" t="s">
        <v>2684</v>
      </c>
      <c r="BA24" s="149">
        <f t="shared" si="27"/>
        <v>8.7291</v>
      </c>
      <c r="BB24" s="181" t="s">
        <v>609</v>
      </c>
      <c r="BC24" s="149">
        <f t="shared" si="28"/>
        <v>6.8998</v>
      </c>
      <c r="BD24" s="309">
        <f t="shared" si="29"/>
        <v>60.22904418</v>
      </c>
      <c r="BF24" s="168"/>
      <c r="BG24" s="168"/>
      <c r="BH24" s="149"/>
      <c r="BI24" s="181"/>
      <c r="BJ24" s="149"/>
      <c r="BK24" s="309"/>
      <c r="BM24" s="168" t="s">
        <v>610</v>
      </c>
      <c r="BN24" s="168" t="s">
        <v>2685</v>
      </c>
      <c r="BO24" s="149">
        <f t="shared" si="33"/>
        <v>8.5439</v>
      </c>
      <c r="BP24" s="181" t="s">
        <v>611</v>
      </c>
      <c r="BQ24" s="149">
        <f t="shared" si="34"/>
        <v>7.2555</v>
      </c>
      <c r="BR24" s="309">
        <f t="shared" si="36"/>
        <v>61.99026645</v>
      </c>
      <c r="BT24" s="168" t="s">
        <v>612</v>
      </c>
      <c r="BU24" s="168" t="s">
        <v>2686</v>
      </c>
      <c r="BV24" s="149">
        <f t="shared" si="0"/>
        <v>8.7617</v>
      </c>
      <c r="BW24" s="181" t="s">
        <v>377</v>
      </c>
      <c r="BX24" s="149">
        <f t="shared" si="1"/>
        <v>6.9746</v>
      </c>
      <c r="BY24" s="309">
        <f t="shared" si="2"/>
        <v>61.10935282</v>
      </c>
      <c r="CA24" s="168"/>
      <c r="CB24" s="168"/>
      <c r="CC24" s="149"/>
      <c r="CD24" s="181"/>
      <c r="CE24" s="149"/>
      <c r="CF24" s="309"/>
      <c r="CH24" s="168"/>
      <c r="CI24" s="172">
        <v>44959</v>
      </c>
      <c r="CJ24" s="149">
        <v>10.4356</v>
      </c>
      <c r="CK24" s="309">
        <v>70.0541828</v>
      </c>
      <c r="CM24" s="168"/>
      <c r="CN24" s="172">
        <v>44992</v>
      </c>
      <c r="CO24" s="149">
        <v>10.8898</v>
      </c>
      <c r="CP24" s="309">
        <v>75.30950088</v>
      </c>
      <c r="CR24" s="168"/>
      <c r="CS24" s="172">
        <v>45019</v>
      </c>
      <c r="CT24" s="149">
        <v>11.3041</v>
      </c>
      <c r="CU24" s="309">
        <v>77.77786005</v>
      </c>
      <c r="CW24" s="168"/>
      <c r="CX24" s="172">
        <v>45051</v>
      </c>
      <c r="CY24" s="149">
        <v>11.3559</v>
      </c>
      <c r="CZ24" s="309">
        <v>78.48516726</v>
      </c>
      <c r="DB24" s="168"/>
      <c r="DC24" s="172">
        <v>45079</v>
      </c>
      <c r="DD24" s="149">
        <v>11.4089</v>
      </c>
      <c r="DE24" s="309">
        <v>80.93359571</v>
      </c>
      <c r="DG24" s="168"/>
      <c r="DH24" s="172">
        <v>45112</v>
      </c>
      <c r="DI24" s="149">
        <v>12.4312</v>
      </c>
      <c r="DJ24" s="309">
        <v>89.46486016</v>
      </c>
      <c r="DL24" s="168"/>
      <c r="DM24" s="172">
        <v>45145</v>
      </c>
      <c r="DN24" s="149">
        <v>13.334</v>
      </c>
      <c r="DO24" s="309">
        <v>95.178092</v>
      </c>
      <c r="DQ24" s="168"/>
      <c r="DR24" s="173">
        <v>45173</v>
      </c>
      <c r="DS24" s="149">
        <v>13.271</v>
      </c>
      <c r="DT24" s="309">
        <v>95.2672006</v>
      </c>
      <c r="DV24" s="168"/>
      <c r="DW24" s="173"/>
      <c r="DX24" s="149"/>
      <c r="DY24" s="309"/>
      <c r="EA24" s="168"/>
      <c r="EB24" s="173">
        <v>45236</v>
      </c>
      <c r="EC24" s="149">
        <v>12.8608</v>
      </c>
      <c r="ED24" s="309">
        <v>92.3148224</v>
      </c>
      <c r="EF24" s="168"/>
      <c r="EG24" s="173">
        <v>45265</v>
      </c>
      <c r="EH24" s="149">
        <v>12.7921</v>
      </c>
      <c r="EI24" s="309">
        <v>90.98636967</v>
      </c>
      <c r="EK24" s="168"/>
      <c r="EL24" s="173">
        <v>45295</v>
      </c>
      <c r="EM24" s="149">
        <v>12.8737</v>
      </c>
      <c r="EN24" s="309">
        <v>91.39940789</v>
      </c>
      <c r="EP24" s="168"/>
      <c r="EQ24" s="173"/>
      <c r="ER24" s="149"/>
      <c r="ES24" s="309"/>
      <c r="EU24" s="168"/>
      <c r="EV24" s="173">
        <v>45356</v>
      </c>
      <c r="EW24" s="149">
        <v>12.7886</v>
      </c>
      <c r="EX24" s="309">
        <v>90.833589</v>
      </c>
      <c r="EZ24" s="168"/>
      <c r="FA24" s="173">
        <v>45384</v>
      </c>
      <c r="FB24" s="149">
        <v>12.8906</v>
      </c>
      <c r="FC24" s="309">
        <v>91.46783042</v>
      </c>
      <c r="FE24" s="168"/>
      <c r="FF24" s="173">
        <v>45419</v>
      </c>
      <c r="FG24" s="149">
        <v>12.7709</v>
      </c>
      <c r="FH24" s="309">
        <v>90.67594418</v>
      </c>
      <c r="FJ24" s="168"/>
      <c r="FK24" s="173">
        <v>45446</v>
      </c>
      <c r="FL24" s="149">
        <v>12.6036</v>
      </c>
      <c r="FM24" s="309">
        <v>89.59395096</v>
      </c>
      <c r="FO24" s="168"/>
      <c r="FP24" s="173">
        <v>45478</v>
      </c>
      <c r="FQ24" s="149">
        <v>12.3742</v>
      </c>
      <c r="FR24" s="309">
        <v>88.21443438</v>
      </c>
      <c r="FT24" s="168"/>
      <c r="FU24" s="173">
        <v>45510</v>
      </c>
      <c r="FV24" s="149">
        <v>11.9134</v>
      </c>
      <c r="FW24" s="309">
        <v>84.96398612</v>
      </c>
      <c r="FY24" s="168"/>
      <c r="FZ24" s="147">
        <v>45537</v>
      </c>
      <c r="GA24" s="152">
        <v>12.7579</v>
      </c>
      <c r="GB24" s="152">
        <v>90.61554</v>
      </c>
      <c r="GD24" s="168"/>
      <c r="GE24" s="147"/>
      <c r="GF24" s="152"/>
      <c r="GG24" s="152"/>
      <c r="GI24" s="168"/>
      <c r="GJ24" s="147">
        <v>45601</v>
      </c>
      <c r="GK24" s="152">
        <v>13.8896</v>
      </c>
      <c r="GL24" s="152">
        <v>98.63838</v>
      </c>
      <c r="GN24" s="168"/>
      <c r="GO24" s="147">
        <v>45631</v>
      </c>
      <c r="GP24" s="152">
        <v>14.4513</v>
      </c>
      <c r="GQ24" s="152">
        <v>103.8745</v>
      </c>
      <c r="GS24" s="168"/>
      <c r="GT24" s="147"/>
      <c r="GU24" s="152"/>
      <c r="GV24" s="152"/>
      <c r="GX24" s="168"/>
      <c r="GY24" s="147"/>
      <c r="GZ24" s="152"/>
      <c r="HA24" s="152"/>
      <c r="HC24" s="168"/>
      <c r="HD24" s="170">
        <v>45721</v>
      </c>
      <c r="HE24" s="152">
        <v>12.364</v>
      </c>
      <c r="HF24" s="152">
        <v>88.66719</v>
      </c>
      <c r="HH24" s="168"/>
      <c r="HI24" s="170">
        <v>45750</v>
      </c>
      <c r="HJ24" s="152">
        <v>11.6222</v>
      </c>
      <c r="HK24" s="152">
        <v>83.55083</v>
      </c>
      <c r="HM24" s="168"/>
      <c r="HN24" s="170">
        <v>45783</v>
      </c>
      <c r="HO24" s="152">
        <v>11.1706</v>
      </c>
      <c r="HP24" s="152">
        <v>80.43726</v>
      </c>
      <c r="HR24" s="168"/>
      <c r="HS24" s="147">
        <v>45812</v>
      </c>
      <c r="HT24" s="152">
        <v>10.9896</v>
      </c>
      <c r="HU24" s="152">
        <v>78.99984</v>
      </c>
      <c r="HW24" s="168"/>
      <c r="HX24" s="147">
        <v>45845</v>
      </c>
      <c r="HY24">
        <v>10.9917</v>
      </c>
      <c r="HZ24">
        <v>78.59725</v>
      </c>
      <c r="IB24" s="168"/>
      <c r="IC24" s="147">
        <v>45874</v>
      </c>
      <c r="ID24">
        <v>11.127</v>
      </c>
      <c r="IE24">
        <v>79.40895</v>
      </c>
      <c r="IG24" s="168"/>
      <c r="IH24" s="147">
        <v>45904</v>
      </c>
      <c r="II24" s="152">
        <v>11.3431</v>
      </c>
      <c r="IJ24" s="152">
        <v>80.59499</v>
      </c>
      <c r="IL24" s="168"/>
      <c r="IM24" s="147"/>
      <c r="IN24" s="152"/>
      <c r="IO24" s="152"/>
      <c r="IQ24" s="168"/>
      <c r="IR24" s="147">
        <v>45965</v>
      </c>
      <c r="IS24" s="152">
        <v>11.3706</v>
      </c>
      <c r="IT24" s="152">
        <v>80.6004981</v>
      </c>
      <c r="IV24" s="168"/>
      <c r="IW24" s="147">
        <v>45996</v>
      </c>
      <c r="IX24" s="152">
        <v>10.8432</v>
      </c>
      <c r="IY24" s="152">
        <v>76.71455568</v>
      </c>
      <c r="JA24" s="168"/>
      <c r="JB24" s="147">
        <v>46028</v>
      </c>
      <c r="JC24" s="152">
        <v>11.605</v>
      </c>
      <c r="JD24" s="152">
        <v>81.4357665</v>
      </c>
      <c r="JF24" s="168"/>
      <c r="JG24" s="147"/>
      <c r="JH24" s="152"/>
      <c r="JI24" s="152"/>
      <c r="JK24" s="168"/>
      <c r="JL24" s="147">
        <v>46086</v>
      </c>
      <c r="JM24" s="152">
        <v>11.2776</v>
      </c>
      <c r="JN24" s="152">
        <v>77.82333432</v>
      </c>
      <c r="JP24" s="168"/>
      <c r="JQ24" s="147">
        <v>46115</v>
      </c>
      <c r="JR24" s="152">
        <v>11.6732</v>
      </c>
      <c r="JS24" s="152">
        <v>80.46220028</v>
      </c>
      <c r="JU24" s="168"/>
      <c r="JV24" s="147"/>
      <c r="JW24" s="152"/>
      <c r="JX24" s="152"/>
      <c r="JZ24" s="168"/>
      <c r="KA24" s="147">
        <v>46176</v>
      </c>
      <c r="KB24" s="152">
        <v>10.7983</v>
      </c>
      <c r="KC24" s="152">
        <v>73.62712872</v>
      </c>
    </row>
    <row r="25" spans="2:289">
      <c r="B25" s="168"/>
      <c r="C25" s="168"/>
      <c r="D25" s="149"/>
      <c r="E25" s="181"/>
      <c r="F25" s="149"/>
      <c r="G25" s="151"/>
      <c r="I25" s="168" t="s">
        <v>616</v>
      </c>
      <c r="J25" s="168" t="s">
        <v>2687</v>
      </c>
      <c r="K25" s="149">
        <f t="shared" si="9"/>
        <v>17.2643</v>
      </c>
      <c r="L25" s="181" t="s">
        <v>617</v>
      </c>
      <c r="M25" s="149">
        <f t="shared" si="10"/>
        <v>6.3288</v>
      </c>
      <c r="N25" s="309">
        <f t="shared" si="11"/>
        <v>109.26230184</v>
      </c>
      <c r="P25" s="168"/>
      <c r="Q25" s="168"/>
      <c r="R25" s="149"/>
      <c r="S25" s="181"/>
      <c r="T25" s="149"/>
      <c r="U25" s="309"/>
      <c r="W25" s="168"/>
      <c r="X25" s="168"/>
      <c r="Y25" s="149"/>
      <c r="Z25" s="181"/>
      <c r="AA25" s="149"/>
      <c r="AB25" s="309"/>
      <c r="AD25" s="168" t="s">
        <v>618</v>
      </c>
      <c r="AE25" s="168" t="s">
        <v>2688</v>
      </c>
      <c r="AF25" s="149">
        <f t="shared" si="18"/>
        <v>9.4371</v>
      </c>
      <c r="AG25" s="181" t="s">
        <v>619</v>
      </c>
      <c r="AH25" s="149">
        <f t="shared" ref="AH25:AH26" si="37">AG25/100</f>
        <v>6.7095</v>
      </c>
      <c r="AI25" s="309">
        <f t="shared" ref="AI25:AI26" si="38">AF25*AH25</f>
        <v>63.31822245</v>
      </c>
      <c r="AK25" s="168" t="s">
        <v>620</v>
      </c>
      <c r="AL25" s="168" t="s">
        <v>1913</v>
      </c>
      <c r="AM25" s="149">
        <f t="shared" si="21"/>
        <v>8.1919</v>
      </c>
      <c r="AN25" s="181" t="s">
        <v>621</v>
      </c>
      <c r="AO25" s="149">
        <f t="shared" si="22"/>
        <v>6.7071</v>
      </c>
      <c r="AP25" s="309">
        <f t="shared" si="23"/>
        <v>54.94389249</v>
      </c>
      <c r="AR25" s="168" t="s">
        <v>622</v>
      </c>
      <c r="AS25" s="168" t="s">
        <v>2689</v>
      </c>
      <c r="AT25" s="149">
        <f t="shared" si="24"/>
        <v>9.0786</v>
      </c>
      <c r="AU25" s="181" t="s">
        <v>623</v>
      </c>
      <c r="AV25" s="149">
        <f t="shared" si="25"/>
        <v>6.7636</v>
      </c>
      <c r="AW25" s="309">
        <f t="shared" si="26"/>
        <v>61.40401896</v>
      </c>
      <c r="AY25" s="168" t="s">
        <v>624</v>
      </c>
      <c r="AZ25" s="168" t="s">
        <v>2690</v>
      </c>
      <c r="BA25" s="149">
        <f t="shared" si="27"/>
        <v>8.6975</v>
      </c>
      <c r="BB25" s="181" t="s">
        <v>625</v>
      </c>
      <c r="BC25" s="149">
        <f t="shared" si="28"/>
        <v>6.8917</v>
      </c>
      <c r="BD25" s="309">
        <f t="shared" si="29"/>
        <v>59.94056075</v>
      </c>
      <c r="BF25" s="168"/>
      <c r="BG25" s="168"/>
      <c r="BH25" s="149"/>
      <c r="BI25" s="181"/>
      <c r="BJ25" s="149"/>
      <c r="BK25" s="309"/>
      <c r="BM25" s="168" t="s">
        <v>626</v>
      </c>
      <c r="BN25" s="168" t="s">
        <v>2691</v>
      </c>
      <c r="BO25" s="149">
        <f t="shared" si="33"/>
        <v>8.4067</v>
      </c>
      <c r="BP25" s="181" t="s">
        <v>627</v>
      </c>
      <c r="BQ25" s="149">
        <f t="shared" si="34"/>
        <v>7.2472</v>
      </c>
      <c r="BR25" s="309">
        <f t="shared" si="36"/>
        <v>60.92503624</v>
      </c>
      <c r="BT25" s="168" t="s">
        <v>628</v>
      </c>
      <c r="BU25" s="168" t="s">
        <v>2692</v>
      </c>
      <c r="BV25" s="149">
        <f t="shared" si="0"/>
        <v>8.7691</v>
      </c>
      <c r="BW25" s="181" t="s">
        <v>629</v>
      </c>
      <c r="BX25" s="149">
        <f t="shared" si="1"/>
        <v>7.0384</v>
      </c>
      <c r="BY25" s="309">
        <f t="shared" si="2"/>
        <v>61.72043344</v>
      </c>
      <c r="CA25" s="168"/>
      <c r="CB25" s="168"/>
      <c r="CC25" s="149"/>
      <c r="CD25" s="181"/>
      <c r="CE25" s="149"/>
      <c r="CF25" s="309"/>
      <c r="CH25" s="168"/>
      <c r="CI25" s="172">
        <v>44958</v>
      </c>
      <c r="CJ25" s="149">
        <v>10.4401</v>
      </c>
      <c r="CK25" s="309">
        <v>70.46232292</v>
      </c>
      <c r="CM25" s="168"/>
      <c r="CN25" s="172">
        <v>44991</v>
      </c>
      <c r="CO25" s="149">
        <v>10.9383</v>
      </c>
      <c r="CP25" s="309">
        <v>75.42067233</v>
      </c>
      <c r="CR25" s="168"/>
      <c r="CS25" s="172"/>
      <c r="CT25" s="149"/>
      <c r="CU25" s="309"/>
      <c r="CW25" s="168"/>
      <c r="CX25" s="172">
        <v>45050</v>
      </c>
      <c r="CY25" s="149">
        <v>11.5108</v>
      </c>
      <c r="CZ25" s="309">
        <v>79.48667832</v>
      </c>
      <c r="DB25" s="168"/>
      <c r="DC25" s="172">
        <v>45078</v>
      </c>
      <c r="DD25" s="149">
        <v>11.4613</v>
      </c>
      <c r="DE25" s="309">
        <v>81.33511545</v>
      </c>
      <c r="DG25" s="168"/>
      <c r="DH25" s="172">
        <v>45111</v>
      </c>
      <c r="DI25" s="149">
        <v>12.3383</v>
      </c>
      <c r="DJ25" s="309">
        <v>88.89251618</v>
      </c>
      <c r="DL25" s="168"/>
      <c r="DM25" s="172">
        <v>45142</v>
      </c>
      <c r="DN25" s="149">
        <v>13.1448</v>
      </c>
      <c r="DO25" s="309">
        <v>93.87753264</v>
      </c>
      <c r="DQ25" s="168"/>
      <c r="DR25" s="173">
        <v>45170</v>
      </c>
      <c r="DS25" s="149">
        <v>13.1933</v>
      </c>
      <c r="DT25" s="309">
        <v>94.71206204</v>
      </c>
      <c r="DV25" s="168"/>
      <c r="DW25" s="173"/>
      <c r="DX25" s="149"/>
      <c r="DY25" s="309"/>
      <c r="EA25" s="168"/>
      <c r="EB25" s="173">
        <v>45233</v>
      </c>
      <c r="EC25" s="149">
        <v>12.9019</v>
      </c>
      <c r="ED25" s="309">
        <v>92.63048124</v>
      </c>
      <c r="EF25" s="168"/>
      <c r="EG25" s="173">
        <v>45264</v>
      </c>
      <c r="EH25" s="149">
        <v>12.8125</v>
      </c>
      <c r="EI25" s="309">
        <v>90.98284375</v>
      </c>
      <c r="EK25" s="168"/>
      <c r="EL25" s="173">
        <v>45294</v>
      </c>
      <c r="EM25" s="149">
        <v>12.7368</v>
      </c>
      <c r="EN25" s="309">
        <v>90.43382736</v>
      </c>
      <c r="EP25" s="168"/>
      <c r="EQ25" s="173"/>
      <c r="ER25" s="149"/>
      <c r="ES25" s="309"/>
      <c r="EU25" s="168"/>
      <c r="EV25" s="173">
        <v>45355</v>
      </c>
      <c r="EW25" s="149">
        <v>12.8276</v>
      </c>
      <c r="EX25" s="309">
        <v>91.101615</v>
      </c>
      <c r="EZ25" s="168"/>
      <c r="FA25" s="173">
        <v>45383</v>
      </c>
      <c r="FB25" s="149">
        <v>12.9368</v>
      </c>
      <c r="FC25" s="309">
        <v>91.77107184</v>
      </c>
      <c r="FE25" s="168"/>
      <c r="FF25" s="173">
        <v>45418</v>
      </c>
      <c r="FG25" s="149">
        <v>12.8082</v>
      </c>
      <c r="FH25" s="309">
        <v>90.93053508</v>
      </c>
      <c r="FJ25" s="168"/>
      <c r="FK25" s="173"/>
      <c r="FL25" s="149"/>
      <c r="FM25" s="309"/>
      <c r="FO25" s="168"/>
      <c r="FP25" s="173">
        <v>45477</v>
      </c>
      <c r="FQ25" s="149">
        <v>12.3043</v>
      </c>
      <c r="FR25" s="309">
        <v>87.73581115</v>
      </c>
      <c r="FT25" s="168"/>
      <c r="FU25" s="173">
        <v>45509</v>
      </c>
      <c r="FV25" s="149">
        <v>11.9814</v>
      </c>
      <c r="FW25" s="309">
        <v>85.4812983</v>
      </c>
      <c r="FY25" s="168"/>
      <c r="FZ25" s="173"/>
      <c r="GA25" s="149"/>
      <c r="GB25" s="309"/>
      <c r="GD25" s="168"/>
      <c r="GE25" s="173"/>
      <c r="GF25" s="149"/>
      <c r="GG25" s="309"/>
      <c r="GI25" s="168"/>
      <c r="GJ25" s="147">
        <v>45600</v>
      </c>
      <c r="GK25" s="152">
        <v>13.7582</v>
      </c>
      <c r="GL25" s="152">
        <v>97.96251</v>
      </c>
      <c r="GN25" s="168"/>
      <c r="GO25" s="147">
        <v>45630</v>
      </c>
      <c r="GP25" s="152">
        <v>14.4415</v>
      </c>
      <c r="GQ25" s="152">
        <v>103.8835</v>
      </c>
      <c r="GS25" s="168"/>
      <c r="GT25" s="147"/>
      <c r="GU25" s="152"/>
      <c r="GV25" s="152"/>
      <c r="GX25" s="168"/>
      <c r="GY25" s="147"/>
      <c r="GZ25" s="152"/>
      <c r="HA25" s="152"/>
      <c r="HC25" s="168"/>
      <c r="HD25" s="170">
        <v>45720</v>
      </c>
      <c r="HE25" s="152">
        <v>12.312</v>
      </c>
      <c r="HF25" s="152">
        <v>88.32506</v>
      </c>
      <c r="HH25" s="168"/>
      <c r="HI25" s="170">
        <v>45749</v>
      </c>
      <c r="HJ25" s="152">
        <v>11.6325</v>
      </c>
      <c r="HK25" s="152">
        <v>83.51321</v>
      </c>
      <c r="HM25" s="168"/>
      <c r="HN25" s="170"/>
      <c r="HO25" s="152"/>
      <c r="HP25" s="152"/>
      <c r="HR25" s="168"/>
      <c r="HS25" s="147">
        <v>45811</v>
      </c>
      <c r="HT25" s="152">
        <v>11.0163</v>
      </c>
      <c r="HU25" s="152">
        <v>79.17305</v>
      </c>
      <c r="HW25" s="168"/>
      <c r="HX25" s="147">
        <v>45842</v>
      </c>
      <c r="HY25">
        <v>11.0292</v>
      </c>
      <c r="HZ25">
        <v>78.89738</v>
      </c>
      <c r="IB25" s="168"/>
      <c r="IC25" s="147">
        <v>45873</v>
      </c>
      <c r="ID25">
        <v>11.105</v>
      </c>
      <c r="IE25">
        <v>79.28415</v>
      </c>
      <c r="IG25" s="168"/>
      <c r="IH25" s="147">
        <v>45903</v>
      </c>
      <c r="II25" s="152">
        <v>11.2879</v>
      </c>
      <c r="IJ25" s="152">
        <v>80.266</v>
      </c>
      <c r="IL25" s="168"/>
      <c r="IM25" s="147"/>
      <c r="IN25" s="152"/>
      <c r="IO25" s="152"/>
      <c r="IQ25" s="168"/>
      <c r="IR25" s="147">
        <v>45964</v>
      </c>
      <c r="IS25" s="152">
        <v>11.3129</v>
      </c>
      <c r="IT25" s="152">
        <v>80.17112843</v>
      </c>
      <c r="IV25" s="168"/>
      <c r="IW25" s="147">
        <v>45995</v>
      </c>
      <c r="IX25" s="152">
        <v>10.9436</v>
      </c>
      <c r="IY25" s="152">
        <v>77.40736588</v>
      </c>
      <c r="JA25" s="168"/>
      <c r="JB25" s="147">
        <v>46027</v>
      </c>
      <c r="JC25" s="152">
        <v>11.4924</v>
      </c>
      <c r="JD25" s="152">
        <v>80.7111252</v>
      </c>
      <c r="JF25" s="168"/>
      <c r="JG25" s="147"/>
      <c r="JH25" s="152"/>
      <c r="JI25" s="152"/>
      <c r="JK25" s="168"/>
      <c r="JL25" s="147">
        <v>46085</v>
      </c>
      <c r="JM25" s="152">
        <v>11.2286</v>
      </c>
      <c r="JN25" s="152">
        <v>77.61657464</v>
      </c>
      <c r="JP25" s="168"/>
      <c r="JQ25" s="147">
        <v>46114</v>
      </c>
      <c r="JR25" s="152">
        <v>11.6829</v>
      </c>
      <c r="JS25" s="152">
        <v>80.4718152</v>
      </c>
      <c r="JU25" s="168"/>
      <c r="JV25" s="147"/>
      <c r="JW25" s="152"/>
      <c r="JX25" s="152"/>
      <c r="JZ25" s="168"/>
      <c r="KA25" s="147">
        <v>46175</v>
      </c>
      <c r="KB25" s="152">
        <v>10.6364</v>
      </c>
      <c r="KC25" s="152">
        <v>72.52642068</v>
      </c>
    </row>
    <row r="26" spans="2:289">
      <c r="B26" s="168"/>
      <c r="C26" s="168"/>
      <c r="D26" s="149"/>
      <c r="E26" s="181"/>
      <c r="F26" s="149"/>
      <c r="G26" s="151"/>
      <c r="I26" s="168" t="s">
        <v>633</v>
      </c>
      <c r="J26" s="168" t="s">
        <v>2693</v>
      </c>
      <c r="K26" s="149">
        <f t="shared" si="9"/>
        <v>16.3645</v>
      </c>
      <c r="L26" s="181" t="s">
        <v>634</v>
      </c>
      <c r="M26" s="149">
        <f t="shared" si="10"/>
        <v>6.3016</v>
      </c>
      <c r="N26" s="309">
        <f t="shared" si="11"/>
        <v>103.1225332</v>
      </c>
      <c r="P26" s="168"/>
      <c r="Q26" s="168"/>
      <c r="R26" s="149"/>
      <c r="S26" s="181"/>
      <c r="T26" s="149"/>
      <c r="U26" s="309"/>
      <c r="W26" s="168"/>
      <c r="X26" s="168"/>
      <c r="Y26" s="149"/>
      <c r="Z26" s="181"/>
      <c r="AA26" s="149"/>
      <c r="AB26" s="309"/>
      <c r="AD26" s="168" t="s">
        <v>635</v>
      </c>
      <c r="AE26" s="168" t="s">
        <v>2694</v>
      </c>
      <c r="AF26" s="149">
        <f t="shared" si="18"/>
        <v>9.3684</v>
      </c>
      <c r="AG26" s="181" t="s">
        <v>636</v>
      </c>
      <c r="AH26" s="149">
        <f t="shared" si="37"/>
        <v>6.6651</v>
      </c>
      <c r="AI26" s="309">
        <f t="shared" si="38"/>
        <v>62.44132284</v>
      </c>
      <c r="AK26" s="168" t="s">
        <v>637</v>
      </c>
      <c r="AL26" s="168" t="s">
        <v>2695</v>
      </c>
      <c r="AM26" s="149">
        <f t="shared" si="21"/>
        <v>8.1538</v>
      </c>
      <c r="AN26" s="181" t="s">
        <v>638</v>
      </c>
      <c r="AO26" s="149">
        <f t="shared" si="22"/>
        <v>6.6863</v>
      </c>
      <c r="AP26" s="309">
        <f t="shared" si="23"/>
        <v>54.51875294</v>
      </c>
      <c r="AR26" s="168" t="s">
        <v>639</v>
      </c>
      <c r="AS26" s="168" t="s">
        <v>2696</v>
      </c>
      <c r="AT26" s="149">
        <f t="shared" si="24"/>
        <v>8.95</v>
      </c>
      <c r="AU26" s="181" t="s">
        <v>640</v>
      </c>
      <c r="AV26" s="149">
        <f t="shared" si="25"/>
        <v>6.7813</v>
      </c>
      <c r="AW26" s="309">
        <f t="shared" si="26"/>
        <v>60.692635</v>
      </c>
      <c r="AY26" s="168" t="s">
        <v>641</v>
      </c>
      <c r="AZ26" s="168" t="s">
        <v>2697</v>
      </c>
      <c r="BA26" s="149">
        <f t="shared" si="27"/>
        <v>8.7437</v>
      </c>
      <c r="BB26" s="181" t="s">
        <v>642</v>
      </c>
      <c r="BC26" s="149">
        <f t="shared" si="28"/>
        <v>6.8821</v>
      </c>
      <c r="BD26" s="309">
        <f t="shared" si="29"/>
        <v>60.17501777</v>
      </c>
      <c r="BF26" s="168"/>
      <c r="BG26" s="168"/>
      <c r="BH26" s="149"/>
      <c r="BI26" s="181"/>
      <c r="BJ26" s="149"/>
      <c r="BK26" s="309"/>
      <c r="BM26" s="168" t="s">
        <v>643</v>
      </c>
      <c r="BN26" s="168" t="s">
        <v>2698</v>
      </c>
      <c r="BO26" s="149">
        <f t="shared" si="33"/>
        <v>8.6461</v>
      </c>
      <c r="BP26" s="181" t="s">
        <v>644</v>
      </c>
      <c r="BQ26" s="149">
        <f t="shared" si="34"/>
        <v>7.2197</v>
      </c>
      <c r="BR26" s="309">
        <f t="shared" si="36"/>
        <v>62.42224817</v>
      </c>
      <c r="BT26" s="168" t="s">
        <v>645</v>
      </c>
      <c r="BU26" s="168" t="s">
        <v>2699</v>
      </c>
      <c r="BV26" s="149">
        <f t="shared" si="0"/>
        <v>8.6716</v>
      </c>
      <c r="BW26" s="181" t="s">
        <v>646</v>
      </c>
      <c r="BX26" s="149">
        <f t="shared" si="1"/>
        <v>7.0542</v>
      </c>
      <c r="BY26" s="309">
        <f t="shared" si="2"/>
        <v>61.17120072</v>
      </c>
      <c r="CA26" s="168"/>
      <c r="CB26" s="168"/>
      <c r="CC26" s="149"/>
      <c r="CD26" s="181"/>
      <c r="CE26" s="149"/>
      <c r="CF26" s="309"/>
      <c r="CH26" s="168"/>
      <c r="CI26" s="168"/>
      <c r="CJ26" s="149"/>
      <c r="CK26" s="309"/>
      <c r="CM26" s="168"/>
      <c r="CN26" s="172">
        <v>44988</v>
      </c>
      <c r="CO26" s="149">
        <v>10.9235</v>
      </c>
      <c r="CP26" s="309">
        <v>75.49995495</v>
      </c>
      <c r="CR26" s="168"/>
      <c r="CS26" s="172"/>
      <c r="CT26" s="149"/>
      <c r="CU26" s="309"/>
      <c r="CW26" s="168"/>
      <c r="CX26" s="172"/>
      <c r="CY26" s="149"/>
      <c r="CZ26" s="309"/>
      <c r="DB26" s="168"/>
      <c r="DC26" s="172"/>
      <c r="DD26" s="149"/>
      <c r="DE26" s="309"/>
      <c r="DG26" s="168"/>
      <c r="DH26" s="172">
        <v>45110</v>
      </c>
      <c r="DI26" s="149">
        <v>12.2072</v>
      </c>
      <c r="DJ26" s="309">
        <v>88.08349304</v>
      </c>
      <c r="DL26" s="168"/>
      <c r="DM26" s="172">
        <v>45141</v>
      </c>
      <c r="DN26" s="149">
        <v>13.0711</v>
      </c>
      <c r="DO26" s="309">
        <v>93.45182945</v>
      </c>
      <c r="DQ26" s="168"/>
      <c r="DR26" s="172"/>
      <c r="DS26" s="149"/>
      <c r="DT26" s="309"/>
      <c r="DV26" s="168"/>
      <c r="DW26" s="172"/>
      <c r="DX26" s="149"/>
      <c r="DY26" s="309"/>
      <c r="EA26" s="168"/>
      <c r="EB26" s="172">
        <v>45232</v>
      </c>
      <c r="EC26" s="149">
        <v>12.8207</v>
      </c>
      <c r="ED26" s="309">
        <v>92.04877979</v>
      </c>
      <c r="EF26" s="168"/>
      <c r="EG26" s="172">
        <v>45261</v>
      </c>
      <c r="EH26" s="149">
        <v>12.6003</v>
      </c>
      <c r="EI26" s="309">
        <v>89.59317312</v>
      </c>
      <c r="EK26" s="168"/>
      <c r="EL26" s="172">
        <v>45293</v>
      </c>
      <c r="EM26" s="149">
        <v>12.606</v>
      </c>
      <c r="EN26" s="309">
        <v>89.212662</v>
      </c>
      <c r="EP26" s="168"/>
      <c r="EQ26" s="172"/>
      <c r="ER26" s="149"/>
      <c r="ES26" s="309"/>
      <c r="EU26" s="168"/>
      <c r="EV26" s="172">
        <v>45352</v>
      </c>
      <c r="EW26" s="149">
        <v>12.7703</v>
      </c>
      <c r="EX26" s="309">
        <v>90.744475</v>
      </c>
      <c r="EZ26" s="168"/>
      <c r="FA26" s="172"/>
      <c r="FB26" s="149"/>
      <c r="FC26" s="309"/>
      <c r="FE26" s="168"/>
      <c r="FF26" s="172"/>
      <c r="FG26" s="149"/>
      <c r="FH26" s="309"/>
      <c r="FJ26" s="168"/>
      <c r="FK26" s="172"/>
      <c r="FL26" s="149"/>
      <c r="FM26" s="309"/>
      <c r="FO26" s="168"/>
      <c r="FP26" s="172">
        <v>45476</v>
      </c>
      <c r="FQ26" s="149">
        <v>12.2126</v>
      </c>
      <c r="FR26" s="309">
        <v>87.09049312</v>
      </c>
      <c r="FT26" s="168"/>
      <c r="FU26" s="172">
        <v>45506</v>
      </c>
      <c r="FV26" s="149">
        <v>11.9112</v>
      </c>
      <c r="FW26" s="309">
        <v>85.01738112</v>
      </c>
      <c r="FY26" s="168"/>
      <c r="FZ26" s="172"/>
      <c r="GA26" s="149"/>
      <c r="GB26" s="309"/>
      <c r="GD26" s="168"/>
      <c r="GE26" s="172"/>
      <c r="GF26" s="149"/>
      <c r="GG26" s="309"/>
      <c r="GI26" s="168"/>
      <c r="GJ26" s="147">
        <v>45597</v>
      </c>
      <c r="GK26" s="152">
        <v>13.6815</v>
      </c>
      <c r="GL26" s="152">
        <v>97.32335</v>
      </c>
      <c r="GN26" s="168"/>
      <c r="GO26" s="147">
        <v>45629</v>
      </c>
      <c r="GP26" s="152">
        <v>14.6514</v>
      </c>
      <c r="GQ26" s="152">
        <v>105.4842</v>
      </c>
      <c r="GS26" s="168"/>
      <c r="GT26" s="147"/>
      <c r="GU26" s="152"/>
      <c r="GV26" s="152"/>
      <c r="GX26" s="168"/>
      <c r="GY26" s="147"/>
      <c r="GZ26" s="152"/>
      <c r="HA26" s="152"/>
      <c r="HC26" s="168"/>
      <c r="HD26" s="170">
        <v>45719</v>
      </c>
      <c r="HE26" s="152">
        <v>12.2784</v>
      </c>
      <c r="HF26" s="152">
        <v>88.09138</v>
      </c>
      <c r="HH26" s="168"/>
      <c r="HI26" s="170">
        <v>45748</v>
      </c>
      <c r="HJ26" s="152">
        <v>11.4641</v>
      </c>
      <c r="HK26" s="152">
        <v>82.28358</v>
      </c>
      <c r="HM26" s="168"/>
      <c r="HN26" s="170"/>
      <c r="HO26" s="152"/>
      <c r="HP26" s="152"/>
      <c r="HR26" s="168"/>
      <c r="HS26" s="170"/>
      <c r="HT26" s="152"/>
      <c r="HU26" s="152"/>
      <c r="HW26" s="168"/>
      <c r="HX26" s="147">
        <v>45841</v>
      </c>
      <c r="HY26">
        <v>11.023</v>
      </c>
      <c r="HZ26">
        <v>78.8398</v>
      </c>
      <c r="IB26" s="168"/>
      <c r="IC26" s="147">
        <v>45870</v>
      </c>
      <c r="ID26">
        <v>11.2611</v>
      </c>
      <c r="IE26">
        <v>80.51236</v>
      </c>
      <c r="IG26" s="168"/>
      <c r="IH26" s="147">
        <v>45902</v>
      </c>
      <c r="II26" s="152">
        <v>11.3049</v>
      </c>
      <c r="IJ26" s="152">
        <v>80.3654</v>
      </c>
      <c r="IL26" s="168"/>
      <c r="IM26" s="147"/>
      <c r="IN26" s="152"/>
      <c r="IO26" s="152"/>
      <c r="IQ26" s="168"/>
      <c r="IR26" s="147"/>
      <c r="IS26" s="152"/>
      <c r="IT26" s="152"/>
      <c r="IV26" s="168"/>
      <c r="IW26" s="147">
        <v>45994</v>
      </c>
      <c r="IX26" s="152">
        <v>10.9574</v>
      </c>
      <c r="IY26" s="152">
        <v>77.52798796</v>
      </c>
      <c r="JA26" s="168"/>
      <c r="JB26" s="147"/>
      <c r="JC26" s="152"/>
      <c r="JD26" s="152"/>
      <c r="JF26" s="168"/>
      <c r="JG26" s="147"/>
      <c r="JH26" s="152"/>
      <c r="JI26" s="152"/>
      <c r="JK26" s="168"/>
      <c r="JL26" s="147">
        <v>46084</v>
      </c>
      <c r="JM26" s="152">
        <v>11.2341</v>
      </c>
      <c r="JN26" s="152">
        <v>77.61415008</v>
      </c>
      <c r="JP26" s="168"/>
      <c r="JQ26" s="147">
        <v>46113</v>
      </c>
      <c r="JR26" s="152">
        <v>11.7944</v>
      </c>
      <c r="JS26" s="152">
        <v>81.410846</v>
      </c>
      <c r="JU26" s="168"/>
      <c r="JV26" s="147"/>
      <c r="JW26" s="152"/>
      <c r="JX26" s="152"/>
      <c r="JZ26" s="168"/>
      <c r="KA26" s="147">
        <v>46174</v>
      </c>
      <c r="KB26" s="152">
        <v>10.4888</v>
      </c>
      <c r="KC26" s="152">
        <v>71.49900296</v>
      </c>
    </row>
    <row r="27" spans="2:289">
      <c r="B27" s="168"/>
      <c r="C27" s="168"/>
      <c r="D27" s="149"/>
      <c r="E27" s="181"/>
      <c r="F27" s="149"/>
      <c r="G27" s="151"/>
      <c r="I27" s="168" t="s">
        <v>651</v>
      </c>
      <c r="J27" s="168" t="s">
        <v>2700</v>
      </c>
      <c r="K27" s="149">
        <f t="shared" si="9"/>
        <v>17.2244</v>
      </c>
      <c r="L27" s="181" t="s">
        <v>652</v>
      </c>
      <c r="M27" s="149">
        <f t="shared" si="10"/>
        <v>6.3351</v>
      </c>
      <c r="N27" s="309">
        <f t="shared" si="11"/>
        <v>109.11829644</v>
      </c>
      <c r="P27" s="168"/>
      <c r="Q27" s="168"/>
      <c r="R27" s="149"/>
      <c r="S27" s="181"/>
      <c r="T27" s="149"/>
      <c r="U27" s="309"/>
      <c r="W27" s="168"/>
      <c r="X27" s="168"/>
      <c r="Y27" s="149"/>
      <c r="Z27" s="181"/>
      <c r="AA27" s="149"/>
      <c r="AB27" s="309"/>
      <c r="AD27" s="168"/>
      <c r="AE27" s="168"/>
      <c r="AF27" s="149"/>
      <c r="AG27" s="181"/>
      <c r="AH27" s="149"/>
      <c r="AI27" s="309"/>
      <c r="AK27" s="168"/>
      <c r="AL27" s="168"/>
      <c r="AM27" s="149"/>
      <c r="AN27" s="181"/>
      <c r="AO27" s="149"/>
      <c r="AP27" s="309"/>
      <c r="AR27" s="168" t="s">
        <v>653</v>
      </c>
      <c r="AS27" s="168" t="s">
        <v>2701</v>
      </c>
      <c r="AT27" s="149">
        <f t="shared" ref="AT27:AT28" si="39">AS27/100</f>
        <v>9.3743</v>
      </c>
      <c r="AU27" s="181" t="s">
        <v>654</v>
      </c>
      <c r="AV27" s="149">
        <f t="shared" ref="AV27:AV28" si="40">AU27/100</f>
        <v>6.7462</v>
      </c>
      <c r="AW27" s="309">
        <f t="shared" ref="AW27:AW28" si="41">AT27*AV27</f>
        <v>63.24090266</v>
      </c>
      <c r="AY27" s="168"/>
      <c r="AZ27" s="168"/>
      <c r="BA27" s="149"/>
      <c r="BB27" s="181"/>
      <c r="BC27" s="149"/>
      <c r="BD27" s="309"/>
      <c r="BF27" s="168"/>
      <c r="BG27" s="168"/>
      <c r="BH27" s="149"/>
      <c r="BI27" s="181"/>
      <c r="BJ27" s="149"/>
      <c r="BK27" s="309"/>
      <c r="BM27" s="168" t="s">
        <v>655</v>
      </c>
      <c r="BN27" s="168" t="s">
        <v>2702</v>
      </c>
      <c r="BO27" s="149">
        <f t="shared" si="33"/>
        <v>8.4838</v>
      </c>
      <c r="BP27" s="181" t="s">
        <v>656</v>
      </c>
      <c r="BQ27" s="149">
        <f t="shared" si="34"/>
        <v>7.2081</v>
      </c>
      <c r="BR27" s="309">
        <f t="shared" si="36"/>
        <v>61.15207878</v>
      </c>
      <c r="BT27" s="168" t="s">
        <v>657</v>
      </c>
      <c r="BU27" s="168" t="s">
        <v>2703</v>
      </c>
      <c r="BV27" s="149">
        <f t="shared" si="0"/>
        <v>8.5801</v>
      </c>
      <c r="BW27" s="181" t="s">
        <v>658</v>
      </c>
      <c r="BX27" s="149">
        <f t="shared" si="1"/>
        <v>7.1225</v>
      </c>
      <c r="BY27" s="309">
        <f t="shared" si="2"/>
        <v>61.11176225</v>
      </c>
      <c r="CA27" s="168"/>
      <c r="CB27" s="168"/>
      <c r="CC27" s="149"/>
      <c r="CD27" s="181"/>
      <c r="CE27" s="149"/>
      <c r="CF27" s="309"/>
      <c r="CH27" s="168"/>
      <c r="CI27" s="168"/>
      <c r="CJ27" s="149"/>
      <c r="CK27" s="309"/>
      <c r="CM27" s="168"/>
      <c r="CN27" s="172">
        <v>44987</v>
      </c>
      <c r="CO27" s="149">
        <v>10.9326</v>
      </c>
      <c r="CP27" s="309">
        <v>75.22503408</v>
      </c>
      <c r="CR27" s="168"/>
      <c r="CS27" s="172"/>
      <c r="CT27" s="149"/>
      <c r="CU27" s="309"/>
      <c r="CW27" s="168"/>
      <c r="CX27" s="172"/>
      <c r="CY27" s="149"/>
      <c r="CZ27" s="309"/>
      <c r="DB27" s="168"/>
      <c r="DC27" s="172"/>
      <c r="DD27" s="149"/>
      <c r="DE27" s="309"/>
      <c r="DG27" s="168"/>
      <c r="DH27" s="172"/>
      <c r="DI27" s="149"/>
      <c r="DJ27" s="309"/>
      <c r="DL27" s="168"/>
      <c r="DM27" s="172">
        <v>45140</v>
      </c>
      <c r="DN27" s="149">
        <v>12.8575</v>
      </c>
      <c r="DO27" s="309">
        <v>91.761406</v>
      </c>
      <c r="DQ27" s="168"/>
      <c r="DR27" s="172"/>
      <c r="DS27" s="149"/>
      <c r="DT27" s="309"/>
      <c r="DV27" s="168"/>
      <c r="DW27" s="172"/>
      <c r="DX27" s="149"/>
      <c r="DY27" s="309"/>
      <c r="EA27" s="168"/>
      <c r="EB27" s="172">
        <v>45231</v>
      </c>
      <c r="EC27" s="149">
        <v>12.8795</v>
      </c>
      <c r="ED27" s="309">
        <v>92.4464751</v>
      </c>
      <c r="EF27" s="168"/>
      <c r="EG27" s="172"/>
      <c r="EH27" s="149"/>
      <c r="EI27" s="309"/>
      <c r="EK27" s="168"/>
      <c r="EL27" s="172"/>
      <c r="EM27" s="149"/>
      <c r="EN27" s="309"/>
      <c r="EP27" s="168"/>
      <c r="EQ27" s="172"/>
      <c r="ER27" s="149"/>
      <c r="ES27" s="309"/>
      <c r="EU27" s="168"/>
      <c r="EV27" s="172"/>
      <c r="EW27" s="149"/>
      <c r="EX27" s="309"/>
      <c r="EZ27" s="168"/>
      <c r="FA27" s="172"/>
      <c r="FB27" s="149"/>
      <c r="FC27" s="309"/>
      <c r="FE27" s="168"/>
      <c r="FF27" s="172"/>
      <c r="FG27" s="149"/>
      <c r="FH27" s="309"/>
      <c r="FJ27" s="168"/>
      <c r="FK27" s="172"/>
      <c r="FL27" s="149"/>
      <c r="FM27" s="309"/>
      <c r="FO27" s="168"/>
      <c r="FP27" s="172">
        <v>45475</v>
      </c>
      <c r="FQ27" s="149">
        <v>12.0704</v>
      </c>
      <c r="FR27" s="309">
        <v>86.05108864</v>
      </c>
      <c r="FT27" s="168"/>
      <c r="FU27" s="172">
        <v>45505</v>
      </c>
      <c r="FV27" s="149">
        <v>12.0207</v>
      </c>
      <c r="FW27" s="309">
        <v>85.73523861</v>
      </c>
      <c r="FY27" s="168"/>
      <c r="FZ27" s="172"/>
      <c r="GA27" s="149"/>
      <c r="GB27" s="309"/>
      <c r="GD27" s="168"/>
      <c r="GE27" s="172"/>
      <c r="GF27" s="149"/>
      <c r="GG27" s="309"/>
      <c r="GI27" s="168"/>
      <c r="GJ27" s="172"/>
      <c r="GK27" s="149"/>
      <c r="GL27" s="309"/>
      <c r="GN27" s="168"/>
      <c r="GO27" s="147">
        <v>45628</v>
      </c>
      <c r="GP27" s="152">
        <v>14.7104</v>
      </c>
      <c r="GQ27" s="152">
        <v>105.7163</v>
      </c>
      <c r="GS27" s="168"/>
      <c r="GT27" s="147"/>
      <c r="GU27" s="152"/>
      <c r="GV27" s="152"/>
      <c r="GX27" s="168"/>
      <c r="GY27" s="147"/>
      <c r="GZ27" s="152"/>
      <c r="HA27" s="152"/>
      <c r="HC27" s="168"/>
      <c r="HD27" s="147"/>
      <c r="HE27" s="152"/>
      <c r="HF27" s="152"/>
      <c r="HH27" s="168"/>
      <c r="HI27" s="147"/>
      <c r="HJ27" s="152"/>
      <c r="HK27" s="152"/>
      <c r="HM27" s="168"/>
      <c r="HN27" s="147"/>
      <c r="HO27" s="152"/>
      <c r="HP27" s="152"/>
      <c r="HR27" s="168"/>
      <c r="HS27" s="147"/>
      <c r="HT27" s="152"/>
      <c r="HU27" s="152"/>
      <c r="HW27" s="168"/>
      <c r="HX27" s="147">
        <v>45840</v>
      </c>
      <c r="HY27">
        <v>10.9583</v>
      </c>
      <c r="HZ27">
        <v>78.40225</v>
      </c>
      <c r="IB27" s="168"/>
      <c r="IC27" s="147"/>
      <c r="IG27" s="168"/>
      <c r="IH27" s="147">
        <v>45901</v>
      </c>
      <c r="II27" s="152">
        <v>11.2318</v>
      </c>
      <c r="IJ27" s="152">
        <v>79.82665</v>
      </c>
      <c r="IL27" s="168"/>
      <c r="IM27" s="147"/>
      <c r="IN27" s="152"/>
      <c r="IO27" s="152"/>
      <c r="IQ27" s="168"/>
      <c r="IR27" s="147"/>
      <c r="IS27" s="152"/>
      <c r="IT27" s="152"/>
      <c r="IV27" s="168"/>
      <c r="IW27" s="147">
        <v>45993</v>
      </c>
      <c r="IX27" s="152">
        <v>10.9857</v>
      </c>
      <c r="IY27" s="152">
        <v>77.77216458</v>
      </c>
      <c r="JA27" s="168"/>
      <c r="JB27" s="147"/>
      <c r="JC27" s="152"/>
      <c r="JD27" s="152"/>
      <c r="JF27" s="168"/>
      <c r="JG27" s="147"/>
      <c r="JH27" s="152"/>
      <c r="JI27" s="152"/>
      <c r="JK27" s="168"/>
      <c r="JL27" s="147">
        <v>46083</v>
      </c>
      <c r="JM27" s="152">
        <v>11.222</v>
      </c>
      <c r="JN27" s="152">
        <v>77.6966392</v>
      </c>
      <c r="JP27" s="168"/>
      <c r="JQ27" s="147"/>
      <c r="JR27" s="152"/>
      <c r="JS27" s="152"/>
      <c r="JU27" s="168"/>
      <c r="JV27" s="147"/>
      <c r="JW27" s="152"/>
      <c r="JX27" s="152"/>
      <c r="JZ27" s="168"/>
      <c r="KA27" s="147"/>
      <c r="KB27" s="152"/>
      <c r="KC27" s="152"/>
    </row>
    <row r="28" spans="2:287">
      <c r="B28" s="168"/>
      <c r="C28" s="168"/>
      <c r="D28" s="149"/>
      <c r="E28" s="181"/>
      <c r="F28" s="149"/>
      <c r="G28" s="151"/>
      <c r="I28" s="168" t="s">
        <v>661</v>
      </c>
      <c r="J28" s="168" t="s">
        <v>2704</v>
      </c>
      <c r="K28" s="149">
        <f t="shared" si="9"/>
        <v>16.5695</v>
      </c>
      <c r="L28" s="181" t="s">
        <v>662</v>
      </c>
      <c r="M28" s="149">
        <f t="shared" si="10"/>
        <v>6.3014</v>
      </c>
      <c r="N28" s="309">
        <f t="shared" si="11"/>
        <v>104.4110473</v>
      </c>
      <c r="P28" s="168"/>
      <c r="Q28" s="168"/>
      <c r="R28" s="149"/>
      <c r="S28" s="181"/>
      <c r="T28" s="149"/>
      <c r="U28" s="309"/>
      <c r="W28" s="168"/>
      <c r="X28" s="168"/>
      <c r="Y28" s="149"/>
      <c r="Z28" s="181"/>
      <c r="AA28" s="149"/>
      <c r="AB28" s="309"/>
      <c r="AD28" s="168"/>
      <c r="AE28" s="168"/>
      <c r="AF28" s="149"/>
      <c r="AG28" s="181"/>
      <c r="AH28" s="149"/>
      <c r="AI28" s="309"/>
      <c r="AK28" s="168"/>
      <c r="AL28" s="168"/>
      <c r="AM28" s="149"/>
      <c r="AN28" s="181"/>
      <c r="AO28" s="149"/>
      <c r="AP28" s="309"/>
      <c r="AR28" s="168" t="s">
        <v>663</v>
      </c>
      <c r="AS28" s="168" t="s">
        <v>2705</v>
      </c>
      <c r="AT28" s="149">
        <f t="shared" si="39"/>
        <v>9.2272</v>
      </c>
      <c r="AU28" s="181" t="s">
        <v>664</v>
      </c>
      <c r="AV28" s="149">
        <f t="shared" si="40"/>
        <v>6.7467</v>
      </c>
      <c r="AW28" s="309">
        <f t="shared" si="41"/>
        <v>62.25315024</v>
      </c>
      <c r="AY28" s="168"/>
      <c r="AZ28" s="168"/>
      <c r="BA28" s="149"/>
      <c r="BB28" s="181"/>
      <c r="BC28" s="149"/>
      <c r="BD28" s="309"/>
      <c r="BF28" s="168"/>
      <c r="BG28" s="168"/>
      <c r="BH28" s="149"/>
      <c r="BI28" s="181"/>
      <c r="BJ28" s="149"/>
      <c r="BK28" s="309"/>
      <c r="BM28" s="168"/>
      <c r="BN28" s="168"/>
      <c r="BO28" s="149"/>
      <c r="BP28" s="181"/>
      <c r="BQ28" s="149"/>
      <c r="BR28" s="309"/>
      <c r="BT28" s="168"/>
      <c r="BU28" s="168"/>
      <c r="BV28" s="149"/>
      <c r="BW28" s="181"/>
      <c r="BX28" s="149"/>
      <c r="BY28" s="309"/>
      <c r="CA28" s="168"/>
      <c r="CB28" s="168"/>
      <c r="CC28" s="149"/>
      <c r="CD28" s="181"/>
      <c r="CE28" s="149"/>
      <c r="CF28" s="309"/>
      <c r="CH28" s="168"/>
      <c r="CI28" s="168"/>
      <c r="CJ28" s="149"/>
      <c r="CK28" s="309"/>
      <c r="CM28" s="168"/>
      <c r="CN28" s="172">
        <v>44986</v>
      </c>
      <c r="CO28" s="149">
        <v>10.8038</v>
      </c>
      <c r="CP28" s="309">
        <v>74.978372</v>
      </c>
      <c r="CR28" s="168"/>
      <c r="CS28" s="172"/>
      <c r="CT28" s="149"/>
      <c r="CU28" s="309"/>
      <c r="CW28" s="168"/>
      <c r="CX28" s="172"/>
      <c r="CY28" s="149"/>
      <c r="CZ28" s="309"/>
      <c r="DB28" s="168"/>
      <c r="DC28" s="172"/>
      <c r="DD28" s="149"/>
      <c r="DE28" s="309"/>
      <c r="DG28" s="168"/>
      <c r="DH28" s="172"/>
      <c r="DI28" s="149"/>
      <c r="DJ28" s="309"/>
      <c r="DL28" s="168"/>
      <c r="DM28" s="172">
        <v>45139</v>
      </c>
      <c r="DN28" s="149">
        <v>12.8187</v>
      </c>
      <c r="DO28" s="309">
        <v>91.37553921</v>
      </c>
      <c r="DQ28" s="168"/>
      <c r="DR28" s="172"/>
      <c r="DS28" s="149"/>
      <c r="DT28" s="309"/>
      <c r="DV28" s="168"/>
      <c r="DW28" s="172"/>
      <c r="DX28" s="149"/>
      <c r="DY28" s="309"/>
      <c r="EA28" s="168"/>
      <c r="EB28" s="172"/>
      <c r="EC28" s="149"/>
      <c r="ED28" s="309"/>
      <c r="EF28" s="168"/>
      <c r="EG28" s="172"/>
      <c r="EH28" s="149"/>
      <c r="EI28" s="309"/>
      <c r="EK28" s="168"/>
      <c r="EL28" s="172"/>
      <c r="EM28" s="149"/>
      <c r="EN28" s="309"/>
      <c r="EP28" s="168"/>
      <c r="EQ28" s="172"/>
      <c r="ER28" s="149"/>
      <c r="ES28" s="309"/>
      <c r="EU28" s="168"/>
      <c r="EV28" s="172"/>
      <c r="EW28" s="149"/>
      <c r="EX28" s="309"/>
      <c r="EZ28" s="168"/>
      <c r="FA28" s="172"/>
      <c r="FB28" s="149"/>
      <c r="FC28" s="309"/>
      <c r="FE28" s="168"/>
      <c r="FF28" s="172"/>
      <c r="FG28" s="149"/>
      <c r="FH28" s="309"/>
      <c r="FJ28" s="168"/>
      <c r="FK28" s="172"/>
      <c r="FL28" s="149"/>
      <c r="FM28" s="309"/>
      <c r="FO28" s="168"/>
      <c r="FP28" s="172">
        <v>45474</v>
      </c>
      <c r="FQ28" s="149">
        <v>11.9275</v>
      </c>
      <c r="FR28" s="309">
        <v>85.00132875</v>
      </c>
      <c r="FT28" s="168"/>
      <c r="FU28" s="172"/>
      <c r="FV28" s="149"/>
      <c r="FW28" s="309"/>
      <c r="FY28" s="168"/>
      <c r="FZ28" s="172"/>
      <c r="GA28" s="149"/>
      <c r="GB28" s="309"/>
      <c r="GD28" s="168"/>
      <c r="GE28" s="172"/>
      <c r="GF28" s="149"/>
      <c r="GG28" s="309"/>
      <c r="GI28" s="168"/>
      <c r="GJ28" s="172"/>
      <c r="GK28" s="149"/>
      <c r="GL28" s="309"/>
      <c r="GN28" s="168"/>
      <c r="GO28" s="172"/>
      <c r="GP28" s="149"/>
      <c r="GQ28" s="309"/>
      <c r="GS28" s="168"/>
      <c r="GT28" s="172"/>
      <c r="GU28" s="149"/>
      <c r="GV28" s="309"/>
      <c r="GX28" s="168"/>
      <c r="GY28" s="172"/>
      <c r="GZ28" s="149"/>
      <c r="HA28" s="309"/>
      <c r="HC28" s="168"/>
      <c r="HD28" s="172"/>
      <c r="HE28" s="149"/>
      <c r="HF28" s="309"/>
      <c r="HH28" s="168"/>
      <c r="HI28" s="172"/>
      <c r="HJ28" s="149"/>
      <c r="HK28" s="309"/>
      <c r="HM28" s="168"/>
      <c r="HN28" s="172"/>
      <c r="HO28" s="149"/>
      <c r="HP28" s="309"/>
      <c r="HR28" s="168"/>
      <c r="HS28" s="172"/>
      <c r="HT28" s="149"/>
      <c r="HU28" s="309"/>
      <c r="HW28" s="168"/>
      <c r="HX28" s="147">
        <v>45839</v>
      </c>
      <c r="HY28">
        <v>10.9342</v>
      </c>
      <c r="HZ28">
        <v>78.21671</v>
      </c>
      <c r="IB28" s="168"/>
      <c r="IC28" s="147"/>
      <c r="IG28" s="168"/>
      <c r="IH28" s="147"/>
      <c r="IL28" s="168"/>
      <c r="IM28" s="147"/>
      <c r="IQ28" s="168"/>
      <c r="IR28" s="147"/>
      <c r="IV28" s="168"/>
      <c r="IW28" s="147">
        <v>45992</v>
      </c>
      <c r="IX28">
        <v>10.9581</v>
      </c>
      <c r="IY28">
        <v>77.53841979</v>
      </c>
      <c r="JA28" s="168"/>
      <c r="JB28" s="147"/>
      <c r="JF28" s="168"/>
      <c r="JG28" s="147"/>
      <c r="JK28" s="168"/>
      <c r="JL28" s="147"/>
      <c r="JP28" s="168"/>
      <c r="JQ28" s="147"/>
      <c r="JU28" s="168"/>
      <c r="JV28" s="147"/>
      <c r="JZ28" s="168"/>
      <c r="KA28" s="147"/>
    </row>
    <row r="29" spans="2:289">
      <c r="B29" s="132" t="s">
        <v>2706</v>
      </c>
      <c r="C29" s="141" t="s">
        <v>62</v>
      </c>
      <c r="D29" s="179">
        <f>1/D31</f>
        <v>0.0119090769971886</v>
      </c>
      <c r="E29" s="142"/>
      <c r="F29" s="142"/>
      <c r="G29" s="142"/>
      <c r="I29" s="132" t="s">
        <v>2706</v>
      </c>
      <c r="J29" s="141" t="s">
        <v>62</v>
      </c>
      <c r="K29" s="179">
        <f>1/K31</f>
        <v>0.0119809071879664</v>
      </c>
      <c r="L29" s="142"/>
      <c r="M29" s="142"/>
      <c r="N29" s="142"/>
      <c r="P29" s="132" t="s">
        <v>2706</v>
      </c>
      <c r="Q29" s="141" t="s">
        <v>62</v>
      </c>
      <c r="R29" s="179">
        <f>1/R31</f>
        <v>0.0137582764797048</v>
      </c>
      <c r="S29" s="142"/>
      <c r="T29" s="142"/>
      <c r="U29" s="142"/>
      <c r="W29" s="132" t="s">
        <v>2706</v>
      </c>
      <c r="X29" s="141" t="s">
        <v>62</v>
      </c>
      <c r="Y29" s="179">
        <f>1/Y31</f>
        <v>0.0156845802134729</v>
      </c>
      <c r="Z29" s="142"/>
      <c r="AA29" s="142"/>
      <c r="AB29" s="142"/>
      <c r="AD29" s="132" t="s">
        <v>2706</v>
      </c>
      <c r="AE29" s="141" t="s">
        <v>62</v>
      </c>
      <c r="AF29" s="179">
        <f>1/AF31</f>
        <v>0.0191492364220913</v>
      </c>
      <c r="AG29" s="142"/>
      <c r="AH29" s="142"/>
      <c r="AI29" s="142"/>
      <c r="AK29" s="132" t="s">
        <v>2706</v>
      </c>
      <c r="AL29" s="141" t="s">
        <v>62</v>
      </c>
      <c r="AM29" s="179">
        <f>1/AM31</f>
        <v>0.0160500648259711</v>
      </c>
      <c r="AN29" s="142"/>
      <c r="AO29" s="142"/>
      <c r="AP29" s="142"/>
      <c r="AR29" s="132" t="s">
        <v>2706</v>
      </c>
      <c r="AS29" s="141" t="s">
        <v>62</v>
      </c>
      <c r="AT29" s="179">
        <f>1/AT31</f>
        <v>0.0166020595196172</v>
      </c>
      <c r="AU29" s="142"/>
      <c r="AV29" s="142"/>
      <c r="AW29" s="142"/>
      <c r="AY29" s="132" t="s">
        <v>2706</v>
      </c>
      <c r="AZ29" s="141" t="s">
        <v>62</v>
      </c>
      <c r="BA29" s="179">
        <f>1/BA31</f>
        <v>0.0174229707699151</v>
      </c>
      <c r="BB29" s="142"/>
      <c r="BC29" s="142"/>
      <c r="BD29" s="142"/>
      <c r="BF29" s="132" t="s">
        <v>2706</v>
      </c>
      <c r="BG29" s="141" t="s">
        <v>62</v>
      </c>
      <c r="BH29" s="179">
        <f>1/BH31</f>
        <v>0.0164218631284504</v>
      </c>
      <c r="BI29" s="142"/>
      <c r="BJ29" s="142"/>
      <c r="BK29" s="142"/>
      <c r="BM29" s="132" t="s">
        <v>2706</v>
      </c>
      <c r="BN29" s="141" t="s">
        <v>62</v>
      </c>
      <c r="BO29" s="179">
        <f>1/BO31</f>
        <v>0.0164021100625707</v>
      </c>
      <c r="BP29" s="142"/>
      <c r="BQ29" s="142"/>
      <c r="BR29" s="142"/>
      <c r="BT29" s="132" t="s">
        <v>2706</v>
      </c>
      <c r="BU29" s="141" t="s">
        <v>62</v>
      </c>
      <c r="BV29" s="179">
        <f>1/BV31</f>
        <v>0.0135209725626695</v>
      </c>
      <c r="BW29" s="142"/>
      <c r="BX29" s="142"/>
      <c r="BY29" s="142"/>
      <c r="CA29" s="132" t="s">
        <v>2706</v>
      </c>
      <c r="CB29" s="141" t="s">
        <v>62</v>
      </c>
      <c r="CC29" s="179">
        <f>1/CC31</f>
        <v>0.0142749842124099</v>
      </c>
      <c r="CD29" s="142"/>
      <c r="CE29" s="142"/>
      <c r="CF29" s="142"/>
      <c r="CH29" s="132" t="s">
        <v>2706</v>
      </c>
      <c r="CI29" s="141" t="s">
        <v>62</v>
      </c>
      <c r="CJ29" s="179">
        <f>1/CJ31</f>
        <v>0.0133402796489632</v>
      </c>
      <c r="CK29" s="142"/>
      <c r="CM29" s="132" t="s">
        <v>2706</v>
      </c>
      <c r="CN29" s="141" t="s">
        <v>62</v>
      </c>
      <c r="CO29" s="179">
        <f>1/CO31</f>
        <v>0.0129398727717082</v>
      </c>
      <c r="CP29" s="142"/>
      <c r="CR29" s="132" t="s">
        <v>2706</v>
      </c>
      <c r="CS29" s="141" t="s">
        <v>62</v>
      </c>
      <c r="CT29" s="179">
        <f>1/CT31</f>
        <v>0.0122362080938689</v>
      </c>
      <c r="CU29" s="142"/>
      <c r="CW29" s="132" t="s">
        <v>2706</v>
      </c>
      <c r="CX29" s="141" t="s">
        <v>62</v>
      </c>
      <c r="CY29" s="179">
        <f>1/CY31</f>
        <v>0.0128077005436792</v>
      </c>
      <c r="CZ29" s="142"/>
      <c r="DB29" s="132" t="s">
        <v>2706</v>
      </c>
      <c r="DC29" s="141" t="s">
        <v>62</v>
      </c>
      <c r="DD29" s="179">
        <f>1/DD31</f>
        <v>0.0115370747953831</v>
      </c>
      <c r="DE29" s="142"/>
      <c r="DG29" s="132" t="s">
        <v>2706</v>
      </c>
      <c r="DH29" s="141" t="s">
        <v>62</v>
      </c>
      <c r="DI29" s="179">
        <f>1/DI31</f>
        <v>0.0109176458473502</v>
      </c>
      <c r="DJ29" s="142"/>
      <c r="DL29" s="132" t="s">
        <v>2706</v>
      </c>
      <c r="DM29" s="141" t="s">
        <v>62</v>
      </c>
      <c r="DN29" s="179">
        <f>1/DN31</f>
        <v>0.0105417517125385</v>
      </c>
      <c r="DO29" s="142"/>
      <c r="DQ29" s="132" t="s">
        <v>2706</v>
      </c>
      <c r="DR29" s="141" t="s">
        <v>62</v>
      </c>
      <c r="DS29" s="179">
        <f>1/DS31</f>
        <v>0.0104324633853596</v>
      </c>
      <c r="DT29" s="142"/>
      <c r="DV29" s="132" t="s">
        <v>2706</v>
      </c>
      <c r="DW29" s="141" t="s">
        <v>62</v>
      </c>
      <c r="DX29" s="179">
        <f>1/DX31</f>
        <v>0.0108651734233568</v>
      </c>
      <c r="DY29" s="142"/>
      <c r="EA29" s="132" t="s">
        <v>2706</v>
      </c>
      <c r="EB29" s="141" t="s">
        <v>62</v>
      </c>
      <c r="EC29" s="179">
        <f>1/EC31</f>
        <v>0.011301275504175</v>
      </c>
      <c r="ED29" s="142"/>
      <c r="EF29" s="132" t="s">
        <v>2706</v>
      </c>
      <c r="EG29" s="141" t="s">
        <v>62</v>
      </c>
      <c r="EH29" s="179">
        <f>1/EH31</f>
        <v>0.0113330252006178</v>
      </c>
      <c r="EI29" s="142"/>
      <c r="EK29" s="132" t="s">
        <v>2706</v>
      </c>
      <c r="EL29" s="141" t="s">
        <v>62</v>
      </c>
      <c r="EM29" s="179">
        <f>1/EM31</f>
        <v>0.0112609559790273</v>
      </c>
      <c r="EN29" s="142"/>
      <c r="EP29" s="132" t="s">
        <v>2706</v>
      </c>
      <c r="EQ29" s="141" t="s">
        <v>62</v>
      </c>
      <c r="ER29" s="179">
        <f>1/ER31</f>
        <v>0.0110127430776042</v>
      </c>
      <c r="ES29" s="142"/>
      <c r="EU29" s="132" t="s">
        <v>2706</v>
      </c>
      <c r="EV29" s="141" t="s">
        <v>62</v>
      </c>
      <c r="EW29" s="179">
        <f>1/EW31</f>
        <v>0.0109047835196007</v>
      </c>
      <c r="EX29" s="142"/>
      <c r="EZ29" s="132" t="s">
        <v>2706</v>
      </c>
      <c r="FA29" s="141" t="s">
        <v>62</v>
      </c>
      <c r="FB29" s="179">
        <f>1/FB31</f>
        <v>0.0108229661601586</v>
      </c>
      <c r="FC29" s="142"/>
      <c r="FE29" s="132" t="s">
        <v>2706</v>
      </c>
      <c r="FF29" s="141" t="s">
        <v>62</v>
      </c>
      <c r="FG29" s="179">
        <f>1/FG31</f>
        <v>0.0111904537558545</v>
      </c>
      <c r="FH29" s="142"/>
      <c r="FJ29" s="132" t="s">
        <v>2706</v>
      </c>
      <c r="FK29" s="141" t="s">
        <v>62</v>
      </c>
      <c r="FL29" s="179">
        <f>1/FL31</f>
        <v>0.0118017249890307</v>
      </c>
      <c r="FM29" s="142"/>
      <c r="FO29" s="132" t="s">
        <v>2706</v>
      </c>
      <c r="FP29" s="141" t="s">
        <v>62</v>
      </c>
      <c r="FQ29" s="179">
        <f>1/FQ31</f>
        <v>0.0117150211298248</v>
      </c>
      <c r="FR29" s="142"/>
      <c r="FT29" s="132" t="s">
        <v>2706</v>
      </c>
      <c r="FU29" s="141" t="s">
        <v>62</v>
      </c>
      <c r="FV29" s="179">
        <f>1/FV31</f>
        <v>0.0108675114656245</v>
      </c>
      <c r="FW29" s="142"/>
      <c r="FY29" s="132" t="s">
        <v>2706</v>
      </c>
      <c r="FZ29" s="141" t="s">
        <v>62</v>
      </c>
      <c r="GA29" s="179">
        <f>1/GA31</f>
        <v>0.0106602239116071</v>
      </c>
      <c r="GB29" s="142"/>
      <c r="GD29" s="132" t="s">
        <v>2706</v>
      </c>
      <c r="GE29" s="141" t="s">
        <v>62</v>
      </c>
      <c r="GF29" s="179">
        <f>1/GF31</f>
        <v>0.0103015866761338</v>
      </c>
      <c r="GG29" s="142"/>
      <c r="GI29" s="132" t="s">
        <v>2706</v>
      </c>
      <c r="GJ29" s="141" t="s">
        <v>62</v>
      </c>
      <c r="GK29" s="179">
        <f>1/GK31</f>
        <v>0.00932777522300379</v>
      </c>
      <c r="GL29" s="142"/>
      <c r="GN29" s="132" t="s">
        <v>2706</v>
      </c>
      <c r="GO29" s="141" t="s">
        <v>62</v>
      </c>
      <c r="GP29" s="179">
        <f>1/GP31</f>
        <v>0.00918923389357029</v>
      </c>
      <c r="GQ29" s="142"/>
      <c r="GS29" s="132" t="s">
        <v>2706</v>
      </c>
      <c r="GT29" s="141" t="s">
        <v>62</v>
      </c>
      <c r="GU29" s="179">
        <f>1/GU31</f>
        <v>0.00983702024852248</v>
      </c>
      <c r="GV29" s="142"/>
      <c r="GX29" s="132" t="s">
        <v>2706</v>
      </c>
      <c r="GY29" s="141" t="s">
        <v>62</v>
      </c>
      <c r="GZ29" s="179">
        <f>1/GZ31</f>
        <v>0.0115795797353649</v>
      </c>
      <c r="HA29" s="142"/>
      <c r="HC29" s="132" t="s">
        <v>2706</v>
      </c>
      <c r="HD29" s="141" t="s">
        <v>62</v>
      </c>
      <c r="HE29" s="179">
        <f>1/HE31</f>
        <v>0.0119109683700662</v>
      </c>
      <c r="HF29" s="142"/>
      <c r="HH29" s="132" t="s">
        <v>2706</v>
      </c>
      <c r="HI29" s="141" t="s">
        <v>62</v>
      </c>
      <c r="HJ29" s="179">
        <f>1/HJ31</f>
        <v>0.0123068501404704</v>
      </c>
      <c r="HK29" s="142"/>
      <c r="HM29" s="132" t="s">
        <v>2706</v>
      </c>
      <c r="HN29" s="141" t="s">
        <v>62</v>
      </c>
      <c r="HO29" s="179">
        <f>1/HO31</f>
        <v>0.0129548210978071</v>
      </c>
      <c r="HP29" s="142"/>
      <c r="HR29" s="132" t="s">
        <v>2706</v>
      </c>
      <c r="HS29" s="141" t="s">
        <v>62</v>
      </c>
      <c r="HT29" s="179">
        <f>1/HT31</f>
        <v>0.0127505173841192</v>
      </c>
      <c r="HU29" s="142"/>
      <c r="HW29" s="132" t="s">
        <v>2706</v>
      </c>
      <c r="HX29" s="141" t="s">
        <v>62</v>
      </c>
      <c r="HY29" s="179">
        <f>1/HY31</f>
        <v>0.0124174919745749</v>
      </c>
      <c r="HZ29" s="142"/>
      <c r="IB29" s="132" t="s">
        <v>2706</v>
      </c>
      <c r="IC29" s="141" t="s">
        <v>62</v>
      </c>
      <c r="ID29" s="179">
        <f>1/ID31</f>
        <v>0.0124509680876708</v>
      </c>
      <c r="IE29" s="142"/>
      <c r="IG29" s="132" t="s">
        <v>2706</v>
      </c>
      <c r="IH29" s="141" t="s">
        <v>62</v>
      </c>
      <c r="II29" s="179">
        <f>1/II31</f>
        <v>0.0120697802274067</v>
      </c>
      <c r="IJ29" s="142"/>
      <c r="IL29" s="132" t="s">
        <v>2706</v>
      </c>
      <c r="IM29" s="141" t="s">
        <v>62</v>
      </c>
      <c r="IN29" s="179">
        <f>1/IN31</f>
        <v>0.0125247258127104</v>
      </c>
      <c r="IO29" s="142"/>
      <c r="IQ29" s="132" t="s">
        <v>2706</v>
      </c>
      <c r="IR29" s="141" t="s">
        <v>62</v>
      </c>
      <c r="IS29" s="179">
        <f>1/IS31</f>
        <v>0.0128265207052563</v>
      </c>
      <c r="IT29" s="142"/>
      <c r="IV29" s="132" t="s">
        <v>2706</v>
      </c>
      <c r="IW29" s="141" t="s">
        <v>62</v>
      </c>
      <c r="IX29" s="179">
        <f>1/IX31</f>
        <v>0.0125274545681137</v>
      </c>
      <c r="IY29" s="142"/>
      <c r="JA29" s="132" t="s">
        <v>2706</v>
      </c>
      <c r="JB29" s="141" t="s">
        <v>62</v>
      </c>
      <c r="JC29" s="179">
        <f>1/JC31</f>
        <v>0.0132558695207986</v>
      </c>
      <c r="JD29" s="142"/>
      <c r="JF29" s="132" t="s">
        <v>2706</v>
      </c>
      <c r="JG29" s="141" t="s">
        <v>62</v>
      </c>
      <c r="JH29" s="179">
        <f>1/JH31</f>
        <v>0.0128638035170219</v>
      </c>
      <c r="JI29" s="142"/>
      <c r="JK29" s="132" t="s">
        <v>2706</v>
      </c>
      <c r="JL29" s="141" t="s">
        <v>62</v>
      </c>
      <c r="JM29" s="179">
        <f>1/JM31</f>
        <v>0.0122993626767168</v>
      </c>
      <c r="JN29" s="142"/>
      <c r="JP29" s="132" t="s">
        <v>2706</v>
      </c>
      <c r="JQ29" s="141" t="s">
        <v>62</v>
      </c>
      <c r="JR29" s="179">
        <f>1/JR31</f>
        <v>0.0133233169063178</v>
      </c>
      <c r="JS29" s="142"/>
      <c r="JU29" s="132" t="s">
        <v>2706</v>
      </c>
      <c r="JV29" s="141" t="s">
        <v>62</v>
      </c>
      <c r="JW29" s="179">
        <f>1/JW31</f>
        <v>0.0140088040962998</v>
      </c>
      <c r="JX29" s="142"/>
      <c r="JZ29" s="132" t="s">
        <v>2706</v>
      </c>
      <c r="KA29" s="141" t="s">
        <v>62</v>
      </c>
      <c r="KB29" s="179">
        <f>1/KB31</f>
        <v>0.0129596245255263</v>
      </c>
      <c r="KC29" s="142"/>
    </row>
    <row r="30" spans="2:289">
      <c r="B30" s="136"/>
      <c r="C30" s="137" t="s">
        <v>63</v>
      </c>
      <c r="D30" s="138">
        <f>1/D32</f>
        <v>0.0128578397087173</v>
      </c>
      <c r="E30" s="142"/>
      <c r="F30" s="142"/>
      <c r="G30" s="142"/>
      <c r="I30" s="136"/>
      <c r="J30" s="137" t="s">
        <v>63</v>
      </c>
      <c r="K30" s="138">
        <f>1/K32</f>
        <v>0.00912075645196638</v>
      </c>
      <c r="L30" s="142"/>
      <c r="M30" s="142"/>
      <c r="N30" s="142"/>
      <c r="P30" s="136"/>
      <c r="Q30" s="137" t="s">
        <v>63</v>
      </c>
      <c r="R30" s="138">
        <f>1/R32</f>
        <v>0.0124631778808187</v>
      </c>
      <c r="S30" s="142"/>
      <c r="T30" s="142"/>
      <c r="U30" s="142"/>
      <c r="W30" s="136"/>
      <c r="X30" s="137" t="s">
        <v>63</v>
      </c>
      <c r="Y30" s="138">
        <f>1/Y32</f>
        <v>0.0155858523787135</v>
      </c>
      <c r="Z30" s="142"/>
      <c r="AA30" s="142"/>
      <c r="AB30" s="142"/>
      <c r="AD30" s="136"/>
      <c r="AE30" s="137" t="s">
        <v>63</v>
      </c>
      <c r="AF30" s="138">
        <f>1/AF32</f>
        <v>0.0173850185096727</v>
      </c>
      <c r="AG30" s="142"/>
      <c r="AH30" s="142"/>
      <c r="AI30" s="142"/>
      <c r="AK30" s="136"/>
      <c r="AL30" s="137" t="s">
        <v>63</v>
      </c>
      <c r="AM30" s="138">
        <f>1/AM32</f>
        <v>0.01684487162859</v>
      </c>
      <c r="AN30" s="142"/>
      <c r="AO30" s="142"/>
      <c r="AP30" s="142"/>
      <c r="AR30" s="136"/>
      <c r="AS30" s="137" t="s">
        <v>63</v>
      </c>
      <c r="AT30" s="138">
        <f>1/AT32</f>
        <v>0.0164001148986488</v>
      </c>
      <c r="AU30" s="142"/>
      <c r="AV30" s="142"/>
      <c r="AW30" s="142"/>
      <c r="AY30" s="136"/>
      <c r="AZ30" s="137" t="s">
        <v>63</v>
      </c>
      <c r="BA30" s="138">
        <f>1/BA32</f>
        <v>0.0166830316931623</v>
      </c>
      <c r="BB30" s="142"/>
      <c r="BC30" s="142"/>
      <c r="BD30" s="142"/>
      <c r="BF30" s="136"/>
      <c r="BG30" s="137" t="s">
        <v>63</v>
      </c>
      <c r="BH30" s="138">
        <f>1/BH32</f>
        <v>0.0161630429418239</v>
      </c>
      <c r="BI30" s="142"/>
      <c r="BJ30" s="142"/>
      <c r="BK30" s="142"/>
      <c r="BM30" s="136"/>
      <c r="BN30" s="137" t="s">
        <v>63</v>
      </c>
      <c r="BO30" s="138">
        <f>1/BO32</f>
        <v>0.0164139127065403</v>
      </c>
      <c r="BP30" s="142"/>
      <c r="BQ30" s="142"/>
      <c r="BR30" s="142"/>
      <c r="BT30" s="136"/>
      <c r="BU30" s="137" t="s">
        <v>63</v>
      </c>
      <c r="BV30" s="138">
        <f>1/BV32</f>
        <v>0.0152669598506942</v>
      </c>
      <c r="BW30" s="142"/>
      <c r="BX30" s="142"/>
      <c r="BY30" s="142"/>
      <c r="CA30" s="136"/>
      <c r="CB30" s="137" t="s">
        <v>63</v>
      </c>
      <c r="CC30" s="138">
        <f>1/CC32</f>
        <v>0.0142665625248143</v>
      </c>
      <c r="CD30" s="142"/>
      <c r="CE30" s="142"/>
      <c r="CF30" s="142"/>
      <c r="CH30" s="136"/>
      <c r="CI30" s="137" t="s">
        <v>63</v>
      </c>
      <c r="CJ30" s="138">
        <f>1/CJ32</f>
        <v>0.013685832500392</v>
      </c>
      <c r="CK30" s="142"/>
      <c r="CM30" s="136"/>
      <c r="CN30" s="137" t="s">
        <v>63</v>
      </c>
      <c r="CO30" s="138">
        <f>1/CO32</f>
        <v>0.0131122367077176</v>
      </c>
      <c r="CP30" s="142"/>
      <c r="CR30" s="136"/>
      <c r="CS30" s="137" t="s">
        <v>63</v>
      </c>
      <c r="CT30" s="138">
        <f>1/CT32</f>
        <v>0.0123198307305014</v>
      </c>
      <c r="CU30" s="142"/>
      <c r="CW30" s="136"/>
      <c r="CX30" s="137" t="s">
        <v>63</v>
      </c>
      <c r="CY30" s="138">
        <f>1/CY32</f>
        <v>0.0126491199021538</v>
      </c>
      <c r="CZ30" s="142"/>
      <c r="DB30" s="136"/>
      <c r="DC30" s="137" t="s">
        <v>63</v>
      </c>
      <c r="DD30" s="138">
        <f>1/DD32</f>
        <v>0.012013164723725</v>
      </c>
      <c r="DE30" s="142"/>
      <c r="DG30" s="136"/>
      <c r="DH30" s="137" t="s">
        <v>63</v>
      </c>
      <c r="DI30" s="138">
        <f>1/DI32</f>
        <v>0.0110936655549782</v>
      </c>
      <c r="DJ30" s="142"/>
      <c r="DL30" s="136"/>
      <c r="DM30" s="137" t="s">
        <v>63</v>
      </c>
      <c r="DN30" s="138">
        <f>1/DN32</f>
        <v>0.0105832156369984</v>
      </c>
      <c r="DO30" s="142"/>
      <c r="DQ30" s="136"/>
      <c r="DR30" s="137" t="s">
        <v>63</v>
      </c>
      <c r="DS30" s="138">
        <f>1/DS32</f>
        <v>0.010463428910437</v>
      </c>
      <c r="DT30" s="142"/>
      <c r="DV30" s="136"/>
      <c r="DW30" s="137" t="s">
        <v>63</v>
      </c>
      <c r="DX30" s="138">
        <f>1/DX32</f>
        <v>0.0104457871742065</v>
      </c>
      <c r="DY30" s="142"/>
      <c r="EA30" s="136"/>
      <c r="EB30" s="137" t="s">
        <v>63</v>
      </c>
      <c r="EC30" s="138">
        <f>1/EC32</f>
        <v>0.0110935300577821</v>
      </c>
      <c r="ED30" s="142"/>
      <c r="EF30" s="136"/>
      <c r="EG30" s="137" t="s">
        <v>63</v>
      </c>
      <c r="EH30" s="138">
        <f>1/EH32</f>
        <v>0.0110175528656163</v>
      </c>
      <c r="EI30" s="142"/>
      <c r="EK30" s="136"/>
      <c r="EL30" s="137" t="s">
        <v>63</v>
      </c>
      <c r="EM30" s="138">
        <f>1/EM32</f>
        <v>0.0112386781619214</v>
      </c>
      <c r="EN30" s="142"/>
      <c r="EP30" s="136"/>
      <c r="EQ30" s="137" t="s">
        <v>63</v>
      </c>
      <c r="ER30" s="138">
        <f>1/ER32</f>
        <v>0.0109702711660708</v>
      </c>
      <c r="ES30" s="142"/>
      <c r="EU30" s="136"/>
      <c r="EV30" s="137" t="s">
        <v>63</v>
      </c>
      <c r="EW30" s="138">
        <f>1/EW32</f>
        <v>0.0109777355563381</v>
      </c>
      <c r="EX30" s="142"/>
      <c r="EZ30" s="136"/>
      <c r="FA30" s="137" t="s">
        <v>63</v>
      </c>
      <c r="FB30" s="138">
        <f>1/FB32</f>
        <v>0.0108477589832466</v>
      </c>
      <c r="FC30" s="142"/>
      <c r="FE30" s="136"/>
      <c r="FF30" s="137" t="s">
        <v>63</v>
      </c>
      <c r="FG30" s="138">
        <f>1/FG32</f>
        <v>0.0110997812235296</v>
      </c>
      <c r="FH30" s="142"/>
      <c r="FJ30" s="136"/>
      <c r="FK30" s="137" t="s">
        <v>63</v>
      </c>
      <c r="FL30" s="138">
        <f>1/FL32</f>
        <v>0.0114378414928768</v>
      </c>
      <c r="FM30" s="142"/>
      <c r="FO30" s="136"/>
      <c r="FP30" s="137" t="s">
        <v>63</v>
      </c>
      <c r="FQ30" s="138">
        <f>1/FQ32</f>
        <v>0.0115281756914763</v>
      </c>
      <c r="FR30" s="142"/>
      <c r="FT30" s="136"/>
      <c r="FU30" s="137" t="s">
        <v>63</v>
      </c>
      <c r="FV30" s="138">
        <f>1/FV32</f>
        <v>0.0112229079585345</v>
      </c>
      <c r="FW30" s="142"/>
      <c r="FY30" s="136"/>
      <c r="FZ30" s="137" t="s">
        <v>63</v>
      </c>
      <c r="GA30" s="138">
        <f>1/GA32</f>
        <v>0.0109828988692187</v>
      </c>
      <c r="GB30" s="142"/>
      <c r="GD30" s="136"/>
      <c r="GE30" s="137" t="s">
        <v>63</v>
      </c>
      <c r="GF30" s="138">
        <f>1/GF32</f>
        <v>0.0103568019272682</v>
      </c>
      <c r="GG30" s="142"/>
      <c r="GI30" s="136"/>
      <c r="GJ30" s="137" t="s">
        <v>63</v>
      </c>
      <c r="GK30" s="138">
        <f>1/GK32</f>
        <v>0.00997297726828422</v>
      </c>
      <c r="GL30" s="142"/>
      <c r="GN30" s="136"/>
      <c r="GO30" s="137" t="s">
        <v>63</v>
      </c>
      <c r="GP30" s="138">
        <f>1/GP32</f>
        <v>0.00977523235071913</v>
      </c>
      <c r="GQ30" s="142"/>
      <c r="GS30" s="136"/>
      <c r="GT30" s="137" t="s">
        <v>63</v>
      </c>
      <c r="GU30" s="138">
        <f>1/GU32</f>
        <v>0.00959320148996809</v>
      </c>
      <c r="GV30" s="142"/>
      <c r="GX30" s="136"/>
      <c r="GY30" s="137" t="s">
        <v>63</v>
      </c>
      <c r="GZ30" s="138">
        <f>1/GZ32</f>
        <v>0.0110051170248072</v>
      </c>
      <c r="HA30" s="142"/>
      <c r="HC30" s="136"/>
      <c r="HD30" s="137" t="s">
        <v>63</v>
      </c>
      <c r="HE30" s="138">
        <f>1/HE32</f>
        <v>0.0117145877259202</v>
      </c>
      <c r="HF30" s="142"/>
      <c r="HH30" s="136"/>
      <c r="HI30" s="137" t="s">
        <v>63</v>
      </c>
      <c r="HJ30" s="138">
        <f>1/HJ32</f>
        <v>0.0121485207336374</v>
      </c>
      <c r="HK30" s="142"/>
      <c r="HM30" s="136"/>
      <c r="HN30" s="137" t="s">
        <v>63</v>
      </c>
      <c r="HO30" s="138">
        <f>1/HO32</f>
        <v>0.0124558183926994</v>
      </c>
      <c r="HP30" s="142"/>
      <c r="HR30" s="136"/>
      <c r="HS30" s="137" t="s">
        <v>63</v>
      </c>
      <c r="HT30" s="138">
        <f>1/HT32</f>
        <v>0.0127055286818448</v>
      </c>
      <c r="HU30" s="142"/>
      <c r="HW30" s="136"/>
      <c r="HX30" s="137" t="s">
        <v>63</v>
      </c>
      <c r="HY30" s="138">
        <f>1/HY32</f>
        <v>0.0127213128173587</v>
      </c>
      <c r="HZ30" s="142"/>
      <c r="IB30" s="136"/>
      <c r="IC30" s="137" t="s">
        <v>63</v>
      </c>
      <c r="ID30" s="138">
        <f>1/ID32</f>
        <v>0.0125490600272992</v>
      </c>
      <c r="IE30" s="142"/>
      <c r="IG30" s="136"/>
      <c r="IH30" s="137" t="s">
        <v>63</v>
      </c>
      <c r="II30" s="138">
        <f>1/II32</f>
        <v>0.0120962168718847</v>
      </c>
      <c r="IJ30" s="142"/>
      <c r="IL30" s="136"/>
      <c r="IM30" s="137" t="s">
        <v>63</v>
      </c>
      <c r="IN30" s="138">
        <f>1/IN32</f>
        <v>0.0124627649819432</v>
      </c>
      <c r="IO30" s="142"/>
      <c r="IQ30" s="136"/>
      <c r="IR30" s="137" t="s">
        <v>63</v>
      </c>
      <c r="IS30" s="138">
        <f>1/IS32</f>
        <v>0.0124872675395771</v>
      </c>
      <c r="IT30" s="142"/>
      <c r="IV30" s="136"/>
      <c r="IW30" s="137" t="s">
        <v>63</v>
      </c>
      <c r="IX30" s="138">
        <f>1/IX32</f>
        <v>0.0127265795429101</v>
      </c>
      <c r="IY30" s="142"/>
      <c r="JA30" s="136"/>
      <c r="JB30" s="137" t="s">
        <v>63</v>
      </c>
      <c r="JC30" s="138">
        <f>1/JC32</f>
        <v>0.0127445861200594</v>
      </c>
      <c r="JD30" s="142"/>
      <c r="JF30" s="136"/>
      <c r="JG30" s="137" t="s">
        <v>63</v>
      </c>
      <c r="JH30" s="138">
        <f>1/JH32</f>
        <v>0.0129577703624114</v>
      </c>
      <c r="JI30" s="142"/>
      <c r="JK30" s="136"/>
      <c r="JL30" s="137" t="s">
        <v>63</v>
      </c>
      <c r="JM30" s="138">
        <f>1/JM32</f>
        <v>0.012430685019877</v>
      </c>
      <c r="JN30" s="142"/>
      <c r="JP30" s="136"/>
      <c r="JQ30" s="137" t="s">
        <v>63</v>
      </c>
      <c r="JR30" s="138">
        <f>1/JR32</f>
        <v>0.0129677866846325</v>
      </c>
      <c r="JS30" s="142"/>
      <c r="JU30" s="136"/>
      <c r="JV30" s="137" t="s">
        <v>63</v>
      </c>
      <c r="JW30" s="138">
        <f>1/JW32</f>
        <v>0.0136700365049834</v>
      </c>
      <c r="JX30" s="142"/>
      <c r="JZ30" s="136"/>
      <c r="KA30" s="137" t="s">
        <v>63</v>
      </c>
      <c r="KB30" s="138">
        <f>1/KB32</f>
        <v>0.0135304035583293</v>
      </c>
      <c r="KC30" s="142"/>
    </row>
    <row r="31" spans="2:289">
      <c r="B31" s="132" t="s">
        <v>2707</v>
      </c>
      <c r="C31" s="141" t="s">
        <v>62</v>
      </c>
      <c r="D31" s="134">
        <f>G6</f>
        <v>83.96956374</v>
      </c>
      <c r="I31" s="132" t="s">
        <v>2707</v>
      </c>
      <c r="J31" s="141" t="s">
        <v>62</v>
      </c>
      <c r="K31" s="134">
        <f>N6</f>
        <v>83.4661336</v>
      </c>
      <c r="P31" s="132" t="s">
        <v>2707</v>
      </c>
      <c r="Q31" s="141" t="s">
        <v>62</v>
      </c>
      <c r="R31" s="134">
        <f>U6</f>
        <v>72.68352264</v>
      </c>
      <c r="W31" s="132" t="s">
        <v>2707</v>
      </c>
      <c r="X31" s="141" t="s">
        <v>62</v>
      </c>
      <c r="Y31" s="134">
        <f>AB6</f>
        <v>63.75688647</v>
      </c>
      <c r="AD31" s="132" t="s">
        <v>2707</v>
      </c>
      <c r="AE31" s="141" t="s">
        <v>62</v>
      </c>
      <c r="AF31" s="134">
        <f>AI6</f>
        <v>52.2214034</v>
      </c>
      <c r="AK31" s="132" t="s">
        <v>2707</v>
      </c>
      <c r="AL31" s="141" t="s">
        <v>62</v>
      </c>
      <c r="AM31" s="134">
        <f>AP6</f>
        <v>62.3050443</v>
      </c>
      <c r="AR31" s="132" t="s">
        <v>2707</v>
      </c>
      <c r="AS31" s="141" t="s">
        <v>62</v>
      </c>
      <c r="AT31" s="134">
        <f>AW6</f>
        <v>60.23349084</v>
      </c>
      <c r="AY31" s="132" t="s">
        <v>2707</v>
      </c>
      <c r="AZ31" s="141" t="s">
        <v>62</v>
      </c>
      <c r="BA31" s="134">
        <f>BD6</f>
        <v>57.39549318</v>
      </c>
      <c r="BF31" s="132" t="s">
        <v>2707</v>
      </c>
      <c r="BG31" s="141" t="s">
        <v>62</v>
      </c>
      <c r="BH31" s="134">
        <f>BK6</f>
        <v>60.89443032</v>
      </c>
      <c r="BM31" s="132" t="s">
        <v>2707</v>
      </c>
      <c r="BN31" s="141" t="s">
        <v>62</v>
      </c>
      <c r="BO31" s="134">
        <f>BR6</f>
        <v>60.9677655</v>
      </c>
      <c r="BT31" s="132" t="s">
        <v>2707</v>
      </c>
      <c r="BU31" s="141" t="s">
        <v>62</v>
      </c>
      <c r="BV31" s="134">
        <f>BY6</f>
        <v>73.95917678</v>
      </c>
      <c r="CA31" s="132" t="s">
        <v>2707</v>
      </c>
      <c r="CB31" s="141" t="s">
        <v>62</v>
      </c>
      <c r="CC31" s="134">
        <f>CF6</f>
        <v>70.05261688</v>
      </c>
      <c r="CH31" s="132" t="s">
        <v>2707</v>
      </c>
      <c r="CI31" s="141" t="s">
        <v>62</v>
      </c>
      <c r="CJ31" s="134">
        <f>CK6</f>
        <v>74.96094732</v>
      </c>
      <c r="CM31" s="132" t="s">
        <v>2707</v>
      </c>
      <c r="CN31" s="141" t="s">
        <v>62</v>
      </c>
      <c r="CO31" s="134">
        <f>CP6</f>
        <v>77.28051254</v>
      </c>
      <c r="CR31" s="132" t="s">
        <v>2707</v>
      </c>
      <c r="CS31" s="141" t="s">
        <v>62</v>
      </c>
      <c r="CT31" s="134">
        <f>CU6</f>
        <v>81.7246644</v>
      </c>
      <c r="CW31" s="132" t="s">
        <v>2707</v>
      </c>
      <c r="CX31" s="141" t="s">
        <v>62</v>
      </c>
      <c r="CY31" s="134">
        <f>CZ6</f>
        <v>78.07802787</v>
      </c>
      <c r="DB31" s="132" t="s">
        <v>2707</v>
      </c>
      <c r="DC31" s="141" t="s">
        <v>62</v>
      </c>
      <c r="DD31" s="134">
        <f>DE6</f>
        <v>86.6770839</v>
      </c>
      <c r="DG31" s="132" t="s">
        <v>2707</v>
      </c>
      <c r="DH31" s="141" t="s">
        <v>62</v>
      </c>
      <c r="DI31" s="134">
        <f>DJ6</f>
        <v>91.59483775</v>
      </c>
      <c r="DJ31" s="135"/>
      <c r="DL31" s="132" t="s">
        <v>2707</v>
      </c>
      <c r="DM31" s="141" t="s">
        <v>62</v>
      </c>
      <c r="DN31" s="134">
        <f>DO6</f>
        <v>94.86089478</v>
      </c>
      <c r="DO31" s="135"/>
      <c r="DQ31" s="132" t="s">
        <v>2707</v>
      </c>
      <c r="DR31" s="141" t="s">
        <v>62</v>
      </c>
      <c r="DS31" s="134">
        <f>DT6</f>
        <v>95.85463788</v>
      </c>
      <c r="DT31" s="135"/>
      <c r="DV31" s="132" t="s">
        <v>2707</v>
      </c>
      <c r="DW31" s="141" t="s">
        <v>62</v>
      </c>
      <c r="DX31" s="134">
        <f>DY6</f>
        <v>92.03718717</v>
      </c>
      <c r="DY31" s="135"/>
      <c r="EA31" s="132" t="s">
        <v>2707</v>
      </c>
      <c r="EB31" s="141" t="s">
        <v>62</v>
      </c>
      <c r="EC31" s="134">
        <f>ED6</f>
        <v>88.48558728</v>
      </c>
      <c r="ED31" s="135"/>
      <c r="EF31" s="132" t="s">
        <v>2707</v>
      </c>
      <c r="EG31" s="141" t="s">
        <v>62</v>
      </c>
      <c r="EH31" s="134">
        <f>EI6</f>
        <v>88.23769314</v>
      </c>
      <c r="EI31" s="135"/>
      <c r="EK31" s="132" t="s">
        <v>2707</v>
      </c>
      <c r="EL31" s="141" t="s">
        <v>62</v>
      </c>
      <c r="EM31" s="134">
        <f>EN6</f>
        <v>88.80240735</v>
      </c>
      <c r="EN31" s="135"/>
      <c r="EP31" s="132" t="s">
        <v>2707</v>
      </c>
      <c r="EQ31" s="141" t="s">
        <v>62</v>
      </c>
      <c r="ER31" s="134">
        <f>ES6</f>
        <v>90.80389808</v>
      </c>
      <c r="ES31" s="135"/>
      <c r="EU31" s="132" t="s">
        <v>2707</v>
      </c>
      <c r="EV31" s="141" t="s">
        <v>62</v>
      </c>
      <c r="EW31" s="134">
        <f>EX6</f>
        <v>91.702875</v>
      </c>
      <c r="EX31" s="135"/>
      <c r="EZ31" s="132" t="s">
        <v>2707</v>
      </c>
      <c r="FA31" s="141" t="s">
        <v>62</v>
      </c>
      <c r="FB31" s="134">
        <f>FC6</f>
        <v>92.3961126</v>
      </c>
      <c r="FC31" s="135"/>
      <c r="FE31" s="132" t="s">
        <v>2707</v>
      </c>
      <c r="FF31" s="141" t="s">
        <v>62</v>
      </c>
      <c r="FG31" s="134">
        <f>FH6</f>
        <v>89.36188128</v>
      </c>
      <c r="FH31" s="135"/>
      <c r="FJ31" s="132" t="s">
        <v>2707</v>
      </c>
      <c r="FK31" s="141" t="s">
        <v>62</v>
      </c>
      <c r="FL31" s="134">
        <f>FM6</f>
        <v>84.73337592</v>
      </c>
      <c r="FM31" s="135"/>
      <c r="FO31" s="132" t="s">
        <v>2707</v>
      </c>
      <c r="FP31" s="141" t="s">
        <v>62</v>
      </c>
      <c r="FQ31" s="134">
        <f>FR6</f>
        <v>85.36049478</v>
      </c>
      <c r="FR31" s="135"/>
      <c r="FT31" s="132" t="s">
        <v>2707</v>
      </c>
      <c r="FU31" s="141" t="s">
        <v>62</v>
      </c>
      <c r="FV31" s="134">
        <f>FW6</f>
        <v>92.01738624</v>
      </c>
      <c r="FW31" s="135"/>
      <c r="FY31" s="132" t="s">
        <v>2707</v>
      </c>
      <c r="FZ31" s="141" t="s">
        <v>62</v>
      </c>
      <c r="GA31" s="134">
        <f>GB6</f>
        <v>93.80666</v>
      </c>
      <c r="GB31" s="135"/>
      <c r="GD31" s="132" t="s">
        <v>2707</v>
      </c>
      <c r="GE31" s="141" t="s">
        <v>62</v>
      </c>
      <c r="GF31" s="134">
        <f>GG6</f>
        <v>97.072425</v>
      </c>
      <c r="GG31" s="135"/>
      <c r="GI31" s="132" t="s">
        <v>2707</v>
      </c>
      <c r="GJ31" s="141" t="s">
        <v>62</v>
      </c>
      <c r="GK31" s="134">
        <f>GL6</f>
        <v>107.2067</v>
      </c>
      <c r="GL31" s="135"/>
      <c r="GN31" s="132" t="s">
        <v>2707</v>
      </c>
      <c r="GO31" s="141" t="s">
        <v>62</v>
      </c>
      <c r="GP31" s="134">
        <f>GQ6</f>
        <v>108.823</v>
      </c>
      <c r="GQ31" s="135"/>
      <c r="GS31" s="132" t="s">
        <v>2707</v>
      </c>
      <c r="GT31" s="141" t="s">
        <v>62</v>
      </c>
      <c r="GU31" s="134">
        <f>GV6</f>
        <v>101.6568</v>
      </c>
      <c r="GV31" s="135"/>
      <c r="GX31" s="132" t="s">
        <v>2707</v>
      </c>
      <c r="GY31" s="141" t="s">
        <v>62</v>
      </c>
      <c r="GZ31" s="134">
        <f>HA6</f>
        <v>86.35892</v>
      </c>
      <c r="HA31" s="135"/>
      <c r="HC31" s="132" t="s">
        <v>2707</v>
      </c>
      <c r="HD31" s="141" t="s">
        <v>62</v>
      </c>
      <c r="HE31" s="134">
        <f>HF6</f>
        <v>83.95623</v>
      </c>
      <c r="HF31" s="135"/>
      <c r="HH31" s="132" t="s">
        <v>2707</v>
      </c>
      <c r="HI31" s="141" t="s">
        <v>62</v>
      </c>
      <c r="HJ31" s="134">
        <f>HK6</f>
        <v>81.25556</v>
      </c>
      <c r="HK31" s="135"/>
      <c r="HM31" s="132" t="s">
        <v>2707</v>
      </c>
      <c r="HN31" s="141" t="s">
        <v>62</v>
      </c>
      <c r="HO31" s="134">
        <f>HP6</f>
        <v>77.19134</v>
      </c>
      <c r="HP31" s="135"/>
      <c r="HR31" s="132" t="s">
        <v>2707</v>
      </c>
      <c r="HS31" s="141" t="s">
        <v>62</v>
      </c>
      <c r="HT31" s="134">
        <f>HU6</f>
        <v>78.42819</v>
      </c>
      <c r="HU31" s="135"/>
      <c r="HW31" s="132" t="s">
        <v>2707</v>
      </c>
      <c r="HX31" s="141" t="s">
        <v>62</v>
      </c>
      <c r="HY31" s="134">
        <f>HZ6</f>
        <v>80.53156</v>
      </c>
      <c r="HZ31" s="135"/>
      <c r="IB31" s="132" t="s">
        <v>2707</v>
      </c>
      <c r="IC31" s="141" t="s">
        <v>62</v>
      </c>
      <c r="ID31" s="134">
        <f>IE6</f>
        <v>80.31504</v>
      </c>
      <c r="IE31" s="135"/>
      <c r="IG31" s="132" t="s">
        <v>2707</v>
      </c>
      <c r="IH31" s="141" t="s">
        <v>62</v>
      </c>
      <c r="II31" s="134">
        <f>IJ6</f>
        <v>82.85155</v>
      </c>
      <c r="IJ31" s="135"/>
      <c r="IL31" s="132" t="s">
        <v>2707</v>
      </c>
      <c r="IM31" s="141" t="s">
        <v>62</v>
      </c>
      <c r="IN31" s="134">
        <f>IO6</f>
        <v>79.8420672</v>
      </c>
      <c r="IO31" s="135"/>
      <c r="IQ31" s="132" t="s">
        <v>2707</v>
      </c>
      <c r="IR31" s="141" t="s">
        <v>62</v>
      </c>
      <c r="IS31" s="134">
        <f>IT6</f>
        <v>77.96346515</v>
      </c>
      <c r="IT31" s="135"/>
      <c r="IV31" s="132" t="s">
        <v>2707</v>
      </c>
      <c r="IW31" s="141" t="s">
        <v>62</v>
      </c>
      <c r="IX31" s="134">
        <f>IY6</f>
        <v>79.82467584</v>
      </c>
      <c r="IY31" s="135"/>
      <c r="JA31" s="132" t="s">
        <v>2707</v>
      </c>
      <c r="JB31" s="141" t="s">
        <v>62</v>
      </c>
      <c r="JC31" s="134">
        <f>JD6</f>
        <v>75.43828026</v>
      </c>
      <c r="JD31" s="135"/>
      <c r="JF31" s="132" t="s">
        <v>2707</v>
      </c>
      <c r="JG31" s="141" t="s">
        <v>62</v>
      </c>
      <c r="JH31" s="134">
        <f>JI6</f>
        <v>77.73750576</v>
      </c>
      <c r="JI31" s="135"/>
      <c r="JK31" s="132" t="s">
        <v>2707</v>
      </c>
      <c r="JL31" s="141" t="s">
        <v>62</v>
      </c>
      <c r="JM31" s="134">
        <f>JN6</f>
        <v>81.30502582</v>
      </c>
      <c r="JN31" s="135"/>
      <c r="JP31" s="132" t="s">
        <v>2707</v>
      </c>
      <c r="JQ31" s="141" t="s">
        <v>62</v>
      </c>
      <c r="JR31" s="134">
        <f>JS6</f>
        <v>75.05638476</v>
      </c>
      <c r="JS31" s="135"/>
      <c r="JU31" s="132" t="s">
        <v>2707</v>
      </c>
      <c r="JV31" s="141" t="s">
        <v>62</v>
      </c>
      <c r="JW31" s="134">
        <f>JX6</f>
        <v>71.3836808</v>
      </c>
      <c r="JX31" s="135"/>
      <c r="JZ31" s="132" t="s">
        <v>2707</v>
      </c>
      <c r="KA31" s="141" t="s">
        <v>62</v>
      </c>
      <c r="KB31" s="134">
        <f>KC6</f>
        <v>77.16272937</v>
      </c>
      <c r="KC31" s="135"/>
    </row>
    <row r="32" ht="15" customHeight="1" spans="2:289">
      <c r="B32" s="136"/>
      <c r="C32" s="137" t="s">
        <v>63</v>
      </c>
      <c r="D32" s="138">
        <f>AVERAGE(G6:G28)</f>
        <v>77.773562484375</v>
      </c>
      <c r="I32" s="136"/>
      <c r="J32" s="137" t="s">
        <v>63</v>
      </c>
      <c r="K32" s="138">
        <f>AVERAGE(N6:N28)</f>
        <v>109.640028792174</v>
      </c>
      <c r="P32" s="136"/>
      <c r="Q32" s="137" t="s">
        <v>63</v>
      </c>
      <c r="R32" s="138">
        <f>AVERAGE(U6:U28)</f>
        <v>80.2363578184211</v>
      </c>
      <c r="W32" s="136"/>
      <c r="X32" s="137" t="s">
        <v>63</v>
      </c>
      <c r="Y32" s="138">
        <f>AVERAGE(AB6:AB28)</f>
        <v>64.1607514110526</v>
      </c>
      <c r="AD32" s="136"/>
      <c r="AE32" s="137" t="s">
        <v>63</v>
      </c>
      <c r="AF32" s="138">
        <f>AVERAGE(AI6:AI28)</f>
        <v>57.5207900666667</v>
      </c>
      <c r="AK32" s="136"/>
      <c r="AL32" s="137" t="s">
        <v>63</v>
      </c>
      <c r="AM32" s="138">
        <f>AVERAGE(AP6:AP28)</f>
        <v>59.3652490828572</v>
      </c>
      <c r="AR32" s="136"/>
      <c r="AS32" s="137" t="s">
        <v>63</v>
      </c>
      <c r="AT32" s="138">
        <f>AVERAGE(AW6:AW28)</f>
        <v>60.9751825630435</v>
      </c>
      <c r="AY32" s="136"/>
      <c r="AZ32" s="137" t="s">
        <v>63</v>
      </c>
      <c r="BA32" s="138">
        <f>AVERAGE(BD6:BD28)</f>
        <v>59.9411436957143</v>
      </c>
      <c r="BF32" s="136"/>
      <c r="BG32" s="137" t="s">
        <v>63</v>
      </c>
      <c r="BH32" s="138">
        <f>AVERAGE(BK6:BK28)</f>
        <v>61.869538031875</v>
      </c>
      <c r="BM32" s="136"/>
      <c r="BN32" s="137" t="s">
        <v>63</v>
      </c>
      <c r="BO32" s="138">
        <f>AVERAGE(BR6:BR28)</f>
        <v>60.9239258109091</v>
      </c>
      <c r="BT32" s="136"/>
      <c r="BU32" s="137" t="s">
        <v>63</v>
      </c>
      <c r="BV32" s="138">
        <f>AVERAGE(BY6:BY28)</f>
        <v>65.5009255136364</v>
      </c>
      <c r="CA32" s="136"/>
      <c r="CB32" s="137" t="s">
        <v>63</v>
      </c>
      <c r="CC32" s="138">
        <f>AVERAGE(CF6:CF28)</f>
        <v>70.09396960625</v>
      </c>
      <c r="CH32" s="136"/>
      <c r="CI32" s="137" t="s">
        <v>63</v>
      </c>
      <c r="CJ32" s="138">
        <f>AVERAGE(CK6:CK28)</f>
        <v>73.068262378</v>
      </c>
      <c r="CM32" s="136"/>
      <c r="CN32" s="137" t="s">
        <v>63</v>
      </c>
      <c r="CO32" s="138">
        <f>AVERAGE(CP6:CP28)</f>
        <v>76.2646390765217</v>
      </c>
      <c r="CR32" s="136"/>
      <c r="CS32" s="137" t="s">
        <v>63</v>
      </c>
      <c r="CT32" s="138">
        <f>AVERAGE(CU6:CU28)</f>
        <v>81.1699463957895</v>
      </c>
      <c r="CW32" s="136"/>
      <c r="CX32" s="137" t="s">
        <v>63</v>
      </c>
      <c r="CY32" s="138">
        <f>AVERAGE(CZ6:CZ28)</f>
        <v>79.05688362</v>
      </c>
      <c r="DB32" s="136"/>
      <c r="DC32" s="137" t="s">
        <v>63</v>
      </c>
      <c r="DD32" s="138">
        <f>AVERAGE(DE6:DE28)</f>
        <v>83.242011826</v>
      </c>
      <c r="DG32" s="136"/>
      <c r="DH32" s="137" t="s">
        <v>63</v>
      </c>
      <c r="DI32" s="138">
        <f>AVERAGE(DJ6:DJ28)</f>
        <v>90.1415312228572</v>
      </c>
      <c r="DJ32" s="135"/>
      <c r="DL32" s="136"/>
      <c r="DM32" s="137" t="s">
        <v>63</v>
      </c>
      <c r="DN32" s="138">
        <f>AVERAGE(DO6:DO28)</f>
        <v>94.4892397830435</v>
      </c>
      <c r="DO32" s="135"/>
      <c r="DQ32" s="136"/>
      <c r="DR32" s="137" t="s">
        <v>63</v>
      </c>
      <c r="DS32" s="138">
        <f>AVERAGE(DT6:DT28)</f>
        <v>95.570965174</v>
      </c>
      <c r="DT32" s="135"/>
      <c r="DV32" s="136"/>
      <c r="DW32" s="137" t="s">
        <v>63</v>
      </c>
      <c r="DX32" s="138">
        <f>AVERAGE(DY6:DY28)</f>
        <v>95.7323735705883</v>
      </c>
      <c r="DY32" s="135"/>
      <c r="EA32" s="136"/>
      <c r="EB32" s="137" t="s">
        <v>63</v>
      </c>
      <c r="EC32" s="138">
        <f>AVERAGE(ED6:ED28)</f>
        <v>90.1426322181818</v>
      </c>
      <c r="ED32" s="135"/>
      <c r="EF32" s="136"/>
      <c r="EG32" s="137" t="s">
        <v>63</v>
      </c>
      <c r="EH32" s="138">
        <f>AVERAGE(EI6:EI28)</f>
        <v>90.764257017619</v>
      </c>
      <c r="EI32" s="135"/>
      <c r="EK32" s="136"/>
      <c r="EL32" s="137" t="s">
        <v>63</v>
      </c>
      <c r="EM32" s="138">
        <f>AVERAGE(EN6:EN28)</f>
        <v>88.9784355057143</v>
      </c>
      <c r="EN32" s="135"/>
      <c r="EP32" s="136"/>
      <c r="EQ32" s="137" t="s">
        <v>63</v>
      </c>
      <c r="ER32" s="138">
        <f>AVERAGE(ES6:ES28)</f>
        <v>91.155449565625</v>
      </c>
      <c r="ES32" s="135"/>
      <c r="EU32" s="136"/>
      <c r="EV32" s="137" t="s">
        <v>63</v>
      </c>
      <c r="EW32" s="138">
        <f>AVERAGE(EX6:EX28)</f>
        <v>91.0934677619048</v>
      </c>
      <c r="EX32" s="135"/>
      <c r="EZ32" s="136"/>
      <c r="FA32" s="137" t="s">
        <v>63</v>
      </c>
      <c r="FB32" s="138">
        <f>AVERAGE(FC6:FC28)</f>
        <v>92.1849389855</v>
      </c>
      <c r="FC32" s="135"/>
      <c r="FE32" s="136"/>
      <c r="FF32" s="137" t="s">
        <v>63</v>
      </c>
      <c r="FG32" s="138">
        <f>AVERAGE(FH6:FH28)</f>
        <v>90.091865764</v>
      </c>
      <c r="FH32" s="135"/>
      <c r="FJ32" s="136"/>
      <c r="FK32" s="137" t="s">
        <v>63</v>
      </c>
      <c r="FL32" s="138">
        <f>AVERAGE(FM6:FM28)</f>
        <v>87.4290835926316</v>
      </c>
      <c r="FM32" s="135"/>
      <c r="FO32" s="136"/>
      <c r="FP32" s="137" t="s">
        <v>63</v>
      </c>
      <c r="FQ32" s="138">
        <f>AVERAGE(FR6:FR28)</f>
        <v>86.7439937386957</v>
      </c>
      <c r="FR32" s="135"/>
      <c r="FT32" s="136"/>
      <c r="FU32" s="137" t="s">
        <v>63</v>
      </c>
      <c r="FV32" s="138">
        <f>AVERAGE(FW6:FW28)</f>
        <v>89.1034662045454</v>
      </c>
      <c r="FW32" s="135"/>
      <c r="FY32" s="136"/>
      <c r="FZ32" s="137" t="s">
        <v>63</v>
      </c>
      <c r="GA32" s="138">
        <f>AVERAGE(GB6:GB28)</f>
        <v>91.050642631579</v>
      </c>
      <c r="GB32" s="135"/>
      <c r="GD32" s="136"/>
      <c r="GE32" s="137" t="s">
        <v>63</v>
      </c>
      <c r="GF32" s="138">
        <f>AVERAGE(GG6:GG28)</f>
        <v>96.5549024711111</v>
      </c>
      <c r="GG32" s="135"/>
      <c r="GI32" s="136"/>
      <c r="GJ32" s="137" t="s">
        <v>63</v>
      </c>
      <c r="GK32" s="138">
        <f>AVERAGE(GL6:GL28)</f>
        <v>100.27095952381</v>
      </c>
      <c r="GL32" s="135"/>
      <c r="GN32" s="136"/>
      <c r="GO32" s="137" t="s">
        <v>63</v>
      </c>
      <c r="GP32" s="138">
        <f>AVERAGE(GQ6:GQ28)</f>
        <v>102.299358636364</v>
      </c>
      <c r="GQ32" s="135"/>
      <c r="GS32" s="136"/>
      <c r="GT32" s="137" t="s">
        <v>63</v>
      </c>
      <c r="GU32" s="138">
        <f>AVERAGE(GV6:GV28)</f>
        <v>104.2404875</v>
      </c>
      <c r="GV32" s="135"/>
      <c r="GX32" s="136"/>
      <c r="GY32" s="137" t="s">
        <v>63</v>
      </c>
      <c r="GZ32" s="138">
        <f>AVERAGE(HA6:HA28)</f>
        <v>90.8668211111111</v>
      </c>
      <c r="HA32" s="135"/>
      <c r="HC32" s="136"/>
      <c r="HD32" s="137" t="s">
        <v>63</v>
      </c>
      <c r="HE32" s="138">
        <f>AVERAGE(HF6:HF28)</f>
        <v>85.3636528571429</v>
      </c>
      <c r="HF32" s="135"/>
      <c r="HH32" s="136"/>
      <c r="HI32" s="137" t="s">
        <v>63</v>
      </c>
      <c r="HJ32" s="138">
        <f>AVERAGE(HK6:HK28)</f>
        <v>82.3145485714286</v>
      </c>
      <c r="HK32" s="135"/>
      <c r="HM32" s="136"/>
      <c r="HN32" s="137" t="s">
        <v>63</v>
      </c>
      <c r="HO32" s="138">
        <f>AVERAGE(HP6:HP28)</f>
        <v>80.2837652631579</v>
      </c>
      <c r="HP32" s="135"/>
      <c r="HR32" s="136"/>
      <c r="HS32" s="137" t="s">
        <v>63</v>
      </c>
      <c r="HT32" s="138">
        <f>AVERAGE(HU6:HU28)</f>
        <v>78.7058945</v>
      </c>
      <c r="HU32" s="135"/>
      <c r="HW32" s="136"/>
      <c r="HX32" s="137" t="s">
        <v>63</v>
      </c>
      <c r="HY32" s="138">
        <f>AVERAGE(HZ6:HZ28)</f>
        <v>78.6082391304348</v>
      </c>
      <c r="HZ32" s="135"/>
      <c r="IB32" s="136"/>
      <c r="IC32" s="137" t="s">
        <v>63</v>
      </c>
      <c r="ID32" s="138">
        <f>AVERAGE(IE6:IE28)</f>
        <v>79.6872433333333</v>
      </c>
      <c r="IE32" s="135"/>
      <c r="IG32" s="136"/>
      <c r="IH32" s="137" t="s">
        <v>63</v>
      </c>
      <c r="II32" s="138">
        <f>AVERAGE(IJ6:IJ28)</f>
        <v>82.6704754545455</v>
      </c>
      <c r="IJ32" s="135"/>
      <c r="IL32" s="136"/>
      <c r="IM32" s="137" t="s">
        <v>63</v>
      </c>
      <c r="IN32" s="138">
        <f>AVERAGE(IO6:IO28)</f>
        <v>80.2390160970588</v>
      </c>
      <c r="IO32" s="135"/>
      <c r="IQ32" s="136"/>
      <c r="IR32" s="137" t="s">
        <v>63</v>
      </c>
      <c r="IS32" s="138">
        <f>AVERAGE(IT6:IT28)</f>
        <v>80.0815708345</v>
      </c>
      <c r="IT32" s="135"/>
      <c r="IV32" s="136"/>
      <c r="IW32" s="137" t="s">
        <v>63</v>
      </c>
      <c r="IX32" s="138">
        <f>AVERAGE(IY6:IY28)</f>
        <v>78.5757081569565</v>
      </c>
      <c r="IY32" s="135"/>
      <c r="JA32" s="136"/>
      <c r="JB32" s="137" t="s">
        <v>63</v>
      </c>
      <c r="JC32" s="138">
        <f>AVERAGE(JD6:JD28)</f>
        <v>78.4646900715</v>
      </c>
      <c r="JD32" s="135"/>
      <c r="JF32" s="136"/>
      <c r="JG32" s="137" t="s">
        <v>63</v>
      </c>
      <c r="JH32" s="138">
        <f>AVERAGE(JI6:JI28)</f>
        <v>77.1737707978571</v>
      </c>
      <c r="JI32" s="135"/>
      <c r="JK32" s="136"/>
      <c r="JL32" s="137" t="s">
        <v>63</v>
      </c>
      <c r="JM32" s="138">
        <f>AVERAGE(JN6:JN28)</f>
        <v>80.4460895277273</v>
      </c>
      <c r="JN32" s="135"/>
      <c r="JP32" s="136"/>
      <c r="JQ32" s="137" t="s">
        <v>63</v>
      </c>
      <c r="JR32" s="138">
        <f>AVERAGE(JS6:JS28)</f>
        <v>77.1141617547619</v>
      </c>
      <c r="JS32" s="135"/>
      <c r="JU32" s="136"/>
      <c r="JV32" s="137" t="s">
        <v>63</v>
      </c>
      <c r="JW32" s="138">
        <f>AVERAGE(JX6:JX28)</f>
        <v>73.1526941888889</v>
      </c>
      <c r="JX32" s="135"/>
      <c r="JZ32" s="136"/>
      <c r="KA32" s="137" t="s">
        <v>63</v>
      </c>
      <c r="KB32" s="138">
        <f>AVERAGE(KC6:KC28)</f>
        <v>73.90762557</v>
      </c>
      <c r="KC32" s="135"/>
    </row>
    <row r="33" spans="9:289">
      <c r="I33" s="164" t="str">
        <f>I6</f>
        <v>2022-03-31</v>
      </c>
      <c r="P33" s="164" t="str">
        <f>P6</f>
        <v>2022-04-29</v>
      </c>
      <c r="W33" s="164" t="str">
        <f>W6</f>
        <v>2022-05-31</v>
      </c>
      <c r="AD33" s="164" t="str">
        <f>AD6</f>
        <v>2022-06-30</v>
      </c>
      <c r="AK33" s="164" t="str">
        <f>AK6</f>
        <v>2022-07-29</v>
      </c>
      <c r="AR33" s="164" t="str">
        <f>AR6</f>
        <v>2022-08-31</v>
      </c>
      <c r="AY33" s="164" t="str">
        <f>AY6</f>
        <v>2022-09-30</v>
      </c>
      <c r="BF33" s="164" t="str">
        <f>BF6</f>
        <v>2022-10-31</v>
      </c>
      <c r="BM33" s="164" t="str">
        <f>BM6</f>
        <v>2022-11-30</v>
      </c>
      <c r="BT33" s="164" t="str">
        <f>BT6</f>
        <v>2022-12-30</v>
      </c>
      <c r="CA33" s="164" t="str">
        <f>CA6</f>
        <v>2023-01-31</v>
      </c>
      <c r="CH33" s="164"/>
      <c r="CI33" s="164">
        <f>CI7</f>
        <v>44984</v>
      </c>
      <c r="CM33" s="164"/>
      <c r="CN33" s="164">
        <f>CN7</f>
        <v>45015</v>
      </c>
      <c r="CR33" s="164"/>
      <c r="CS33" s="164">
        <f>CS7</f>
        <v>45043</v>
      </c>
      <c r="CW33" s="164"/>
      <c r="CX33" s="164">
        <f>CX7</f>
        <v>45076</v>
      </c>
      <c r="DB33" s="164"/>
      <c r="DC33" s="164">
        <f>DC7</f>
        <v>45106</v>
      </c>
      <c r="DG33" s="164"/>
      <c r="DH33" s="164">
        <f>DH7</f>
        <v>45135</v>
      </c>
      <c r="DI33" s="135"/>
      <c r="DJ33" s="135"/>
      <c r="DL33" s="164"/>
      <c r="DM33" s="164">
        <f>DM7</f>
        <v>45168</v>
      </c>
      <c r="DN33" s="135"/>
      <c r="DO33" s="135"/>
      <c r="DQ33" s="164"/>
      <c r="DR33" s="164">
        <f>DR7</f>
        <v>45196</v>
      </c>
      <c r="DS33" s="135"/>
      <c r="DT33" s="135"/>
      <c r="DV33" s="164"/>
      <c r="DW33" s="164">
        <f>DW7</f>
        <v>45229</v>
      </c>
      <c r="DX33" s="135"/>
      <c r="DY33" s="135"/>
      <c r="EA33" s="164"/>
      <c r="EB33" s="164">
        <f>EB7</f>
        <v>45259</v>
      </c>
      <c r="EC33" s="135"/>
      <c r="ED33" s="135"/>
      <c r="EF33" s="164"/>
      <c r="EG33" s="164">
        <f>EG7</f>
        <v>45288</v>
      </c>
      <c r="EH33" s="135"/>
      <c r="EI33" s="135"/>
      <c r="EK33" s="164"/>
      <c r="EL33" s="164">
        <f>EL7</f>
        <v>45320</v>
      </c>
      <c r="EM33" s="135"/>
      <c r="EN33" s="135"/>
      <c r="EP33" s="164"/>
      <c r="EQ33" s="164">
        <f>EQ7</f>
        <v>45350</v>
      </c>
      <c r="ER33" s="135"/>
      <c r="ES33" s="135"/>
      <c r="EU33" s="164"/>
      <c r="EV33" s="164">
        <f>EV7</f>
        <v>45379</v>
      </c>
      <c r="EW33" s="135"/>
      <c r="EX33" s="135"/>
      <c r="EZ33" s="164"/>
      <c r="FA33" s="164">
        <f>FA7</f>
        <v>45411</v>
      </c>
      <c r="FB33" s="135"/>
      <c r="FC33" s="135"/>
      <c r="FE33" s="164"/>
      <c r="FF33" s="164">
        <f>FF7</f>
        <v>45442</v>
      </c>
      <c r="FG33" s="135"/>
      <c r="FH33" s="135"/>
      <c r="FJ33" s="164"/>
      <c r="FK33" s="164">
        <f>FK7</f>
        <v>45470</v>
      </c>
      <c r="FL33" s="135"/>
      <c r="FM33" s="135"/>
      <c r="FO33" s="164"/>
      <c r="FP33" s="164">
        <f>FP7</f>
        <v>45503</v>
      </c>
      <c r="FQ33" s="135"/>
      <c r="FR33" s="135"/>
      <c r="FT33" s="164"/>
      <c r="FU33" s="164">
        <f>FU7</f>
        <v>45533</v>
      </c>
      <c r="FV33" s="135"/>
      <c r="FW33" s="135"/>
      <c r="FY33" s="164"/>
      <c r="FZ33" s="164">
        <f>FZ7</f>
        <v>45562</v>
      </c>
      <c r="GA33" s="135"/>
      <c r="GB33" s="135"/>
      <c r="GD33" s="164"/>
      <c r="GE33" s="164">
        <f>GE7</f>
        <v>45595</v>
      </c>
      <c r="GF33" s="135"/>
      <c r="GG33" s="135"/>
      <c r="GI33" s="164"/>
      <c r="GJ33" s="164">
        <f>GJ7</f>
        <v>45624</v>
      </c>
      <c r="GK33" s="135"/>
      <c r="GL33" s="135"/>
      <c r="GN33" s="164"/>
      <c r="GO33" s="164">
        <f>GO7</f>
        <v>45656</v>
      </c>
      <c r="GP33" s="135"/>
      <c r="GQ33" s="135"/>
      <c r="GS33" s="164"/>
      <c r="GT33" s="164">
        <f>GT7</f>
        <v>45673</v>
      </c>
      <c r="GU33" s="135"/>
      <c r="GV33" s="135"/>
      <c r="GX33" s="164"/>
      <c r="GY33" s="164">
        <f>GY7</f>
        <v>45715</v>
      </c>
      <c r="GZ33" s="135"/>
      <c r="HA33" s="135"/>
      <c r="HC33" s="164"/>
      <c r="HD33" s="164">
        <f>HD7</f>
        <v>45744</v>
      </c>
      <c r="HE33" s="135"/>
      <c r="HF33" s="135"/>
      <c r="HH33" s="164"/>
      <c r="HI33" s="164">
        <f>HI7</f>
        <v>45776</v>
      </c>
      <c r="HJ33" s="135"/>
      <c r="HK33" s="135"/>
      <c r="HM33" s="164"/>
      <c r="HN33" s="164">
        <f>HN7</f>
        <v>45806</v>
      </c>
      <c r="HO33" s="135"/>
      <c r="HP33" s="135"/>
      <c r="HR33" s="164"/>
      <c r="HS33" s="164">
        <f>HS7</f>
        <v>45835</v>
      </c>
      <c r="HT33" s="135"/>
      <c r="HU33" s="135"/>
      <c r="HW33" s="164"/>
      <c r="HX33" s="164">
        <f>HX7</f>
        <v>45868</v>
      </c>
      <c r="HY33" s="135"/>
      <c r="HZ33" s="135"/>
      <c r="IB33" s="164"/>
      <c r="IC33" s="164">
        <f>IC7</f>
        <v>45897</v>
      </c>
      <c r="ID33" s="135"/>
      <c r="IE33" s="135"/>
      <c r="IG33" s="164"/>
      <c r="IH33" s="164">
        <f>IH7</f>
        <v>45929</v>
      </c>
      <c r="II33" s="135"/>
      <c r="IJ33" s="135"/>
      <c r="IL33" s="164"/>
      <c r="IM33" s="164">
        <f>IM7</f>
        <v>45960</v>
      </c>
      <c r="IN33" s="135"/>
      <c r="IO33" s="135"/>
      <c r="IQ33" s="164"/>
      <c r="IR33" s="164">
        <f>IR7</f>
        <v>45988</v>
      </c>
      <c r="IS33" s="135"/>
      <c r="IT33" s="135"/>
      <c r="IV33" s="164"/>
      <c r="IW33" s="164">
        <f>IW7</f>
        <v>46021</v>
      </c>
      <c r="IX33" s="135"/>
      <c r="IY33" s="135"/>
      <c r="JA33" s="164"/>
      <c r="JB33" s="164">
        <f>JB7</f>
        <v>46051</v>
      </c>
      <c r="JC33" s="135"/>
      <c r="JD33" s="135"/>
      <c r="JF33" s="164"/>
      <c r="JG33" s="164">
        <f>JG7</f>
        <v>46079</v>
      </c>
      <c r="JH33" s="135"/>
      <c r="JI33" s="135"/>
      <c r="JK33" s="164"/>
      <c r="JL33" s="164">
        <f>JL7</f>
        <v>46111</v>
      </c>
      <c r="JM33" s="135"/>
      <c r="JN33" s="135"/>
      <c r="JP33" s="164"/>
      <c r="JQ33" s="164">
        <f>JQ7</f>
        <v>46141</v>
      </c>
      <c r="JR33" s="135"/>
      <c r="JS33" s="135"/>
      <c r="JU33" s="164"/>
      <c r="JV33" s="164">
        <f>JV7</f>
        <v>46170</v>
      </c>
      <c r="JW33" s="135"/>
      <c r="JX33" s="135"/>
      <c r="JZ33" s="164"/>
      <c r="KA33" s="164">
        <f>KA7</f>
        <v>46202</v>
      </c>
      <c r="KB33" s="135"/>
      <c r="KC33" s="135"/>
    </row>
  </sheetData>
  <sheetProtection formatCells="0" insertHyperlinks="0" autoFilter="0"/>
  <mergeCells count="24">
    <mergeCell ref="C5:D5"/>
    <mergeCell ref="E5:F5"/>
    <mergeCell ref="J5:K5"/>
    <mergeCell ref="L5:M5"/>
    <mergeCell ref="Q5:R5"/>
    <mergeCell ref="S5:T5"/>
    <mergeCell ref="X5:Y5"/>
    <mergeCell ref="Z5:AA5"/>
    <mergeCell ref="AE5:AF5"/>
    <mergeCell ref="AG5:AH5"/>
    <mergeCell ref="AL5:AM5"/>
    <mergeCell ref="AN5:AO5"/>
    <mergeCell ref="AS5:AT5"/>
    <mergeCell ref="AU5:AV5"/>
    <mergeCell ref="AZ5:BA5"/>
    <mergeCell ref="BB5:BC5"/>
    <mergeCell ref="BG5:BH5"/>
    <mergeCell ref="BI5:BJ5"/>
    <mergeCell ref="BN5:BO5"/>
    <mergeCell ref="BP5:BQ5"/>
    <mergeCell ref="BU5:BV5"/>
    <mergeCell ref="BW5:BX5"/>
    <mergeCell ref="CB5:CC5"/>
    <mergeCell ref="CD5:CE5"/>
  </mergeCell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B1:JP33"/>
  <sheetViews>
    <sheetView zoomScale="90" zoomScaleNormal="90" topLeftCell="JC1" workbookViewId="0">
      <selection activeCell="IF2" sqref="IF2"/>
    </sheetView>
  </sheetViews>
  <sheetFormatPr defaultColWidth="9" defaultRowHeight="14.4"/>
  <cols>
    <col min="2" max="2" width="13.8888888888889" style="135" customWidth="1"/>
    <col min="3" max="3" width="9" style="135"/>
    <col min="4" max="4" width="13.1111111111111" style="135" customWidth="1"/>
    <col min="5" max="5" width="19.212962962963" style="135" customWidth="1"/>
    <col min="6" max="6" width="12.5555555555556" style="135" customWidth="1"/>
    <col min="7" max="7" width="20.3333333333333" style="135" customWidth="1"/>
    <col min="9" max="9" width="13.8888888888889" style="135" customWidth="1"/>
    <col min="10" max="10" width="9" style="135"/>
    <col min="11" max="11" width="13.1111111111111" style="135" customWidth="1"/>
    <col min="12" max="12" width="19.212962962963" style="135" customWidth="1"/>
    <col min="13" max="13" width="12.5555555555556" style="135" customWidth="1"/>
    <col min="14" max="14" width="20.3333333333333" style="135" customWidth="1"/>
    <col min="16" max="16" width="13.8888888888889" style="135" customWidth="1"/>
    <col min="17" max="17" width="9" style="135"/>
    <col min="18" max="18" width="13.1111111111111" style="135" customWidth="1"/>
    <col min="19" max="19" width="19.212962962963" style="135" customWidth="1"/>
    <col min="20" max="20" width="12.5555555555556" style="135" customWidth="1"/>
    <col min="21" max="21" width="20.3333333333333" style="135" customWidth="1"/>
    <col min="23" max="23" width="13.8888888888889" style="135" customWidth="1"/>
    <col min="24" max="24" width="9" style="135"/>
    <col min="25" max="25" width="13.1111111111111" style="135" customWidth="1"/>
    <col min="26" max="26" width="19.212962962963" style="135" customWidth="1"/>
    <col min="27" max="27" width="12.5555555555556" style="135" customWidth="1"/>
    <col min="28" max="28" width="20.3333333333333" style="135" customWidth="1"/>
    <col min="30" max="30" width="13.8888888888889" style="135" customWidth="1"/>
    <col min="31" max="31" width="9" style="135"/>
    <col min="32" max="32" width="13.1111111111111" style="135" customWidth="1"/>
    <col min="33" max="33" width="19.212962962963" style="135" customWidth="1"/>
    <col min="34" max="34" width="16.5555555555556" style="135" customWidth="1"/>
    <col min="35" max="35" width="20.3333333333333" style="135" customWidth="1"/>
    <col min="37" max="37" width="13.8888888888889" style="135" customWidth="1"/>
    <col min="38" max="38" width="9" style="135"/>
    <col min="39" max="39" width="13.1111111111111" style="135" customWidth="1"/>
    <col min="40" max="40" width="19.212962962963" style="135" customWidth="1"/>
    <col min="41" max="41" width="16.5555555555556" style="135" customWidth="1"/>
    <col min="42" max="42" width="20.3333333333333" style="135" customWidth="1"/>
    <col min="44" max="44" width="13.8888888888889" style="135" customWidth="1"/>
    <col min="45" max="45" width="9" style="135"/>
    <col min="46" max="46" width="13.1111111111111" style="135" customWidth="1"/>
    <col min="47" max="47" width="19.212962962963" style="135" customWidth="1"/>
    <col min="48" max="48" width="16.5555555555556" style="135" customWidth="1"/>
    <col min="49" max="49" width="20.3333333333333" style="135" customWidth="1"/>
    <col min="51" max="51" width="13.8888888888889" style="135" customWidth="1"/>
    <col min="52" max="52" width="9" style="135"/>
    <col min="53" max="53" width="13.1111111111111" style="135" customWidth="1"/>
    <col min="54" max="54" width="19.212962962963" style="135" customWidth="1"/>
    <col min="55" max="55" width="16.5555555555556" style="135" customWidth="1"/>
    <col min="56" max="56" width="20.3333333333333" style="135" customWidth="1"/>
    <col min="58" max="58" width="13.8888888888889" style="135" customWidth="1"/>
    <col min="59" max="59" width="9" style="135"/>
    <col min="60" max="60" width="13.1111111111111" style="135" customWidth="1"/>
    <col min="61" max="61" width="19.212962962963" style="135" customWidth="1"/>
    <col min="62" max="62" width="16.5555555555556" style="135" customWidth="1"/>
    <col min="63" max="63" width="20.3333333333333" style="135" customWidth="1"/>
    <col min="65" max="65" width="13.8888888888889" style="135" customWidth="1"/>
    <col min="66" max="66" width="9" style="135"/>
    <col min="67" max="67" width="13.1111111111111" style="135" customWidth="1"/>
    <col min="68" max="68" width="19.212962962963" style="135" customWidth="1"/>
    <col min="69" max="69" width="16.5555555555556" style="135" customWidth="1"/>
    <col min="70" max="70" width="20.3333333333333" style="135" customWidth="1"/>
    <col min="72" max="72" width="13.8888888888889" style="135" customWidth="1"/>
    <col min="73" max="73" width="12.787037037037" style="135" customWidth="1"/>
    <col min="74" max="74" width="13.1111111111111" style="135" customWidth="1"/>
    <col min="75" max="75" width="14.787037037037" style="135" customWidth="1"/>
    <col min="77" max="77" width="13.8888888888889" style="135" customWidth="1"/>
    <col min="78" max="78" width="12.787037037037" style="135" customWidth="1"/>
    <col min="79" max="79" width="13.1111111111111" style="135" customWidth="1"/>
    <col min="80" max="80" width="14.787037037037" style="135" customWidth="1"/>
    <col min="82" max="82" width="13.8888888888889" style="135" customWidth="1"/>
    <col min="83" max="83" width="12.787037037037" style="135" customWidth="1"/>
    <col min="84" max="84" width="13.1111111111111" style="135" customWidth="1"/>
    <col min="85" max="85" width="14.787037037037" style="135" customWidth="1"/>
    <col min="87" max="87" width="13.8888888888889" style="135" customWidth="1"/>
    <col min="88" max="88" width="12.787037037037" style="135" customWidth="1"/>
    <col min="89" max="89" width="13.1111111111111" style="135" customWidth="1"/>
    <col min="90" max="90" width="14.787037037037" style="135" customWidth="1"/>
    <col min="92" max="92" width="13.8888888888889" style="135" customWidth="1"/>
    <col min="93" max="93" width="12.787037037037" style="135" customWidth="1"/>
    <col min="94" max="94" width="13.1111111111111" style="135" customWidth="1"/>
    <col min="95" max="95" width="14.787037037037" style="135" customWidth="1"/>
    <col min="98" max="98" width="10.787037037037" customWidth="1"/>
    <col min="99" max="99" width="16.787037037037" customWidth="1"/>
    <col min="100" max="100" width="14.787037037037" customWidth="1"/>
    <col min="103" max="103" width="10.787037037037" customWidth="1"/>
    <col min="104" max="104" width="16.787037037037" customWidth="1"/>
    <col min="105" max="105" width="14.787037037037" customWidth="1"/>
    <col min="108" max="108" width="10.787037037037" customWidth="1"/>
    <col min="109" max="109" width="16.787037037037" customWidth="1"/>
    <col min="110" max="110" width="14.787037037037" customWidth="1"/>
    <col min="113" max="113" width="10.787037037037" customWidth="1"/>
    <col min="114" max="114" width="16.787037037037" customWidth="1"/>
    <col min="115" max="115" width="14.787037037037" customWidth="1"/>
    <col min="118" max="118" width="10.787037037037" customWidth="1"/>
    <col min="119" max="119" width="16.787037037037" customWidth="1"/>
    <col min="120" max="120" width="14.787037037037" customWidth="1"/>
    <col min="123" max="123" width="10.787037037037" customWidth="1"/>
    <col min="124" max="124" width="16.787037037037" customWidth="1"/>
    <col min="125" max="125" width="14.787037037037" customWidth="1"/>
    <col min="128" max="128" width="10.787037037037" customWidth="1"/>
    <col min="129" max="129" width="16.787037037037" customWidth="1"/>
    <col min="130" max="130" width="14.787037037037" customWidth="1"/>
    <col min="133" max="133" width="10.787037037037" customWidth="1"/>
    <col min="134" max="134" width="16.787037037037" customWidth="1"/>
    <col min="135" max="135" width="14.787037037037" customWidth="1"/>
    <col min="138" max="138" width="10.787037037037" customWidth="1"/>
    <col min="139" max="139" width="16.787037037037" customWidth="1"/>
    <col min="140" max="140" width="14.787037037037" customWidth="1"/>
    <col min="143" max="143" width="10.787037037037" customWidth="1"/>
    <col min="144" max="144" width="16.787037037037" customWidth="1"/>
    <col min="145" max="145" width="14.787037037037" customWidth="1"/>
    <col min="148" max="148" width="10.787037037037" customWidth="1"/>
    <col min="149" max="149" width="16.787037037037" customWidth="1"/>
    <col min="150" max="150" width="14.787037037037" customWidth="1"/>
    <col min="153" max="153" width="10.787037037037" customWidth="1"/>
    <col min="154" max="154" width="16.787037037037" customWidth="1"/>
    <col min="155" max="155" width="14.787037037037" customWidth="1"/>
    <col min="158" max="158" width="10.787037037037" customWidth="1"/>
    <col min="159" max="159" width="16.787037037037" customWidth="1"/>
    <col min="160" max="160" width="14.787037037037" customWidth="1"/>
    <col min="162" max="162" width="11.212962962963" customWidth="1"/>
    <col min="163" max="163" width="10.787037037037" customWidth="1"/>
    <col min="164" max="164" width="16.787037037037" customWidth="1"/>
    <col min="165" max="165" width="14.787037037037" customWidth="1"/>
    <col min="167" max="167" width="11.212962962963" customWidth="1"/>
    <col min="168" max="168" width="10.787037037037" customWidth="1"/>
    <col min="169" max="169" width="16.787037037037" customWidth="1"/>
    <col min="170" max="170" width="14.787037037037" customWidth="1"/>
    <col min="172" max="172" width="11.212962962963" customWidth="1"/>
    <col min="173" max="173" width="10.787037037037" customWidth="1"/>
    <col min="174" max="174" width="16.787037037037" customWidth="1"/>
    <col min="175" max="175" width="14.787037037037" customWidth="1"/>
    <col min="177" max="177" width="11.212962962963" customWidth="1"/>
    <col min="178" max="178" width="10.787037037037" customWidth="1"/>
    <col min="179" max="179" width="16.787037037037" customWidth="1"/>
    <col min="180" max="180" width="14.787037037037" customWidth="1"/>
    <col min="182" max="182" width="11.212962962963" customWidth="1"/>
    <col min="183" max="183" width="10.787037037037" customWidth="1"/>
    <col min="184" max="184" width="16.787037037037" customWidth="1"/>
    <col min="185" max="185" width="14.787037037037" customWidth="1"/>
    <col min="187" max="187" width="11.212962962963" customWidth="1"/>
    <col min="188" max="188" width="10.787037037037" customWidth="1"/>
    <col min="189" max="189" width="16.787037037037" customWidth="1"/>
    <col min="190" max="190" width="14.787037037037" customWidth="1"/>
    <col min="192" max="192" width="11.212962962963" customWidth="1"/>
    <col min="193" max="193" width="10.787037037037" customWidth="1"/>
    <col min="194" max="194" width="16.787037037037" customWidth="1"/>
    <col min="195" max="195" width="14.787037037037" customWidth="1"/>
    <col min="197" max="197" width="11.212962962963" customWidth="1"/>
    <col min="198" max="198" width="10.787037037037" customWidth="1"/>
    <col min="199" max="199" width="16.787037037037" customWidth="1"/>
    <col min="200" max="200" width="14.787037037037" customWidth="1"/>
    <col min="202" max="202" width="11.212962962963" customWidth="1"/>
    <col min="203" max="203" width="10.787037037037" customWidth="1"/>
    <col min="204" max="204" width="16.787037037037" customWidth="1"/>
    <col min="205" max="205" width="14.787037037037" customWidth="1"/>
    <col min="207" max="207" width="11.212962962963" customWidth="1"/>
    <col min="208" max="208" width="10.787037037037" customWidth="1"/>
    <col min="209" max="209" width="16.787037037037" customWidth="1"/>
    <col min="210" max="210" width="14.787037037037" customWidth="1"/>
    <col min="212" max="212" width="11.212962962963" customWidth="1"/>
    <col min="213" max="213" width="10.787037037037" customWidth="1"/>
    <col min="214" max="214" width="16.787037037037" customWidth="1"/>
    <col min="215" max="215" width="14.787037037037" customWidth="1"/>
    <col min="217" max="217" width="11.212962962963" customWidth="1"/>
    <col min="218" max="218" width="10.787037037037" customWidth="1"/>
    <col min="219" max="219" width="16.787037037037" customWidth="1"/>
    <col min="220" max="220" width="14.787037037037" customWidth="1"/>
    <col min="222" max="222" width="11.212962962963" customWidth="1"/>
    <col min="223" max="223" width="10.787037037037" customWidth="1"/>
    <col min="224" max="224" width="16.787037037037" customWidth="1"/>
    <col min="225" max="225" width="14.787037037037" customWidth="1"/>
    <col min="227" max="227" width="11.212962962963" customWidth="1"/>
    <col min="228" max="228" width="10.787037037037" customWidth="1"/>
    <col min="229" max="229" width="16.787037037037" customWidth="1"/>
    <col min="230" max="230" width="14.787037037037" customWidth="1"/>
    <col min="232" max="232" width="11.212962962963" customWidth="1"/>
    <col min="233" max="233" width="12.3703703703704" customWidth="1"/>
    <col min="234" max="234" width="16.787037037037" customWidth="1"/>
    <col min="235" max="235" width="14.787037037037" customWidth="1"/>
    <col min="237" max="237" width="11.212962962963" customWidth="1"/>
    <col min="238" max="238" width="12.3703703703704" customWidth="1"/>
    <col min="239" max="239" width="16.787037037037" customWidth="1"/>
    <col min="240" max="240" width="14.787037037037" customWidth="1"/>
    <col min="241" max="241" width="9" hidden="1" customWidth="1"/>
    <col min="243" max="243" width="11.212962962963" customWidth="1"/>
    <col min="244" max="244" width="12.3703703703704" customWidth="1"/>
    <col min="245" max="245" width="16.787037037037" customWidth="1"/>
    <col min="246" max="246" width="14.787037037037" customWidth="1"/>
    <col min="248" max="248" width="11.212962962963" customWidth="1"/>
    <col min="249" max="249" width="12.3703703703704" customWidth="1"/>
    <col min="250" max="250" width="16.787037037037" customWidth="1"/>
    <col min="251" max="251" width="14.787037037037" customWidth="1"/>
    <col min="253" max="253" width="11.212962962963" customWidth="1"/>
    <col min="254" max="254" width="12.3703703703704" customWidth="1"/>
    <col min="255" max="255" width="16.787037037037" customWidth="1"/>
    <col min="256" max="256" width="14.787037037037" customWidth="1"/>
    <col min="257" max="257" width="12.6296296296296"/>
    <col min="258" max="258" width="11.212962962963" customWidth="1"/>
    <col min="259" max="259" width="12.3703703703704" customWidth="1"/>
    <col min="260" max="260" width="16.787037037037" customWidth="1"/>
    <col min="261" max="261" width="14.787037037037" customWidth="1"/>
    <col min="263" max="263" width="11.212962962963" customWidth="1"/>
    <col min="264" max="264" width="12.3703703703704" customWidth="1"/>
    <col min="265" max="265" width="16.787037037037" customWidth="1"/>
    <col min="266" max="266" width="14.787037037037" customWidth="1"/>
    <col min="267" max="267" width="12.6296296296296"/>
    <col min="268" max="268" width="11.212962962963" customWidth="1"/>
    <col min="269" max="269" width="12.3703703703704" customWidth="1"/>
    <col min="270" max="270" width="16.787037037037" customWidth="1"/>
    <col min="271" max="271" width="14.787037037037" customWidth="1"/>
    <col min="273" max="273" width="11.212962962963" customWidth="1"/>
    <col min="274" max="274" width="12.3703703703704" customWidth="1"/>
    <col min="275" max="275" width="16.787037037037" customWidth="1"/>
    <col min="276" max="276" width="14.787037037037" customWidth="1"/>
    <col min="277" max="277" width="12.6296296296296"/>
  </cols>
  <sheetData>
    <row r="1" s="65" customFormat="1" spans="2:276">
      <c r="B1" s="300" t="s">
        <v>2708</v>
      </c>
      <c r="C1" s="301" t="s">
        <v>62</v>
      </c>
      <c r="D1" s="311">
        <f>1/D3</f>
        <v>0.192352081249519</v>
      </c>
      <c r="E1" s="316"/>
      <c r="F1" s="303"/>
      <c r="G1" s="303"/>
      <c r="I1" s="300" t="s">
        <v>2708</v>
      </c>
      <c r="J1" s="301" t="s">
        <v>62</v>
      </c>
      <c r="K1" s="311">
        <f>1/K3</f>
        <v>0.1953125</v>
      </c>
      <c r="L1" s="316"/>
      <c r="M1" s="303"/>
      <c r="N1" s="303"/>
      <c r="P1" s="300" t="s">
        <v>2708</v>
      </c>
      <c r="Q1" s="301" t="s">
        <v>62</v>
      </c>
      <c r="R1" s="311">
        <f>1/R3</f>
        <v>0.190603259315734</v>
      </c>
      <c r="S1" s="316"/>
      <c r="T1" s="303"/>
      <c r="U1" s="303"/>
      <c r="W1" s="300" t="s">
        <v>2708</v>
      </c>
      <c r="X1" s="301" t="s">
        <v>62</v>
      </c>
      <c r="Y1" s="311">
        <f>1/Y3</f>
        <v>0.184760919370335</v>
      </c>
      <c r="Z1" s="316"/>
      <c r="AA1" s="303"/>
      <c r="AB1" s="303"/>
      <c r="AD1" s="300" t="s">
        <v>2708</v>
      </c>
      <c r="AE1" s="301" t="s">
        <v>62</v>
      </c>
      <c r="AF1" s="311">
        <f>1/AF3</f>
        <v>0.189555492370391</v>
      </c>
      <c r="AG1" s="316"/>
      <c r="AH1" s="303"/>
      <c r="AI1" s="303"/>
      <c r="AK1" s="300" t="s">
        <v>2708</v>
      </c>
      <c r="AL1" s="301" t="s">
        <v>62</v>
      </c>
      <c r="AM1" s="311">
        <f>1/AM3</f>
        <v>0.18768064261852</v>
      </c>
      <c r="AN1" s="316"/>
      <c r="AO1" s="303"/>
      <c r="AP1" s="303"/>
      <c r="AR1" s="300" t="s">
        <v>2708</v>
      </c>
      <c r="AS1" s="301" t="s">
        <v>62</v>
      </c>
      <c r="AT1" s="311">
        <f>1/AT3</f>
        <v>0.190255132132189</v>
      </c>
      <c r="AU1" s="316"/>
      <c r="AV1" s="303"/>
      <c r="AW1" s="303"/>
      <c r="AY1" s="300" t="s">
        <v>2708</v>
      </c>
      <c r="AZ1" s="301" t="s">
        <v>62</v>
      </c>
      <c r="BA1" s="311">
        <f>1/BA3</f>
        <v>0.202466036322407</v>
      </c>
      <c r="BB1" s="316"/>
      <c r="BC1" s="303"/>
      <c r="BD1" s="303"/>
      <c r="BF1" s="300" t="s">
        <v>2708</v>
      </c>
      <c r="BG1" s="301" t="s">
        <v>62</v>
      </c>
      <c r="BH1" s="311">
        <f>1/BH3</f>
        <v>0.201422039599573</v>
      </c>
      <c r="BI1" s="316"/>
      <c r="BJ1" s="303"/>
      <c r="BK1" s="303"/>
      <c r="BM1" s="300" t="s">
        <v>2708</v>
      </c>
      <c r="BN1" s="301" t="s">
        <v>62</v>
      </c>
      <c r="BO1" s="311">
        <f>1/BO3</f>
        <v>0.206232341355771</v>
      </c>
      <c r="BP1" s="316"/>
      <c r="BQ1" s="303"/>
      <c r="BR1" s="303"/>
      <c r="BT1" s="300" t="s">
        <v>2708</v>
      </c>
      <c r="BU1" s="301" t="s">
        <v>62</v>
      </c>
      <c r="BV1" s="311">
        <f>1/BV3</f>
        <v>0.19859789883423</v>
      </c>
      <c r="BW1" s="303"/>
      <c r="BY1" s="300" t="s">
        <v>2708</v>
      </c>
      <c r="BZ1" s="301" t="s">
        <v>62</v>
      </c>
      <c r="CA1" s="311">
        <f>1/CA3</f>
        <v>0.201263937527674</v>
      </c>
      <c r="CB1" s="303"/>
      <c r="CD1" s="300" t="s">
        <v>2708</v>
      </c>
      <c r="CE1" s="301" t="s">
        <v>62</v>
      </c>
      <c r="CF1" s="311">
        <f>1/CF3</f>
        <v>0.202922077922078</v>
      </c>
      <c r="CG1" s="303"/>
      <c r="CI1" s="300" t="s">
        <v>2708</v>
      </c>
      <c r="CJ1" s="301" t="s">
        <v>62</v>
      </c>
      <c r="CK1" s="311">
        <f>1/CK3</f>
        <v>0.204106625301057</v>
      </c>
      <c r="CL1" s="303"/>
      <c r="CN1" s="300" t="s">
        <v>2708</v>
      </c>
      <c r="CO1" s="301" t="s">
        <v>62</v>
      </c>
      <c r="CP1" s="311">
        <f>1/CP3</f>
        <v>0.203433965334852</v>
      </c>
      <c r="CQ1" s="303"/>
      <c r="CS1" s="300" t="s">
        <v>2708</v>
      </c>
      <c r="CT1" s="301" t="s">
        <v>62</v>
      </c>
      <c r="CU1" s="311">
        <f>1/CU3</f>
        <v>0.208811860513677</v>
      </c>
      <c r="CV1" s="303"/>
      <c r="CX1" s="300" t="s">
        <v>2708</v>
      </c>
      <c r="CY1" s="301" t="s">
        <v>62</v>
      </c>
      <c r="CZ1" s="311">
        <f>1/CZ3</f>
        <v>0.207658443392308</v>
      </c>
      <c r="DA1" s="303"/>
      <c r="DC1" s="300" t="s">
        <v>2708</v>
      </c>
      <c r="DD1" s="301" t="s">
        <v>62</v>
      </c>
      <c r="DE1" s="311">
        <f>1/DE3</f>
        <v>0.198141433355129</v>
      </c>
      <c r="DF1" s="303"/>
      <c r="DH1" s="300" t="s">
        <v>2708</v>
      </c>
      <c r="DI1" s="301" t="s">
        <v>62</v>
      </c>
      <c r="DJ1" s="311">
        <f>1/DJ3</f>
        <v>0.201422039599573</v>
      </c>
      <c r="DK1" s="303"/>
      <c r="DM1" s="300" t="s">
        <v>2708</v>
      </c>
      <c r="DN1" s="301" t="s">
        <v>62</v>
      </c>
      <c r="DO1" s="311">
        <f>1/DO3</f>
        <v>0.204461346582429</v>
      </c>
      <c r="DP1" s="303"/>
      <c r="DR1" s="300" t="s">
        <v>2708</v>
      </c>
      <c r="DS1" s="301" t="s">
        <v>62</v>
      </c>
      <c r="DT1" s="311">
        <f>1/DT3</f>
        <v>0.207361327112494</v>
      </c>
      <c r="DU1" s="303"/>
      <c r="DW1" s="300" t="s">
        <v>2708</v>
      </c>
      <c r="DX1" s="301" t="s">
        <v>62</v>
      </c>
      <c r="DY1" s="311">
        <f>1/DY3</f>
        <v>0.201539763795397</v>
      </c>
      <c r="DZ1" s="303"/>
      <c r="EB1" s="300" t="s">
        <v>2708</v>
      </c>
      <c r="EC1" s="301" t="s">
        <v>62</v>
      </c>
      <c r="ED1" s="311">
        <f>1/ED3</f>
        <v>0.198333994446648</v>
      </c>
      <c r="EE1" s="303"/>
      <c r="EG1" s="300" t="s">
        <v>2708</v>
      </c>
      <c r="EH1" s="301" t="s">
        <v>62</v>
      </c>
      <c r="EI1" s="311">
        <f>1/EI3</f>
        <v>0.196170747018205</v>
      </c>
      <c r="EJ1" s="303"/>
      <c r="EL1" s="300" t="s">
        <v>2708</v>
      </c>
      <c r="EM1" s="301" t="s">
        <v>62</v>
      </c>
      <c r="EN1" s="311">
        <f>1/EN3</f>
        <v>0.193274062620796</v>
      </c>
      <c r="EO1" s="303"/>
      <c r="EQ1" s="300" t="s">
        <v>2708</v>
      </c>
      <c r="ER1" s="301" t="s">
        <v>62</v>
      </c>
      <c r="ES1" s="311">
        <f>1/ES3</f>
        <v>0.195247671671515</v>
      </c>
      <c r="ET1" s="303"/>
      <c r="EV1" s="300" t="s">
        <v>2708</v>
      </c>
      <c r="EW1" s="301" t="s">
        <v>62</v>
      </c>
      <c r="EX1" s="311">
        <f>1/EX3</f>
        <v>0.195160031225605</v>
      </c>
      <c r="EY1" s="303"/>
      <c r="FA1" s="300" t="s">
        <v>2708</v>
      </c>
      <c r="FB1" s="301" t="s">
        <v>62</v>
      </c>
      <c r="FC1" s="311">
        <f>1/FC3</f>
        <v>0.200260338439972</v>
      </c>
      <c r="FD1" s="303"/>
      <c r="FF1" s="300" t="s">
        <v>2708</v>
      </c>
      <c r="FG1" s="301" t="s">
        <v>62</v>
      </c>
      <c r="FH1" s="311">
        <f>1/FH3</f>
        <v>0.209564524917222</v>
      </c>
      <c r="FI1" s="303"/>
      <c r="FK1" s="300" t="s">
        <v>2708</v>
      </c>
      <c r="FL1" s="301" t="s">
        <v>62</v>
      </c>
      <c r="FM1" s="311">
        <f>1/FM3</f>
        <v>0.216487703498441</v>
      </c>
      <c r="FN1" s="303"/>
      <c r="FP1" s="300" t="s">
        <v>2708</v>
      </c>
      <c r="FQ1" s="301" t="s">
        <v>62</v>
      </c>
      <c r="FR1" s="311">
        <f>1/FR3</f>
        <v>0.21111744463445</v>
      </c>
      <c r="FS1" s="303"/>
      <c r="FU1" s="300" t="s">
        <v>2708</v>
      </c>
      <c r="FV1" s="301" t="s">
        <v>62</v>
      </c>
      <c r="FW1" s="311">
        <f>1/FW3</f>
        <v>0.209867993032383</v>
      </c>
      <c r="FX1" s="303"/>
      <c r="FZ1" s="300" t="s">
        <v>2708</v>
      </c>
      <c r="GA1" s="301" t="s">
        <v>62</v>
      </c>
      <c r="GB1" s="311">
        <f>1/GB3</f>
        <v>0.212639278727567</v>
      </c>
      <c r="GC1" s="303"/>
      <c r="GE1" s="300" t="s">
        <v>2708</v>
      </c>
      <c r="GF1" s="301" t="s">
        <v>62</v>
      </c>
      <c r="GG1" s="311">
        <f>1/GG3</f>
        <v>0.21059725381181</v>
      </c>
      <c r="GH1" s="303"/>
      <c r="GJ1" s="300" t="s">
        <v>2708</v>
      </c>
      <c r="GK1" s="301" t="s">
        <v>62</v>
      </c>
      <c r="GL1" s="311">
        <f>1/GL3</f>
        <v>0.213010693136795</v>
      </c>
      <c r="GM1" s="303"/>
      <c r="GO1" s="300" t="s">
        <v>2708</v>
      </c>
      <c r="GP1" s="301" t="s">
        <v>62</v>
      </c>
      <c r="GQ1" s="311">
        <f>1/GQ3</f>
        <v>0.212621194080626</v>
      </c>
      <c r="GR1" s="303"/>
      <c r="GT1" s="300" t="s">
        <v>2708</v>
      </c>
      <c r="GU1" s="301" t="s">
        <v>62</v>
      </c>
      <c r="GV1" s="311">
        <f>1/GV3</f>
        <v>0.216736383536704</v>
      </c>
      <c r="GW1" s="303"/>
      <c r="GY1" s="300" t="s">
        <v>2708</v>
      </c>
      <c r="GZ1" s="301" t="s">
        <v>62</v>
      </c>
      <c r="HA1" s="311">
        <f>1/HA3</f>
        <v>0.220463414096431</v>
      </c>
      <c r="HB1" s="303"/>
      <c r="HD1" s="300" t="s">
        <v>2708</v>
      </c>
      <c r="HE1" s="301" t="s">
        <v>62</v>
      </c>
      <c r="HF1" s="311">
        <f>1/HF3</f>
        <v>0.219683655536028</v>
      </c>
      <c r="HG1" s="303"/>
      <c r="HI1" s="300" t="s">
        <v>2708</v>
      </c>
      <c r="HJ1" s="301" t="s">
        <v>62</v>
      </c>
      <c r="HK1" s="311">
        <f>1/HK3</f>
        <v>0.219794711739236</v>
      </c>
      <c r="HL1" s="303"/>
      <c r="HN1" s="300" t="s">
        <v>2708</v>
      </c>
      <c r="HO1" s="301" t="s">
        <v>62</v>
      </c>
      <c r="HP1" s="311">
        <f>1/HP3</f>
        <v>0.220463414096431</v>
      </c>
      <c r="HQ1" s="303"/>
      <c r="HS1" s="300" t="s">
        <v>2708</v>
      </c>
      <c r="HT1" s="301" t="s">
        <v>62</v>
      </c>
      <c r="HU1" s="311">
        <f>1/HU3</f>
        <v>0.220731061274943</v>
      </c>
      <c r="HV1" s="303"/>
      <c r="HX1" s="300" t="s">
        <v>2708</v>
      </c>
      <c r="HY1" s="301" t="s">
        <v>62</v>
      </c>
      <c r="HZ1" s="311">
        <f>1/HZ3</f>
        <v>0.219857532319057</v>
      </c>
      <c r="IA1" s="303"/>
      <c r="IC1" s="300" t="s">
        <v>2708</v>
      </c>
      <c r="ID1" s="301" t="s">
        <v>62</v>
      </c>
      <c r="IE1" s="311">
        <f>1/IE3</f>
        <v>0.219654702807187</v>
      </c>
      <c r="IF1" s="303"/>
      <c r="II1" s="300" t="s">
        <v>2708</v>
      </c>
      <c r="IJ1" s="301" t="s">
        <v>62</v>
      </c>
      <c r="IK1" s="311">
        <f>1/IK3</f>
        <v>0.222518914107699</v>
      </c>
      <c r="IL1" s="303"/>
      <c r="IN1" s="300" t="s">
        <v>2708</v>
      </c>
      <c r="IO1" s="301" t="s">
        <v>62</v>
      </c>
      <c r="IP1" s="311">
        <f>1/IP3</f>
        <v>0.222390250411422</v>
      </c>
      <c r="IQ1" s="303"/>
      <c r="IS1" s="300" t="s">
        <v>2708</v>
      </c>
      <c r="IT1" s="301" t="s">
        <v>62</v>
      </c>
      <c r="IU1" s="311">
        <f>1/IU3</f>
        <v>0.220891961741512</v>
      </c>
      <c r="IV1" s="303"/>
      <c r="IX1" s="300" t="s">
        <v>2708</v>
      </c>
      <c r="IY1" s="301" t="s">
        <v>62</v>
      </c>
      <c r="IZ1" s="311">
        <f>1/IZ3</f>
        <v>0.210694871686823</v>
      </c>
      <c r="JA1" s="303"/>
      <c r="JC1" s="300" t="s">
        <v>2708</v>
      </c>
      <c r="JD1" s="301" t="s">
        <v>62</v>
      </c>
      <c r="JE1" s="311">
        <f>1/JE3</f>
        <v>0.208912194204776</v>
      </c>
      <c r="JF1" s="303"/>
      <c r="JH1" s="300" t="s">
        <v>2708</v>
      </c>
      <c r="JI1" s="301" t="s">
        <v>62</v>
      </c>
      <c r="JJ1" s="311">
        <f>1/JJ3</f>
        <v>0.208255237619226</v>
      </c>
      <c r="JK1" s="303"/>
      <c r="JM1" s="300" t="s">
        <v>2708</v>
      </c>
      <c r="JN1" s="301" t="s">
        <v>62</v>
      </c>
      <c r="JO1" s="311">
        <f>1/JO3</f>
        <v>0.204244194358775</v>
      </c>
      <c r="JP1" s="303"/>
    </row>
    <row r="2" s="65" customFormat="1" spans="2:276">
      <c r="B2" s="304"/>
      <c r="C2" s="305" t="s">
        <v>63</v>
      </c>
      <c r="D2" s="311">
        <f>1/D4</f>
        <v>0.19029152661878</v>
      </c>
      <c r="E2" s="316"/>
      <c r="F2" s="317"/>
      <c r="G2" s="303"/>
      <c r="I2" s="304"/>
      <c r="J2" s="305" t="s">
        <v>63</v>
      </c>
      <c r="K2" s="311">
        <f>1/K4</f>
        <v>0.195006799579196</v>
      </c>
      <c r="L2" s="316"/>
      <c r="M2" s="317"/>
      <c r="N2" s="303"/>
      <c r="P2" s="304"/>
      <c r="Q2" s="305" t="s">
        <v>63</v>
      </c>
      <c r="R2" s="311">
        <f>1/R4</f>
        <v>0.191792557170165</v>
      </c>
      <c r="S2" s="316"/>
      <c r="T2" s="317"/>
      <c r="U2" s="303"/>
      <c r="W2" s="304"/>
      <c r="X2" s="305" t="s">
        <v>63</v>
      </c>
      <c r="Y2" s="311">
        <f>1/Y4</f>
        <v>0.185412945531857</v>
      </c>
      <c r="Z2" s="316"/>
      <c r="AA2" s="317"/>
      <c r="AB2" s="303"/>
      <c r="AD2" s="304"/>
      <c r="AE2" s="305" t="s">
        <v>63</v>
      </c>
      <c r="AF2" s="311">
        <f>1/AF4</f>
        <v>0.189677893948615</v>
      </c>
      <c r="AG2" s="316"/>
      <c r="AH2" s="317"/>
      <c r="AI2" s="303"/>
      <c r="AK2" s="304"/>
      <c r="AL2" s="305" t="s">
        <v>63</v>
      </c>
      <c r="AM2" s="311">
        <f>1/AM4</f>
        <v>0.18905293482175</v>
      </c>
      <c r="AN2" s="316"/>
      <c r="AO2" s="317"/>
      <c r="AP2" s="303"/>
      <c r="AR2" s="304"/>
      <c r="AS2" s="305" t="s">
        <v>63</v>
      </c>
      <c r="AT2" s="311">
        <f>1/AT4</f>
        <v>0.188475433994136</v>
      </c>
      <c r="AU2" s="316"/>
      <c r="AV2" s="317"/>
      <c r="AW2" s="303"/>
      <c r="AY2" s="304"/>
      <c r="AZ2" s="305" t="s">
        <v>63</v>
      </c>
      <c r="BA2" s="311">
        <f>1/BA4</f>
        <v>0.196583732160026</v>
      </c>
      <c r="BB2" s="316"/>
      <c r="BC2" s="317"/>
      <c r="BD2" s="303"/>
      <c r="BF2" s="304"/>
      <c r="BG2" s="305" t="s">
        <v>63</v>
      </c>
      <c r="BH2" s="311">
        <f>1/BH4</f>
        <v>0.200698064358396</v>
      </c>
      <c r="BI2" s="316"/>
      <c r="BJ2" s="317"/>
      <c r="BK2" s="303"/>
      <c r="BM2" s="304"/>
      <c r="BN2" s="305" t="s">
        <v>63</v>
      </c>
      <c r="BO2" s="311">
        <f>1/BO4</f>
        <v>0.203592128619327</v>
      </c>
      <c r="BP2" s="316"/>
      <c r="BQ2" s="317"/>
      <c r="BR2" s="303"/>
      <c r="BT2" s="304"/>
      <c r="BU2" s="305" t="s">
        <v>63</v>
      </c>
      <c r="BV2" s="311">
        <f>1/BV4</f>
        <v>0.201085661486365</v>
      </c>
      <c r="BW2" s="303"/>
      <c r="BY2" s="304"/>
      <c r="BZ2" s="305" t="s">
        <v>63</v>
      </c>
      <c r="CA2" s="311">
        <f>1/CA4</f>
        <v>0.199893100646176</v>
      </c>
      <c r="CB2" s="303"/>
      <c r="CD2" s="304"/>
      <c r="CE2" s="305" t="s">
        <v>63</v>
      </c>
      <c r="CF2" s="311">
        <f>1/CF4</f>
        <v>0.201073095361561</v>
      </c>
      <c r="CG2" s="303"/>
      <c r="CI2" s="304"/>
      <c r="CJ2" s="305" t="s">
        <v>63</v>
      </c>
      <c r="CK2" s="311">
        <f>1/CK4</f>
        <v>0.204500441209702</v>
      </c>
      <c r="CL2" s="303"/>
      <c r="CN2" s="304"/>
      <c r="CO2" s="305" t="s">
        <v>63</v>
      </c>
      <c r="CP2" s="311">
        <f>1/CP4</f>
        <v>0.205092866049747</v>
      </c>
      <c r="CQ2" s="303"/>
      <c r="CS2" s="304"/>
      <c r="CT2" s="305" t="s">
        <v>63</v>
      </c>
      <c r="CU2" s="311">
        <f>1/CU4</f>
        <v>0.207540438266108</v>
      </c>
      <c r="CV2" s="303"/>
      <c r="CX2" s="304"/>
      <c r="CY2" s="305" t="s">
        <v>63</v>
      </c>
      <c r="CZ2" s="311">
        <f>1/CZ4</f>
        <v>0.206982882515616</v>
      </c>
      <c r="DA2" s="303"/>
      <c r="DC2" s="304"/>
      <c r="DD2" s="305" t="s">
        <v>63</v>
      </c>
      <c r="DE2" s="311">
        <f>1/DE4</f>
        <v>0.203308024872704</v>
      </c>
      <c r="DF2" s="303"/>
      <c r="DH2" s="304"/>
      <c r="DI2" s="305" t="s">
        <v>63</v>
      </c>
      <c r="DJ2" s="311">
        <f>1/DJ4</f>
        <v>0.198973996439536</v>
      </c>
      <c r="DK2" s="303"/>
      <c r="DM2" s="304"/>
      <c r="DN2" s="305" t="s">
        <v>63</v>
      </c>
      <c r="DO2" s="311">
        <f>1/DO4</f>
        <v>0.202740311777738</v>
      </c>
      <c r="DP2" s="303"/>
      <c r="DR2" s="304"/>
      <c r="DS2" s="305" t="s">
        <v>63</v>
      </c>
      <c r="DT2" s="311">
        <f>1/DT4</f>
        <v>0.203675469326474</v>
      </c>
      <c r="DU2" s="303"/>
      <c r="DW2" s="304"/>
      <c r="DX2" s="305" t="s">
        <v>63</v>
      </c>
      <c r="DY2" s="311">
        <f>1/DY4</f>
        <v>0.203083189643918</v>
      </c>
      <c r="DZ2" s="303"/>
      <c r="EB2" s="304"/>
      <c r="EC2" s="305" t="s">
        <v>63</v>
      </c>
      <c r="ED2" s="311">
        <f>1/ED4</f>
        <v>0.199584116597041</v>
      </c>
      <c r="EE2" s="303"/>
      <c r="EG2" s="304"/>
      <c r="EH2" s="305" t="s">
        <v>63</v>
      </c>
      <c r="EI2" s="311">
        <f>1/EI4</f>
        <v>0.198860623323889</v>
      </c>
      <c r="EJ2" s="303"/>
      <c r="EL2" s="304"/>
      <c r="EM2" s="305" t="s">
        <v>63</v>
      </c>
      <c r="EN2" s="311">
        <f>1/EN4</f>
        <v>0.194929304014666</v>
      </c>
      <c r="EO2" s="303"/>
      <c r="EQ2" s="304"/>
      <c r="ER2" s="305" t="s">
        <v>63</v>
      </c>
      <c r="ES2" s="311">
        <f>1/ES4</f>
        <v>0.195691844053169</v>
      </c>
      <c r="ET2" s="303"/>
      <c r="EV2" s="304"/>
      <c r="EW2" s="305" t="s">
        <v>63</v>
      </c>
      <c r="EX2" s="311">
        <f>1/EX4</f>
        <v>0.195615736565317</v>
      </c>
      <c r="EY2" s="303"/>
      <c r="FA2" s="304"/>
      <c r="FB2" s="305" t="s">
        <v>63</v>
      </c>
      <c r="FC2" s="311">
        <f>1/FC4</f>
        <v>0.198138531569498</v>
      </c>
      <c r="FD2" s="303"/>
      <c r="FF2" s="304"/>
      <c r="FG2" s="305" t="s">
        <v>63</v>
      </c>
      <c r="FH2" s="311">
        <f>1/FH4</f>
        <v>0.205265431528584</v>
      </c>
      <c r="FI2" s="303"/>
      <c r="FK2" s="304"/>
      <c r="FL2" s="305" t="s">
        <v>63</v>
      </c>
      <c r="FM2" s="311">
        <f>1/FM4</f>
        <v>0.21199371159706</v>
      </c>
      <c r="FN2" s="303"/>
      <c r="FP2" s="304"/>
      <c r="FQ2" s="305" t="s">
        <v>63</v>
      </c>
      <c r="FR2" s="311">
        <f>1/FR4</f>
        <v>0.212189584320604</v>
      </c>
      <c r="FS2" s="303"/>
      <c r="FU2" s="304"/>
      <c r="FV2" s="305" t="s">
        <v>63</v>
      </c>
      <c r="FW2" s="311">
        <f>1/FW4</f>
        <v>0.209000143314384</v>
      </c>
      <c r="FX2" s="303"/>
      <c r="FZ2" s="304"/>
      <c r="GA2" s="305" t="s">
        <v>63</v>
      </c>
      <c r="GB2" s="311">
        <f>1/GB4</f>
        <v>0.212116683459237</v>
      </c>
      <c r="GC2" s="303"/>
      <c r="GE2" s="304"/>
      <c r="GF2" s="305" t="s">
        <v>63</v>
      </c>
      <c r="GG2" s="311">
        <f>1/GG4</f>
        <v>0.210522253079327</v>
      </c>
      <c r="GH2" s="303"/>
      <c r="GJ2" s="304"/>
      <c r="GK2" s="305" t="s">
        <v>63</v>
      </c>
      <c r="GL2" s="311">
        <f>1/GL4</f>
        <v>0.214462134922895</v>
      </c>
      <c r="GM2" s="303"/>
      <c r="GO2" s="304"/>
      <c r="GP2" s="305" t="s">
        <v>63</v>
      </c>
      <c r="GQ2" s="311">
        <f>1/GQ4</f>
        <v>0.213711093132241</v>
      </c>
      <c r="GR2" s="303"/>
      <c r="GT2" s="304"/>
      <c r="GU2" s="305" t="s">
        <v>63</v>
      </c>
      <c r="GV2" s="311">
        <f>1/GV4</f>
        <v>0.21512249689609</v>
      </c>
      <c r="GW2" s="303"/>
      <c r="GY2" s="304"/>
      <c r="GZ2" s="305" t="s">
        <v>63</v>
      </c>
      <c r="HA2" s="311">
        <f>1/HA4</f>
        <v>0.218771265430571</v>
      </c>
      <c r="HB2" s="303"/>
      <c r="HD2" s="304"/>
      <c r="HE2" s="305" t="s">
        <v>63</v>
      </c>
      <c r="HF2" s="311">
        <f>1/HF4</f>
        <v>0.22014018526998</v>
      </c>
      <c r="HG2" s="303"/>
      <c r="HI2" s="304"/>
      <c r="HJ2" s="305" t="s">
        <v>63</v>
      </c>
      <c r="HK2" s="311">
        <f>1/HK4</f>
        <v>0.220862689665835</v>
      </c>
      <c r="HL2" s="303"/>
      <c r="HN2" s="304"/>
      <c r="HO2" s="305" t="s">
        <v>63</v>
      </c>
      <c r="HP2" s="311">
        <f>1/HP4</f>
        <v>0.220699976248479</v>
      </c>
      <c r="HQ2" s="303"/>
      <c r="HS2" s="304"/>
      <c r="HT2" s="305" t="s">
        <v>63</v>
      </c>
      <c r="HU2" s="311">
        <f>1/HU4</f>
        <v>0.222504960849241</v>
      </c>
      <c r="HV2" s="303"/>
      <c r="HX2" s="304"/>
      <c r="HY2" s="305" t="s">
        <v>63</v>
      </c>
      <c r="HZ2" s="311">
        <f>1/HZ4</f>
        <v>0.218125735372424</v>
      </c>
      <c r="IA2" s="303"/>
      <c r="IC2" s="304"/>
      <c r="ID2" s="305" t="s">
        <v>63</v>
      </c>
      <c r="IE2" s="311">
        <f>1/IE4</f>
        <v>0.219192735075989</v>
      </c>
      <c r="IF2" s="303"/>
      <c r="II2" s="304"/>
      <c r="IJ2" s="305" t="s">
        <v>63</v>
      </c>
      <c r="IK2" s="311">
        <f>1/IK4</f>
        <v>0.223130914788244</v>
      </c>
      <c r="IL2" s="303"/>
      <c r="IN2" s="304"/>
      <c r="IO2" s="305" t="s">
        <v>63</v>
      </c>
      <c r="IP2" s="311">
        <f>1/IP4</f>
        <v>0.223048990480269</v>
      </c>
      <c r="IQ2" s="303"/>
      <c r="IS2" s="304"/>
      <c r="IT2" s="305" t="s">
        <v>63</v>
      </c>
      <c r="IU2" s="311">
        <f>1/IU4</f>
        <v>0.22109848042173</v>
      </c>
      <c r="IV2" s="303"/>
      <c r="IX2" s="304"/>
      <c r="IY2" s="305" t="s">
        <v>63</v>
      </c>
      <c r="IZ2" s="311">
        <f>1/IZ4</f>
        <v>0.214108379715372</v>
      </c>
      <c r="JA2" s="303"/>
      <c r="JC2" s="304"/>
      <c r="JD2" s="305" t="s">
        <v>63</v>
      </c>
      <c r="JE2" s="311">
        <f>1/JE4</f>
        <v>0.212020127777464</v>
      </c>
      <c r="JF2" s="303"/>
      <c r="JH2" s="304"/>
      <c r="JI2" s="305" t="s">
        <v>63</v>
      </c>
      <c r="JJ2" s="311">
        <f>1/JJ4</f>
        <v>0.209584289561654</v>
      </c>
      <c r="JK2" s="303"/>
      <c r="JM2" s="304"/>
      <c r="JN2" s="305" t="s">
        <v>63</v>
      </c>
      <c r="JO2" s="311">
        <f>1/JO4</f>
        <v>0.206410723921725</v>
      </c>
      <c r="JP2" s="303"/>
    </row>
    <row r="3" spans="2:276">
      <c r="B3" s="132" t="s">
        <v>2709</v>
      </c>
      <c r="C3" s="133" t="s">
        <v>62</v>
      </c>
      <c r="D3" s="134">
        <f>D6</f>
        <v>5.1988</v>
      </c>
      <c r="E3" s="318">
        <f>ROUND(D3,12)</f>
        <v>5.1988</v>
      </c>
      <c r="F3" s="156"/>
      <c r="G3" s="157"/>
      <c r="I3" s="132" t="s">
        <v>2709</v>
      </c>
      <c r="J3" s="133" t="s">
        <v>62</v>
      </c>
      <c r="K3" s="134">
        <f>K6</f>
        <v>5.12</v>
      </c>
      <c r="L3" s="318">
        <f>ROUND(K3,12)</f>
        <v>5.12</v>
      </c>
      <c r="M3" s="156"/>
      <c r="N3" s="157"/>
      <c r="P3" s="132" t="s">
        <v>2709</v>
      </c>
      <c r="Q3" s="133" t="s">
        <v>62</v>
      </c>
      <c r="R3" s="134">
        <f>R6</f>
        <v>5.2465</v>
      </c>
      <c r="S3" s="318">
        <f>ROUND(R3,12)</f>
        <v>5.2465</v>
      </c>
      <c r="T3" s="156">
        <v>5.2465</v>
      </c>
      <c r="U3" s="157"/>
      <c r="W3" s="132" t="s">
        <v>2709</v>
      </c>
      <c r="X3" s="133" t="s">
        <v>62</v>
      </c>
      <c r="Y3" s="134">
        <f>Y6</f>
        <v>5.4124</v>
      </c>
      <c r="Z3" s="318">
        <f>ROUND(Y3,12)</f>
        <v>5.4124</v>
      </c>
      <c r="AA3" s="156">
        <v>5.2465</v>
      </c>
      <c r="AB3" s="157"/>
      <c r="AD3" s="132" t="s">
        <v>2709</v>
      </c>
      <c r="AE3" s="133" t="s">
        <v>62</v>
      </c>
      <c r="AF3" s="134">
        <f>AF6</f>
        <v>5.2755</v>
      </c>
      <c r="AG3" s="318">
        <f>ROUND(AF3,12)</f>
        <v>5.2755</v>
      </c>
      <c r="AH3" s="156">
        <v>5.2465</v>
      </c>
      <c r="AI3" s="157"/>
      <c r="AK3" s="132" t="s">
        <v>2709</v>
      </c>
      <c r="AL3" s="133" t="s">
        <v>62</v>
      </c>
      <c r="AM3" s="134">
        <f>AM6</f>
        <v>5.3282</v>
      </c>
      <c r="AN3" s="318">
        <f>ROUND(AM3,12)</f>
        <v>5.3282</v>
      </c>
      <c r="AO3" s="156">
        <v>5.2465</v>
      </c>
      <c r="AP3" s="157"/>
      <c r="AR3" s="132" t="s">
        <v>2709</v>
      </c>
      <c r="AS3" s="133" t="s">
        <v>62</v>
      </c>
      <c r="AT3" s="134">
        <f>AT6</f>
        <v>5.2561</v>
      </c>
      <c r="AU3" s="318">
        <f>ROUND(AT3,12)</f>
        <v>5.2561</v>
      </c>
      <c r="AV3" s="156">
        <v>5.2465</v>
      </c>
      <c r="AW3" s="157"/>
      <c r="AY3" s="132" t="s">
        <v>2709</v>
      </c>
      <c r="AZ3" s="133" t="s">
        <v>62</v>
      </c>
      <c r="BA3" s="134">
        <f>BA6</f>
        <v>4.9391</v>
      </c>
      <c r="BB3" s="318">
        <f>ROUND(BA3,12)</f>
        <v>4.9391</v>
      </c>
      <c r="BC3" s="156"/>
      <c r="BD3" s="157"/>
      <c r="BF3" s="132" t="s">
        <v>2709</v>
      </c>
      <c r="BG3" s="133" t="s">
        <v>62</v>
      </c>
      <c r="BH3" s="134">
        <f>BH6</f>
        <v>4.9647</v>
      </c>
      <c r="BI3" s="318">
        <f>ROUND(BH3,12)</f>
        <v>4.9647</v>
      </c>
      <c r="BJ3" s="156"/>
      <c r="BK3" s="157"/>
      <c r="BM3" s="132" t="s">
        <v>2709</v>
      </c>
      <c r="BN3" s="133" t="s">
        <v>62</v>
      </c>
      <c r="BO3" s="134">
        <f>BO6</f>
        <v>4.8489</v>
      </c>
      <c r="BP3" s="318">
        <f>ROUND(BO3,12)</f>
        <v>4.8489</v>
      </c>
      <c r="BQ3" s="156"/>
      <c r="BR3" s="157"/>
      <c r="BT3" s="132" t="s">
        <v>2709</v>
      </c>
      <c r="BU3" s="133" t="s">
        <v>62</v>
      </c>
      <c r="BV3" s="134">
        <f>BV6</f>
        <v>5.0353</v>
      </c>
      <c r="BW3" s="157"/>
      <c r="BY3" s="132" t="s">
        <v>2709</v>
      </c>
      <c r="BZ3" s="133" t="s">
        <v>62</v>
      </c>
      <c r="CA3" s="134">
        <f>CA6</f>
        <v>4.9686</v>
      </c>
      <c r="CB3" s="157"/>
      <c r="CD3" s="132" t="s">
        <v>2709</v>
      </c>
      <c r="CE3" s="133" t="s">
        <v>62</v>
      </c>
      <c r="CF3" s="134">
        <f>CF6</f>
        <v>4.928</v>
      </c>
      <c r="CG3" s="157"/>
      <c r="CI3" s="132" t="s">
        <v>2709</v>
      </c>
      <c r="CJ3" s="133" t="s">
        <v>62</v>
      </c>
      <c r="CK3" s="134">
        <f>CK6</f>
        <v>4.8994</v>
      </c>
      <c r="CL3" s="157"/>
      <c r="CN3" s="132" t="s">
        <v>2709</v>
      </c>
      <c r="CO3" s="133" t="s">
        <v>62</v>
      </c>
      <c r="CP3" s="134">
        <f>CP6</f>
        <v>4.9156</v>
      </c>
      <c r="CQ3" s="157"/>
      <c r="CS3" s="132" t="s">
        <v>2709</v>
      </c>
      <c r="CT3" s="133" t="s">
        <v>62</v>
      </c>
      <c r="CU3" s="134">
        <f>CU6</f>
        <v>4.789</v>
      </c>
      <c r="CV3" s="157"/>
      <c r="CX3" s="132" t="s">
        <v>2709</v>
      </c>
      <c r="CY3" s="133" t="s">
        <v>62</v>
      </c>
      <c r="CZ3" s="134">
        <f>CZ6</f>
        <v>4.8156</v>
      </c>
      <c r="DA3" s="157"/>
      <c r="DC3" s="132" t="s">
        <v>2709</v>
      </c>
      <c r="DD3" s="133" t="s">
        <v>62</v>
      </c>
      <c r="DE3" s="134">
        <f>DE6</f>
        <v>5.0469</v>
      </c>
      <c r="DF3" s="157"/>
      <c r="DH3" s="132" t="s">
        <v>2709</v>
      </c>
      <c r="DI3" s="133" t="s">
        <v>62</v>
      </c>
      <c r="DJ3" s="134">
        <f>DJ6</f>
        <v>4.9647</v>
      </c>
      <c r="DK3" s="157"/>
      <c r="DM3" s="132" t="s">
        <v>2709</v>
      </c>
      <c r="DN3" s="133" t="s">
        <v>62</v>
      </c>
      <c r="DO3" s="134">
        <f>DO6</f>
        <v>4.8909</v>
      </c>
      <c r="DP3" s="157"/>
      <c r="DR3" s="132" t="s">
        <v>2709</v>
      </c>
      <c r="DS3" s="133" t="s">
        <v>62</v>
      </c>
      <c r="DT3" s="134">
        <f>DT6</f>
        <v>4.8225</v>
      </c>
      <c r="DU3" s="157"/>
      <c r="DW3" s="132" t="s">
        <v>2709</v>
      </c>
      <c r="DX3" s="133" t="s">
        <v>62</v>
      </c>
      <c r="DY3" s="134">
        <f>DY6</f>
        <v>4.9618</v>
      </c>
      <c r="DZ3" s="157"/>
      <c r="EB3" s="132" t="s">
        <v>2709</v>
      </c>
      <c r="EC3" s="133" t="s">
        <v>62</v>
      </c>
      <c r="ED3" s="134">
        <f>ED6</f>
        <v>5.042</v>
      </c>
      <c r="EE3" s="157"/>
      <c r="EG3" s="132" t="s">
        <v>2709</v>
      </c>
      <c r="EH3" s="133" t="s">
        <v>62</v>
      </c>
      <c r="EI3" s="134">
        <f>EI6</f>
        <v>5.0976</v>
      </c>
      <c r="EJ3" s="157"/>
      <c r="EL3" s="132" t="s">
        <v>2709</v>
      </c>
      <c r="EM3" s="133" t="s">
        <v>62</v>
      </c>
      <c r="EN3" s="134">
        <f>EN6</f>
        <v>5.174</v>
      </c>
      <c r="EO3" s="157"/>
      <c r="EQ3" s="132" t="s">
        <v>2709</v>
      </c>
      <c r="ER3" s="133" t="s">
        <v>62</v>
      </c>
      <c r="ES3" s="134">
        <f>ES6</f>
        <v>5.1217</v>
      </c>
      <c r="ET3" s="157"/>
      <c r="EV3" s="132" t="s">
        <v>2709</v>
      </c>
      <c r="EW3" s="133" t="s">
        <v>62</v>
      </c>
      <c r="EX3" s="134">
        <f>EX6</f>
        <v>5.124</v>
      </c>
      <c r="EY3" s="157"/>
      <c r="FA3" s="132" t="s">
        <v>2709</v>
      </c>
      <c r="FB3" s="133" t="s">
        <v>62</v>
      </c>
      <c r="FC3" s="134">
        <f>FC6</f>
        <v>4.9935</v>
      </c>
      <c r="FD3" s="157"/>
      <c r="FF3" s="132" t="s">
        <v>2709</v>
      </c>
      <c r="FG3" s="133" t="s">
        <v>62</v>
      </c>
      <c r="FH3" s="134">
        <f>FH6</f>
        <v>4.7718</v>
      </c>
      <c r="FI3" s="157"/>
      <c r="FK3" s="132" t="s">
        <v>2709</v>
      </c>
      <c r="FL3" s="133" t="s">
        <v>62</v>
      </c>
      <c r="FM3" s="134">
        <f>FM6</f>
        <v>4.6192</v>
      </c>
      <c r="FN3" s="157"/>
      <c r="FP3" s="132" t="s">
        <v>2709</v>
      </c>
      <c r="FQ3" s="133" t="s">
        <v>62</v>
      </c>
      <c r="FR3" s="134">
        <f>FR6</f>
        <v>4.7367</v>
      </c>
      <c r="FS3" s="157"/>
      <c r="FU3" s="132" t="s">
        <v>2709</v>
      </c>
      <c r="FV3" s="133" t="s">
        <v>62</v>
      </c>
      <c r="FW3" s="134">
        <f>FW6</f>
        <v>4.7649</v>
      </c>
      <c r="FX3" s="157"/>
      <c r="FZ3" s="132" t="s">
        <v>2709</v>
      </c>
      <c r="GA3" s="133" t="s">
        <v>62</v>
      </c>
      <c r="GB3" s="134">
        <f>GB6</f>
        <v>4.7028</v>
      </c>
      <c r="GC3" s="157"/>
      <c r="GE3" s="132" t="s">
        <v>2709</v>
      </c>
      <c r="GF3" s="133" t="s">
        <v>62</v>
      </c>
      <c r="GG3" s="134">
        <f>GG6</f>
        <v>4.7484</v>
      </c>
      <c r="GH3" s="157"/>
      <c r="GJ3" s="132" t="s">
        <v>2709</v>
      </c>
      <c r="GK3" s="133" t="s">
        <v>62</v>
      </c>
      <c r="GL3" s="134">
        <f>GL6</f>
        <v>4.6946</v>
      </c>
      <c r="GM3" s="157"/>
      <c r="GO3" s="132" t="s">
        <v>2709</v>
      </c>
      <c r="GP3" s="133" t="s">
        <v>62</v>
      </c>
      <c r="GQ3" s="134">
        <f>GQ6</f>
        <v>4.7032</v>
      </c>
      <c r="GR3" s="157"/>
      <c r="GT3" s="132" t="s">
        <v>2709</v>
      </c>
      <c r="GU3" s="133" t="s">
        <v>62</v>
      </c>
      <c r="GV3" s="134">
        <f>GV6</f>
        <v>4.6139</v>
      </c>
      <c r="GW3" s="157"/>
      <c r="GY3" s="132" t="s">
        <v>2709</v>
      </c>
      <c r="GZ3" s="133" t="s">
        <v>62</v>
      </c>
      <c r="HA3" s="134">
        <f>HA6</f>
        <v>4.5359</v>
      </c>
      <c r="HB3" s="157"/>
      <c r="HD3" s="132" t="s">
        <v>2709</v>
      </c>
      <c r="HE3" s="133" t="s">
        <v>62</v>
      </c>
      <c r="HF3" s="134">
        <f>HF6</f>
        <v>4.552</v>
      </c>
      <c r="HG3" s="157"/>
      <c r="HI3" s="132" t="s">
        <v>2709</v>
      </c>
      <c r="HJ3" s="133" t="s">
        <v>62</v>
      </c>
      <c r="HK3" s="134">
        <f>HK6</f>
        <v>4.5497</v>
      </c>
      <c r="HL3" s="157"/>
      <c r="HN3" s="132" t="s">
        <v>2709</v>
      </c>
      <c r="HO3" s="133" t="s">
        <v>62</v>
      </c>
      <c r="HP3" s="134">
        <f>HP6</f>
        <v>4.5359</v>
      </c>
      <c r="HQ3" s="157"/>
      <c r="HS3" s="132" t="s">
        <v>2709</v>
      </c>
      <c r="HT3" s="133" t="s">
        <v>62</v>
      </c>
      <c r="HU3" s="134">
        <f>HU6</f>
        <v>4.5304</v>
      </c>
      <c r="HV3" s="157"/>
      <c r="HX3" s="132" t="s">
        <v>2709</v>
      </c>
      <c r="HY3" s="133" t="s">
        <v>62</v>
      </c>
      <c r="HZ3" s="134">
        <f>HZ6</f>
        <v>4.5484</v>
      </c>
      <c r="IA3" s="157"/>
      <c r="IC3" s="132" t="s">
        <v>2709</v>
      </c>
      <c r="ID3" s="133" t="s">
        <v>62</v>
      </c>
      <c r="IE3" s="134">
        <f>IE6</f>
        <v>4.5526</v>
      </c>
      <c r="IF3" s="157"/>
      <c r="II3" s="132" t="s">
        <v>2709</v>
      </c>
      <c r="IJ3" s="133" t="s">
        <v>62</v>
      </c>
      <c r="IK3" s="134">
        <f>IK6</f>
        <v>4.494</v>
      </c>
      <c r="IL3" s="157"/>
      <c r="IN3" s="132" t="s">
        <v>2709</v>
      </c>
      <c r="IO3" s="133" t="s">
        <v>62</v>
      </c>
      <c r="IP3" s="134">
        <f>IP6</f>
        <v>4.4966</v>
      </c>
      <c r="IQ3" s="157"/>
      <c r="IS3" s="132" t="s">
        <v>2709</v>
      </c>
      <c r="IT3" s="133" t="s">
        <v>62</v>
      </c>
      <c r="IU3" s="134">
        <f>IU6</f>
        <v>4.5271</v>
      </c>
      <c r="IV3" s="157"/>
      <c r="IX3" s="132" t="s">
        <v>2709</v>
      </c>
      <c r="IY3" s="133" t="s">
        <v>62</v>
      </c>
      <c r="IZ3" s="134">
        <f>IZ6</f>
        <v>4.7462</v>
      </c>
      <c r="JA3" s="157"/>
      <c r="JC3" s="132" t="s">
        <v>2709</v>
      </c>
      <c r="JD3" s="133" t="s">
        <v>62</v>
      </c>
      <c r="JE3" s="134">
        <f>JE6</f>
        <v>4.7867</v>
      </c>
      <c r="JF3" s="157"/>
      <c r="JH3" s="132" t="s">
        <v>2709</v>
      </c>
      <c r="JI3" s="133" t="s">
        <v>62</v>
      </c>
      <c r="JJ3" s="134">
        <f>JJ6</f>
        <v>4.8018</v>
      </c>
      <c r="JK3" s="157"/>
      <c r="JM3" s="132" t="s">
        <v>2709</v>
      </c>
      <c r="JN3" s="133" t="s">
        <v>62</v>
      </c>
      <c r="JO3" s="134">
        <f>JO6</f>
        <v>4.8961</v>
      </c>
      <c r="JP3" s="157"/>
    </row>
    <row r="4" spans="2:276">
      <c r="B4" s="136"/>
      <c r="C4" s="137" t="s">
        <v>63</v>
      </c>
      <c r="D4" s="138">
        <f>AVERAGE(D6:D28)</f>
        <v>5.25509473684211</v>
      </c>
      <c r="E4" s="318">
        <f>ROUND(D4,12)</f>
        <v>5.255094736842</v>
      </c>
      <c r="F4" s="156"/>
      <c r="G4" s="157"/>
      <c r="I4" s="136"/>
      <c r="J4" s="137" t="s">
        <v>63</v>
      </c>
      <c r="K4" s="138">
        <f>AVERAGE(K6:K28)</f>
        <v>5.12802631578947</v>
      </c>
      <c r="L4" s="318">
        <f>ROUND(K4,12)</f>
        <v>5.128026315789</v>
      </c>
      <c r="M4" s="156"/>
      <c r="N4" s="157"/>
      <c r="P4" s="136"/>
      <c r="Q4" s="137" t="s">
        <v>63</v>
      </c>
      <c r="R4" s="138">
        <f>AVERAGE(R6:R28)</f>
        <v>5.21396666666667</v>
      </c>
      <c r="S4" s="318">
        <f>ROUND(R4,12)</f>
        <v>5.213966666667</v>
      </c>
      <c r="T4" s="156">
        <v>5.213966666667</v>
      </c>
      <c r="U4" s="157"/>
      <c r="W4" s="136"/>
      <c r="X4" s="137" t="s">
        <v>63</v>
      </c>
      <c r="Y4" s="138">
        <f>AVERAGE(Y6:Y28)</f>
        <v>5.39336666666667</v>
      </c>
      <c r="Z4" s="318">
        <f>ROUND(Y4,12)</f>
        <v>5.393366666667</v>
      </c>
      <c r="AA4" s="156">
        <v>5.213966666667</v>
      </c>
      <c r="AB4" s="157"/>
      <c r="AD4" s="136"/>
      <c r="AE4" s="137" t="s">
        <v>63</v>
      </c>
      <c r="AF4" s="138">
        <f>AVERAGE(AF6:AF28)</f>
        <v>5.27209565217391</v>
      </c>
      <c r="AG4" s="318">
        <f>ROUND(AF4,12)</f>
        <v>5.272095652174</v>
      </c>
      <c r="AH4" s="156">
        <v>5.213966666667</v>
      </c>
      <c r="AI4" s="157"/>
      <c r="AK4" s="136"/>
      <c r="AL4" s="137" t="s">
        <v>63</v>
      </c>
      <c r="AM4" s="138">
        <f>AVERAGE(AM6:AM28)</f>
        <v>5.28952380952381</v>
      </c>
      <c r="AN4" s="318">
        <f>ROUND(AM4,12)</f>
        <v>5.289523809524</v>
      </c>
      <c r="AO4" s="156">
        <v>5.213966666667</v>
      </c>
      <c r="AP4" s="157"/>
      <c r="AR4" s="136"/>
      <c r="AS4" s="137" t="s">
        <v>63</v>
      </c>
      <c r="AT4" s="138">
        <f>AVERAGE(AT6:AT28)</f>
        <v>5.30573125</v>
      </c>
      <c r="AU4" s="318">
        <f>ROUND(AT4,12)</f>
        <v>5.30573125</v>
      </c>
      <c r="AV4" s="156">
        <v>5.213966666667</v>
      </c>
      <c r="AW4" s="157"/>
      <c r="AY4" s="136"/>
      <c r="AZ4" s="137" t="s">
        <v>63</v>
      </c>
      <c r="BA4" s="138">
        <f>AVERAGE(BA6:BA28)</f>
        <v>5.08689090909091</v>
      </c>
      <c r="BB4" s="318">
        <f>ROUND(BA4,12)</f>
        <v>5.086890909091</v>
      </c>
      <c r="BC4" s="156"/>
      <c r="BD4" s="157"/>
      <c r="BF4" s="136"/>
      <c r="BG4" s="137" t="s">
        <v>63</v>
      </c>
      <c r="BH4" s="138">
        <f>AVERAGE(BH6:BH28)</f>
        <v>4.98260909090909</v>
      </c>
      <c r="BI4" s="318">
        <f>ROUND(BH4,12)</f>
        <v>4.982609090909</v>
      </c>
      <c r="BJ4" s="156"/>
      <c r="BK4" s="157"/>
      <c r="BM4" s="136"/>
      <c r="BN4" s="137" t="s">
        <v>63</v>
      </c>
      <c r="BO4" s="138">
        <f>AVERAGE(BO6:BO28)</f>
        <v>4.91178125</v>
      </c>
      <c r="BP4" s="318">
        <f>ROUND(BO4,12)</f>
        <v>4.91178125</v>
      </c>
      <c r="BQ4" s="156"/>
      <c r="BR4" s="157"/>
      <c r="BT4" s="136"/>
      <c r="BU4" s="137" t="s">
        <v>63</v>
      </c>
      <c r="BV4" s="138">
        <f>AVERAGE(BV6:BV28)</f>
        <v>4.973005</v>
      </c>
      <c r="BW4" s="157"/>
      <c r="BY4" s="136"/>
      <c r="BZ4" s="137" t="s">
        <v>63</v>
      </c>
      <c r="CA4" s="138">
        <f>AVERAGE(CA6:CA28)</f>
        <v>5.00267391304348</v>
      </c>
      <c r="CB4" s="157"/>
      <c r="CD4" s="136"/>
      <c r="CE4" s="137" t="s">
        <v>63</v>
      </c>
      <c r="CF4" s="138">
        <f>AVERAGE(CF6:CF28)</f>
        <v>4.97331578947368</v>
      </c>
      <c r="CG4" s="157"/>
      <c r="CI4" s="136"/>
      <c r="CJ4" s="137" t="s">
        <v>63</v>
      </c>
      <c r="CK4" s="138">
        <f>AVERAGE(CK6:CK28)</f>
        <v>4.889965</v>
      </c>
      <c r="CL4" s="157"/>
      <c r="CN4" s="136"/>
      <c r="CO4" s="137" t="s">
        <v>63</v>
      </c>
      <c r="CP4" s="138">
        <f>AVERAGE(CP6:CP28)</f>
        <v>4.87584</v>
      </c>
      <c r="CQ4" s="157"/>
      <c r="CS4" s="136"/>
      <c r="CT4" s="137" t="s">
        <v>63</v>
      </c>
      <c r="CU4" s="138">
        <f>AVERAGE(CU6:CU28)</f>
        <v>4.8183380952381</v>
      </c>
      <c r="CV4" s="157"/>
      <c r="CX4" s="136"/>
      <c r="CY4" s="137" t="s">
        <v>63</v>
      </c>
      <c r="CZ4" s="138">
        <f>AVERAGE(CZ6:CZ28)</f>
        <v>4.83131739130435</v>
      </c>
      <c r="DA4" s="157"/>
      <c r="DC4" s="136"/>
      <c r="DD4" s="137" t="s">
        <v>63</v>
      </c>
      <c r="DE4" s="138">
        <f>AVERAGE(DE6:DE28)</f>
        <v>4.918645</v>
      </c>
      <c r="DF4" s="157"/>
      <c r="DH4" s="136"/>
      <c r="DI4" s="137" t="s">
        <v>63</v>
      </c>
      <c r="DJ4" s="138">
        <f>AVERAGE(DJ6:DJ28)</f>
        <v>5.02578235294118</v>
      </c>
      <c r="DK4" s="157"/>
      <c r="DM4" s="136"/>
      <c r="DN4" s="137" t="s">
        <v>63</v>
      </c>
      <c r="DO4" s="138">
        <f>AVERAGE(DO6:DO28)</f>
        <v>4.93241818181818</v>
      </c>
      <c r="DP4" s="157"/>
      <c r="DR4" s="136"/>
      <c r="DS4" s="137" t="s">
        <v>63</v>
      </c>
      <c r="DT4" s="138">
        <f>AVERAGE(DT6:DT28)</f>
        <v>4.90977142857143</v>
      </c>
      <c r="DU4" s="157"/>
      <c r="DW4" s="136"/>
      <c r="DX4" s="137" t="s">
        <v>63</v>
      </c>
      <c r="DY4" s="138">
        <f>AVERAGE(DY6:DY28)</f>
        <v>4.92409047619048</v>
      </c>
      <c r="DZ4" s="157"/>
      <c r="EB4" s="136"/>
      <c r="EC4" s="137" t="s">
        <v>63</v>
      </c>
      <c r="ED4" s="138">
        <f>AVERAGE(ED6:ED28)</f>
        <v>5.01041875</v>
      </c>
      <c r="EE4" s="157"/>
      <c r="EG4" s="136"/>
      <c r="EH4" s="137" t="s">
        <v>63</v>
      </c>
      <c r="EI4" s="138">
        <f>AVERAGE(EI6:EI28)</f>
        <v>5.02864761904762</v>
      </c>
      <c r="EJ4" s="157"/>
      <c r="EL4" s="136"/>
      <c r="EM4" s="137" t="s">
        <v>63</v>
      </c>
      <c r="EN4" s="138">
        <f>AVERAGE(EN6:EN28)</f>
        <v>5.130065</v>
      </c>
      <c r="EO4" s="157"/>
      <c r="EQ4" s="136"/>
      <c r="ER4" s="137" t="s">
        <v>63</v>
      </c>
      <c r="ES4" s="138">
        <f>AVERAGE(ES6:ES28)</f>
        <v>5.110075</v>
      </c>
      <c r="ET4" s="157"/>
      <c r="EV4" s="136"/>
      <c r="EW4" s="137" t="s">
        <v>63</v>
      </c>
      <c r="EX4" s="138">
        <f>AVERAGE(EX6:EX28)</f>
        <v>5.11206315789474</v>
      </c>
      <c r="EY4" s="157"/>
      <c r="FA4" s="136"/>
      <c r="FB4" s="137" t="s">
        <v>63</v>
      </c>
      <c r="FC4" s="138">
        <f>AVERAGE(FC6:FC28)</f>
        <v>5.04697391304348</v>
      </c>
      <c r="FD4" s="157"/>
      <c r="FF4" s="136"/>
      <c r="FG4" s="137" t="s">
        <v>63</v>
      </c>
      <c r="FH4" s="138">
        <f>AVERAGE(FH6:FH28)</f>
        <v>4.87174090909091</v>
      </c>
      <c r="FI4" s="157"/>
      <c r="FK4" s="136"/>
      <c r="FL4" s="137" t="s">
        <v>63</v>
      </c>
      <c r="FM4" s="138">
        <f>AVERAGE(FM6:FM28)</f>
        <v>4.71712105263158</v>
      </c>
      <c r="FN4" s="157"/>
      <c r="FP4" s="136"/>
      <c r="FQ4" s="137" t="s">
        <v>63</v>
      </c>
      <c r="FR4" s="138">
        <f>AVERAGE(FR6:FR28)</f>
        <v>4.71276666666667</v>
      </c>
      <c r="FS4" s="157"/>
      <c r="FU4" s="136"/>
      <c r="FV4" s="137" t="s">
        <v>63</v>
      </c>
      <c r="FW4" s="138">
        <f>AVERAGE(FW6:FW28)</f>
        <v>4.78468571428571</v>
      </c>
      <c r="FX4" s="157"/>
      <c r="FZ4" s="136"/>
      <c r="GA4" s="137" t="s">
        <v>63</v>
      </c>
      <c r="GB4" s="138">
        <f>AVERAGE(GB6:GB28)</f>
        <v>4.71438636363636</v>
      </c>
      <c r="GC4" s="157"/>
      <c r="GE4" s="136"/>
      <c r="GF4" s="137" t="s">
        <v>63</v>
      </c>
      <c r="GG4" s="138">
        <f>AVERAGE(GG6:GG28)</f>
        <v>4.75009166666667</v>
      </c>
      <c r="GH4" s="157"/>
      <c r="GJ4" s="136"/>
      <c r="GK4" s="137" t="s">
        <v>63</v>
      </c>
      <c r="GL4" s="138">
        <f>AVERAGE(GL6:GL28)</f>
        <v>4.66282777777778</v>
      </c>
      <c r="GM4" s="157"/>
      <c r="GO4" s="136"/>
      <c r="GP4" s="137" t="s">
        <v>63</v>
      </c>
      <c r="GQ4" s="138">
        <f>AVERAGE(GQ6:GQ28)</f>
        <v>4.67921428571429</v>
      </c>
      <c r="GR4" s="157"/>
      <c r="GT4" s="136"/>
      <c r="GU4" s="137" t="s">
        <v>63</v>
      </c>
      <c r="GV4" s="138">
        <f>AVERAGE(GV6:GV28)</f>
        <v>4.64851428571429</v>
      </c>
      <c r="GW4" s="157"/>
      <c r="GY4" s="136"/>
      <c r="GZ4" s="137" t="s">
        <v>63</v>
      </c>
      <c r="HA4" s="138">
        <f>AVERAGE(HA6:HA28)</f>
        <v>4.57098421052632</v>
      </c>
      <c r="HB4" s="157"/>
      <c r="HD4" s="136"/>
      <c r="HE4" s="137" t="s">
        <v>63</v>
      </c>
      <c r="HF4" s="138">
        <f>AVERAGE(HF6:HF28)</f>
        <v>4.54256</v>
      </c>
      <c r="HG4" s="157"/>
      <c r="HI4" s="136"/>
      <c r="HJ4" s="137" t="s">
        <v>63</v>
      </c>
      <c r="HK4" s="138">
        <f>AVERAGE(HK6:HK28)</f>
        <v>4.5277</v>
      </c>
      <c r="HL4" s="157"/>
      <c r="HN4" s="136"/>
      <c r="HO4" s="137" t="s">
        <v>63</v>
      </c>
      <c r="HP4" s="138">
        <f>AVERAGE(HP6:HP28)</f>
        <v>4.5310380952381</v>
      </c>
      <c r="HQ4" s="157"/>
      <c r="HS4" s="136"/>
      <c r="HT4" s="137" t="s">
        <v>63</v>
      </c>
      <c r="HU4" s="138">
        <f>AVERAGE(HU6:HU28)</f>
        <v>4.49428181818182</v>
      </c>
      <c r="HV4" s="157"/>
      <c r="HX4" s="136"/>
      <c r="HY4" s="137" t="s">
        <v>63</v>
      </c>
      <c r="HZ4" s="138">
        <f>AVERAGE(HZ6:HZ28)</f>
        <v>4.58451176470588</v>
      </c>
      <c r="IA4" s="157"/>
      <c r="IC4" s="136"/>
      <c r="ID4" s="137" t="s">
        <v>63</v>
      </c>
      <c r="IE4" s="138">
        <f>AVERAGE(IE6:IE28)</f>
        <v>4.562195</v>
      </c>
      <c r="IF4" s="157"/>
      <c r="II4" s="136"/>
      <c r="IJ4" s="137" t="s">
        <v>63</v>
      </c>
      <c r="IK4" s="138">
        <f>AVERAGE(IK6:IK28)</f>
        <v>4.48167391304348</v>
      </c>
      <c r="IL4" s="157"/>
      <c r="IN4" s="136"/>
      <c r="IO4" s="137" t="s">
        <v>63</v>
      </c>
      <c r="IP4" s="138">
        <f>AVERAGE(IP6:IP28)</f>
        <v>4.48332</v>
      </c>
      <c r="IQ4" s="157"/>
      <c r="IS4" s="136"/>
      <c r="IT4" s="137" t="s">
        <v>63</v>
      </c>
      <c r="IU4" s="138">
        <f>AVERAGE(IU6:IU28)</f>
        <v>4.52287142857143</v>
      </c>
      <c r="IV4" s="157"/>
      <c r="IX4" s="136"/>
      <c r="IY4" s="137" t="s">
        <v>63</v>
      </c>
      <c r="IZ4" s="138">
        <f>AVERAGE(IZ6:IZ28)</f>
        <v>4.67053181818182</v>
      </c>
      <c r="JA4" s="157"/>
      <c r="JC4" s="136"/>
      <c r="JD4" s="137" t="s">
        <v>63</v>
      </c>
      <c r="JE4" s="138">
        <f>AVERAGE(JE6:JE28)</f>
        <v>4.71653333333333</v>
      </c>
      <c r="JF4" s="157"/>
      <c r="JH4" s="136"/>
      <c r="JI4" s="137" t="s">
        <v>63</v>
      </c>
      <c r="JJ4" s="138">
        <f>AVERAGE(JJ6:JJ28)</f>
        <v>4.77135</v>
      </c>
      <c r="JK4" s="157"/>
      <c r="JM4" s="136"/>
      <c r="JN4" s="137" t="s">
        <v>63</v>
      </c>
      <c r="JO4" s="138">
        <f>AVERAGE(JO6:JO28)</f>
        <v>4.84470952380952</v>
      </c>
      <c r="JP4" s="157"/>
    </row>
    <row r="5" s="171" customFormat="1" customHeight="1" spans="2:276">
      <c r="B5" s="143" t="s">
        <v>72</v>
      </c>
      <c r="C5" s="319" t="s">
        <v>2710</v>
      </c>
      <c r="D5" s="320"/>
      <c r="E5" s="321" t="s">
        <v>966</v>
      </c>
      <c r="F5" s="180"/>
      <c r="G5" s="312" t="s">
        <v>2711</v>
      </c>
      <c r="I5" s="143" t="s">
        <v>72</v>
      </c>
      <c r="J5" s="319" t="s">
        <v>2710</v>
      </c>
      <c r="K5" s="320"/>
      <c r="L5" s="321" t="s">
        <v>966</v>
      </c>
      <c r="M5" s="180"/>
      <c r="N5" s="312" t="s">
        <v>2711</v>
      </c>
      <c r="P5" s="143" t="s">
        <v>72</v>
      </c>
      <c r="Q5" s="319" t="s">
        <v>2710</v>
      </c>
      <c r="R5" s="320"/>
      <c r="S5" s="321" t="s">
        <v>966</v>
      </c>
      <c r="T5" s="180"/>
      <c r="U5" s="312" t="s">
        <v>2711</v>
      </c>
      <c r="W5" s="143" t="s">
        <v>72</v>
      </c>
      <c r="X5" s="319" t="s">
        <v>2710</v>
      </c>
      <c r="Y5" s="320"/>
      <c r="Z5" s="321" t="s">
        <v>966</v>
      </c>
      <c r="AA5" s="180"/>
      <c r="AB5" s="312" t="s">
        <v>2711</v>
      </c>
      <c r="AD5" s="143" t="s">
        <v>72</v>
      </c>
      <c r="AE5" s="319" t="s">
        <v>2710</v>
      </c>
      <c r="AF5" s="320"/>
      <c r="AG5" s="321" t="s">
        <v>966</v>
      </c>
      <c r="AH5" s="180"/>
      <c r="AI5" s="312" t="s">
        <v>2711</v>
      </c>
      <c r="AK5" s="143" t="s">
        <v>72</v>
      </c>
      <c r="AL5" s="319" t="s">
        <v>2710</v>
      </c>
      <c r="AM5" s="320"/>
      <c r="AN5" s="321" t="s">
        <v>966</v>
      </c>
      <c r="AO5" s="180"/>
      <c r="AP5" s="312" t="s">
        <v>2711</v>
      </c>
      <c r="AR5" s="143" t="s">
        <v>72</v>
      </c>
      <c r="AS5" s="319" t="s">
        <v>2710</v>
      </c>
      <c r="AT5" s="320"/>
      <c r="AU5" s="321" t="s">
        <v>966</v>
      </c>
      <c r="AV5" s="180"/>
      <c r="AW5" s="312" t="s">
        <v>2711</v>
      </c>
      <c r="AY5" s="143" t="s">
        <v>72</v>
      </c>
      <c r="AZ5" s="319" t="s">
        <v>2710</v>
      </c>
      <c r="BA5" s="320"/>
      <c r="BB5" s="321" t="s">
        <v>966</v>
      </c>
      <c r="BC5" s="180"/>
      <c r="BD5" s="312" t="s">
        <v>2711</v>
      </c>
      <c r="BF5" s="143" t="s">
        <v>72</v>
      </c>
      <c r="BG5" s="319" t="s">
        <v>2710</v>
      </c>
      <c r="BH5" s="320"/>
      <c r="BI5" s="321" t="s">
        <v>966</v>
      </c>
      <c r="BJ5" s="180"/>
      <c r="BK5" s="312" t="s">
        <v>2711</v>
      </c>
      <c r="BM5" s="143" t="s">
        <v>72</v>
      </c>
      <c r="BN5" s="319" t="s">
        <v>2710</v>
      </c>
      <c r="BO5" s="320"/>
      <c r="BP5" s="321" t="s">
        <v>966</v>
      </c>
      <c r="BQ5" s="180"/>
      <c r="BR5" s="312" t="s">
        <v>2711</v>
      </c>
      <c r="BT5" s="143"/>
      <c r="BU5" s="143" t="s">
        <v>72</v>
      </c>
      <c r="BV5" s="315" t="s">
        <v>2710</v>
      </c>
      <c r="BW5" s="312" t="s">
        <v>2711</v>
      </c>
      <c r="BY5" s="143"/>
      <c r="BZ5" s="143" t="s">
        <v>72</v>
      </c>
      <c r="CA5" s="315" t="s">
        <v>2710</v>
      </c>
      <c r="CB5" s="312" t="s">
        <v>2711</v>
      </c>
      <c r="CD5" s="143"/>
      <c r="CE5" s="143" t="s">
        <v>72</v>
      </c>
      <c r="CF5" s="315" t="s">
        <v>2710</v>
      </c>
      <c r="CG5" s="312" t="s">
        <v>2711</v>
      </c>
      <c r="CI5" s="143"/>
      <c r="CJ5" s="143" t="s">
        <v>72</v>
      </c>
      <c r="CK5" s="315" t="s">
        <v>2710</v>
      </c>
      <c r="CL5" s="312" t="s">
        <v>2711</v>
      </c>
      <c r="CN5" s="143"/>
      <c r="CO5" s="143" t="s">
        <v>72</v>
      </c>
      <c r="CP5" s="315" t="s">
        <v>2710</v>
      </c>
      <c r="CQ5" s="312" t="s">
        <v>2711</v>
      </c>
      <c r="CS5" s="143"/>
      <c r="CT5" s="143" t="s">
        <v>72</v>
      </c>
      <c r="CU5" s="315" t="s">
        <v>2710</v>
      </c>
      <c r="CV5" s="312" t="s">
        <v>2711</v>
      </c>
      <c r="CX5" s="143"/>
      <c r="CY5" s="143" t="s">
        <v>72</v>
      </c>
      <c r="CZ5" s="315" t="s">
        <v>2710</v>
      </c>
      <c r="DA5" s="312" t="s">
        <v>2711</v>
      </c>
      <c r="DC5" s="143"/>
      <c r="DD5" s="143" t="s">
        <v>72</v>
      </c>
      <c r="DE5" s="315" t="s">
        <v>2710</v>
      </c>
      <c r="DF5" s="312" t="s">
        <v>2711</v>
      </c>
      <c r="DH5" s="143"/>
      <c r="DI5" s="143" t="s">
        <v>72</v>
      </c>
      <c r="DJ5" s="315" t="s">
        <v>2710</v>
      </c>
      <c r="DK5" s="312" t="s">
        <v>2711</v>
      </c>
      <c r="DM5" s="143"/>
      <c r="DN5" s="143" t="s">
        <v>72</v>
      </c>
      <c r="DO5" s="315" t="s">
        <v>2710</v>
      </c>
      <c r="DP5" s="312" t="s">
        <v>2711</v>
      </c>
      <c r="DR5" s="143"/>
      <c r="DS5" s="143" t="s">
        <v>72</v>
      </c>
      <c r="DT5" s="315" t="s">
        <v>2710</v>
      </c>
      <c r="DU5" s="312" t="s">
        <v>2711</v>
      </c>
      <c r="DW5" s="143"/>
      <c r="DX5" s="143" t="s">
        <v>72</v>
      </c>
      <c r="DY5" s="315" t="s">
        <v>2710</v>
      </c>
      <c r="DZ5" s="312" t="s">
        <v>2711</v>
      </c>
      <c r="EB5" s="143"/>
      <c r="EC5" s="143" t="s">
        <v>72</v>
      </c>
      <c r="ED5" s="315" t="s">
        <v>2710</v>
      </c>
      <c r="EE5" s="312" t="s">
        <v>2711</v>
      </c>
      <c r="EG5" s="143"/>
      <c r="EH5" s="143" t="s">
        <v>72</v>
      </c>
      <c r="EI5" s="315" t="s">
        <v>2710</v>
      </c>
      <c r="EJ5" s="312" t="s">
        <v>2711</v>
      </c>
      <c r="EL5" s="143"/>
      <c r="EM5" s="143" t="s">
        <v>72</v>
      </c>
      <c r="EN5" s="315" t="s">
        <v>2710</v>
      </c>
      <c r="EO5" s="312" t="s">
        <v>2711</v>
      </c>
      <c r="EQ5" s="143"/>
      <c r="ER5" s="143" t="s">
        <v>72</v>
      </c>
      <c r="ES5" s="315" t="s">
        <v>2710</v>
      </c>
      <c r="ET5" s="312" t="s">
        <v>2711</v>
      </c>
      <c r="EV5" s="143"/>
      <c r="EW5" s="143" t="s">
        <v>72</v>
      </c>
      <c r="EX5" s="315" t="s">
        <v>2710</v>
      </c>
      <c r="EY5" s="312" t="s">
        <v>2711</v>
      </c>
      <c r="FA5" s="143"/>
      <c r="FB5" s="143" t="s">
        <v>72</v>
      </c>
      <c r="FC5" s="315" t="s">
        <v>2710</v>
      </c>
      <c r="FD5" s="312" t="s">
        <v>2711</v>
      </c>
      <c r="FF5" s="143"/>
      <c r="FG5" s="143" t="s">
        <v>72</v>
      </c>
      <c r="FH5" s="315" t="s">
        <v>2710</v>
      </c>
      <c r="FI5" s="312" t="s">
        <v>2711</v>
      </c>
      <c r="FK5" s="143"/>
      <c r="FL5" s="143" t="s">
        <v>72</v>
      </c>
      <c r="FM5" s="315" t="s">
        <v>2710</v>
      </c>
      <c r="FN5" s="312" t="s">
        <v>2711</v>
      </c>
      <c r="FP5" s="143"/>
      <c r="FQ5" s="143" t="s">
        <v>72</v>
      </c>
      <c r="FR5" s="315" t="s">
        <v>2710</v>
      </c>
      <c r="FS5" s="312" t="s">
        <v>2711</v>
      </c>
      <c r="FU5" s="143"/>
      <c r="FV5" s="143" t="s">
        <v>72</v>
      </c>
      <c r="FW5" s="315" t="s">
        <v>2710</v>
      </c>
      <c r="FX5" s="312" t="s">
        <v>2711</v>
      </c>
      <c r="FZ5" s="143"/>
      <c r="GA5" s="143" t="s">
        <v>72</v>
      </c>
      <c r="GB5" s="315" t="s">
        <v>2710</v>
      </c>
      <c r="GC5" s="312" t="s">
        <v>2711</v>
      </c>
      <c r="GE5" s="143"/>
      <c r="GF5" s="143" t="s">
        <v>72</v>
      </c>
      <c r="GG5" s="315" t="s">
        <v>2710</v>
      </c>
      <c r="GH5" s="312" t="s">
        <v>2711</v>
      </c>
      <c r="GJ5" s="143"/>
      <c r="GK5" s="143" t="s">
        <v>72</v>
      </c>
      <c r="GL5" s="315" t="s">
        <v>2710</v>
      </c>
      <c r="GM5" s="312" t="s">
        <v>2711</v>
      </c>
      <c r="GO5" s="143"/>
      <c r="GP5" s="143" t="s">
        <v>72</v>
      </c>
      <c r="GQ5" s="315" t="s">
        <v>2710</v>
      </c>
      <c r="GR5" s="312" t="s">
        <v>2711</v>
      </c>
      <c r="GT5" s="143"/>
      <c r="GU5" s="143" t="s">
        <v>72</v>
      </c>
      <c r="GV5" s="315" t="s">
        <v>2710</v>
      </c>
      <c r="GW5" s="312" t="s">
        <v>2711</v>
      </c>
      <c r="GY5" s="143"/>
      <c r="GZ5" s="143" t="s">
        <v>72</v>
      </c>
      <c r="HA5" s="315" t="s">
        <v>2710</v>
      </c>
      <c r="HB5" s="312" t="s">
        <v>2711</v>
      </c>
      <c r="HD5" s="143"/>
      <c r="HE5" s="143" t="s">
        <v>72</v>
      </c>
      <c r="HF5" s="315" t="s">
        <v>2710</v>
      </c>
      <c r="HG5" s="312" t="s">
        <v>2711</v>
      </c>
      <c r="HI5" s="143"/>
      <c r="HJ5" s="143" t="s">
        <v>72</v>
      </c>
      <c r="HK5" s="315" t="s">
        <v>2710</v>
      </c>
      <c r="HL5" s="312" t="s">
        <v>2711</v>
      </c>
      <c r="HN5" s="143"/>
      <c r="HO5" s="143" t="s">
        <v>72</v>
      </c>
      <c r="HP5" s="315" t="s">
        <v>2710</v>
      </c>
      <c r="HQ5" s="312" t="s">
        <v>2711</v>
      </c>
      <c r="HS5" s="143"/>
      <c r="HT5" s="143" t="s">
        <v>72</v>
      </c>
      <c r="HU5" s="315" t="s">
        <v>2710</v>
      </c>
      <c r="HV5" s="312" t="s">
        <v>2711</v>
      </c>
      <c r="HX5" s="143"/>
      <c r="HY5" s="143" t="s">
        <v>72</v>
      </c>
      <c r="HZ5" s="315" t="s">
        <v>2710</v>
      </c>
      <c r="IA5" s="312" t="s">
        <v>2711</v>
      </c>
      <c r="IC5" s="143"/>
      <c r="ID5" s="143" t="s">
        <v>72</v>
      </c>
      <c r="IE5" s="315" t="s">
        <v>2710</v>
      </c>
      <c r="IF5" s="312" t="s">
        <v>2711</v>
      </c>
      <c r="IG5" s="171">
        <v>100</v>
      </c>
      <c r="II5" s="143"/>
      <c r="IJ5" s="143" t="s">
        <v>72</v>
      </c>
      <c r="IK5" s="315" t="s">
        <v>2710</v>
      </c>
      <c r="IL5" s="312" t="s">
        <v>2711</v>
      </c>
      <c r="IN5" s="143"/>
      <c r="IO5" s="143" t="s">
        <v>72</v>
      </c>
      <c r="IP5" s="315" t="s">
        <v>2710</v>
      </c>
      <c r="IQ5" s="312" t="s">
        <v>2711</v>
      </c>
      <c r="IS5" s="143"/>
      <c r="IT5" s="143" t="s">
        <v>72</v>
      </c>
      <c r="IU5" s="315" t="s">
        <v>2710</v>
      </c>
      <c r="IV5" s="312" t="s">
        <v>2711</v>
      </c>
      <c r="IX5" s="143"/>
      <c r="IY5" s="143" t="s">
        <v>72</v>
      </c>
      <c r="IZ5" s="315" t="s">
        <v>2710</v>
      </c>
      <c r="JA5" s="312" t="s">
        <v>2711</v>
      </c>
      <c r="JC5" s="143"/>
      <c r="JD5" s="143" t="s">
        <v>72</v>
      </c>
      <c r="JE5" s="315" t="s">
        <v>2710</v>
      </c>
      <c r="JF5" s="312" t="s">
        <v>2711</v>
      </c>
      <c r="JH5" s="143"/>
      <c r="JI5" s="143" t="s">
        <v>72</v>
      </c>
      <c r="JJ5" s="315" t="s">
        <v>2710</v>
      </c>
      <c r="JK5" s="312" t="s">
        <v>2711</v>
      </c>
      <c r="JM5" s="143"/>
      <c r="JN5" s="143" t="s">
        <v>72</v>
      </c>
      <c r="JO5" s="315" t="s">
        <v>2710</v>
      </c>
      <c r="JP5" s="312" t="s">
        <v>2711</v>
      </c>
    </row>
    <row r="6" spans="2:276">
      <c r="B6" s="168" t="s">
        <v>84</v>
      </c>
      <c r="C6" s="168" t="s">
        <v>2712</v>
      </c>
      <c r="D6" s="149">
        <f>C6/100</f>
        <v>5.1988</v>
      </c>
      <c r="E6" s="181" t="s">
        <v>85</v>
      </c>
      <c r="F6" s="149">
        <f>E6/100</f>
        <v>6.6177</v>
      </c>
      <c r="G6" s="309">
        <f>D6*F6</f>
        <v>34.40409876</v>
      </c>
      <c r="I6" s="168" t="s">
        <v>86</v>
      </c>
      <c r="J6" s="168" t="s">
        <v>2713</v>
      </c>
      <c r="K6" s="149">
        <f>J6/100</f>
        <v>5.12</v>
      </c>
      <c r="L6" s="181" t="s">
        <v>87</v>
      </c>
      <c r="M6" s="149">
        <f>L6/100</f>
        <v>6.6607</v>
      </c>
      <c r="N6" s="309">
        <f>K6*M6</f>
        <v>34.102784</v>
      </c>
      <c r="P6" s="168" t="s">
        <v>88</v>
      </c>
      <c r="Q6" s="168" t="s">
        <v>2714</v>
      </c>
      <c r="R6" s="149">
        <f>Q6/100</f>
        <v>5.2465</v>
      </c>
      <c r="S6" s="181" t="s">
        <v>89</v>
      </c>
      <c r="T6" s="149">
        <f>S6/100</f>
        <v>6.7114</v>
      </c>
      <c r="U6" s="309">
        <f>R6*T6</f>
        <v>35.2113601</v>
      </c>
      <c r="W6" s="168" t="s">
        <v>90</v>
      </c>
      <c r="X6" s="168" t="s">
        <v>2715</v>
      </c>
      <c r="Y6" s="149">
        <f>X6/100</f>
        <v>5.4124</v>
      </c>
      <c r="Z6" s="181" t="s">
        <v>91</v>
      </c>
      <c r="AA6" s="149">
        <f>Z6/100</f>
        <v>6.7437</v>
      </c>
      <c r="AB6" s="309">
        <f>Y6*AA6</f>
        <v>36.49960188</v>
      </c>
      <c r="AD6" s="168" t="s">
        <v>92</v>
      </c>
      <c r="AE6" s="168" t="s">
        <v>2716</v>
      </c>
      <c r="AF6" s="149">
        <f>AE6/100</f>
        <v>5.2755</v>
      </c>
      <c r="AG6" s="181" t="s">
        <v>93</v>
      </c>
      <c r="AH6" s="149">
        <f>AG6/100</f>
        <v>6.8906</v>
      </c>
      <c r="AI6" s="309">
        <f>AF6*AH6</f>
        <v>36.3513603</v>
      </c>
      <c r="AK6" s="168" t="s">
        <v>94</v>
      </c>
      <c r="AL6" s="168" t="s">
        <v>2717</v>
      </c>
      <c r="AM6" s="149">
        <f>AL6/100</f>
        <v>5.3282</v>
      </c>
      <c r="AN6" s="181" t="s">
        <v>95</v>
      </c>
      <c r="AO6" s="149">
        <f>AN6/100</f>
        <v>7.0998</v>
      </c>
      <c r="AP6" s="309">
        <f>AM6*AO6</f>
        <v>37.82915436</v>
      </c>
      <c r="AR6" s="168" t="s">
        <v>96</v>
      </c>
      <c r="AS6" s="168" t="s">
        <v>2718</v>
      </c>
      <c r="AT6" s="149">
        <f>AS6/100</f>
        <v>5.2561</v>
      </c>
      <c r="AU6" s="181" t="s">
        <v>97</v>
      </c>
      <c r="AV6" s="149">
        <f>AU6/100</f>
        <v>7.1768</v>
      </c>
      <c r="AW6" s="309">
        <f>AT6*AV6</f>
        <v>37.72197848</v>
      </c>
      <c r="AY6" s="168" t="s">
        <v>98</v>
      </c>
      <c r="AZ6" s="168" t="s">
        <v>2719</v>
      </c>
      <c r="BA6" s="149">
        <f>AZ6/100</f>
        <v>4.9391</v>
      </c>
      <c r="BB6" s="181" t="s">
        <v>99</v>
      </c>
      <c r="BC6" s="149">
        <f>BB6/100</f>
        <v>7.1769</v>
      </c>
      <c r="BD6" s="309">
        <f>BA6*BC6</f>
        <v>35.44742679</v>
      </c>
      <c r="BF6" s="168" t="s">
        <v>100</v>
      </c>
      <c r="BG6" s="168" t="s">
        <v>2720</v>
      </c>
      <c r="BH6" s="149">
        <f t="shared" ref="BH6:BH27" si="0">BG6/100</f>
        <v>4.9647</v>
      </c>
      <c r="BI6" s="181" t="s">
        <v>101</v>
      </c>
      <c r="BJ6" s="149">
        <f t="shared" ref="BJ6:BJ27" si="1">BI6/100</f>
        <v>6.9646</v>
      </c>
      <c r="BK6" s="309">
        <f t="shared" ref="BK6:BK27" si="2">BH6*BJ6</f>
        <v>34.57714962</v>
      </c>
      <c r="BM6" s="168" t="s">
        <v>102</v>
      </c>
      <c r="BN6" s="168" t="s">
        <v>2721</v>
      </c>
      <c r="BO6" s="149">
        <f t="shared" ref="BO6:BO21" si="3">BN6/100</f>
        <v>4.8489</v>
      </c>
      <c r="BP6" s="181" t="s">
        <v>103</v>
      </c>
      <c r="BQ6" s="149">
        <f t="shared" ref="BQ6:BQ21" si="4">BP6/100</f>
        <v>6.7604</v>
      </c>
      <c r="BR6" s="309">
        <f t="shared" ref="BR6:BR21" si="5">BO6*BQ6</f>
        <v>32.78050356</v>
      </c>
      <c r="BT6" s="168"/>
      <c r="BU6" s="172">
        <v>44985</v>
      </c>
      <c r="BV6" s="149">
        <v>5.0353</v>
      </c>
      <c r="BW6" s="309">
        <v>35.00490207</v>
      </c>
      <c r="BY6" s="168"/>
      <c r="BZ6" s="172">
        <v>45016</v>
      </c>
      <c r="CA6" s="149">
        <v>4.9686</v>
      </c>
      <c r="CB6" s="309">
        <v>34.14272862</v>
      </c>
      <c r="CD6" s="168"/>
      <c r="CE6" s="172">
        <v>45044</v>
      </c>
      <c r="CF6" s="149">
        <v>4.928</v>
      </c>
      <c r="CG6" s="309">
        <v>34.121472</v>
      </c>
      <c r="CI6" s="168"/>
      <c r="CJ6" s="172">
        <v>45077</v>
      </c>
      <c r="CK6" s="149">
        <v>4.8994</v>
      </c>
      <c r="CL6" s="309">
        <v>34.69804074</v>
      </c>
      <c r="CN6" s="168"/>
      <c r="CO6" s="172">
        <v>45107</v>
      </c>
      <c r="CP6" s="149">
        <v>4.9156</v>
      </c>
      <c r="CQ6" s="309">
        <v>35.51914248</v>
      </c>
      <c r="CS6" s="168"/>
      <c r="CT6" s="172">
        <v>45138</v>
      </c>
      <c r="CU6" s="149">
        <v>4.789</v>
      </c>
      <c r="CV6" s="309">
        <v>34.1479645</v>
      </c>
      <c r="CX6" s="168"/>
      <c r="CY6" s="172">
        <v>45169</v>
      </c>
      <c r="CZ6" s="149">
        <v>4.8156</v>
      </c>
      <c r="DA6" s="309">
        <v>34.58130516</v>
      </c>
      <c r="DC6" s="168"/>
      <c r="DD6" s="173">
        <v>45197</v>
      </c>
      <c r="DE6" s="149">
        <v>5.0469</v>
      </c>
      <c r="DF6" s="309">
        <v>36.23573262</v>
      </c>
      <c r="DH6" s="168"/>
      <c r="DI6" s="173">
        <v>45230</v>
      </c>
      <c r="DJ6" s="149">
        <v>4.9647</v>
      </c>
      <c r="DK6" s="309">
        <v>35.63612013</v>
      </c>
      <c r="DM6" s="168"/>
      <c r="DN6" s="173">
        <v>45260</v>
      </c>
      <c r="DO6" s="149">
        <v>4.8909</v>
      </c>
      <c r="DP6" s="309">
        <v>34.73419362</v>
      </c>
      <c r="DR6" s="168"/>
      <c r="DS6" s="173">
        <v>45289</v>
      </c>
      <c r="DT6" s="149">
        <v>4.8225</v>
      </c>
      <c r="DU6" s="309">
        <v>34.15632075</v>
      </c>
      <c r="DW6" s="168"/>
      <c r="DX6" s="173">
        <v>45321</v>
      </c>
      <c r="DY6" s="149">
        <v>4.9618</v>
      </c>
      <c r="DZ6" s="309">
        <v>35.25607</v>
      </c>
      <c r="EB6" s="168"/>
      <c r="EC6" s="173">
        <v>45351</v>
      </c>
      <c r="ED6" s="149">
        <v>5.042</v>
      </c>
      <c r="EE6" s="309">
        <v>35.8163512</v>
      </c>
      <c r="EG6" s="168"/>
      <c r="EH6" s="173">
        <v>45380</v>
      </c>
      <c r="EI6" s="149">
        <v>5.0976</v>
      </c>
      <c r="EJ6" s="309">
        <v>36.16747</v>
      </c>
      <c r="EL6" s="168"/>
      <c r="EM6" s="173">
        <v>45412</v>
      </c>
      <c r="EN6" s="149">
        <v>5.174</v>
      </c>
      <c r="EO6" s="309">
        <v>36.7679962</v>
      </c>
      <c r="EQ6" s="168"/>
      <c r="ER6" s="173">
        <v>45443</v>
      </c>
      <c r="ES6" s="149">
        <v>5.1217</v>
      </c>
      <c r="ET6" s="309">
        <v>36.40914096</v>
      </c>
      <c r="EV6" s="168"/>
      <c r="EW6" s="173">
        <v>45471</v>
      </c>
      <c r="EX6" s="149">
        <v>5.124</v>
      </c>
      <c r="EY6" s="309">
        <v>36.5177232</v>
      </c>
      <c r="FA6" s="168"/>
      <c r="FB6" s="173">
        <v>45504</v>
      </c>
      <c r="FC6" s="149">
        <v>4.9935</v>
      </c>
      <c r="FD6" s="309">
        <v>35.6266251</v>
      </c>
      <c r="FF6" s="168"/>
      <c r="FG6" s="173">
        <v>45534</v>
      </c>
      <c r="FH6" s="149">
        <v>4.7718</v>
      </c>
      <c r="FI6" s="309">
        <v>33.93895</v>
      </c>
      <c r="FK6" s="168"/>
      <c r="FL6" s="147">
        <v>45565</v>
      </c>
      <c r="FM6" s="152">
        <v>4.6192</v>
      </c>
      <c r="FN6" s="152">
        <v>32.36858</v>
      </c>
      <c r="FP6" s="168"/>
      <c r="FQ6" s="147">
        <v>45596</v>
      </c>
      <c r="FR6" s="152">
        <v>4.7367</v>
      </c>
      <c r="FS6" s="152">
        <v>33.7489875</v>
      </c>
      <c r="FU6" s="168"/>
      <c r="FV6" s="147">
        <v>45625</v>
      </c>
      <c r="FW6" s="152">
        <v>4.7649</v>
      </c>
      <c r="FX6" s="152">
        <v>34.24867173</v>
      </c>
      <c r="FZ6" s="168"/>
      <c r="GA6" s="147">
        <v>45657</v>
      </c>
      <c r="GB6">
        <v>4.7028</v>
      </c>
      <c r="GC6">
        <v>33.80561</v>
      </c>
      <c r="GE6" s="168"/>
      <c r="GF6" s="147">
        <v>45674</v>
      </c>
      <c r="GG6" s="152">
        <v>4.7484</v>
      </c>
      <c r="GH6" s="152">
        <v>34.13577</v>
      </c>
      <c r="GJ6" s="168"/>
      <c r="GK6" s="147">
        <v>45716</v>
      </c>
      <c r="GL6" s="152">
        <v>4.6946</v>
      </c>
      <c r="GM6" s="152">
        <v>33.67812</v>
      </c>
      <c r="GO6" s="168"/>
      <c r="GP6" s="169">
        <v>45747</v>
      </c>
      <c r="GQ6">
        <v>4.7032</v>
      </c>
      <c r="GR6">
        <v>33.76051</v>
      </c>
      <c r="GT6" s="168"/>
      <c r="GU6" s="169">
        <v>45777</v>
      </c>
      <c r="GV6">
        <v>4.6139</v>
      </c>
      <c r="GW6">
        <v>33.22654</v>
      </c>
      <c r="GY6" s="168"/>
      <c r="GZ6" s="169">
        <v>45807</v>
      </c>
      <c r="HA6">
        <v>4.5359</v>
      </c>
      <c r="HB6">
        <v>32.58953</v>
      </c>
      <c r="HD6" s="168"/>
      <c r="HE6" s="147">
        <v>45838</v>
      </c>
      <c r="HF6" s="152">
        <v>4.552</v>
      </c>
      <c r="HG6" s="152">
        <v>32.58595</v>
      </c>
      <c r="HI6" s="168"/>
      <c r="HJ6" s="147">
        <v>45869</v>
      </c>
      <c r="HK6">
        <v>4.5497</v>
      </c>
      <c r="HL6">
        <v>32.52763</v>
      </c>
      <c r="HN6" s="168"/>
      <c r="HO6" s="147">
        <v>45898</v>
      </c>
      <c r="HP6" s="152">
        <v>4.5359</v>
      </c>
      <c r="HQ6" s="152">
        <v>32.2185</v>
      </c>
      <c r="HS6" s="168"/>
      <c r="HT6" s="147">
        <v>45930</v>
      </c>
      <c r="HU6">
        <v>4.5304</v>
      </c>
      <c r="HV6">
        <v>32.19076</v>
      </c>
      <c r="HX6" s="168"/>
      <c r="HY6" s="147">
        <v>45961</v>
      </c>
      <c r="HZ6">
        <v>4.5484</v>
      </c>
      <c r="IA6">
        <v>32.2390592</v>
      </c>
      <c r="IC6" s="168"/>
      <c r="ID6" s="147">
        <v>45989</v>
      </c>
      <c r="IE6" s="8">
        <v>4.5526</v>
      </c>
      <c r="IF6">
        <f>+IE6*IG6</f>
        <v>32.22740014</v>
      </c>
      <c r="IG6" s="8">
        <v>7.0789</v>
      </c>
      <c r="II6" s="168"/>
      <c r="IJ6" s="147">
        <v>46022</v>
      </c>
      <c r="IK6" s="8">
        <v>4.494</v>
      </c>
      <c r="IL6">
        <v>31.5874272</v>
      </c>
      <c r="IN6" s="168"/>
      <c r="IO6" s="147">
        <v>46052</v>
      </c>
      <c r="IP6" s="8">
        <v>4.4966</v>
      </c>
      <c r="IQ6">
        <v>31.33140948</v>
      </c>
      <c r="IS6" s="168"/>
      <c r="IT6" s="147">
        <v>46080</v>
      </c>
      <c r="IU6" s="8">
        <v>4.5271</v>
      </c>
      <c r="IV6">
        <v>31.34020788</v>
      </c>
      <c r="IX6" s="168"/>
      <c r="IY6" s="147">
        <v>46112</v>
      </c>
      <c r="IZ6" s="8">
        <v>4.7462</v>
      </c>
      <c r="JA6">
        <v>32.84085628</v>
      </c>
      <c r="JC6" s="168"/>
      <c r="JD6" s="147">
        <v>46142</v>
      </c>
      <c r="JE6" s="8">
        <v>4.7867</v>
      </c>
      <c r="JF6">
        <v>32.85016476</v>
      </c>
      <c r="JH6" s="168"/>
      <c r="JI6" s="147">
        <v>46171</v>
      </c>
      <c r="JJ6" s="8">
        <v>4.8018</v>
      </c>
      <c r="JK6">
        <v>32.73675168</v>
      </c>
      <c r="JM6" s="168"/>
      <c r="JN6" s="147">
        <v>46203</v>
      </c>
      <c r="JO6" s="8">
        <v>4.8961</v>
      </c>
      <c r="JP6">
        <v>33.34684749</v>
      </c>
    </row>
    <row r="7" spans="2:276">
      <c r="B7" s="168" t="s">
        <v>115</v>
      </c>
      <c r="C7" s="168" t="s">
        <v>2722</v>
      </c>
      <c r="D7" s="149">
        <f t="shared" ref="D7:D24" si="6">C7/100</f>
        <v>5.233</v>
      </c>
      <c r="E7" s="181" t="s">
        <v>116</v>
      </c>
      <c r="F7" s="149">
        <f t="shared" ref="F7:F24" si="7">E7/100</f>
        <v>6.5628</v>
      </c>
      <c r="G7" s="309">
        <f t="shared" ref="G7:G24" si="8">D7*F7</f>
        <v>34.3431324</v>
      </c>
      <c r="I7" s="168" t="s">
        <v>117</v>
      </c>
      <c r="J7" s="168" t="s">
        <v>2723</v>
      </c>
      <c r="K7" s="149">
        <f t="shared" ref="K7:K24" si="9">J7/100</f>
        <v>5.0858</v>
      </c>
      <c r="L7" s="181" t="s">
        <v>118</v>
      </c>
      <c r="M7" s="149">
        <f t="shared" ref="M7:M24" si="10">L7/100</f>
        <v>6.7048</v>
      </c>
      <c r="N7" s="309">
        <f t="shared" ref="N7:N24" si="11">K7*M7</f>
        <v>34.09927184</v>
      </c>
      <c r="P7" s="168" t="s">
        <v>119</v>
      </c>
      <c r="Q7" s="168" t="s">
        <v>2724</v>
      </c>
      <c r="R7" s="149">
        <f t="shared" ref="R7:R26" si="12">Q7/100</f>
        <v>5.2454</v>
      </c>
      <c r="S7" s="181" t="s">
        <v>120</v>
      </c>
      <c r="T7" s="149">
        <f t="shared" ref="T7:T24" si="13">S7/100</f>
        <v>6.7035</v>
      </c>
      <c r="U7" s="309">
        <f t="shared" ref="U7:U24" si="14">R7*T7</f>
        <v>35.1625389</v>
      </c>
      <c r="W7" s="168" t="s">
        <v>121</v>
      </c>
      <c r="X7" s="168" t="s">
        <v>2725</v>
      </c>
      <c r="Y7" s="149">
        <f t="shared" ref="Y7:Y26" si="15">X7/100</f>
        <v>5.4448</v>
      </c>
      <c r="Z7" s="181" t="s">
        <v>122</v>
      </c>
      <c r="AA7" s="149">
        <f t="shared" ref="AA7:AA26" si="16">Z7/100</f>
        <v>6.7411</v>
      </c>
      <c r="AB7" s="309">
        <f t="shared" ref="AB7:AB26" si="17">Y7*AA7</f>
        <v>36.70394128</v>
      </c>
      <c r="AD7" s="168" t="s">
        <v>123</v>
      </c>
      <c r="AE7" s="168" t="s">
        <v>2726</v>
      </c>
      <c r="AF7" s="149">
        <f t="shared" ref="AF7:AF26" si="18">AE7/100</f>
        <v>5.2671</v>
      </c>
      <c r="AG7" s="181" t="s">
        <v>124</v>
      </c>
      <c r="AH7" s="149">
        <f t="shared" ref="AH7:AH26" si="19">AG7/100</f>
        <v>6.8802</v>
      </c>
      <c r="AI7" s="309">
        <f t="shared" ref="AI7:AI26" si="20">AF7*AH7</f>
        <v>36.23870142</v>
      </c>
      <c r="AK7" s="168" t="s">
        <v>125</v>
      </c>
      <c r="AL7" s="168" t="s">
        <v>2727</v>
      </c>
      <c r="AM7" s="149">
        <f t="shared" ref="AM7:AM26" si="21">AL7/100</f>
        <v>5.3042</v>
      </c>
      <c r="AN7" s="181" t="s">
        <v>126</v>
      </c>
      <c r="AO7" s="149">
        <f t="shared" ref="AO7:AO26" si="22">AN7/100</f>
        <v>7.1102</v>
      </c>
      <c r="AP7" s="309">
        <f t="shared" ref="AP7:AP26" si="23">AM7*AO7</f>
        <v>37.71392284</v>
      </c>
      <c r="AR7" s="168" t="s">
        <v>127</v>
      </c>
      <c r="AS7" s="168" t="s">
        <v>2728</v>
      </c>
      <c r="AT7" s="149">
        <f t="shared" ref="AT7:AT21" si="24">AS7/100</f>
        <v>5.2528</v>
      </c>
      <c r="AU7" s="181" t="s">
        <v>128</v>
      </c>
      <c r="AV7" s="149">
        <f t="shared" ref="AV7:AV21" si="25">AU7/100</f>
        <v>7.1698</v>
      </c>
      <c r="AW7" s="309">
        <f t="shared" ref="AW7:AW21" si="26">AT7*AV7</f>
        <v>37.66152544</v>
      </c>
      <c r="AY7" s="168" t="s">
        <v>129</v>
      </c>
      <c r="AZ7" s="168" t="s">
        <v>2729</v>
      </c>
      <c r="BA7" s="149">
        <f t="shared" ref="BA7:BA27" si="27">AZ7/100</f>
        <v>4.9618</v>
      </c>
      <c r="BB7" s="181" t="s">
        <v>130</v>
      </c>
      <c r="BC7" s="149">
        <f t="shared" ref="BC7:BC27" si="28">BB7/100</f>
        <v>7.1989</v>
      </c>
      <c r="BD7" s="309">
        <f>BA7*BC7</f>
        <v>35.71950202</v>
      </c>
      <c r="BF7" s="168" t="s">
        <v>131</v>
      </c>
      <c r="BG7" s="168" t="s">
        <v>2730</v>
      </c>
      <c r="BH7" s="149">
        <f t="shared" si="0"/>
        <v>4.973</v>
      </c>
      <c r="BI7" s="181" t="s">
        <v>132</v>
      </c>
      <c r="BJ7" s="149">
        <f t="shared" si="1"/>
        <v>6.9793</v>
      </c>
      <c r="BK7" s="309">
        <f t="shared" si="2"/>
        <v>34.7080589</v>
      </c>
      <c r="BM7" s="168" t="s">
        <v>133</v>
      </c>
      <c r="BN7" s="168" t="s">
        <v>2731</v>
      </c>
      <c r="BO7" s="149">
        <f t="shared" si="3"/>
        <v>4.8482</v>
      </c>
      <c r="BP7" s="181" t="s">
        <v>134</v>
      </c>
      <c r="BQ7" s="149">
        <f t="shared" si="4"/>
        <v>6.7626</v>
      </c>
      <c r="BR7" s="309">
        <f t="shared" si="5"/>
        <v>32.78643732</v>
      </c>
      <c r="BT7" s="168"/>
      <c r="BU7" s="172">
        <v>44984</v>
      </c>
      <c r="BV7" s="149">
        <v>5.0227</v>
      </c>
      <c r="BW7" s="309">
        <v>34.94392844</v>
      </c>
      <c r="BY7" s="168"/>
      <c r="BZ7" s="172">
        <v>45015</v>
      </c>
      <c r="CA7" s="149">
        <v>4.9619</v>
      </c>
      <c r="CB7" s="309">
        <v>34.18054434</v>
      </c>
      <c r="CD7" s="168"/>
      <c r="CE7" s="172">
        <v>45043</v>
      </c>
      <c r="CF7" s="149">
        <v>4.9312</v>
      </c>
      <c r="CG7" s="309">
        <v>34.12735584</v>
      </c>
      <c r="CI7" s="168"/>
      <c r="CJ7" s="172">
        <v>45076</v>
      </c>
      <c r="CK7" s="149">
        <v>4.9044</v>
      </c>
      <c r="CL7" s="309">
        <v>34.73197992</v>
      </c>
      <c r="CN7" s="168"/>
      <c r="CO7" s="172">
        <v>45106</v>
      </c>
      <c r="CP7" s="149">
        <v>4.9089</v>
      </c>
      <c r="CQ7" s="309">
        <v>35.44618512</v>
      </c>
      <c r="CS7" s="168"/>
      <c r="CT7" s="172">
        <v>45135</v>
      </c>
      <c r="CU7" s="149">
        <v>4.8087</v>
      </c>
      <c r="CV7" s="309">
        <v>34.30430406</v>
      </c>
      <c r="CX7" s="168"/>
      <c r="CY7" s="172">
        <v>45168</v>
      </c>
      <c r="CZ7" s="149">
        <v>4.8165</v>
      </c>
      <c r="DA7" s="309">
        <v>34.5901764</v>
      </c>
      <c r="DC7" s="168"/>
      <c r="DD7" s="173">
        <v>45196</v>
      </c>
      <c r="DE7" s="149">
        <v>5.0229</v>
      </c>
      <c r="DF7" s="309">
        <v>36.02273193</v>
      </c>
      <c r="DH7" s="168"/>
      <c r="DI7" s="173">
        <v>45229</v>
      </c>
      <c r="DJ7" s="149">
        <v>5.0007</v>
      </c>
      <c r="DK7" s="309">
        <v>35.89552467</v>
      </c>
      <c r="DM7" s="168"/>
      <c r="DN7" s="173">
        <v>45259</v>
      </c>
      <c r="DO7" s="149">
        <v>4.8732</v>
      </c>
      <c r="DP7" s="309">
        <v>34.61482692</v>
      </c>
      <c r="DR7" s="168"/>
      <c r="DS7" s="173">
        <v>45288</v>
      </c>
      <c r="DT7" s="149">
        <v>4.8244</v>
      </c>
      <c r="DU7" s="309">
        <v>34.24069656</v>
      </c>
      <c r="DW7" s="168"/>
      <c r="DX7" s="173">
        <v>45320</v>
      </c>
      <c r="DY7" s="149">
        <v>4.9878</v>
      </c>
      <c r="DZ7" s="309">
        <v>35.461762</v>
      </c>
      <c r="EB7" s="168"/>
      <c r="EC7" s="173">
        <v>45350</v>
      </c>
      <c r="ED7" s="149">
        <v>5.0241</v>
      </c>
      <c r="EE7" s="309">
        <v>35.70879075</v>
      </c>
      <c r="EG7" s="168"/>
      <c r="EH7" s="173">
        <v>45379</v>
      </c>
      <c r="EI7" s="149">
        <v>5.0839</v>
      </c>
      <c r="EJ7" s="309">
        <v>36.06925</v>
      </c>
      <c r="EL7" s="168"/>
      <c r="EM7" s="173">
        <v>45411</v>
      </c>
      <c r="EN7" s="149">
        <v>5.159</v>
      </c>
      <c r="EO7" s="309">
        <v>36.6629494</v>
      </c>
      <c r="EQ7" s="168"/>
      <c r="ER7" s="173">
        <v>45442</v>
      </c>
      <c r="ES7" s="149">
        <v>5.1302</v>
      </c>
      <c r="ET7" s="309">
        <v>36.48136522</v>
      </c>
      <c r="EV7" s="168"/>
      <c r="EW7" s="173">
        <v>45470</v>
      </c>
      <c r="EX7" s="149">
        <v>5.1317</v>
      </c>
      <c r="EY7" s="309">
        <v>36.5736259</v>
      </c>
      <c r="FA7" s="168"/>
      <c r="FB7" s="173">
        <v>45503</v>
      </c>
      <c r="FC7" s="149">
        <v>5.0018</v>
      </c>
      <c r="FD7" s="309">
        <v>35.69484552</v>
      </c>
      <c r="FF7" s="168"/>
      <c r="FG7" s="173">
        <v>45533</v>
      </c>
      <c r="FH7" s="149">
        <v>4.7741</v>
      </c>
      <c r="FI7" s="309">
        <v>34.038856</v>
      </c>
      <c r="FK7" s="168"/>
      <c r="FL7" s="147">
        <v>45562</v>
      </c>
      <c r="FM7" s="152">
        <v>4.6268</v>
      </c>
      <c r="FN7" s="152">
        <v>32.43433</v>
      </c>
      <c r="FP7" s="168"/>
      <c r="FQ7" s="147">
        <v>45595</v>
      </c>
      <c r="FR7" s="152">
        <v>4.7179</v>
      </c>
      <c r="FS7" s="152">
        <v>33.6810881</v>
      </c>
      <c r="FU7" s="168"/>
      <c r="FV7" s="147">
        <v>45624</v>
      </c>
      <c r="FW7" s="152">
        <v>4.7763</v>
      </c>
      <c r="FX7" s="152">
        <v>34.33873122</v>
      </c>
      <c r="FZ7" s="168"/>
      <c r="GA7" s="147">
        <v>45656</v>
      </c>
      <c r="GB7">
        <v>4.6913</v>
      </c>
      <c r="GC7">
        <v>33.72529</v>
      </c>
      <c r="GE7" s="168"/>
      <c r="GF7" s="147">
        <v>45673</v>
      </c>
      <c r="GG7" s="152">
        <v>4.7524</v>
      </c>
      <c r="GH7" s="152">
        <v>34.16073</v>
      </c>
      <c r="GJ7" s="168"/>
      <c r="GK7" s="147">
        <v>45715</v>
      </c>
      <c r="GL7" s="152">
        <v>4.6671</v>
      </c>
      <c r="GM7" s="152">
        <v>33.48178</v>
      </c>
      <c r="GO7" s="168"/>
      <c r="GP7" s="170">
        <v>45744</v>
      </c>
      <c r="GQ7">
        <v>4.6839</v>
      </c>
      <c r="GR7">
        <v>33.60792</v>
      </c>
      <c r="GT7" s="168"/>
      <c r="GU7" s="170">
        <v>45776</v>
      </c>
      <c r="GV7">
        <v>4.607</v>
      </c>
      <c r="GW7">
        <v>33.18376</v>
      </c>
      <c r="GY7" s="168"/>
      <c r="GZ7" s="170">
        <v>45806</v>
      </c>
      <c r="HA7">
        <v>4.5522</v>
      </c>
      <c r="HB7">
        <v>32.7335</v>
      </c>
      <c r="HD7" s="168"/>
      <c r="HE7" s="147">
        <v>45835</v>
      </c>
      <c r="HF7" s="152">
        <v>4.5349</v>
      </c>
      <c r="HG7" s="152">
        <v>32.48213</v>
      </c>
      <c r="HI7" s="168"/>
      <c r="HJ7" s="147">
        <v>45868</v>
      </c>
      <c r="HK7">
        <v>4.5199</v>
      </c>
      <c r="HL7">
        <v>32.29062</v>
      </c>
      <c r="HN7" s="168"/>
      <c r="HO7" s="147">
        <v>45897</v>
      </c>
      <c r="HP7" s="152">
        <v>4.5433</v>
      </c>
      <c r="HQ7" s="152">
        <v>32.28605</v>
      </c>
      <c r="HS7" s="168"/>
      <c r="HT7" s="147">
        <v>45929</v>
      </c>
      <c r="HU7">
        <v>4.5265</v>
      </c>
      <c r="HV7">
        <v>32.17844</v>
      </c>
      <c r="HX7" s="168"/>
      <c r="HY7" s="147">
        <v>45960</v>
      </c>
      <c r="HZ7">
        <v>4.5613</v>
      </c>
      <c r="IA7">
        <v>32.32319632</v>
      </c>
      <c r="IC7" s="168"/>
      <c r="ID7" s="147">
        <v>45988</v>
      </c>
      <c r="IE7" s="8">
        <v>4.5538</v>
      </c>
      <c r="IF7">
        <f t="shared" ref="IF7:IF25" si="29">+IE7*IG7</f>
        <v>32.23134102</v>
      </c>
      <c r="IG7" s="8">
        <v>7.0779</v>
      </c>
      <c r="II7" s="168"/>
      <c r="IJ7" s="147">
        <v>46021</v>
      </c>
      <c r="IK7" s="8">
        <v>4.505</v>
      </c>
      <c r="IL7">
        <v>31.691774</v>
      </c>
      <c r="IN7" s="168"/>
      <c r="IO7" s="147">
        <v>46051</v>
      </c>
      <c r="IP7" s="8">
        <v>4.4679</v>
      </c>
      <c r="IQ7">
        <v>31.17298509</v>
      </c>
      <c r="IS7" s="168"/>
      <c r="IT7" s="147">
        <v>46079</v>
      </c>
      <c r="IU7" s="8">
        <v>4.5165</v>
      </c>
      <c r="IV7">
        <v>31.2668262</v>
      </c>
      <c r="IX7" s="168"/>
      <c r="IY7" s="147">
        <v>46111</v>
      </c>
      <c r="IZ7" s="8">
        <v>4.7611</v>
      </c>
      <c r="JA7">
        <v>32.95776253</v>
      </c>
      <c r="JC7" s="168"/>
      <c r="JD7" s="147">
        <v>46141</v>
      </c>
      <c r="JE7" s="8">
        <v>4.7524</v>
      </c>
      <c r="JF7">
        <v>32.60526592</v>
      </c>
      <c r="JH7" s="168"/>
      <c r="JI7" s="147">
        <v>46170</v>
      </c>
      <c r="JJ7" s="8">
        <v>4.8031</v>
      </c>
      <c r="JK7">
        <v>32.7763544</v>
      </c>
      <c r="JM7" s="168"/>
      <c r="JN7" s="147">
        <v>46202</v>
      </c>
      <c r="JO7" s="8">
        <v>4.9063</v>
      </c>
      <c r="JP7">
        <v>33.44870025</v>
      </c>
    </row>
    <row r="8" spans="2:276">
      <c r="B8" s="168" t="s">
        <v>146</v>
      </c>
      <c r="C8" s="168" t="s">
        <v>2732</v>
      </c>
      <c r="D8" s="149">
        <f t="shared" si="6"/>
        <v>5.2237</v>
      </c>
      <c r="E8" s="181" t="s">
        <v>147</v>
      </c>
      <c r="F8" s="149">
        <f t="shared" si="7"/>
        <v>6.5598</v>
      </c>
      <c r="G8" s="309">
        <f t="shared" si="8"/>
        <v>34.26642726</v>
      </c>
      <c r="I8" s="168" t="s">
        <v>148</v>
      </c>
      <c r="J8" s="168" t="s">
        <v>2733</v>
      </c>
      <c r="K8" s="149">
        <f t="shared" si="9"/>
        <v>5.0743</v>
      </c>
      <c r="L8" s="181" t="s">
        <v>149</v>
      </c>
      <c r="M8" s="149">
        <f t="shared" si="10"/>
        <v>6.7387</v>
      </c>
      <c r="N8" s="309">
        <f t="shared" si="11"/>
        <v>34.19418541</v>
      </c>
      <c r="P8" s="168" t="s">
        <v>150</v>
      </c>
      <c r="Q8" s="168" t="s">
        <v>2734</v>
      </c>
      <c r="R8" s="149">
        <f t="shared" si="12"/>
        <v>5.2856</v>
      </c>
      <c r="S8" s="181" t="s">
        <v>151</v>
      </c>
      <c r="T8" s="149">
        <f t="shared" si="13"/>
        <v>6.693</v>
      </c>
      <c r="U8" s="309">
        <f t="shared" si="14"/>
        <v>35.3765208</v>
      </c>
      <c r="W8" s="168" t="s">
        <v>152</v>
      </c>
      <c r="X8" s="168" t="s">
        <v>2735</v>
      </c>
      <c r="Y8" s="149">
        <f t="shared" si="15"/>
        <v>5.4221</v>
      </c>
      <c r="Z8" s="181" t="s">
        <v>153</v>
      </c>
      <c r="AA8" s="149">
        <f t="shared" si="16"/>
        <v>6.7731</v>
      </c>
      <c r="AB8" s="309">
        <f t="shared" si="17"/>
        <v>36.72442551</v>
      </c>
      <c r="AD8" s="168" t="s">
        <v>154</v>
      </c>
      <c r="AE8" s="168" t="s">
        <v>2736</v>
      </c>
      <c r="AF8" s="149">
        <f t="shared" si="18"/>
        <v>5.2694</v>
      </c>
      <c r="AG8" s="181" t="s">
        <v>155</v>
      </c>
      <c r="AH8" s="149">
        <f t="shared" si="19"/>
        <v>6.8698</v>
      </c>
      <c r="AI8" s="309">
        <f t="shared" si="20"/>
        <v>36.19972412</v>
      </c>
      <c r="AK8" s="168" t="s">
        <v>156</v>
      </c>
      <c r="AL8" s="168" t="s">
        <v>2737</v>
      </c>
      <c r="AM8" s="149">
        <f t="shared" si="21"/>
        <v>5.3198</v>
      </c>
      <c r="AN8" s="181" t="s">
        <v>157</v>
      </c>
      <c r="AO8" s="149">
        <f t="shared" si="22"/>
        <v>7.1107</v>
      </c>
      <c r="AP8" s="309">
        <f t="shared" si="23"/>
        <v>37.82750186</v>
      </c>
      <c r="AR8" s="168" t="s">
        <v>158</v>
      </c>
      <c r="AS8" s="168" t="s">
        <v>2726</v>
      </c>
      <c r="AT8" s="149">
        <f t="shared" si="24"/>
        <v>5.2671</v>
      </c>
      <c r="AU8" s="181" t="s">
        <v>159</v>
      </c>
      <c r="AV8" s="149">
        <f t="shared" si="25"/>
        <v>7.157</v>
      </c>
      <c r="AW8" s="309">
        <f t="shared" si="26"/>
        <v>37.6966347</v>
      </c>
      <c r="AY8" s="168" t="s">
        <v>160</v>
      </c>
      <c r="AZ8" s="168" t="s">
        <v>2738</v>
      </c>
      <c r="BA8" s="149">
        <f t="shared" si="27"/>
        <v>5.0123</v>
      </c>
      <c r="BB8" s="181" t="s">
        <v>161</v>
      </c>
      <c r="BC8" s="149">
        <f t="shared" si="28"/>
        <v>7.1617</v>
      </c>
      <c r="BD8" s="309">
        <f>BA8*BC8</f>
        <v>35.89658891</v>
      </c>
      <c r="BF8" s="168" t="s">
        <v>162</v>
      </c>
      <c r="BG8" s="168" t="s">
        <v>2739</v>
      </c>
      <c r="BH8" s="149">
        <f t="shared" si="0"/>
        <v>4.9684</v>
      </c>
      <c r="BI8" s="181" t="s">
        <v>163</v>
      </c>
      <c r="BJ8" s="149">
        <f t="shared" si="1"/>
        <v>6.9681</v>
      </c>
      <c r="BK8" s="309">
        <f t="shared" si="2"/>
        <v>34.62030804</v>
      </c>
      <c r="BM8" s="168" t="s">
        <v>164</v>
      </c>
      <c r="BN8" s="168" t="s">
        <v>2740</v>
      </c>
      <c r="BO8" s="149">
        <f t="shared" si="3"/>
        <v>4.8534</v>
      </c>
      <c r="BP8" s="181" t="s">
        <v>165</v>
      </c>
      <c r="BQ8" s="149">
        <f t="shared" si="4"/>
        <v>6.7702</v>
      </c>
      <c r="BR8" s="309">
        <f t="shared" si="5"/>
        <v>32.85848868</v>
      </c>
      <c r="BT8" s="168"/>
      <c r="BU8" s="172">
        <v>44981</v>
      </c>
      <c r="BV8" s="149">
        <v>5.0331</v>
      </c>
      <c r="BW8" s="309">
        <v>34.69919802</v>
      </c>
      <c r="BY8" s="168"/>
      <c r="BZ8" s="172">
        <v>45014</v>
      </c>
      <c r="CA8" s="149">
        <v>4.9791</v>
      </c>
      <c r="CB8" s="309">
        <v>34.24176861</v>
      </c>
      <c r="CD8" s="168"/>
      <c r="CE8" s="172">
        <v>45042</v>
      </c>
      <c r="CF8" s="149">
        <v>4.9627</v>
      </c>
      <c r="CG8" s="309">
        <v>34.36024599</v>
      </c>
      <c r="CI8" s="168"/>
      <c r="CJ8" s="172">
        <v>45075</v>
      </c>
      <c r="CK8" s="149">
        <v>4.9268</v>
      </c>
      <c r="CL8" s="309">
        <v>34.770891</v>
      </c>
      <c r="CN8" s="168"/>
      <c r="CO8" s="172">
        <v>45105</v>
      </c>
      <c r="CP8" s="149">
        <v>4.8923</v>
      </c>
      <c r="CQ8" s="309">
        <v>35.27397223</v>
      </c>
      <c r="CS8" s="168"/>
      <c r="CT8" s="172">
        <v>45134</v>
      </c>
      <c r="CU8" s="149">
        <v>4.7918</v>
      </c>
      <c r="CV8" s="309">
        <v>34.1487627</v>
      </c>
      <c r="CX8" s="168"/>
      <c r="CY8" s="172">
        <v>45167</v>
      </c>
      <c r="CZ8" s="149">
        <v>4.8371</v>
      </c>
      <c r="DA8" s="309">
        <v>34.75504721</v>
      </c>
      <c r="DC8" s="168"/>
      <c r="DD8" s="173">
        <v>45195</v>
      </c>
      <c r="DE8" s="149">
        <v>4.9887</v>
      </c>
      <c r="DF8" s="309">
        <v>35.78244849</v>
      </c>
      <c r="DH8" s="168"/>
      <c r="DI8" s="173">
        <v>45226</v>
      </c>
      <c r="DJ8" s="149">
        <v>5.0113</v>
      </c>
      <c r="DK8" s="309">
        <v>35.97211366</v>
      </c>
      <c r="DM8" s="168"/>
      <c r="DN8" s="173">
        <v>45258</v>
      </c>
      <c r="DO8" s="149">
        <v>4.9145</v>
      </c>
      <c r="DP8" s="309">
        <v>34.9578214</v>
      </c>
      <c r="DR8" s="168"/>
      <c r="DS8" s="173">
        <v>45287</v>
      </c>
      <c r="DT8" s="149">
        <v>4.8563</v>
      </c>
      <c r="DU8" s="309">
        <v>34.48070126</v>
      </c>
      <c r="DW8" s="168"/>
      <c r="DX8" s="173">
        <v>45317</v>
      </c>
      <c r="DY8" s="149">
        <v>5.0073</v>
      </c>
      <c r="DZ8" s="309">
        <v>35.588884</v>
      </c>
      <c r="EB8" s="168"/>
      <c r="EC8" s="173">
        <v>45349</v>
      </c>
      <c r="ED8" s="149">
        <v>5.0282</v>
      </c>
      <c r="EE8" s="309">
        <v>35.72888074</v>
      </c>
      <c r="EG8" s="168"/>
      <c r="EH8" s="173">
        <v>45378</v>
      </c>
      <c r="EI8" s="149">
        <v>5.0776</v>
      </c>
      <c r="EJ8" s="309">
        <v>36.02354</v>
      </c>
      <c r="EL8" s="168"/>
      <c r="EM8" s="173">
        <v>45408</v>
      </c>
      <c r="EN8" s="149">
        <v>5.1646</v>
      </c>
      <c r="EO8" s="309">
        <v>36.69758176</v>
      </c>
      <c r="EQ8" s="168"/>
      <c r="ER8" s="173">
        <v>45441</v>
      </c>
      <c r="ES8" s="149">
        <v>5.106</v>
      </c>
      <c r="ET8" s="309">
        <v>36.3067236</v>
      </c>
      <c r="EV8" s="168"/>
      <c r="EW8" s="173">
        <v>45469</v>
      </c>
      <c r="EX8" s="149">
        <v>5.1076</v>
      </c>
      <c r="EY8" s="309">
        <v>36.39062848</v>
      </c>
      <c r="FA8" s="168"/>
      <c r="FB8" s="173">
        <v>45502</v>
      </c>
      <c r="FC8" s="149">
        <v>5.0081</v>
      </c>
      <c r="FD8" s="309">
        <v>35.71576596</v>
      </c>
      <c r="FF8" s="168"/>
      <c r="FG8" s="173">
        <v>45532</v>
      </c>
      <c r="FH8" s="149">
        <v>4.7629</v>
      </c>
      <c r="FI8" s="309">
        <v>33.919469</v>
      </c>
      <c r="FK8" s="168"/>
      <c r="FL8" s="147">
        <v>45561</v>
      </c>
      <c r="FM8" s="152">
        <v>4.6509</v>
      </c>
      <c r="FN8" s="152">
        <v>32.72094</v>
      </c>
      <c r="FP8" s="168"/>
      <c r="FQ8" s="147">
        <v>45594</v>
      </c>
      <c r="FR8" s="152">
        <v>4.7395</v>
      </c>
      <c r="FS8" s="152">
        <v>33.78457785</v>
      </c>
      <c r="FU8" s="168"/>
      <c r="FV8" s="147">
        <v>45623</v>
      </c>
      <c r="FW8" s="152">
        <v>4.7986</v>
      </c>
      <c r="FX8" s="152">
        <v>34.54128252</v>
      </c>
      <c r="FZ8" s="168"/>
      <c r="GA8" s="147">
        <v>45653</v>
      </c>
      <c r="GB8">
        <v>4.7026</v>
      </c>
      <c r="GC8">
        <v>33.8084</v>
      </c>
      <c r="GE8" s="168"/>
      <c r="GF8" s="147">
        <v>45672</v>
      </c>
      <c r="GG8" s="152">
        <v>4.7679</v>
      </c>
      <c r="GH8" s="152">
        <v>34.2731</v>
      </c>
      <c r="GJ8" s="168"/>
      <c r="GK8" s="147">
        <v>45714</v>
      </c>
      <c r="GL8" s="152">
        <v>4.6745</v>
      </c>
      <c r="GM8" s="152">
        <v>33.53112</v>
      </c>
      <c r="GO8" s="168"/>
      <c r="GP8" s="170">
        <v>45743</v>
      </c>
      <c r="GQ8">
        <v>4.6955</v>
      </c>
      <c r="GR8">
        <v>33.69632</v>
      </c>
      <c r="GT8" s="168"/>
      <c r="GU8" s="170">
        <v>45775</v>
      </c>
      <c r="GV8">
        <v>4.6192</v>
      </c>
      <c r="GW8">
        <v>33.2781</v>
      </c>
      <c r="GY8" s="168"/>
      <c r="GZ8" s="170">
        <v>45805</v>
      </c>
      <c r="HA8">
        <v>4.5455</v>
      </c>
      <c r="HB8">
        <v>32.67942</v>
      </c>
      <c r="HD8" s="168"/>
      <c r="HE8" s="147">
        <v>45834</v>
      </c>
      <c r="HF8" s="152">
        <v>4.5427</v>
      </c>
      <c r="HG8" s="152">
        <v>32.53482</v>
      </c>
      <c r="HI8" s="168"/>
      <c r="HJ8" s="147">
        <v>45867</v>
      </c>
      <c r="HK8">
        <v>4.5266</v>
      </c>
      <c r="HL8">
        <v>32.37017</v>
      </c>
      <c r="HN8" s="168"/>
      <c r="HO8" s="147">
        <v>45896</v>
      </c>
      <c r="HP8" s="152">
        <v>4.5433</v>
      </c>
      <c r="HQ8" s="152">
        <v>32.3065</v>
      </c>
      <c r="HS8" s="168"/>
      <c r="HT8" s="147">
        <v>45926</v>
      </c>
      <c r="HU8">
        <v>4.519</v>
      </c>
      <c r="HV8">
        <v>32.15359</v>
      </c>
      <c r="HX8" s="168"/>
      <c r="HY8" s="147">
        <v>45959</v>
      </c>
      <c r="HZ8">
        <v>4.5614</v>
      </c>
      <c r="IA8">
        <v>32.31432602</v>
      </c>
      <c r="IC8" s="168"/>
      <c r="ID8" s="147">
        <v>45987</v>
      </c>
      <c r="IE8" s="8">
        <v>4.5575</v>
      </c>
      <c r="IF8">
        <f t="shared" si="29"/>
        <v>32.265277</v>
      </c>
      <c r="IG8" s="8">
        <v>7.0796</v>
      </c>
      <c r="II8" s="168"/>
      <c r="IJ8" s="147">
        <v>46020</v>
      </c>
      <c r="IK8" s="8">
        <v>4.4316</v>
      </c>
      <c r="IL8">
        <v>31.16788596</v>
      </c>
      <c r="IN8" s="168"/>
      <c r="IO8" s="147">
        <v>46050</v>
      </c>
      <c r="IP8" s="8">
        <v>4.4571</v>
      </c>
      <c r="IQ8">
        <v>31.09050105</v>
      </c>
      <c r="IS8" s="168"/>
      <c r="IT8" s="147">
        <v>46078</v>
      </c>
      <c r="IU8" s="8">
        <v>4.5054</v>
      </c>
      <c r="IV8">
        <v>31.23188334</v>
      </c>
      <c r="IX8" s="168"/>
      <c r="IY8" s="147">
        <v>46108</v>
      </c>
      <c r="IZ8" s="8">
        <v>4.7701</v>
      </c>
      <c r="JA8">
        <v>32.98094841</v>
      </c>
      <c r="JC8" s="168"/>
      <c r="JD8" s="147">
        <v>46140</v>
      </c>
      <c r="JE8" s="8">
        <v>4.7345</v>
      </c>
      <c r="JF8">
        <v>32.47346205</v>
      </c>
      <c r="JH8" s="168"/>
      <c r="JI8" s="147">
        <v>46169</v>
      </c>
      <c r="JJ8" s="8">
        <v>4.8022</v>
      </c>
      <c r="JK8">
        <v>32.79470402</v>
      </c>
      <c r="JM8" s="168"/>
      <c r="JN8" s="147">
        <v>46199</v>
      </c>
      <c r="JO8" s="8">
        <v>4.9047</v>
      </c>
      <c r="JP8">
        <v>33.43337802</v>
      </c>
    </row>
    <row r="9" spans="2:276">
      <c r="B9" s="168" t="s">
        <v>177</v>
      </c>
      <c r="C9" s="168" t="s">
        <v>2741</v>
      </c>
      <c r="D9" s="149">
        <f t="shared" si="6"/>
        <v>5.191</v>
      </c>
      <c r="E9" s="181" t="s">
        <v>178</v>
      </c>
      <c r="F9" s="149">
        <f t="shared" si="7"/>
        <v>6.559</v>
      </c>
      <c r="G9" s="309">
        <f t="shared" si="8"/>
        <v>34.047769</v>
      </c>
      <c r="I9" s="168" t="s">
        <v>179</v>
      </c>
      <c r="J9" s="168" t="s">
        <v>2742</v>
      </c>
      <c r="K9" s="149">
        <f t="shared" si="9"/>
        <v>5.1252</v>
      </c>
      <c r="L9" s="181" t="s">
        <v>180</v>
      </c>
      <c r="M9" s="149">
        <f t="shared" si="10"/>
        <v>6.6766</v>
      </c>
      <c r="N9" s="309">
        <f t="shared" si="11"/>
        <v>34.21891032</v>
      </c>
      <c r="P9" s="168" t="s">
        <v>181</v>
      </c>
      <c r="Q9" s="168" t="s">
        <v>2743</v>
      </c>
      <c r="R9" s="149">
        <f t="shared" si="12"/>
        <v>5.3025</v>
      </c>
      <c r="S9" s="181" t="s">
        <v>182</v>
      </c>
      <c r="T9" s="149">
        <f t="shared" si="13"/>
        <v>6.685</v>
      </c>
      <c r="U9" s="309">
        <f t="shared" si="14"/>
        <v>35.4472125</v>
      </c>
      <c r="W9" s="168" t="s">
        <v>183</v>
      </c>
      <c r="X9" s="168" t="s">
        <v>2744</v>
      </c>
      <c r="Y9" s="149">
        <f t="shared" si="15"/>
        <v>5.4375</v>
      </c>
      <c r="Z9" s="181" t="s">
        <v>184</v>
      </c>
      <c r="AA9" s="149">
        <f t="shared" si="16"/>
        <v>6.7483</v>
      </c>
      <c r="AB9" s="309">
        <f t="shared" si="17"/>
        <v>36.69388125</v>
      </c>
      <c r="AD9" s="168" t="s">
        <v>185</v>
      </c>
      <c r="AE9" s="168" t="s">
        <v>2745</v>
      </c>
      <c r="AF9" s="149">
        <f t="shared" si="18"/>
        <v>5.2322</v>
      </c>
      <c r="AG9" s="181" t="s">
        <v>186</v>
      </c>
      <c r="AH9" s="149">
        <f t="shared" si="19"/>
        <v>6.8486</v>
      </c>
      <c r="AI9" s="309">
        <f t="shared" si="20"/>
        <v>35.83324492</v>
      </c>
      <c r="AK9" s="168" t="s">
        <v>187</v>
      </c>
      <c r="AL9" s="168" t="s">
        <v>2746</v>
      </c>
      <c r="AM9" s="149">
        <f t="shared" si="21"/>
        <v>5.3286</v>
      </c>
      <c r="AN9" s="181" t="s">
        <v>188</v>
      </c>
      <c r="AO9" s="149">
        <f t="shared" si="22"/>
        <v>7.0722</v>
      </c>
      <c r="AP9" s="309">
        <f t="shared" si="23"/>
        <v>37.68492492</v>
      </c>
      <c r="AR9" s="168" t="s">
        <v>189</v>
      </c>
      <c r="AS9" s="168" t="s">
        <v>2747</v>
      </c>
      <c r="AT9" s="149">
        <f t="shared" si="24"/>
        <v>5.2648</v>
      </c>
      <c r="AU9" s="181" t="s">
        <v>190</v>
      </c>
      <c r="AV9" s="149">
        <f t="shared" si="25"/>
        <v>7.1638</v>
      </c>
      <c r="AW9" s="309">
        <f t="shared" si="26"/>
        <v>37.71597424</v>
      </c>
      <c r="AY9" s="168" t="s">
        <v>191</v>
      </c>
      <c r="AZ9" s="168" t="s">
        <v>2748</v>
      </c>
      <c r="BA9" s="149">
        <f t="shared" si="27"/>
        <v>5.009</v>
      </c>
      <c r="BB9" s="181" t="s">
        <v>192</v>
      </c>
      <c r="BC9" s="149">
        <f t="shared" si="28"/>
        <v>7.1339</v>
      </c>
      <c r="BD9" s="309">
        <f t="shared" ref="BD9:BD22" si="30">BA9*BC9</f>
        <v>35.7337051</v>
      </c>
      <c r="BF9" s="168" t="s">
        <v>193</v>
      </c>
      <c r="BG9" s="168" t="s">
        <v>2749</v>
      </c>
      <c r="BH9" s="149">
        <f t="shared" si="0"/>
        <v>4.9818</v>
      </c>
      <c r="BI9" s="181" t="s">
        <v>194</v>
      </c>
      <c r="BJ9" s="149">
        <f t="shared" si="1"/>
        <v>6.9546</v>
      </c>
      <c r="BK9" s="309">
        <f t="shared" si="2"/>
        <v>34.64642628</v>
      </c>
      <c r="BM9" s="168" t="s">
        <v>195</v>
      </c>
      <c r="BN9" s="168" t="s">
        <v>2750</v>
      </c>
      <c r="BO9" s="149">
        <f t="shared" si="3"/>
        <v>4.8767</v>
      </c>
      <c r="BP9" s="181" t="s">
        <v>196</v>
      </c>
      <c r="BQ9" s="149">
        <f t="shared" si="4"/>
        <v>6.7674</v>
      </c>
      <c r="BR9" s="309">
        <f t="shared" si="5"/>
        <v>33.00257958</v>
      </c>
      <c r="BT9" s="168"/>
      <c r="BU9" s="172">
        <v>44980</v>
      </c>
      <c r="BV9" s="149">
        <v>5.017</v>
      </c>
      <c r="BW9" s="309">
        <v>34.6313476</v>
      </c>
      <c r="BY9" s="168"/>
      <c r="BZ9" s="172">
        <v>45013</v>
      </c>
      <c r="CA9" s="149">
        <v>5.006</v>
      </c>
      <c r="CB9" s="309">
        <v>34.4157494</v>
      </c>
      <c r="CD9" s="168"/>
      <c r="CE9" s="172">
        <v>45041</v>
      </c>
      <c r="CF9" s="149">
        <v>4.9834</v>
      </c>
      <c r="CG9" s="309">
        <v>34.30921398</v>
      </c>
      <c r="CI9" s="168"/>
      <c r="CJ9" s="172">
        <v>45072</v>
      </c>
      <c r="CK9" s="149">
        <v>4.9072</v>
      </c>
      <c r="CL9" s="309">
        <v>34.7233472</v>
      </c>
      <c r="CN9" s="168"/>
      <c r="CO9" s="172">
        <v>45104</v>
      </c>
      <c r="CP9" s="149">
        <v>4.8756</v>
      </c>
      <c r="CQ9" s="309">
        <v>35.15210088</v>
      </c>
      <c r="CS9" s="168"/>
      <c r="CT9" s="172">
        <v>45133</v>
      </c>
      <c r="CU9" s="149">
        <v>4.8285</v>
      </c>
      <c r="CV9" s="309">
        <v>34.42479075</v>
      </c>
      <c r="CX9" s="168"/>
      <c r="CY9" s="172">
        <v>45166</v>
      </c>
      <c r="CZ9" s="149">
        <v>4.8186</v>
      </c>
      <c r="DA9" s="309">
        <v>34.62453216</v>
      </c>
      <c r="DC9" s="168"/>
      <c r="DD9" s="173">
        <v>45194</v>
      </c>
      <c r="DE9" s="149">
        <v>4.9718</v>
      </c>
      <c r="DF9" s="309">
        <v>35.66122986</v>
      </c>
      <c r="DH9" s="168"/>
      <c r="DI9" s="173">
        <v>45225</v>
      </c>
      <c r="DJ9" s="149">
        <v>4.9965</v>
      </c>
      <c r="DK9" s="309">
        <v>35.8668756</v>
      </c>
      <c r="DM9" s="168"/>
      <c r="DN9" s="173">
        <v>45257</v>
      </c>
      <c r="DO9" s="149">
        <v>4.9619</v>
      </c>
      <c r="DP9" s="309">
        <v>35.30838421</v>
      </c>
      <c r="DR9" s="168"/>
      <c r="DS9" s="173">
        <v>45286</v>
      </c>
      <c r="DT9" s="149">
        <v>4.8587</v>
      </c>
      <c r="DU9" s="309">
        <v>34.47976455</v>
      </c>
      <c r="DW9" s="168"/>
      <c r="DX9" s="173">
        <v>45316</v>
      </c>
      <c r="DY9" s="149">
        <v>5.0145</v>
      </c>
      <c r="DZ9" s="309">
        <v>35.625014</v>
      </c>
      <c r="EB9" s="168"/>
      <c r="EC9" s="173">
        <v>45348</v>
      </c>
      <c r="ED9" s="149">
        <v>5.0315</v>
      </c>
      <c r="EE9" s="309">
        <v>35.763902</v>
      </c>
      <c r="EG9" s="168"/>
      <c r="EH9" s="173">
        <v>45377</v>
      </c>
      <c r="EI9" s="149">
        <v>5.0866</v>
      </c>
      <c r="EJ9" s="309">
        <v>36.08587</v>
      </c>
      <c r="EL9" s="168"/>
      <c r="EM9" s="173">
        <v>45407</v>
      </c>
      <c r="EN9" s="149">
        <v>5.1717</v>
      </c>
      <c r="EO9" s="309">
        <v>36.74906586</v>
      </c>
      <c r="EQ9" s="168"/>
      <c r="ER9" s="173">
        <v>45440</v>
      </c>
      <c r="ES9" s="149">
        <v>5.1034</v>
      </c>
      <c r="ET9" s="309">
        <v>36.28568434</v>
      </c>
      <c r="EV9" s="168"/>
      <c r="EW9" s="173">
        <v>45468</v>
      </c>
      <c r="EX9" s="149">
        <v>5.1107</v>
      </c>
      <c r="EY9" s="309">
        <v>36.40096075</v>
      </c>
      <c r="FA9" s="168"/>
      <c r="FB9" s="173">
        <v>45499</v>
      </c>
      <c r="FC9" s="149">
        <v>5.0489</v>
      </c>
      <c r="FD9" s="309">
        <v>35.9835103</v>
      </c>
      <c r="FF9" s="168"/>
      <c r="FG9" s="173">
        <v>45531</v>
      </c>
      <c r="FH9" s="149">
        <v>4.7715</v>
      </c>
      <c r="FI9" s="309">
        <v>33.99646</v>
      </c>
      <c r="FK9" s="168"/>
      <c r="FL9" s="147">
        <v>45560</v>
      </c>
      <c r="FM9" s="152">
        <v>4.6474</v>
      </c>
      <c r="FN9" s="152">
        <v>32.62568</v>
      </c>
      <c r="FP9" s="168"/>
      <c r="FQ9" s="147">
        <v>45593</v>
      </c>
      <c r="FR9" s="152">
        <v>4.7332</v>
      </c>
      <c r="FS9" s="152">
        <v>33.75102924</v>
      </c>
      <c r="FU9" s="168"/>
      <c r="FV9" s="147">
        <v>45622</v>
      </c>
      <c r="FW9" s="152">
        <v>4.7969</v>
      </c>
      <c r="FX9" s="152">
        <v>34.4945079</v>
      </c>
      <c r="FZ9" s="168"/>
      <c r="GA9" s="147">
        <v>45652</v>
      </c>
      <c r="GB9">
        <v>4.7083</v>
      </c>
      <c r="GC9">
        <v>33.85126</v>
      </c>
      <c r="GE9" s="168"/>
      <c r="GF9" s="147">
        <v>45671</v>
      </c>
      <c r="GG9" s="152">
        <v>4.7713</v>
      </c>
      <c r="GH9" s="152">
        <v>34.29515</v>
      </c>
      <c r="GJ9" s="168"/>
      <c r="GK9" s="147">
        <v>45713</v>
      </c>
      <c r="GL9" s="152">
        <v>4.6381</v>
      </c>
      <c r="GM9" s="152">
        <v>33.26724</v>
      </c>
      <c r="GO9" s="168"/>
      <c r="GP9" s="170">
        <v>45742</v>
      </c>
      <c r="GQ9">
        <v>4.6821</v>
      </c>
      <c r="GR9">
        <v>33.59594</v>
      </c>
      <c r="GT9" s="168"/>
      <c r="GU9" s="170">
        <v>45772</v>
      </c>
      <c r="GV9">
        <v>4.6031</v>
      </c>
      <c r="GW9">
        <v>33.1727</v>
      </c>
      <c r="GY9" s="168"/>
      <c r="GZ9" s="170">
        <v>45804</v>
      </c>
      <c r="HA9">
        <v>4.5354</v>
      </c>
      <c r="HB9">
        <v>32.59864</v>
      </c>
      <c r="HD9" s="168"/>
      <c r="HE9" s="147">
        <v>45833</v>
      </c>
      <c r="HF9" s="152">
        <v>4.5544</v>
      </c>
      <c r="HG9" s="152">
        <v>32.64047</v>
      </c>
      <c r="HI9" s="168"/>
      <c r="HJ9" s="147">
        <v>45866</v>
      </c>
      <c r="HK9">
        <v>4.5275</v>
      </c>
      <c r="HL9">
        <v>32.35668</v>
      </c>
      <c r="HN9" s="168"/>
      <c r="HO9" s="147">
        <v>45895</v>
      </c>
      <c r="HP9" s="152">
        <v>4.5414</v>
      </c>
      <c r="HQ9" s="152">
        <v>32.32932</v>
      </c>
      <c r="HS9" s="168"/>
      <c r="HT9" s="147">
        <v>45925</v>
      </c>
      <c r="HU9">
        <v>4.502</v>
      </c>
      <c r="HV9">
        <v>32.01732</v>
      </c>
      <c r="HX9" s="168"/>
      <c r="HY9" s="147">
        <v>45958</v>
      </c>
      <c r="HZ9">
        <v>4.5972</v>
      </c>
      <c r="IA9">
        <v>32.57392032</v>
      </c>
      <c r="IC9" s="168"/>
      <c r="ID9" s="147">
        <v>45986</v>
      </c>
      <c r="IE9" s="8">
        <v>4.5612</v>
      </c>
      <c r="IF9">
        <f t="shared" si="29"/>
        <v>32.30515512</v>
      </c>
      <c r="IG9" s="8">
        <v>7.0826</v>
      </c>
      <c r="II9" s="168"/>
      <c r="IJ9" s="147">
        <v>46017</v>
      </c>
      <c r="IK9" s="8">
        <v>4.4289</v>
      </c>
      <c r="IL9">
        <v>31.16085462</v>
      </c>
      <c r="IN9" s="168"/>
      <c r="IO9" s="147">
        <v>46049</v>
      </c>
      <c r="IP9" s="8">
        <v>4.4823</v>
      </c>
      <c r="IQ9">
        <v>31.31245134</v>
      </c>
      <c r="IS9" s="168"/>
      <c r="IT9" s="147">
        <v>46077</v>
      </c>
      <c r="IU9" s="8">
        <v>4.4751</v>
      </c>
      <c r="IV9">
        <v>31.06345914</v>
      </c>
      <c r="IX9" s="168"/>
      <c r="IY9" s="147">
        <v>46107</v>
      </c>
      <c r="IZ9" s="8">
        <v>4.7417</v>
      </c>
      <c r="JA9">
        <v>32.74428352</v>
      </c>
      <c r="JC9" s="168"/>
      <c r="JD9" s="147">
        <v>46139</v>
      </c>
      <c r="JE9" s="8">
        <v>4.7397</v>
      </c>
      <c r="JF9">
        <v>32.50438863</v>
      </c>
      <c r="JH9" s="168"/>
      <c r="JI9" s="147">
        <v>46168</v>
      </c>
      <c r="JJ9" s="8">
        <v>4.7818</v>
      </c>
      <c r="JK9">
        <v>32.65395584</v>
      </c>
      <c r="JM9" s="168"/>
      <c r="JN9" s="147">
        <v>46198</v>
      </c>
      <c r="JO9" s="8">
        <v>4.9099</v>
      </c>
      <c r="JP9">
        <v>33.48993691</v>
      </c>
    </row>
    <row r="10" spans="2:276">
      <c r="B10" s="168" t="s">
        <v>208</v>
      </c>
      <c r="C10" s="168" t="s">
        <v>2751</v>
      </c>
      <c r="D10" s="149">
        <f t="shared" si="6"/>
        <v>5.2323</v>
      </c>
      <c r="E10" s="181" t="s">
        <v>209</v>
      </c>
      <c r="F10" s="149">
        <f t="shared" si="7"/>
        <v>6.4909</v>
      </c>
      <c r="G10" s="309">
        <f t="shared" si="8"/>
        <v>33.96233607</v>
      </c>
      <c r="I10" s="168" t="s">
        <v>210</v>
      </c>
      <c r="J10" s="168" t="s">
        <v>2752</v>
      </c>
      <c r="K10" s="149">
        <f t="shared" si="9"/>
        <v>5.1233</v>
      </c>
      <c r="L10" s="181" t="s">
        <v>211</v>
      </c>
      <c r="M10" s="149">
        <f t="shared" si="10"/>
        <v>6.655</v>
      </c>
      <c r="N10" s="309">
        <f t="shared" si="11"/>
        <v>34.0955615</v>
      </c>
      <c r="P10" s="168" t="s">
        <v>212</v>
      </c>
      <c r="Q10" s="168" t="s">
        <v>2753</v>
      </c>
      <c r="R10" s="149">
        <f t="shared" si="12"/>
        <v>5.2998</v>
      </c>
      <c r="S10" s="181" t="s">
        <v>213</v>
      </c>
      <c r="T10" s="149">
        <f t="shared" si="13"/>
        <v>6.7</v>
      </c>
      <c r="U10" s="309">
        <f t="shared" si="14"/>
        <v>35.50866</v>
      </c>
      <c r="W10" s="168" t="s">
        <v>214</v>
      </c>
      <c r="X10" s="168" t="s">
        <v>2754</v>
      </c>
      <c r="Y10" s="149">
        <f t="shared" si="15"/>
        <v>5.4288</v>
      </c>
      <c r="Z10" s="181" t="s">
        <v>215</v>
      </c>
      <c r="AA10" s="149">
        <f t="shared" si="16"/>
        <v>6.7543</v>
      </c>
      <c r="AB10" s="309">
        <f t="shared" si="17"/>
        <v>36.66774384</v>
      </c>
      <c r="AD10" s="168" t="s">
        <v>216</v>
      </c>
      <c r="AE10" s="168" t="s">
        <v>2755</v>
      </c>
      <c r="AF10" s="149">
        <f t="shared" si="18"/>
        <v>5.2529</v>
      </c>
      <c r="AG10" s="181" t="s">
        <v>217</v>
      </c>
      <c r="AH10" s="149">
        <f t="shared" si="19"/>
        <v>6.8536</v>
      </c>
      <c r="AI10" s="309">
        <f t="shared" si="20"/>
        <v>36.00127544</v>
      </c>
      <c r="AK10" s="168" t="s">
        <v>218</v>
      </c>
      <c r="AL10" s="168" t="s">
        <v>2756</v>
      </c>
      <c r="AM10" s="149">
        <f t="shared" si="21"/>
        <v>5.2973</v>
      </c>
      <c r="AN10" s="181" t="s">
        <v>219</v>
      </c>
      <c r="AO10" s="149">
        <f t="shared" si="22"/>
        <v>7.0298</v>
      </c>
      <c r="AP10" s="309">
        <f t="shared" si="23"/>
        <v>37.23895954</v>
      </c>
      <c r="AR10" s="168" t="s">
        <v>220</v>
      </c>
      <c r="AS10" s="168" t="s">
        <v>2757</v>
      </c>
      <c r="AT10" s="149">
        <f t="shared" si="24"/>
        <v>5.3022</v>
      </c>
      <c r="AU10" s="181" t="s">
        <v>221</v>
      </c>
      <c r="AV10" s="149">
        <f t="shared" si="25"/>
        <v>7.1668</v>
      </c>
      <c r="AW10" s="309">
        <f t="shared" si="26"/>
        <v>37.99980696</v>
      </c>
      <c r="AY10" s="168" t="s">
        <v>222</v>
      </c>
      <c r="AZ10" s="168" t="s">
        <v>2758</v>
      </c>
      <c r="BA10" s="149">
        <f t="shared" si="27"/>
        <v>5.0597</v>
      </c>
      <c r="BB10" s="181" t="s">
        <v>223</v>
      </c>
      <c r="BC10" s="149">
        <f t="shared" si="28"/>
        <v>7.1201</v>
      </c>
      <c r="BD10" s="309">
        <f t="shared" si="30"/>
        <v>36.02556997</v>
      </c>
      <c r="BF10" s="168" t="s">
        <v>224</v>
      </c>
      <c r="BG10" s="168" t="s">
        <v>2759</v>
      </c>
      <c r="BH10" s="149">
        <f t="shared" si="0"/>
        <v>4.9738</v>
      </c>
      <c r="BI10" s="181" t="s">
        <v>225</v>
      </c>
      <c r="BJ10" s="149">
        <f t="shared" si="1"/>
        <v>6.9825</v>
      </c>
      <c r="BK10" s="309">
        <f t="shared" si="2"/>
        <v>34.7295585</v>
      </c>
      <c r="BM10" s="168" t="s">
        <v>226</v>
      </c>
      <c r="BN10" s="168" t="s">
        <v>2760</v>
      </c>
      <c r="BO10" s="149">
        <f t="shared" si="3"/>
        <v>4.8805</v>
      </c>
      <c r="BP10" s="181" t="s">
        <v>227</v>
      </c>
      <c r="BQ10" s="149">
        <f t="shared" si="4"/>
        <v>6.7602</v>
      </c>
      <c r="BR10" s="309">
        <f t="shared" si="5"/>
        <v>32.9931561</v>
      </c>
      <c r="BT10" s="168"/>
      <c r="BU10" s="172">
        <v>44979</v>
      </c>
      <c r="BV10" s="149">
        <v>5.0382</v>
      </c>
      <c r="BW10" s="309">
        <v>34.64215938</v>
      </c>
      <c r="BY10" s="168"/>
      <c r="BZ10" s="172">
        <v>45012</v>
      </c>
      <c r="CA10" s="149">
        <v>4.9754</v>
      </c>
      <c r="CB10" s="309">
        <v>34.18796356</v>
      </c>
      <c r="CD10" s="168"/>
      <c r="CE10" s="172">
        <v>45040</v>
      </c>
      <c r="CF10" s="149">
        <v>4.9953</v>
      </c>
      <c r="CG10" s="309">
        <v>34.38514755</v>
      </c>
      <c r="CI10" s="168"/>
      <c r="CJ10" s="172">
        <v>45071</v>
      </c>
      <c r="CK10" s="149">
        <v>4.9085</v>
      </c>
      <c r="CL10" s="309">
        <v>34.61915965</v>
      </c>
      <c r="CN10" s="168"/>
      <c r="CO10" s="172">
        <v>45103</v>
      </c>
      <c r="CP10" s="149">
        <v>4.8845</v>
      </c>
      <c r="CQ10" s="309">
        <v>35.1957532</v>
      </c>
      <c r="CS10" s="168"/>
      <c r="CT10" s="172">
        <v>45132</v>
      </c>
      <c r="CU10" s="149">
        <v>4.7964</v>
      </c>
      <c r="CV10" s="309">
        <v>34.24917384</v>
      </c>
      <c r="CX10" s="168"/>
      <c r="CY10" s="172">
        <v>45163</v>
      </c>
      <c r="CZ10" s="149">
        <v>4.8064</v>
      </c>
      <c r="DA10" s="309">
        <v>34.54984512</v>
      </c>
      <c r="DC10" s="168"/>
      <c r="DD10" s="173">
        <v>45191</v>
      </c>
      <c r="DE10" s="149">
        <v>4.9876</v>
      </c>
      <c r="DF10" s="309">
        <v>35.77555604</v>
      </c>
      <c r="DH10" s="168"/>
      <c r="DI10" s="173">
        <v>45224</v>
      </c>
      <c r="DJ10" s="149">
        <v>4.9912</v>
      </c>
      <c r="DK10" s="309">
        <v>35.8293292</v>
      </c>
      <c r="DM10" s="168"/>
      <c r="DN10" s="173">
        <v>45254</v>
      </c>
      <c r="DO10" s="149">
        <v>4.9462</v>
      </c>
      <c r="DP10" s="309">
        <v>35.19270762</v>
      </c>
      <c r="DR10" s="168"/>
      <c r="DS10" s="173">
        <v>45285</v>
      </c>
      <c r="DT10" s="149">
        <v>4.8675</v>
      </c>
      <c r="DU10" s="309">
        <v>34.5641175</v>
      </c>
      <c r="DW10" s="168"/>
      <c r="DX10" s="173">
        <v>45315</v>
      </c>
      <c r="DY10" s="149">
        <v>5.0002</v>
      </c>
      <c r="DZ10" s="309">
        <v>35.527921</v>
      </c>
      <c r="EB10" s="168"/>
      <c r="EC10" s="173">
        <v>45345</v>
      </c>
      <c r="ED10" s="149">
        <v>5.0285</v>
      </c>
      <c r="EE10" s="309">
        <v>35.7345324</v>
      </c>
      <c r="EG10" s="168"/>
      <c r="EH10" s="173">
        <v>45376</v>
      </c>
      <c r="EI10" s="149">
        <v>5.0805</v>
      </c>
      <c r="EJ10" s="309">
        <v>36.06952</v>
      </c>
      <c r="EL10" s="168"/>
      <c r="EM10" s="173">
        <v>45406</v>
      </c>
      <c r="EN10" s="149">
        <v>5.1534</v>
      </c>
      <c r="EO10" s="309">
        <v>36.61387632</v>
      </c>
      <c r="EQ10" s="168"/>
      <c r="ER10" s="173">
        <v>45439</v>
      </c>
      <c r="ES10" s="149">
        <v>5.1135</v>
      </c>
      <c r="ET10" s="309">
        <v>36.35238285</v>
      </c>
      <c r="EV10" s="168"/>
      <c r="EW10" s="173">
        <v>45467</v>
      </c>
      <c r="EX10" s="149">
        <v>5.1108</v>
      </c>
      <c r="EY10" s="309">
        <v>36.38940708</v>
      </c>
      <c r="FA10" s="168"/>
      <c r="FB10" s="173">
        <v>45498</v>
      </c>
      <c r="FC10" s="149">
        <v>5.021</v>
      </c>
      <c r="FD10" s="309">
        <v>35.8102741</v>
      </c>
      <c r="FF10" s="168"/>
      <c r="FG10" s="173">
        <v>45530</v>
      </c>
      <c r="FH10" s="149">
        <v>4.7731</v>
      </c>
      <c r="FI10" s="309">
        <v>33.955356</v>
      </c>
      <c r="FK10" s="168"/>
      <c r="FL10" s="147">
        <v>45559</v>
      </c>
      <c r="FM10" s="152">
        <v>4.6721</v>
      </c>
      <c r="FN10" s="152">
        <v>32.94298</v>
      </c>
      <c r="FP10" s="168"/>
      <c r="FQ10" s="147">
        <v>45590</v>
      </c>
      <c r="FR10" s="152">
        <v>4.7375</v>
      </c>
      <c r="FS10" s="152">
        <v>33.6788875</v>
      </c>
      <c r="FU10" s="168"/>
      <c r="FV10" s="147">
        <v>45621</v>
      </c>
      <c r="FW10" s="152">
        <v>4.7635</v>
      </c>
      <c r="FX10" s="152">
        <v>34.2581393</v>
      </c>
      <c r="FZ10" s="168"/>
      <c r="GA10" s="147">
        <v>45651</v>
      </c>
      <c r="GB10">
        <v>4.7054</v>
      </c>
      <c r="GC10">
        <v>33.81677</v>
      </c>
      <c r="GE10" s="168"/>
      <c r="GF10" s="147">
        <v>45670</v>
      </c>
      <c r="GG10" s="152">
        <v>4.7589</v>
      </c>
      <c r="GH10" s="152">
        <v>34.20935</v>
      </c>
      <c r="GJ10" s="168"/>
      <c r="GK10" s="147">
        <v>45712</v>
      </c>
      <c r="GL10" s="152">
        <v>4.6419</v>
      </c>
      <c r="GM10" s="152">
        <v>33.29031</v>
      </c>
      <c r="GO10" s="168"/>
      <c r="GP10" s="170">
        <v>45741</v>
      </c>
      <c r="GQ10">
        <v>4.6949</v>
      </c>
      <c r="GR10">
        <v>33.70375</v>
      </c>
      <c r="GT10" s="168"/>
      <c r="GU10" s="170">
        <v>45771</v>
      </c>
      <c r="GV10">
        <v>4.6122</v>
      </c>
      <c r="GW10">
        <v>33.25304</v>
      </c>
      <c r="GY10" s="168"/>
      <c r="GZ10" s="170">
        <v>45803</v>
      </c>
      <c r="HA10">
        <v>4.537</v>
      </c>
      <c r="HB10">
        <v>32.59063</v>
      </c>
      <c r="HD10" s="168"/>
      <c r="HE10" s="147">
        <v>45832</v>
      </c>
      <c r="HF10" s="152">
        <v>4.5752</v>
      </c>
      <c r="HG10" s="152">
        <v>32.78405</v>
      </c>
      <c r="HI10" s="168"/>
      <c r="HJ10" s="147">
        <v>45863</v>
      </c>
      <c r="HK10">
        <v>4.5112</v>
      </c>
      <c r="HL10">
        <v>32.21854</v>
      </c>
      <c r="HN10" s="168"/>
      <c r="HO10" s="147">
        <v>45894</v>
      </c>
      <c r="HP10" s="152">
        <v>4.5412</v>
      </c>
      <c r="HQ10" s="152">
        <v>32.31563</v>
      </c>
      <c r="HS10" s="168"/>
      <c r="HT10" s="147">
        <v>45924</v>
      </c>
      <c r="HU10">
        <v>4.4827</v>
      </c>
      <c r="HV10">
        <v>31.86169</v>
      </c>
      <c r="HX10" s="168"/>
      <c r="HY10" s="147">
        <v>45957</v>
      </c>
      <c r="HZ10">
        <v>4.5992</v>
      </c>
      <c r="IA10">
        <v>32.59958952</v>
      </c>
      <c r="IC10" s="168"/>
      <c r="ID10" s="147">
        <v>45985</v>
      </c>
      <c r="IE10" s="8">
        <v>4.5689</v>
      </c>
      <c r="IF10">
        <f t="shared" si="29"/>
        <v>32.36928583</v>
      </c>
      <c r="IG10" s="8">
        <v>7.0847</v>
      </c>
      <c r="II10" s="168"/>
      <c r="IJ10" s="147">
        <v>46016</v>
      </c>
      <c r="IK10" s="8">
        <v>4.4283</v>
      </c>
      <c r="IL10">
        <v>31.17168936</v>
      </c>
      <c r="IN10" s="168"/>
      <c r="IO10" s="147">
        <v>46048</v>
      </c>
      <c r="IP10" s="8">
        <v>4.4618</v>
      </c>
      <c r="IQ10">
        <v>31.16254974</v>
      </c>
      <c r="IS10" s="168"/>
      <c r="IT10" s="147">
        <v>46066</v>
      </c>
      <c r="IU10" s="8">
        <v>4.4916</v>
      </c>
      <c r="IV10">
        <v>31.17080568</v>
      </c>
      <c r="IX10" s="168"/>
      <c r="IY10" s="147">
        <v>46106</v>
      </c>
      <c r="IZ10" s="8">
        <v>4.7152</v>
      </c>
      <c r="JA10">
        <v>32.49291472</v>
      </c>
      <c r="JC10" s="168"/>
      <c r="JD10" s="147">
        <v>46136</v>
      </c>
      <c r="JE10" s="8">
        <v>4.7436</v>
      </c>
      <c r="JF10">
        <v>32.57619864</v>
      </c>
      <c r="JH10" s="168"/>
      <c r="JI10" s="147">
        <v>46167</v>
      </c>
      <c r="JJ10" s="8">
        <v>4.7801</v>
      </c>
      <c r="JK10">
        <v>32.65668718</v>
      </c>
      <c r="JM10" s="168"/>
      <c r="JN10" s="147">
        <v>46197</v>
      </c>
      <c r="JO10" s="8">
        <v>4.8963</v>
      </c>
      <c r="JP10">
        <v>33.39031785</v>
      </c>
    </row>
    <row r="11" spans="2:276">
      <c r="B11" s="168" t="s">
        <v>238</v>
      </c>
      <c r="C11" s="168" t="s">
        <v>2761</v>
      </c>
      <c r="D11" s="149">
        <f t="shared" si="6"/>
        <v>5.2449</v>
      </c>
      <c r="E11" s="181" t="s">
        <v>239</v>
      </c>
      <c r="F11" s="149">
        <f t="shared" si="7"/>
        <v>6.4596</v>
      </c>
      <c r="G11" s="309">
        <f t="shared" si="8"/>
        <v>33.87995604</v>
      </c>
      <c r="I11" s="168" t="s">
        <v>240</v>
      </c>
      <c r="J11" s="168" t="s">
        <v>2762</v>
      </c>
      <c r="K11" s="149">
        <f t="shared" si="9"/>
        <v>5.1323</v>
      </c>
      <c r="L11" s="181" t="s">
        <v>241</v>
      </c>
      <c r="M11" s="149">
        <f t="shared" si="10"/>
        <v>6.6566</v>
      </c>
      <c r="N11" s="309">
        <f t="shared" si="11"/>
        <v>34.16366818</v>
      </c>
      <c r="P11" s="168" t="s">
        <v>242</v>
      </c>
      <c r="Q11" s="168" t="s">
        <v>2763</v>
      </c>
      <c r="R11" s="149">
        <f t="shared" si="12"/>
        <v>5.2754</v>
      </c>
      <c r="S11" s="181" t="s">
        <v>243</v>
      </c>
      <c r="T11" s="149">
        <f t="shared" si="13"/>
        <v>6.7079</v>
      </c>
      <c r="U11" s="309">
        <f t="shared" si="14"/>
        <v>35.38685566</v>
      </c>
      <c r="W11" s="168" t="s">
        <v>244</v>
      </c>
      <c r="X11" s="168" t="s">
        <v>2764</v>
      </c>
      <c r="Y11" s="149">
        <f t="shared" si="15"/>
        <v>5.4424</v>
      </c>
      <c r="Z11" s="181" t="s">
        <v>245</v>
      </c>
      <c r="AA11" s="149">
        <f t="shared" si="16"/>
        <v>6.7522</v>
      </c>
      <c r="AB11" s="309">
        <f t="shared" si="17"/>
        <v>36.74817328</v>
      </c>
      <c r="AD11" s="168" t="s">
        <v>246</v>
      </c>
      <c r="AE11" s="168" t="s">
        <v>2765</v>
      </c>
      <c r="AF11" s="149">
        <f t="shared" si="18"/>
        <v>5.2743</v>
      </c>
      <c r="AG11" s="181" t="s">
        <v>247</v>
      </c>
      <c r="AH11" s="149">
        <f t="shared" si="19"/>
        <v>6.8388</v>
      </c>
      <c r="AI11" s="309">
        <f t="shared" si="20"/>
        <v>36.06988284</v>
      </c>
      <c r="AK11" s="168" t="s">
        <v>248</v>
      </c>
      <c r="AL11" s="168" t="s">
        <v>2766</v>
      </c>
      <c r="AM11" s="149">
        <f t="shared" si="21"/>
        <v>5.3021</v>
      </c>
      <c r="AN11" s="181" t="s">
        <v>249</v>
      </c>
      <c r="AO11" s="149">
        <f t="shared" si="22"/>
        <v>6.992</v>
      </c>
      <c r="AP11" s="309">
        <f t="shared" si="23"/>
        <v>37.0722832</v>
      </c>
      <c r="AR11" s="168" t="s">
        <v>250</v>
      </c>
      <c r="AS11" s="168" t="s">
        <v>2767</v>
      </c>
      <c r="AT11" s="149">
        <f t="shared" si="24"/>
        <v>5.303</v>
      </c>
      <c r="AU11" s="181" t="s">
        <v>251</v>
      </c>
      <c r="AV11" s="149">
        <f t="shared" si="25"/>
        <v>7.123</v>
      </c>
      <c r="AW11" s="309">
        <f t="shared" si="26"/>
        <v>37.773269</v>
      </c>
      <c r="AY11" s="168" t="s">
        <v>252</v>
      </c>
      <c r="AZ11" s="168" t="s">
        <v>2768</v>
      </c>
      <c r="BA11" s="149">
        <f t="shared" si="27"/>
        <v>5.0617</v>
      </c>
      <c r="BB11" s="181" t="s">
        <v>253</v>
      </c>
      <c r="BC11" s="149">
        <f t="shared" si="28"/>
        <v>7.1281</v>
      </c>
      <c r="BD11" s="309">
        <f t="shared" si="30"/>
        <v>36.08030377</v>
      </c>
      <c r="BF11" s="168" t="s">
        <v>254</v>
      </c>
      <c r="BG11" s="168" t="s">
        <v>2769</v>
      </c>
      <c r="BH11" s="149">
        <f t="shared" si="0"/>
        <v>4.9889</v>
      </c>
      <c r="BI11" s="181" t="s">
        <v>255</v>
      </c>
      <c r="BJ11" s="149">
        <f t="shared" si="1"/>
        <v>6.981</v>
      </c>
      <c r="BK11" s="309">
        <f t="shared" si="2"/>
        <v>34.8275109</v>
      </c>
      <c r="BM11" s="168" t="s">
        <v>256</v>
      </c>
      <c r="BN11" s="168" t="s">
        <v>2770</v>
      </c>
      <c r="BO11" s="149">
        <f t="shared" si="3"/>
        <v>4.912</v>
      </c>
      <c r="BP11" s="181" t="s">
        <v>257</v>
      </c>
      <c r="BQ11" s="149">
        <f t="shared" si="4"/>
        <v>6.7222</v>
      </c>
      <c r="BR11" s="309">
        <f t="shared" si="5"/>
        <v>33.0194464</v>
      </c>
      <c r="BT11" s="168"/>
      <c r="BU11" s="172">
        <v>44978</v>
      </c>
      <c r="BV11" s="149">
        <v>5.0168</v>
      </c>
      <c r="BW11" s="309">
        <v>34.39367576</v>
      </c>
      <c r="BY11" s="168"/>
      <c r="BZ11" s="172">
        <v>45009</v>
      </c>
      <c r="CA11" s="149">
        <v>4.9787</v>
      </c>
      <c r="CB11" s="309">
        <v>34.04136338</v>
      </c>
      <c r="CD11" s="168"/>
      <c r="CE11" s="172">
        <v>45037</v>
      </c>
      <c r="CF11" s="149">
        <v>4.993</v>
      </c>
      <c r="CG11" s="309">
        <v>34.3278736</v>
      </c>
      <c r="CI11" s="168"/>
      <c r="CJ11" s="172">
        <v>45070</v>
      </c>
      <c r="CK11" s="149">
        <v>4.9013</v>
      </c>
      <c r="CL11" s="309">
        <v>34.5835728</v>
      </c>
      <c r="CN11" s="168"/>
      <c r="CO11" s="172">
        <v>45098</v>
      </c>
      <c r="CP11" s="149">
        <v>4.8514</v>
      </c>
      <c r="CQ11" s="309">
        <v>34.8306263</v>
      </c>
      <c r="CS11" s="168"/>
      <c r="CT11" s="172">
        <v>45131</v>
      </c>
      <c r="CU11" s="149">
        <v>4.7926</v>
      </c>
      <c r="CV11" s="309">
        <v>34.24360626</v>
      </c>
      <c r="CX11" s="168"/>
      <c r="CY11" s="172">
        <v>45162</v>
      </c>
      <c r="CZ11" s="149">
        <v>4.805</v>
      </c>
      <c r="DA11" s="309">
        <v>34.541223</v>
      </c>
      <c r="DC11" s="168"/>
      <c r="DD11" s="173">
        <v>45190</v>
      </c>
      <c r="DE11" s="149">
        <v>4.9924</v>
      </c>
      <c r="DF11" s="309">
        <v>35.8104852</v>
      </c>
      <c r="DH11" s="168"/>
      <c r="DI11" s="173">
        <v>45223</v>
      </c>
      <c r="DJ11" s="149">
        <v>5.0217</v>
      </c>
      <c r="DK11" s="309">
        <v>36.04877562</v>
      </c>
      <c r="DM11" s="168"/>
      <c r="DN11" s="173">
        <v>45253</v>
      </c>
      <c r="DO11" s="149">
        <v>4.9319</v>
      </c>
      <c r="DP11" s="309">
        <v>35.12104628</v>
      </c>
      <c r="DR11" s="168"/>
      <c r="DS11" s="173">
        <v>45282</v>
      </c>
      <c r="DT11" s="149">
        <v>4.8874</v>
      </c>
      <c r="DU11" s="309">
        <v>34.67756922</v>
      </c>
      <c r="DW11" s="168"/>
      <c r="DX11" s="173">
        <v>45314</v>
      </c>
      <c r="DY11" s="149">
        <v>4.9801</v>
      </c>
      <c r="DZ11" s="309">
        <v>35.416977</v>
      </c>
      <c r="EB11" s="168"/>
      <c r="EC11" s="173">
        <v>45344</v>
      </c>
      <c r="ED11" s="149">
        <v>5.0256</v>
      </c>
      <c r="EE11" s="309">
        <v>35.69080608</v>
      </c>
      <c r="EG11" s="168"/>
      <c r="EH11" s="173">
        <v>45373</v>
      </c>
      <c r="EI11" s="149">
        <v>5.0609</v>
      </c>
      <c r="EJ11" s="309">
        <v>35.93441</v>
      </c>
      <c r="EL11" s="168"/>
      <c r="EM11" s="173">
        <v>45405</v>
      </c>
      <c r="EN11" s="149">
        <v>5.1699</v>
      </c>
      <c r="EO11" s="309">
        <v>36.73679241</v>
      </c>
      <c r="EQ11" s="168"/>
      <c r="ER11" s="173">
        <v>45436</v>
      </c>
      <c r="ES11" s="149">
        <v>5.1021</v>
      </c>
      <c r="ET11" s="309">
        <v>36.27695142</v>
      </c>
      <c r="EV11" s="168"/>
      <c r="EW11" s="173">
        <v>45464</v>
      </c>
      <c r="EX11" s="149">
        <v>5.11</v>
      </c>
      <c r="EY11" s="309">
        <v>36.381156</v>
      </c>
      <c r="FA11" s="168"/>
      <c r="FB11" s="173">
        <v>45497</v>
      </c>
      <c r="FC11" s="149">
        <v>5.0209</v>
      </c>
      <c r="FD11" s="309">
        <v>35.82813822</v>
      </c>
      <c r="FF11" s="168"/>
      <c r="FG11" s="173">
        <v>45527</v>
      </c>
      <c r="FH11" s="149">
        <v>4.8283</v>
      </c>
      <c r="FI11" s="309">
        <v>34.453783</v>
      </c>
      <c r="FK11" s="168"/>
      <c r="FL11" s="147">
        <v>45558</v>
      </c>
      <c r="FM11" s="152">
        <v>4.6723</v>
      </c>
      <c r="FN11" s="152">
        <v>32.9542</v>
      </c>
      <c r="FP11" s="168"/>
      <c r="FQ11" s="147">
        <v>45589</v>
      </c>
      <c r="FR11" s="152">
        <v>4.7413</v>
      </c>
      <c r="FS11" s="152">
        <v>33.79883118</v>
      </c>
      <c r="FU11" s="168"/>
      <c r="FV11" s="147">
        <v>45618</v>
      </c>
      <c r="FW11" s="152">
        <v>4.7981</v>
      </c>
      <c r="FX11" s="152">
        <v>34.51849102</v>
      </c>
      <c r="FZ11" s="168"/>
      <c r="GA11" s="147">
        <v>45650</v>
      </c>
      <c r="GB11">
        <v>4.7202</v>
      </c>
      <c r="GC11">
        <v>33.92691</v>
      </c>
      <c r="GE11" s="168"/>
      <c r="GF11" s="147">
        <v>45667</v>
      </c>
      <c r="GG11" s="152">
        <v>4.7454</v>
      </c>
      <c r="GH11" s="152">
        <v>34.11516</v>
      </c>
      <c r="GJ11" s="168"/>
      <c r="GK11" s="147">
        <v>45709</v>
      </c>
      <c r="GL11" s="152">
        <v>4.6505</v>
      </c>
      <c r="GM11" s="152">
        <v>33.34222</v>
      </c>
      <c r="GO11" s="168"/>
      <c r="GP11" s="170">
        <v>45740</v>
      </c>
      <c r="GQ11">
        <v>4.6896</v>
      </c>
      <c r="GR11">
        <v>33.66195</v>
      </c>
      <c r="GT11" s="168"/>
      <c r="GU11" s="170">
        <v>45770</v>
      </c>
      <c r="GV11">
        <v>4.606</v>
      </c>
      <c r="GW11">
        <v>33.21663</v>
      </c>
      <c r="GY11" s="168"/>
      <c r="GZ11" s="170">
        <v>45800</v>
      </c>
      <c r="HA11">
        <v>4.56</v>
      </c>
      <c r="HB11">
        <v>32.79506</v>
      </c>
      <c r="HD11" s="168"/>
      <c r="HE11" s="147">
        <v>45831</v>
      </c>
      <c r="HF11" s="152">
        <v>4.5698</v>
      </c>
      <c r="HG11" s="152">
        <v>32.77004</v>
      </c>
      <c r="HI11" s="168"/>
      <c r="HJ11" s="147">
        <v>45862</v>
      </c>
      <c r="HK11">
        <v>4.4988</v>
      </c>
      <c r="HL11">
        <v>32.11468</v>
      </c>
      <c r="HN11" s="168"/>
      <c r="HO11" s="147">
        <v>45891</v>
      </c>
      <c r="HP11" s="152">
        <v>4.5545</v>
      </c>
      <c r="HQ11" s="152">
        <v>32.48315</v>
      </c>
      <c r="HS11" s="168"/>
      <c r="HT11" s="147">
        <v>45923</v>
      </c>
      <c r="HU11">
        <v>4.4708</v>
      </c>
      <c r="HV11">
        <v>31.76816</v>
      </c>
      <c r="HX11" s="168"/>
      <c r="HY11" s="147">
        <v>45954</v>
      </c>
      <c r="HZ11">
        <v>4.6124</v>
      </c>
      <c r="IA11">
        <v>32.71483072</v>
      </c>
      <c r="IC11" s="168"/>
      <c r="ID11" s="147">
        <v>45982</v>
      </c>
      <c r="IE11" s="8">
        <v>4.5625</v>
      </c>
      <c r="IF11">
        <f t="shared" si="29"/>
        <v>32.33671875</v>
      </c>
      <c r="IG11" s="8">
        <v>7.0875</v>
      </c>
      <c r="II11" s="168"/>
      <c r="IJ11" s="147">
        <v>46015</v>
      </c>
      <c r="IK11" s="8">
        <v>4.4268</v>
      </c>
      <c r="IL11">
        <v>31.19610228</v>
      </c>
      <c r="IN11" s="168"/>
      <c r="IO11" s="147">
        <v>46045</v>
      </c>
      <c r="IP11" s="8">
        <v>4.4656</v>
      </c>
      <c r="IQ11">
        <v>31.22749424</v>
      </c>
      <c r="IS11" s="168"/>
      <c r="IT11" s="147">
        <v>46065</v>
      </c>
      <c r="IU11" s="8">
        <v>4.4892</v>
      </c>
      <c r="IV11">
        <v>31.18063644</v>
      </c>
      <c r="IX11" s="168"/>
      <c r="IY11" s="147">
        <v>46105</v>
      </c>
      <c r="IZ11" s="8">
        <v>4.7103</v>
      </c>
      <c r="JA11">
        <v>32.47422129</v>
      </c>
      <c r="JC11" s="168"/>
      <c r="JD11" s="147">
        <v>46135</v>
      </c>
      <c r="JE11" s="8">
        <v>4.7173</v>
      </c>
      <c r="JF11">
        <v>32.3842645</v>
      </c>
      <c r="JH11" s="168"/>
      <c r="JI11" s="147">
        <v>46164</v>
      </c>
      <c r="JJ11" s="8">
        <v>4.7902</v>
      </c>
      <c r="JK11">
        <v>32.75203446</v>
      </c>
      <c r="JM11" s="168"/>
      <c r="JN11" s="147">
        <v>46196</v>
      </c>
      <c r="JO11" s="8">
        <v>4.8587</v>
      </c>
      <c r="JP11">
        <v>33.12224377</v>
      </c>
    </row>
    <row r="12" spans="2:276">
      <c r="B12" s="168" t="s">
        <v>268</v>
      </c>
      <c r="C12" s="168" t="s">
        <v>2771</v>
      </c>
      <c r="D12" s="149">
        <f t="shared" si="6"/>
        <v>5.2717</v>
      </c>
      <c r="E12" s="181" t="s">
        <v>269</v>
      </c>
      <c r="F12" s="149">
        <f t="shared" si="7"/>
        <v>6.4098</v>
      </c>
      <c r="G12" s="309">
        <f t="shared" si="8"/>
        <v>33.79054266</v>
      </c>
      <c r="I12" s="168" t="s">
        <v>270</v>
      </c>
      <c r="J12" s="168" t="s">
        <v>2772</v>
      </c>
      <c r="K12" s="149">
        <f t="shared" si="9"/>
        <v>5.1385</v>
      </c>
      <c r="L12" s="181" t="s">
        <v>271</v>
      </c>
      <c r="M12" s="149">
        <f t="shared" si="10"/>
        <v>6.6756</v>
      </c>
      <c r="N12" s="309">
        <f t="shared" si="11"/>
        <v>34.3025706</v>
      </c>
      <c r="P12" s="168" t="s">
        <v>272</v>
      </c>
      <c r="Q12" s="168" t="s">
        <v>2773</v>
      </c>
      <c r="R12" s="149">
        <f t="shared" si="12"/>
        <v>5.2683</v>
      </c>
      <c r="S12" s="181" t="s">
        <v>273</v>
      </c>
      <c r="T12" s="149">
        <f t="shared" si="13"/>
        <v>6.7109</v>
      </c>
      <c r="U12" s="309">
        <f t="shared" si="14"/>
        <v>35.35503447</v>
      </c>
      <c r="W12" s="168" t="s">
        <v>274</v>
      </c>
      <c r="X12" s="168" t="s">
        <v>2774</v>
      </c>
      <c r="Y12" s="149">
        <f t="shared" si="15"/>
        <v>5.4301</v>
      </c>
      <c r="Z12" s="181" t="s">
        <v>275</v>
      </c>
      <c r="AA12" s="149">
        <f t="shared" si="16"/>
        <v>6.762</v>
      </c>
      <c r="AB12" s="309">
        <f t="shared" si="17"/>
        <v>36.7183362</v>
      </c>
      <c r="AD12" s="168" t="s">
        <v>276</v>
      </c>
      <c r="AE12" s="168" t="s">
        <v>2775</v>
      </c>
      <c r="AF12" s="149">
        <f t="shared" si="18"/>
        <v>5.2711</v>
      </c>
      <c r="AG12" s="181" t="s">
        <v>277</v>
      </c>
      <c r="AH12" s="149">
        <f t="shared" si="19"/>
        <v>6.8523</v>
      </c>
      <c r="AI12" s="309">
        <f t="shared" si="20"/>
        <v>36.11915853</v>
      </c>
      <c r="AK12" s="168" t="s">
        <v>278</v>
      </c>
      <c r="AL12" s="168" t="s">
        <v>2776</v>
      </c>
      <c r="AM12" s="149">
        <f t="shared" si="21"/>
        <v>5.2861</v>
      </c>
      <c r="AN12" s="181" t="s">
        <v>279</v>
      </c>
      <c r="AO12" s="149">
        <f t="shared" si="22"/>
        <v>6.9798</v>
      </c>
      <c r="AP12" s="309">
        <f t="shared" si="23"/>
        <v>36.89592078</v>
      </c>
      <c r="AR12" s="168" t="s">
        <v>280</v>
      </c>
      <c r="AS12" s="168" t="s">
        <v>2777</v>
      </c>
      <c r="AT12" s="149">
        <f t="shared" si="24"/>
        <v>5.3284</v>
      </c>
      <c r="AU12" s="181" t="s">
        <v>281</v>
      </c>
      <c r="AV12" s="149">
        <f t="shared" si="25"/>
        <v>7.1186</v>
      </c>
      <c r="AW12" s="309">
        <f t="shared" si="26"/>
        <v>37.93074824</v>
      </c>
      <c r="AY12" s="168" t="s">
        <v>282</v>
      </c>
      <c r="AZ12" s="168" t="s">
        <v>2778</v>
      </c>
      <c r="BA12" s="149">
        <f t="shared" si="27"/>
        <v>5.0608</v>
      </c>
      <c r="BB12" s="181" t="s">
        <v>283</v>
      </c>
      <c r="BC12" s="149">
        <f t="shared" si="28"/>
        <v>7.1667</v>
      </c>
      <c r="BD12" s="309">
        <f t="shared" si="30"/>
        <v>36.26923536</v>
      </c>
      <c r="BF12" s="168" t="s">
        <v>284</v>
      </c>
      <c r="BG12" s="168" t="s">
        <v>2779</v>
      </c>
      <c r="BH12" s="149">
        <f t="shared" si="0"/>
        <v>4.9736</v>
      </c>
      <c r="BI12" s="181" t="s">
        <v>285</v>
      </c>
      <c r="BJ12" s="149">
        <f t="shared" si="1"/>
        <v>6.9713</v>
      </c>
      <c r="BK12" s="309">
        <f t="shared" si="2"/>
        <v>34.67245768</v>
      </c>
      <c r="BM12" s="168" t="s">
        <v>286</v>
      </c>
      <c r="BN12" s="168" t="s">
        <v>2780</v>
      </c>
      <c r="BO12" s="149">
        <f t="shared" si="3"/>
        <v>4.9023</v>
      </c>
      <c r="BP12" s="181" t="s">
        <v>287</v>
      </c>
      <c r="BQ12" s="149">
        <f t="shared" si="4"/>
        <v>6.7135</v>
      </c>
      <c r="BR12" s="309">
        <f t="shared" si="5"/>
        <v>32.91159105</v>
      </c>
      <c r="BT12" s="168"/>
      <c r="BU12" s="172">
        <v>44977</v>
      </c>
      <c r="BV12" s="149">
        <v>5.0191</v>
      </c>
      <c r="BW12" s="309">
        <v>34.45260813</v>
      </c>
      <c r="BY12" s="168"/>
      <c r="BZ12" s="172">
        <v>45008</v>
      </c>
      <c r="CA12" s="149">
        <v>4.9763</v>
      </c>
      <c r="CB12" s="309">
        <v>34.19165967</v>
      </c>
      <c r="CD12" s="168"/>
      <c r="CE12" s="172">
        <v>45036</v>
      </c>
      <c r="CF12" s="149">
        <v>4.9952</v>
      </c>
      <c r="CG12" s="309">
        <v>34.46038624</v>
      </c>
      <c r="CI12" s="168"/>
      <c r="CJ12" s="172">
        <v>45069</v>
      </c>
      <c r="CK12" s="149">
        <v>4.8995</v>
      </c>
      <c r="CL12" s="309">
        <v>34.4562237</v>
      </c>
      <c r="CN12" s="168"/>
      <c r="CO12" s="172">
        <v>45097</v>
      </c>
      <c r="CP12" s="149">
        <v>4.8554</v>
      </c>
      <c r="CQ12" s="309">
        <v>34.76272184</v>
      </c>
      <c r="CS12" s="168"/>
      <c r="CT12" s="172">
        <v>45128</v>
      </c>
      <c r="CU12" s="149">
        <v>4.756</v>
      </c>
      <c r="CV12" s="309">
        <v>33.9844736</v>
      </c>
      <c r="CX12" s="168"/>
      <c r="CY12" s="172">
        <v>45161</v>
      </c>
      <c r="CZ12" s="149">
        <v>4.7954</v>
      </c>
      <c r="DA12" s="309">
        <v>34.52112552</v>
      </c>
      <c r="DC12" s="168"/>
      <c r="DD12" s="173">
        <v>45189</v>
      </c>
      <c r="DE12" s="149">
        <v>4.9694</v>
      </c>
      <c r="DF12" s="309">
        <v>35.64650008</v>
      </c>
      <c r="DH12" s="168"/>
      <c r="DI12" s="173">
        <v>45222</v>
      </c>
      <c r="DJ12" s="149">
        <v>5.0421</v>
      </c>
      <c r="DK12" s="309">
        <v>36.19824432</v>
      </c>
      <c r="DM12" s="168"/>
      <c r="DN12" s="173">
        <v>45252</v>
      </c>
      <c r="DO12" s="149">
        <v>4.9245</v>
      </c>
      <c r="DP12" s="309">
        <v>35.0890323</v>
      </c>
      <c r="DR12" s="168"/>
      <c r="DS12" s="173">
        <v>45281</v>
      </c>
      <c r="DT12" s="149">
        <v>4.9121</v>
      </c>
      <c r="DU12" s="309">
        <v>34.88180452</v>
      </c>
      <c r="DW12" s="168"/>
      <c r="DX12" s="173">
        <v>45313</v>
      </c>
      <c r="DY12" s="149">
        <v>4.9735</v>
      </c>
      <c r="DZ12" s="309">
        <v>35.364072</v>
      </c>
      <c r="EB12" s="168"/>
      <c r="EC12" s="173">
        <v>45343</v>
      </c>
      <c r="ED12" s="149">
        <v>5.0413</v>
      </c>
      <c r="EE12" s="309">
        <v>35.8083539</v>
      </c>
      <c r="EG12" s="168"/>
      <c r="EH12" s="173">
        <v>45372</v>
      </c>
      <c r="EI12" s="149">
        <v>5.043</v>
      </c>
      <c r="EJ12" s="309">
        <v>35.77605</v>
      </c>
      <c r="EL12" s="168"/>
      <c r="EM12" s="173">
        <v>45404</v>
      </c>
      <c r="EN12" s="149">
        <v>5.1528</v>
      </c>
      <c r="EO12" s="309">
        <v>36.60703704</v>
      </c>
      <c r="EQ12" s="168"/>
      <c r="ER12" s="173">
        <v>45435</v>
      </c>
      <c r="ES12" s="149">
        <v>5.0794</v>
      </c>
      <c r="ET12" s="309">
        <v>36.11351812</v>
      </c>
      <c r="EV12" s="168"/>
      <c r="EW12" s="173">
        <v>45463</v>
      </c>
      <c r="EX12" s="149">
        <v>5.1083</v>
      </c>
      <c r="EY12" s="309">
        <v>36.36700936</v>
      </c>
      <c r="FA12" s="168"/>
      <c r="FB12" s="173">
        <v>45496</v>
      </c>
      <c r="FC12" s="149">
        <v>5.0494</v>
      </c>
      <c r="FD12" s="309">
        <v>36.01938996</v>
      </c>
      <c r="FF12" s="168"/>
      <c r="FG12" s="173">
        <v>45526</v>
      </c>
      <c r="FH12" s="149">
        <v>4.8103</v>
      </c>
      <c r="FI12" s="309">
        <v>34.262805</v>
      </c>
      <c r="FK12" s="168"/>
      <c r="FL12" s="147">
        <v>45555</v>
      </c>
      <c r="FM12" s="152">
        <v>4.6879</v>
      </c>
      <c r="FN12" s="152">
        <v>33.1172</v>
      </c>
      <c r="FP12" s="168"/>
      <c r="FQ12" s="147">
        <v>45588</v>
      </c>
      <c r="FR12" s="152">
        <v>4.7022</v>
      </c>
      <c r="FS12" s="152">
        <v>33.5008239</v>
      </c>
      <c r="FU12" s="168"/>
      <c r="FV12" s="147">
        <v>45617</v>
      </c>
      <c r="FW12" s="152">
        <v>4.7872</v>
      </c>
      <c r="FX12" s="152">
        <v>34.43624448</v>
      </c>
      <c r="FZ12" s="168"/>
      <c r="GA12" s="147">
        <v>45649</v>
      </c>
      <c r="GB12">
        <v>4.7329</v>
      </c>
      <c r="GC12">
        <v>34.01535</v>
      </c>
      <c r="GE12" s="168"/>
      <c r="GF12" s="147">
        <v>45666</v>
      </c>
      <c r="GG12" s="152">
        <v>4.756</v>
      </c>
      <c r="GH12" s="152">
        <v>34.18898</v>
      </c>
      <c r="GJ12" s="168"/>
      <c r="GK12" s="147">
        <v>45708</v>
      </c>
      <c r="GL12" s="152">
        <v>4.6569</v>
      </c>
      <c r="GM12" s="152">
        <v>33.39556</v>
      </c>
      <c r="GO12" s="168"/>
      <c r="GP12" s="170">
        <v>45737</v>
      </c>
      <c r="GQ12">
        <v>4.6705</v>
      </c>
      <c r="GR12">
        <v>33.51551</v>
      </c>
      <c r="GT12" s="168"/>
      <c r="GU12" s="170">
        <v>45769</v>
      </c>
      <c r="GV12">
        <v>4.5693</v>
      </c>
      <c r="GW12">
        <v>32.93277</v>
      </c>
      <c r="GY12" s="168"/>
      <c r="GZ12" s="170">
        <v>45799</v>
      </c>
      <c r="HA12">
        <v>4.5441</v>
      </c>
      <c r="HB12">
        <v>32.67344</v>
      </c>
      <c r="HD12" s="168"/>
      <c r="HE12" s="147">
        <v>45828</v>
      </c>
      <c r="HF12" s="152">
        <v>4.5596</v>
      </c>
      <c r="HG12" s="152">
        <v>32.69005</v>
      </c>
      <c r="HI12" s="168"/>
      <c r="HJ12" s="147">
        <v>45861</v>
      </c>
      <c r="HK12">
        <v>4.4972</v>
      </c>
      <c r="HL12">
        <v>32.1163</v>
      </c>
      <c r="HN12" s="168"/>
      <c r="HO12" s="147">
        <v>45890</v>
      </c>
      <c r="HP12" s="152">
        <v>4.5455</v>
      </c>
      <c r="HQ12" s="152">
        <v>32.40351</v>
      </c>
      <c r="HS12" s="168"/>
      <c r="HT12" s="147">
        <v>45922</v>
      </c>
      <c r="HU12">
        <v>4.4771</v>
      </c>
      <c r="HV12">
        <v>31.83487</v>
      </c>
      <c r="HX12" s="168"/>
      <c r="HY12" s="147">
        <v>45953</v>
      </c>
      <c r="HZ12">
        <v>4.6116</v>
      </c>
      <c r="IA12">
        <v>32.70454488</v>
      </c>
      <c r="IC12" s="168"/>
      <c r="ID12" s="147">
        <v>45981</v>
      </c>
      <c r="IE12" s="8">
        <v>4.5655</v>
      </c>
      <c r="IF12">
        <f t="shared" si="29"/>
        <v>32.37167775</v>
      </c>
      <c r="IG12" s="8">
        <v>7.0905</v>
      </c>
      <c r="II12" s="168"/>
      <c r="IJ12" s="147">
        <v>46014</v>
      </c>
      <c r="IK12" s="8">
        <v>4.4251</v>
      </c>
      <c r="IL12">
        <v>31.20713273</v>
      </c>
      <c r="IN12" s="168"/>
      <c r="IO12" s="147">
        <v>46044</v>
      </c>
      <c r="IP12" s="8">
        <v>4.4906</v>
      </c>
      <c r="IQ12">
        <v>31.44273214</v>
      </c>
      <c r="IS12" s="168"/>
      <c r="IT12" s="147">
        <v>46064</v>
      </c>
      <c r="IU12" s="8">
        <v>4.5091</v>
      </c>
      <c r="IV12">
        <v>31.31028858</v>
      </c>
      <c r="IX12" s="168"/>
      <c r="IY12" s="147">
        <v>46104</v>
      </c>
      <c r="IZ12" s="8">
        <v>4.7774</v>
      </c>
      <c r="JA12">
        <v>32.98364734</v>
      </c>
      <c r="JC12" s="168"/>
      <c r="JD12" s="147">
        <v>46134</v>
      </c>
      <c r="JE12" s="8">
        <v>4.7103</v>
      </c>
      <c r="JF12">
        <v>32.32914405</v>
      </c>
      <c r="JH12" s="168"/>
      <c r="JI12" s="147">
        <v>46163</v>
      </c>
      <c r="JJ12" s="8">
        <v>4.787</v>
      </c>
      <c r="JK12">
        <v>32.7186663</v>
      </c>
      <c r="JM12" s="168"/>
      <c r="JN12" s="147">
        <v>46195</v>
      </c>
      <c r="JO12" s="8">
        <v>4.8522</v>
      </c>
      <c r="JP12">
        <v>33.067743</v>
      </c>
    </row>
    <row r="13" spans="2:276">
      <c r="B13" s="168" t="s">
        <v>299</v>
      </c>
      <c r="C13" s="168" t="s">
        <v>2781</v>
      </c>
      <c r="D13" s="149">
        <f t="shared" si="6"/>
        <v>5.2907</v>
      </c>
      <c r="E13" s="181" t="s">
        <v>300</v>
      </c>
      <c r="F13" s="149">
        <f t="shared" si="7"/>
        <v>6.3996</v>
      </c>
      <c r="G13" s="309">
        <f t="shared" si="8"/>
        <v>33.85836372</v>
      </c>
      <c r="I13" s="168" t="s">
        <v>301</v>
      </c>
      <c r="J13" s="168" t="s">
        <v>2782</v>
      </c>
      <c r="K13" s="149">
        <f t="shared" si="9"/>
        <v>5.1109</v>
      </c>
      <c r="L13" s="181" t="s">
        <v>302</v>
      </c>
      <c r="M13" s="149">
        <f t="shared" si="10"/>
        <v>6.7487</v>
      </c>
      <c r="N13" s="309">
        <f t="shared" si="11"/>
        <v>34.49193083</v>
      </c>
      <c r="P13" s="168" t="s">
        <v>303</v>
      </c>
      <c r="Q13" s="168" t="s">
        <v>2783</v>
      </c>
      <c r="R13" s="149">
        <f t="shared" si="12"/>
        <v>5.285</v>
      </c>
      <c r="S13" s="181" t="s">
        <v>304</v>
      </c>
      <c r="T13" s="149">
        <f t="shared" si="13"/>
        <v>6.6851</v>
      </c>
      <c r="U13" s="309">
        <f t="shared" si="14"/>
        <v>35.3307535</v>
      </c>
      <c r="W13" s="168" t="s">
        <v>305</v>
      </c>
      <c r="X13" s="168" t="s">
        <v>2784</v>
      </c>
      <c r="Y13" s="149">
        <f t="shared" si="15"/>
        <v>5.4262</v>
      </c>
      <c r="Z13" s="181" t="s">
        <v>306</v>
      </c>
      <c r="AA13" s="149">
        <f t="shared" si="16"/>
        <v>6.7465</v>
      </c>
      <c r="AB13" s="309">
        <f t="shared" si="17"/>
        <v>36.6078583</v>
      </c>
      <c r="AD13" s="168" t="s">
        <v>307</v>
      </c>
      <c r="AE13" s="168" t="s">
        <v>2785</v>
      </c>
      <c r="AF13" s="149">
        <f t="shared" si="18"/>
        <v>5.2445</v>
      </c>
      <c r="AG13" s="181" t="s">
        <v>308</v>
      </c>
      <c r="AH13" s="149">
        <f t="shared" si="19"/>
        <v>6.8198</v>
      </c>
      <c r="AI13" s="309">
        <f t="shared" si="20"/>
        <v>35.7664411</v>
      </c>
      <c r="AK13" s="168" t="s">
        <v>309</v>
      </c>
      <c r="AL13" s="168" t="s">
        <v>2786</v>
      </c>
      <c r="AM13" s="149">
        <f t="shared" si="21"/>
        <v>5.2874</v>
      </c>
      <c r="AN13" s="181" t="s">
        <v>310</v>
      </c>
      <c r="AO13" s="149">
        <f t="shared" si="22"/>
        <v>6.9536</v>
      </c>
      <c r="AP13" s="309">
        <f t="shared" si="23"/>
        <v>36.76646464</v>
      </c>
      <c r="AR13" s="168" t="s">
        <v>311</v>
      </c>
      <c r="AS13" s="168" t="s">
        <v>2787</v>
      </c>
      <c r="AT13" s="149">
        <f t="shared" si="24"/>
        <v>5.3338</v>
      </c>
      <c r="AU13" s="181" t="s">
        <v>312</v>
      </c>
      <c r="AV13" s="149">
        <f t="shared" si="25"/>
        <v>7.1188</v>
      </c>
      <c r="AW13" s="309">
        <f t="shared" si="26"/>
        <v>37.97025544</v>
      </c>
      <c r="AY13" s="168" t="s">
        <v>313</v>
      </c>
      <c r="AZ13" s="168" t="s">
        <v>2788</v>
      </c>
      <c r="BA13" s="149">
        <f t="shared" si="27"/>
        <v>5.0262</v>
      </c>
      <c r="BB13" s="181" t="s">
        <v>314</v>
      </c>
      <c r="BC13" s="149">
        <f t="shared" si="28"/>
        <v>7.1256</v>
      </c>
      <c r="BD13" s="309">
        <f t="shared" si="30"/>
        <v>35.81469072</v>
      </c>
      <c r="BF13" s="168" t="s">
        <v>315</v>
      </c>
      <c r="BG13" s="168" t="s">
        <v>2789</v>
      </c>
      <c r="BH13" s="149">
        <f t="shared" si="0"/>
        <v>4.9798</v>
      </c>
      <c r="BI13" s="181" t="s">
        <v>316</v>
      </c>
      <c r="BJ13" s="149">
        <f t="shared" si="1"/>
        <v>6.965</v>
      </c>
      <c r="BK13" s="309">
        <f t="shared" si="2"/>
        <v>34.684307</v>
      </c>
      <c r="BM13" s="168" t="s">
        <v>317</v>
      </c>
      <c r="BN13" s="168" t="s">
        <v>2790</v>
      </c>
      <c r="BO13" s="149">
        <f t="shared" si="3"/>
        <v>4.9221</v>
      </c>
      <c r="BP13" s="181" t="s">
        <v>318</v>
      </c>
      <c r="BQ13" s="149">
        <f t="shared" si="4"/>
        <v>6.7292</v>
      </c>
      <c r="BR13" s="309">
        <f t="shared" si="5"/>
        <v>33.12179532</v>
      </c>
      <c r="BT13" s="168"/>
      <c r="BU13" s="172">
        <v>44974</v>
      </c>
      <c r="BV13" s="149">
        <v>5.0096</v>
      </c>
      <c r="BW13" s="309">
        <v>34.39541264</v>
      </c>
      <c r="BY13" s="168"/>
      <c r="BZ13" s="172">
        <v>45007</v>
      </c>
      <c r="CA13" s="149">
        <v>5.0116</v>
      </c>
      <c r="CB13" s="309">
        <v>34.4372094</v>
      </c>
      <c r="CD13" s="168"/>
      <c r="CE13" s="172">
        <v>45035</v>
      </c>
      <c r="CF13" s="149">
        <v>4.9882</v>
      </c>
      <c r="CG13" s="309">
        <v>34.28439742</v>
      </c>
      <c r="CI13" s="168"/>
      <c r="CJ13" s="172">
        <v>45068</v>
      </c>
      <c r="CK13" s="149">
        <v>4.8876</v>
      </c>
      <c r="CL13" s="309">
        <v>34.28993532</v>
      </c>
      <c r="CN13" s="168"/>
      <c r="CO13" s="172">
        <v>45096</v>
      </c>
      <c r="CP13" s="149">
        <v>4.8709</v>
      </c>
      <c r="CQ13" s="309">
        <v>34.68129509</v>
      </c>
      <c r="CS13" s="168"/>
      <c r="CT13" s="172">
        <v>45127</v>
      </c>
      <c r="CU13" s="149">
        <v>4.7112</v>
      </c>
      <c r="CV13" s="309">
        <v>33.66906192</v>
      </c>
      <c r="CX13" s="168"/>
      <c r="CY13" s="172">
        <v>45160</v>
      </c>
      <c r="CZ13" s="149">
        <v>4.8215</v>
      </c>
      <c r="DA13" s="309">
        <v>34.7109428</v>
      </c>
      <c r="DC13" s="168"/>
      <c r="DD13" s="173">
        <v>45188</v>
      </c>
      <c r="DE13" s="149">
        <v>4.9188</v>
      </c>
      <c r="DF13" s="309">
        <v>35.28402804</v>
      </c>
      <c r="DH13" s="168"/>
      <c r="DI13" s="173">
        <v>45219</v>
      </c>
      <c r="DJ13" s="149">
        <v>5.0332</v>
      </c>
      <c r="DK13" s="309">
        <v>36.13485276</v>
      </c>
      <c r="DM13" s="168"/>
      <c r="DN13" s="173">
        <v>45251</v>
      </c>
      <c r="DO13" s="149">
        <v>4.9134</v>
      </c>
      <c r="DP13" s="309">
        <v>35.08462404</v>
      </c>
      <c r="DR13" s="168"/>
      <c r="DS13" s="173">
        <v>45280</v>
      </c>
      <c r="DT13" s="149">
        <v>4.9054</v>
      </c>
      <c r="DU13" s="309">
        <v>34.81166164</v>
      </c>
      <c r="DW13" s="168"/>
      <c r="DX13" s="173">
        <v>45310</v>
      </c>
      <c r="DY13" s="149">
        <v>4.9674</v>
      </c>
      <c r="DZ13" s="309">
        <v>35.351496</v>
      </c>
      <c r="EB13" s="168"/>
      <c r="EC13" s="173">
        <v>45342</v>
      </c>
      <c r="ED13" s="149">
        <v>5.0461</v>
      </c>
      <c r="EE13" s="309">
        <v>35.86162348</v>
      </c>
      <c r="EG13" s="168"/>
      <c r="EH13" s="173">
        <v>45371</v>
      </c>
      <c r="EI13" s="149">
        <v>5.0456</v>
      </c>
      <c r="EJ13" s="309">
        <v>35.80761</v>
      </c>
      <c r="EL13" s="168"/>
      <c r="EM13" s="173">
        <v>45401</v>
      </c>
      <c r="EN13" s="149">
        <v>5.1351</v>
      </c>
      <c r="EO13" s="309">
        <v>36.48283146</v>
      </c>
      <c r="EQ13" s="168"/>
      <c r="ER13" s="173">
        <v>45434</v>
      </c>
      <c r="ES13" s="149">
        <v>5.0751</v>
      </c>
      <c r="ET13" s="309">
        <v>36.07228827</v>
      </c>
      <c r="EV13" s="168"/>
      <c r="EW13" s="173">
        <v>45462</v>
      </c>
      <c r="EX13" s="149">
        <v>5.1116</v>
      </c>
      <c r="EY13" s="309">
        <v>36.37363444</v>
      </c>
      <c r="FA13" s="168"/>
      <c r="FB13" s="173">
        <v>45495</v>
      </c>
      <c r="FC13" s="149">
        <v>5.0422</v>
      </c>
      <c r="FD13" s="309">
        <v>35.9685337</v>
      </c>
      <c r="FF13" s="168"/>
      <c r="FG13" s="173">
        <v>45525</v>
      </c>
      <c r="FH13" s="149">
        <v>4.7912</v>
      </c>
      <c r="FI13" s="309">
        <v>34.16461</v>
      </c>
      <c r="FK13" s="168"/>
      <c r="FL13" s="147">
        <v>45554</v>
      </c>
      <c r="FM13" s="152">
        <v>4.7063</v>
      </c>
      <c r="FN13" s="152">
        <v>33.40673</v>
      </c>
      <c r="FP13" s="168"/>
      <c r="FQ13" s="147">
        <v>45587</v>
      </c>
      <c r="FR13" s="152">
        <v>4.704</v>
      </c>
      <c r="FS13" s="152">
        <v>33.5032992</v>
      </c>
      <c r="FU13" s="168"/>
      <c r="FV13" s="147">
        <v>45616</v>
      </c>
      <c r="FW13" s="152">
        <v>4.7759</v>
      </c>
      <c r="FX13" s="152">
        <v>34.35543665</v>
      </c>
      <c r="FZ13" s="168"/>
      <c r="GA13" s="147">
        <v>45646</v>
      </c>
      <c r="GB13">
        <v>4.7601</v>
      </c>
      <c r="GC13">
        <v>34.2256</v>
      </c>
      <c r="GE13" s="168"/>
      <c r="GF13" s="147">
        <v>45665</v>
      </c>
      <c r="GG13" s="152">
        <v>4.7462</v>
      </c>
      <c r="GH13" s="152">
        <v>34.11901</v>
      </c>
      <c r="GJ13" s="168"/>
      <c r="GK13" s="147">
        <v>45707</v>
      </c>
      <c r="GL13" s="152">
        <v>4.6489</v>
      </c>
      <c r="GM13" s="152">
        <v>33.33494</v>
      </c>
      <c r="GO13" s="168"/>
      <c r="GP13" s="170">
        <v>45736</v>
      </c>
      <c r="GQ13">
        <v>4.6578</v>
      </c>
      <c r="GR13">
        <v>33.42158</v>
      </c>
      <c r="GT13" s="168"/>
      <c r="GU13" s="170">
        <v>45768</v>
      </c>
      <c r="GV13">
        <v>4.5905</v>
      </c>
      <c r="GW13">
        <v>33.07685</v>
      </c>
      <c r="GY13" s="168"/>
      <c r="GZ13" s="170">
        <v>45798</v>
      </c>
      <c r="HA13">
        <v>4.5648</v>
      </c>
      <c r="HB13">
        <v>32.8378</v>
      </c>
      <c r="HD13" s="168"/>
      <c r="HE13" s="147">
        <v>45827</v>
      </c>
      <c r="HF13" s="152">
        <v>4.5468</v>
      </c>
      <c r="HG13" s="152">
        <v>32.61374</v>
      </c>
      <c r="HI13" s="168"/>
      <c r="HJ13" s="147">
        <v>45860</v>
      </c>
      <c r="HK13">
        <v>4.5021</v>
      </c>
      <c r="HL13">
        <v>32.17201</v>
      </c>
      <c r="HN13" s="168"/>
      <c r="HO13" s="147">
        <v>45889</v>
      </c>
      <c r="HP13" s="152">
        <v>4.5426</v>
      </c>
      <c r="HQ13" s="152">
        <v>32.4269</v>
      </c>
      <c r="HS13" s="168"/>
      <c r="HT13" s="147">
        <v>45919</v>
      </c>
      <c r="HU13">
        <v>4.4836</v>
      </c>
      <c r="HV13">
        <v>31.89095</v>
      </c>
      <c r="HX13" s="168"/>
      <c r="HY13" s="147">
        <v>45952</v>
      </c>
      <c r="HZ13">
        <v>4.6144</v>
      </c>
      <c r="IA13">
        <v>32.74101376</v>
      </c>
      <c r="IC13" s="168"/>
      <c r="ID13" s="147">
        <v>45980</v>
      </c>
      <c r="IE13" s="8">
        <v>4.5589</v>
      </c>
      <c r="IF13">
        <f t="shared" si="29"/>
        <v>32.30983608</v>
      </c>
      <c r="IG13" s="8">
        <v>7.0872</v>
      </c>
      <c r="II13" s="168"/>
      <c r="IJ13" s="147">
        <v>46013</v>
      </c>
      <c r="IK13" s="8">
        <v>4.4605</v>
      </c>
      <c r="IL13">
        <v>31.4786406</v>
      </c>
      <c r="IN13" s="168"/>
      <c r="IO13" s="147">
        <v>46043</v>
      </c>
      <c r="IP13" s="8">
        <v>4.4565</v>
      </c>
      <c r="IQ13">
        <v>31.2017391</v>
      </c>
      <c r="IS13" s="168"/>
      <c r="IT13" s="147">
        <v>46063</v>
      </c>
      <c r="IU13" s="8">
        <v>4.5017</v>
      </c>
      <c r="IV13">
        <v>31.26790786</v>
      </c>
      <c r="IX13" s="168"/>
      <c r="IY13" s="147">
        <v>46101</v>
      </c>
      <c r="IZ13" s="8">
        <v>4.7255</v>
      </c>
      <c r="JA13">
        <v>32.5577499</v>
      </c>
      <c r="JC13" s="168"/>
      <c r="JD13" s="147">
        <v>46133</v>
      </c>
      <c r="JE13" s="8">
        <v>4.6911</v>
      </c>
      <c r="JF13">
        <v>32.17813134</v>
      </c>
      <c r="JH13" s="168"/>
      <c r="JI13" s="147">
        <v>46162</v>
      </c>
      <c r="JJ13" s="8">
        <v>4.7961</v>
      </c>
      <c r="JK13">
        <v>32.80388517</v>
      </c>
      <c r="JM13" s="168"/>
      <c r="JN13" s="147">
        <v>46191</v>
      </c>
      <c r="JO13" s="8">
        <v>4.8197</v>
      </c>
      <c r="JP13">
        <v>32.8366161</v>
      </c>
    </row>
    <row r="14" spans="2:276">
      <c r="B14" s="168" t="s">
        <v>329</v>
      </c>
      <c r="C14" s="168" t="s">
        <v>2791</v>
      </c>
      <c r="D14" s="149">
        <f t="shared" si="6"/>
        <v>5.2912</v>
      </c>
      <c r="E14" s="181" t="s">
        <v>330</v>
      </c>
      <c r="F14" s="149">
        <f t="shared" si="7"/>
        <v>6.372</v>
      </c>
      <c r="G14" s="309">
        <f t="shared" si="8"/>
        <v>33.7155264</v>
      </c>
      <c r="I14" s="168" t="s">
        <v>331</v>
      </c>
      <c r="J14" s="168" t="s">
        <v>2792</v>
      </c>
      <c r="K14" s="149">
        <f t="shared" si="9"/>
        <v>5.1287</v>
      </c>
      <c r="L14" s="181" t="s">
        <v>332</v>
      </c>
      <c r="M14" s="149">
        <f t="shared" si="10"/>
        <v>6.7524</v>
      </c>
      <c r="N14" s="309">
        <f t="shared" si="11"/>
        <v>34.63103388</v>
      </c>
      <c r="P14" s="168" t="s">
        <v>333</v>
      </c>
      <c r="Q14" s="168" t="s">
        <v>2793</v>
      </c>
      <c r="R14" s="149">
        <f t="shared" si="12"/>
        <v>5.2524</v>
      </c>
      <c r="S14" s="181" t="s">
        <v>334</v>
      </c>
      <c r="T14" s="149">
        <f t="shared" si="13"/>
        <v>6.712</v>
      </c>
      <c r="U14" s="309">
        <f t="shared" si="14"/>
        <v>35.2541088</v>
      </c>
      <c r="W14" s="168" t="s">
        <v>335</v>
      </c>
      <c r="X14" s="168" t="s">
        <v>2794</v>
      </c>
      <c r="Y14" s="149">
        <f t="shared" si="15"/>
        <v>5.4343</v>
      </c>
      <c r="Z14" s="181" t="s">
        <v>336</v>
      </c>
      <c r="AA14" s="149">
        <f t="shared" si="16"/>
        <v>6.7451</v>
      </c>
      <c r="AB14" s="309">
        <f t="shared" si="17"/>
        <v>36.65489693</v>
      </c>
      <c r="AD14" s="168" t="s">
        <v>337</v>
      </c>
      <c r="AE14" s="168" t="s">
        <v>2795</v>
      </c>
      <c r="AF14" s="149">
        <f t="shared" si="18"/>
        <v>5.2401</v>
      </c>
      <c r="AG14" s="181" t="s">
        <v>338</v>
      </c>
      <c r="AH14" s="149">
        <f t="shared" si="19"/>
        <v>6.8065</v>
      </c>
      <c r="AI14" s="309">
        <f t="shared" si="20"/>
        <v>35.66674065</v>
      </c>
      <c r="AK14" s="168" t="s">
        <v>339</v>
      </c>
      <c r="AL14" s="168" t="s">
        <v>2796</v>
      </c>
      <c r="AM14" s="149">
        <f t="shared" si="21"/>
        <v>5.2816</v>
      </c>
      <c r="AN14" s="181" t="s">
        <v>340</v>
      </c>
      <c r="AO14" s="149">
        <f t="shared" si="22"/>
        <v>6.9468</v>
      </c>
      <c r="AP14" s="309">
        <f t="shared" si="23"/>
        <v>36.69021888</v>
      </c>
      <c r="AR14" s="168" t="s">
        <v>341</v>
      </c>
      <c r="AS14" s="168" t="s">
        <v>2797</v>
      </c>
      <c r="AT14" s="149">
        <f t="shared" si="24"/>
        <v>5.3251</v>
      </c>
      <c r="AU14" s="181" t="s">
        <v>342</v>
      </c>
      <c r="AV14" s="149">
        <f t="shared" si="25"/>
        <v>7.1105</v>
      </c>
      <c r="AW14" s="309">
        <f t="shared" si="26"/>
        <v>37.86412355</v>
      </c>
      <c r="AY14" s="168" t="s">
        <v>343</v>
      </c>
      <c r="AZ14" s="168" t="s">
        <v>2798</v>
      </c>
      <c r="BA14" s="149">
        <f t="shared" si="27"/>
        <v>5.0345</v>
      </c>
      <c r="BB14" s="181" t="s">
        <v>344</v>
      </c>
      <c r="BC14" s="149">
        <f t="shared" si="28"/>
        <v>7.1091</v>
      </c>
      <c r="BD14" s="309">
        <f t="shared" si="30"/>
        <v>35.79076395</v>
      </c>
      <c r="BF14" s="168" t="s">
        <v>345</v>
      </c>
      <c r="BG14" s="168" t="s">
        <v>2799</v>
      </c>
      <c r="BH14" s="149">
        <f t="shared" si="0"/>
        <v>4.9873</v>
      </c>
      <c r="BI14" s="181" t="s">
        <v>346</v>
      </c>
      <c r="BJ14" s="149">
        <f t="shared" si="1"/>
        <v>6.9861</v>
      </c>
      <c r="BK14" s="309">
        <f t="shared" si="2"/>
        <v>34.84177653</v>
      </c>
      <c r="BM14" s="168" t="s">
        <v>347</v>
      </c>
      <c r="BN14" s="168" t="s">
        <v>2800</v>
      </c>
      <c r="BO14" s="149">
        <f t="shared" si="3"/>
        <v>4.9304</v>
      </c>
      <c r="BP14" s="181" t="s">
        <v>348</v>
      </c>
      <c r="BQ14" s="149">
        <f t="shared" si="4"/>
        <v>6.768</v>
      </c>
      <c r="BR14" s="309">
        <f t="shared" si="5"/>
        <v>33.3689472</v>
      </c>
      <c r="BT14" s="168"/>
      <c r="BU14" s="172">
        <v>44973</v>
      </c>
      <c r="BV14" s="149">
        <v>5.0063</v>
      </c>
      <c r="BW14" s="309">
        <v>34.30266697</v>
      </c>
      <c r="BY14" s="168"/>
      <c r="BZ14" s="172">
        <v>45006</v>
      </c>
      <c r="CA14" s="149">
        <v>4.9527</v>
      </c>
      <c r="CB14" s="309">
        <v>34.05625101</v>
      </c>
      <c r="CD14" s="168"/>
      <c r="CE14" s="172">
        <v>45034</v>
      </c>
      <c r="CF14" s="149">
        <v>5.011</v>
      </c>
      <c r="CG14" s="309">
        <v>34.4826954</v>
      </c>
      <c r="CI14" s="168"/>
      <c r="CJ14" s="172">
        <v>45065</v>
      </c>
      <c r="CK14" s="149">
        <v>4.8893</v>
      </c>
      <c r="CL14" s="309">
        <v>34.39915908</v>
      </c>
      <c r="CN14" s="168"/>
      <c r="CO14" s="172">
        <v>45093</v>
      </c>
      <c r="CP14" s="149">
        <v>4.8565</v>
      </c>
      <c r="CQ14" s="309">
        <v>34.62150285</v>
      </c>
      <c r="CS14" s="168"/>
      <c r="CT14" s="172">
        <v>45126</v>
      </c>
      <c r="CU14" s="149">
        <v>4.7462</v>
      </c>
      <c r="CV14" s="309">
        <v>33.92868532</v>
      </c>
      <c r="CX14" s="168"/>
      <c r="CY14" s="172">
        <v>45159</v>
      </c>
      <c r="CZ14" s="149">
        <v>4.8553</v>
      </c>
      <c r="DA14" s="309">
        <v>34.95184811</v>
      </c>
      <c r="DC14" s="168"/>
      <c r="DD14" s="173">
        <v>45187</v>
      </c>
      <c r="DE14" s="149">
        <v>4.933</v>
      </c>
      <c r="DF14" s="309">
        <v>35.3873688</v>
      </c>
      <c r="DH14" s="168"/>
      <c r="DI14" s="173">
        <v>45218</v>
      </c>
      <c r="DJ14" s="149">
        <v>5.0182</v>
      </c>
      <c r="DK14" s="309">
        <v>36.0281669</v>
      </c>
      <c r="DM14" s="168"/>
      <c r="DN14" s="173">
        <v>45250</v>
      </c>
      <c r="DO14" s="149">
        <v>4.8849</v>
      </c>
      <c r="DP14" s="309">
        <v>34.98174588</v>
      </c>
      <c r="DR14" s="168"/>
      <c r="DS14" s="173">
        <v>45279</v>
      </c>
      <c r="DT14" s="149">
        <v>4.9139</v>
      </c>
      <c r="DU14" s="309">
        <v>34.87984498</v>
      </c>
      <c r="DW14" s="168"/>
      <c r="DX14" s="173">
        <v>45309</v>
      </c>
      <c r="DY14" s="149">
        <v>4.9669</v>
      </c>
      <c r="DZ14" s="309">
        <v>35.351414</v>
      </c>
      <c r="EB14" s="168"/>
      <c r="EC14" s="173">
        <v>45341</v>
      </c>
      <c r="ED14" s="149">
        <v>5.0324</v>
      </c>
      <c r="EE14" s="309">
        <v>35.74614368</v>
      </c>
      <c r="EG14" s="168"/>
      <c r="EH14" s="173">
        <v>45370</v>
      </c>
      <c r="EI14" s="149">
        <v>5.0356</v>
      </c>
      <c r="EJ14" s="309">
        <v>35.74521</v>
      </c>
      <c r="EL14" s="168"/>
      <c r="EM14" s="173">
        <v>45400</v>
      </c>
      <c r="EN14" s="149">
        <v>5.1351</v>
      </c>
      <c r="EO14" s="309">
        <v>36.4694802</v>
      </c>
      <c r="EQ14" s="168"/>
      <c r="ER14" s="173">
        <v>45433</v>
      </c>
      <c r="ES14" s="149">
        <v>5.0398</v>
      </c>
      <c r="ET14" s="309">
        <v>35.81735462</v>
      </c>
      <c r="EV14" s="168"/>
      <c r="EW14" s="173">
        <v>45461</v>
      </c>
      <c r="EX14" s="149">
        <v>5.1262</v>
      </c>
      <c r="EY14" s="309">
        <v>36.47188776</v>
      </c>
      <c r="FA14" s="168"/>
      <c r="FB14" s="173">
        <v>45492</v>
      </c>
      <c r="FC14" s="149">
        <v>5.0205</v>
      </c>
      <c r="FD14" s="309">
        <v>35.80369575</v>
      </c>
      <c r="FF14" s="168"/>
      <c r="FG14" s="173">
        <v>45524</v>
      </c>
      <c r="FH14" s="149">
        <v>4.8222</v>
      </c>
      <c r="FI14" s="309">
        <v>34.394342</v>
      </c>
      <c r="FK14" s="168"/>
      <c r="FL14" s="147">
        <v>45553</v>
      </c>
      <c r="FM14" s="152">
        <v>4.7069</v>
      </c>
      <c r="FN14" s="152">
        <v>33.3578</v>
      </c>
      <c r="FP14" s="168"/>
      <c r="FQ14" s="147">
        <v>45586</v>
      </c>
      <c r="FR14" s="152">
        <v>4.6639</v>
      </c>
      <c r="FS14" s="152">
        <v>33.10529498</v>
      </c>
      <c r="FU14" s="168"/>
      <c r="FV14" s="147">
        <v>45615</v>
      </c>
      <c r="FW14" s="152">
        <v>4.7948</v>
      </c>
      <c r="FX14" s="152">
        <v>34.47988628</v>
      </c>
      <c r="FZ14" s="168"/>
      <c r="GA14" s="147">
        <v>45645</v>
      </c>
      <c r="GB14">
        <v>4.7464</v>
      </c>
      <c r="GC14">
        <v>34.13184</v>
      </c>
      <c r="GE14" s="168"/>
      <c r="GF14" s="147">
        <v>45664</v>
      </c>
      <c r="GG14" s="152">
        <v>4.7655</v>
      </c>
      <c r="GH14" s="152">
        <v>34.25394</v>
      </c>
      <c r="GJ14" s="168"/>
      <c r="GK14" s="147">
        <v>45706</v>
      </c>
      <c r="GL14" s="152">
        <v>4.6636</v>
      </c>
      <c r="GM14" s="152">
        <v>33.43661</v>
      </c>
      <c r="GO14" s="168"/>
      <c r="GP14" s="170">
        <v>45735</v>
      </c>
      <c r="GQ14">
        <v>4.6645</v>
      </c>
      <c r="GR14">
        <v>33.44307</v>
      </c>
      <c r="GT14" s="168"/>
      <c r="GU14" s="170">
        <v>45765</v>
      </c>
      <c r="GV14">
        <v>4.5882</v>
      </c>
      <c r="GW14">
        <v>33.0667</v>
      </c>
      <c r="GY14" s="168"/>
      <c r="GZ14" s="170">
        <v>45797</v>
      </c>
      <c r="HA14">
        <v>4.5982</v>
      </c>
      <c r="HB14">
        <v>33.07531</v>
      </c>
      <c r="HD14" s="168"/>
      <c r="HE14" s="147">
        <v>45826</v>
      </c>
      <c r="HF14" s="152">
        <v>4.5305</v>
      </c>
      <c r="HG14" s="152">
        <v>32.51132</v>
      </c>
      <c r="HI14" s="168"/>
      <c r="HJ14" s="147">
        <v>45859</v>
      </c>
      <c r="HK14">
        <v>4.522</v>
      </c>
      <c r="HL14">
        <v>32.34225</v>
      </c>
      <c r="HN14" s="168"/>
      <c r="HO14" s="147">
        <v>45888</v>
      </c>
      <c r="HP14" s="152">
        <v>4.5351</v>
      </c>
      <c r="HQ14" s="152">
        <v>32.36202</v>
      </c>
      <c r="HS14" s="168"/>
      <c r="HT14" s="147">
        <v>45918</v>
      </c>
      <c r="HU14">
        <v>4.4721</v>
      </c>
      <c r="HV14">
        <v>31.78992</v>
      </c>
      <c r="HX14" s="168"/>
      <c r="HY14" s="147">
        <v>45951</v>
      </c>
      <c r="HZ14">
        <v>4.5761</v>
      </c>
      <c r="IA14">
        <v>32.4582773</v>
      </c>
      <c r="IC14" s="168"/>
      <c r="ID14" s="147">
        <v>45979</v>
      </c>
      <c r="IE14" s="8">
        <v>4.5707</v>
      </c>
      <c r="IF14">
        <f t="shared" si="29"/>
        <v>32.38615192</v>
      </c>
      <c r="IG14" s="8">
        <v>7.0856</v>
      </c>
      <c r="II14" s="168"/>
      <c r="IJ14" s="147">
        <v>46010</v>
      </c>
      <c r="IK14" s="8">
        <v>4.4624</v>
      </c>
      <c r="IL14">
        <v>31.482232</v>
      </c>
      <c r="IN14" s="168"/>
      <c r="IO14" s="147">
        <v>46042</v>
      </c>
      <c r="IP14" s="8">
        <v>4.4863</v>
      </c>
      <c r="IQ14">
        <v>31.40679178</v>
      </c>
      <c r="IS14" s="168"/>
      <c r="IT14" s="147">
        <v>46062</v>
      </c>
      <c r="IU14" s="8">
        <v>4.5464</v>
      </c>
      <c r="IV14">
        <v>31.60793672</v>
      </c>
      <c r="IX14" s="168"/>
      <c r="IY14" s="147">
        <v>46100</v>
      </c>
      <c r="IZ14" s="8">
        <v>4.7587</v>
      </c>
      <c r="JA14">
        <v>32.82313325</v>
      </c>
      <c r="JC14" s="168"/>
      <c r="JD14" s="147">
        <v>46132</v>
      </c>
      <c r="JE14" s="8">
        <v>4.688</v>
      </c>
      <c r="JF14">
        <v>32.1821824</v>
      </c>
      <c r="JH14" s="168"/>
      <c r="JI14" s="147">
        <v>46161</v>
      </c>
      <c r="JJ14" s="8">
        <v>4.7816</v>
      </c>
      <c r="JK14">
        <v>32.69419</v>
      </c>
      <c r="JM14" s="168"/>
      <c r="JN14" s="147">
        <v>46190</v>
      </c>
      <c r="JO14" s="8">
        <v>4.8039</v>
      </c>
      <c r="JP14">
        <v>32.71263744</v>
      </c>
    </row>
    <row r="15" spans="2:276">
      <c r="B15" s="168" t="s">
        <v>360</v>
      </c>
      <c r="C15" s="168" t="s">
        <v>2801</v>
      </c>
      <c r="D15" s="149">
        <f t="shared" si="6"/>
        <v>5.2742</v>
      </c>
      <c r="E15" s="181" t="s">
        <v>361</v>
      </c>
      <c r="F15" s="149">
        <f t="shared" si="7"/>
        <v>6.3763</v>
      </c>
      <c r="G15" s="309">
        <f t="shared" si="8"/>
        <v>33.62988146</v>
      </c>
      <c r="I15" s="168" t="s">
        <v>362</v>
      </c>
      <c r="J15" s="168" t="s">
        <v>2802</v>
      </c>
      <c r="K15" s="149">
        <f t="shared" si="9"/>
        <v>5.121</v>
      </c>
      <c r="L15" s="181" t="s">
        <v>363</v>
      </c>
      <c r="M15" s="149">
        <f t="shared" si="10"/>
        <v>6.7421</v>
      </c>
      <c r="N15" s="309">
        <f t="shared" si="11"/>
        <v>34.5262941</v>
      </c>
      <c r="P15" s="168" t="s">
        <v>364</v>
      </c>
      <c r="Q15" s="168" t="s">
        <v>2803</v>
      </c>
      <c r="R15" s="149">
        <f t="shared" si="12"/>
        <v>5.2314</v>
      </c>
      <c r="S15" s="181" t="s">
        <v>365</v>
      </c>
      <c r="T15" s="149">
        <f t="shared" si="13"/>
        <v>6.6923</v>
      </c>
      <c r="U15" s="309">
        <f t="shared" si="14"/>
        <v>35.01009822</v>
      </c>
      <c r="W15" s="168" t="s">
        <v>366</v>
      </c>
      <c r="X15" s="168" t="s">
        <v>2804</v>
      </c>
      <c r="Y15" s="149">
        <f t="shared" si="15"/>
        <v>5.4248</v>
      </c>
      <c r="Z15" s="181" t="s">
        <v>367</v>
      </c>
      <c r="AA15" s="149">
        <f t="shared" si="16"/>
        <v>6.7447</v>
      </c>
      <c r="AB15" s="309">
        <f t="shared" si="17"/>
        <v>36.58864856</v>
      </c>
      <c r="AD15" s="168" t="s">
        <v>368</v>
      </c>
      <c r="AE15" s="168" t="s">
        <v>2805</v>
      </c>
      <c r="AF15" s="149">
        <f t="shared" si="18"/>
        <v>5.2298</v>
      </c>
      <c r="AG15" s="181" t="s">
        <v>369</v>
      </c>
      <c r="AH15" s="149">
        <f t="shared" si="19"/>
        <v>6.7802</v>
      </c>
      <c r="AI15" s="309">
        <f t="shared" si="20"/>
        <v>35.45908996</v>
      </c>
      <c r="AK15" s="168" t="s">
        <v>370</v>
      </c>
      <c r="AL15" s="168" t="s">
        <v>2806</v>
      </c>
      <c r="AM15" s="149">
        <f t="shared" si="21"/>
        <v>5.2782</v>
      </c>
      <c r="AN15" s="181" t="s">
        <v>371</v>
      </c>
      <c r="AO15" s="149">
        <f t="shared" si="22"/>
        <v>6.9396</v>
      </c>
      <c r="AP15" s="309">
        <f t="shared" si="23"/>
        <v>36.62859672</v>
      </c>
      <c r="AR15" s="168" t="s">
        <v>372</v>
      </c>
      <c r="AS15" s="168" t="s">
        <v>2807</v>
      </c>
      <c r="AT15" s="149">
        <f t="shared" si="24"/>
        <v>5.3364</v>
      </c>
      <c r="AU15" s="181" t="s">
        <v>373</v>
      </c>
      <c r="AV15" s="149">
        <f t="shared" si="25"/>
        <v>7.1086</v>
      </c>
      <c r="AW15" s="309">
        <f t="shared" si="26"/>
        <v>37.93433304</v>
      </c>
      <c r="AY15" s="168" t="s">
        <v>374</v>
      </c>
      <c r="AZ15" s="168" t="s">
        <v>2808</v>
      </c>
      <c r="BA15" s="149">
        <f t="shared" si="27"/>
        <v>5.0546</v>
      </c>
      <c r="BB15" s="181" t="s">
        <v>375</v>
      </c>
      <c r="BC15" s="149">
        <f t="shared" si="28"/>
        <v>7.0655</v>
      </c>
      <c r="BD15" s="309">
        <f t="shared" si="30"/>
        <v>35.7132763</v>
      </c>
      <c r="BF15" s="168" t="s">
        <v>376</v>
      </c>
      <c r="BG15" s="168" t="s">
        <v>2809</v>
      </c>
      <c r="BH15" s="149">
        <f t="shared" si="0"/>
        <v>5.0003</v>
      </c>
      <c r="BI15" s="181" t="s">
        <v>377</v>
      </c>
      <c r="BJ15" s="149">
        <f t="shared" si="1"/>
        <v>6.9746</v>
      </c>
      <c r="BK15" s="309">
        <f t="shared" si="2"/>
        <v>34.87509238</v>
      </c>
      <c r="BM15" s="168" t="s">
        <v>378</v>
      </c>
      <c r="BN15" s="168" t="s">
        <v>2810</v>
      </c>
      <c r="BO15" s="149">
        <f t="shared" si="3"/>
        <v>4.9383</v>
      </c>
      <c r="BP15" s="181" t="s">
        <v>379</v>
      </c>
      <c r="BQ15" s="149">
        <f t="shared" si="4"/>
        <v>6.7756</v>
      </c>
      <c r="BR15" s="309">
        <f t="shared" si="5"/>
        <v>33.45994548</v>
      </c>
      <c r="BT15" s="168"/>
      <c r="BU15" s="172">
        <v>44972</v>
      </c>
      <c r="BV15" s="149">
        <v>4.9692</v>
      </c>
      <c r="BW15" s="309">
        <v>33.88149636</v>
      </c>
      <c r="BY15" s="168"/>
      <c r="BZ15" s="172">
        <v>45005</v>
      </c>
      <c r="CA15" s="149">
        <v>4.9608</v>
      </c>
      <c r="CB15" s="309">
        <v>34.07771952</v>
      </c>
      <c r="CD15" s="168"/>
      <c r="CE15" s="172">
        <v>45033</v>
      </c>
      <c r="CF15" s="149">
        <v>4.9934</v>
      </c>
      <c r="CG15" s="309">
        <v>34.29417186</v>
      </c>
      <c r="CI15" s="168"/>
      <c r="CJ15" s="172">
        <v>45064</v>
      </c>
      <c r="CK15" s="149">
        <v>4.8926</v>
      </c>
      <c r="CL15" s="309">
        <v>34.23205442</v>
      </c>
      <c r="CN15" s="168"/>
      <c r="CO15" s="172">
        <v>45092</v>
      </c>
      <c r="CP15" s="149">
        <v>4.8551</v>
      </c>
      <c r="CQ15" s="309">
        <v>34.70862439</v>
      </c>
      <c r="CS15" s="168"/>
      <c r="CT15" s="172">
        <v>45125</v>
      </c>
      <c r="CU15" s="149">
        <v>4.8254</v>
      </c>
      <c r="CV15" s="309">
        <v>34.47893062</v>
      </c>
      <c r="CX15" s="168"/>
      <c r="CY15" s="172">
        <v>45156</v>
      </c>
      <c r="CZ15" s="149">
        <v>4.8598</v>
      </c>
      <c r="DA15" s="309">
        <v>34.99347588</v>
      </c>
      <c r="DC15" s="168"/>
      <c r="DD15" s="173">
        <v>45184</v>
      </c>
      <c r="DE15" s="149">
        <v>4.9303</v>
      </c>
      <c r="DF15" s="309">
        <v>35.39265158</v>
      </c>
      <c r="DH15" s="168"/>
      <c r="DI15" s="173">
        <v>45217</v>
      </c>
      <c r="DJ15" s="149">
        <v>5.0206</v>
      </c>
      <c r="DK15" s="309">
        <v>36.0453977</v>
      </c>
      <c r="DM15" s="168"/>
      <c r="DN15" s="173">
        <v>45247</v>
      </c>
      <c r="DO15" s="149">
        <v>4.8872</v>
      </c>
      <c r="DP15" s="309">
        <v>35.05490816</v>
      </c>
      <c r="DR15" s="168"/>
      <c r="DS15" s="173">
        <v>45278</v>
      </c>
      <c r="DT15" s="149">
        <v>4.9117</v>
      </c>
      <c r="DU15" s="309">
        <v>34.84016161</v>
      </c>
      <c r="DW15" s="168"/>
      <c r="DX15" s="173">
        <v>45308</v>
      </c>
      <c r="DY15" s="149">
        <v>4.9443</v>
      </c>
      <c r="DZ15" s="309">
        <v>35.187594</v>
      </c>
      <c r="EB15" s="168"/>
      <c r="EC15" s="173">
        <v>45331</v>
      </c>
      <c r="ED15" s="149">
        <v>5.0125</v>
      </c>
      <c r="EE15" s="309">
        <v>35.606795</v>
      </c>
      <c r="EG15" s="168"/>
      <c r="EH15" s="173">
        <v>45369</v>
      </c>
      <c r="EI15" s="149">
        <v>5.0166</v>
      </c>
      <c r="EJ15" s="309">
        <v>35.58927</v>
      </c>
      <c r="EL15" s="168"/>
      <c r="EM15" s="173">
        <v>45399</v>
      </c>
      <c r="EN15" s="149">
        <v>5.1146</v>
      </c>
      <c r="EO15" s="309">
        <v>36.3264465</v>
      </c>
      <c r="EQ15" s="168"/>
      <c r="ER15" s="173">
        <v>45432</v>
      </c>
      <c r="ES15" s="149">
        <v>5.0451</v>
      </c>
      <c r="ET15" s="309">
        <v>35.84139942</v>
      </c>
      <c r="EV15" s="168"/>
      <c r="EW15" s="173">
        <v>45460</v>
      </c>
      <c r="EX15" s="149">
        <v>5.1042</v>
      </c>
      <c r="EY15" s="309">
        <v>36.31587258</v>
      </c>
      <c r="FA15" s="168"/>
      <c r="FB15" s="173">
        <v>45491</v>
      </c>
      <c r="FC15" s="149">
        <v>4.9998</v>
      </c>
      <c r="FD15" s="309">
        <v>35.6410743</v>
      </c>
      <c r="FF15" s="168"/>
      <c r="FG15" s="173">
        <v>45523</v>
      </c>
      <c r="FH15" s="149">
        <v>4.8431</v>
      </c>
      <c r="FI15" s="309">
        <v>34.586999</v>
      </c>
      <c r="FK15" s="168"/>
      <c r="FL15" s="147">
        <v>45548</v>
      </c>
      <c r="FM15" s="152">
        <v>4.7021</v>
      </c>
      <c r="FN15" s="152">
        <v>33.39902</v>
      </c>
      <c r="FP15" s="168"/>
      <c r="FQ15" s="147">
        <v>45583</v>
      </c>
      <c r="FR15" s="152">
        <v>4.6575</v>
      </c>
      <c r="FS15" s="152">
        <v>33.1958655</v>
      </c>
      <c r="FU15" s="168"/>
      <c r="FV15" s="147">
        <v>45614</v>
      </c>
      <c r="FW15" s="152">
        <v>4.8151</v>
      </c>
      <c r="FX15" s="152">
        <v>34.62393957</v>
      </c>
      <c r="FZ15" s="168"/>
      <c r="GA15" s="147">
        <v>45644</v>
      </c>
      <c r="GB15">
        <v>4.7175</v>
      </c>
      <c r="GC15">
        <v>33.90939</v>
      </c>
      <c r="GE15" s="168"/>
      <c r="GF15" s="147">
        <v>45663</v>
      </c>
      <c r="GG15" s="152">
        <v>4.7455</v>
      </c>
      <c r="GH15" s="152">
        <v>34.10876</v>
      </c>
      <c r="GJ15" s="168"/>
      <c r="GK15" s="147">
        <v>45705</v>
      </c>
      <c r="GL15" s="152">
        <v>4.667</v>
      </c>
      <c r="GM15" s="152">
        <v>33.46332</v>
      </c>
      <c r="GO15" s="168"/>
      <c r="GP15" s="170">
        <v>45734</v>
      </c>
      <c r="GQ15">
        <v>4.6622</v>
      </c>
      <c r="GR15">
        <v>33.44336</v>
      </c>
      <c r="GT15" s="168"/>
      <c r="GU15" s="170">
        <v>45764</v>
      </c>
      <c r="GV15">
        <v>4.5556</v>
      </c>
      <c r="GW15">
        <v>32.83904</v>
      </c>
      <c r="GY15" s="168"/>
      <c r="GZ15" s="170">
        <v>45796</v>
      </c>
      <c r="HA15">
        <v>4.6103</v>
      </c>
      <c r="HB15">
        <v>33.15543</v>
      </c>
      <c r="HD15" s="168"/>
      <c r="HE15" s="147">
        <v>45825</v>
      </c>
      <c r="HF15" s="152">
        <v>4.5204</v>
      </c>
      <c r="HG15" s="152">
        <v>32.43206</v>
      </c>
      <c r="HI15" s="168"/>
      <c r="HJ15" s="147">
        <v>45856</v>
      </c>
      <c r="HK15">
        <v>4.5334</v>
      </c>
      <c r="HL15">
        <v>32.4129</v>
      </c>
      <c r="HN15" s="168"/>
      <c r="HO15" s="147">
        <v>45887</v>
      </c>
      <c r="HP15" s="152">
        <v>4.5325</v>
      </c>
      <c r="HQ15" s="152">
        <v>32.3267</v>
      </c>
      <c r="HS15" s="168"/>
      <c r="HT15" s="147">
        <v>45917</v>
      </c>
      <c r="HU15">
        <v>4.4583</v>
      </c>
      <c r="HV15">
        <v>31.65973</v>
      </c>
      <c r="HX15" s="168"/>
      <c r="HY15" s="147">
        <v>45950</v>
      </c>
      <c r="HZ15">
        <v>4.6042</v>
      </c>
      <c r="IA15">
        <v>32.67738866</v>
      </c>
      <c r="IC15" s="168"/>
      <c r="ID15" s="147">
        <v>45978</v>
      </c>
      <c r="IE15" s="8">
        <v>4.5731</v>
      </c>
      <c r="IF15">
        <f t="shared" si="29"/>
        <v>32.38486496</v>
      </c>
      <c r="IG15" s="8">
        <v>7.0816</v>
      </c>
      <c r="II15" s="168"/>
      <c r="IJ15" s="147">
        <v>46009</v>
      </c>
      <c r="IK15" s="8">
        <v>4.4686</v>
      </c>
      <c r="IL15">
        <v>31.54071938</v>
      </c>
      <c r="IN15" s="168"/>
      <c r="IO15" s="147">
        <v>46041</v>
      </c>
      <c r="IP15" s="8">
        <v>4.489</v>
      </c>
      <c r="IQ15">
        <v>31.4458939</v>
      </c>
      <c r="IS15" s="168"/>
      <c r="IT15" s="147">
        <v>46059</v>
      </c>
      <c r="IU15" s="8">
        <v>4.578</v>
      </c>
      <c r="IV15">
        <v>31.858302</v>
      </c>
      <c r="IX15" s="168"/>
      <c r="IY15" s="147">
        <v>46099</v>
      </c>
      <c r="IZ15" s="8">
        <v>4.6977</v>
      </c>
      <c r="JA15">
        <v>32.37138093</v>
      </c>
      <c r="JC15" s="168"/>
      <c r="JD15" s="147">
        <v>46129</v>
      </c>
      <c r="JE15" s="8">
        <v>4.6867</v>
      </c>
      <c r="JF15">
        <v>32.16107274</v>
      </c>
      <c r="JH15" s="168"/>
      <c r="JI15" s="147">
        <v>46160</v>
      </c>
      <c r="JJ15" s="8">
        <v>4.798</v>
      </c>
      <c r="JK15">
        <v>32.835113</v>
      </c>
      <c r="JM15" s="168"/>
      <c r="JN15" s="147">
        <v>46189</v>
      </c>
      <c r="JO15" s="8">
        <v>4.8058</v>
      </c>
      <c r="JP15">
        <v>32.73134264</v>
      </c>
    </row>
    <row r="16" spans="2:276">
      <c r="B16" s="168" t="s">
        <v>388</v>
      </c>
      <c r="C16" s="168" t="s">
        <v>2811</v>
      </c>
      <c r="D16" s="149">
        <f t="shared" si="6"/>
        <v>5.2722</v>
      </c>
      <c r="E16" s="181" t="s">
        <v>389</v>
      </c>
      <c r="F16" s="149">
        <f t="shared" si="7"/>
        <v>6.3896</v>
      </c>
      <c r="G16" s="309">
        <f t="shared" si="8"/>
        <v>33.68724912</v>
      </c>
      <c r="I16" s="168" t="s">
        <v>390</v>
      </c>
      <c r="J16" s="168" t="s">
        <v>2812</v>
      </c>
      <c r="K16" s="149">
        <f t="shared" si="9"/>
        <v>5.1136</v>
      </c>
      <c r="L16" s="181" t="s">
        <v>391</v>
      </c>
      <c r="M16" s="149">
        <f t="shared" si="10"/>
        <v>6.7854</v>
      </c>
      <c r="N16" s="309">
        <f t="shared" si="11"/>
        <v>34.69782144</v>
      </c>
      <c r="P16" s="168" t="s">
        <v>392</v>
      </c>
      <c r="Q16" s="168" t="s">
        <v>2813</v>
      </c>
      <c r="R16" s="149">
        <f t="shared" si="12"/>
        <v>5.1898</v>
      </c>
      <c r="S16" s="181" t="s">
        <v>393</v>
      </c>
      <c r="T16" s="149">
        <f t="shared" si="13"/>
        <v>6.7099</v>
      </c>
      <c r="U16" s="309">
        <f t="shared" si="14"/>
        <v>34.82303902</v>
      </c>
      <c r="W16" s="168" t="s">
        <v>394</v>
      </c>
      <c r="X16" s="168" t="s">
        <v>2814</v>
      </c>
      <c r="Y16" s="149">
        <f t="shared" si="15"/>
        <v>5.4157</v>
      </c>
      <c r="Z16" s="181" t="s">
        <v>395</v>
      </c>
      <c r="AA16" s="149">
        <f t="shared" si="16"/>
        <v>6.7503</v>
      </c>
      <c r="AB16" s="309">
        <f t="shared" si="17"/>
        <v>36.55759971</v>
      </c>
      <c r="AD16" s="168" t="s">
        <v>396</v>
      </c>
      <c r="AE16" s="168" t="s">
        <v>2815</v>
      </c>
      <c r="AF16" s="149">
        <f t="shared" si="18"/>
        <v>5.215</v>
      </c>
      <c r="AG16" s="181" t="s">
        <v>397</v>
      </c>
      <c r="AH16" s="149">
        <f t="shared" si="19"/>
        <v>6.7863</v>
      </c>
      <c r="AI16" s="309">
        <f t="shared" si="20"/>
        <v>35.3905545</v>
      </c>
      <c r="AK16" s="168" t="s">
        <v>398</v>
      </c>
      <c r="AL16" s="168" t="s">
        <v>2816</v>
      </c>
      <c r="AM16" s="149">
        <f t="shared" si="21"/>
        <v>5.3016</v>
      </c>
      <c r="AN16" s="181" t="s">
        <v>399</v>
      </c>
      <c r="AO16" s="149">
        <f t="shared" si="22"/>
        <v>6.9305</v>
      </c>
      <c r="AP16" s="309">
        <f t="shared" si="23"/>
        <v>36.7427388</v>
      </c>
      <c r="AR16" s="168" t="s">
        <v>400</v>
      </c>
      <c r="AS16" s="168" t="s">
        <v>2817</v>
      </c>
      <c r="AT16" s="149">
        <f t="shared" si="24"/>
        <v>5.34</v>
      </c>
      <c r="AU16" s="181" t="s">
        <v>401</v>
      </c>
      <c r="AV16" s="149">
        <f t="shared" si="25"/>
        <v>7.1095</v>
      </c>
      <c r="AW16" s="309">
        <f t="shared" si="26"/>
        <v>37.96473</v>
      </c>
      <c r="AY16" s="168" t="s">
        <v>402</v>
      </c>
      <c r="AZ16" s="168" t="s">
        <v>2818</v>
      </c>
      <c r="BA16" s="149">
        <f t="shared" si="27"/>
        <v>5.0568</v>
      </c>
      <c r="BB16" s="181" t="s">
        <v>403</v>
      </c>
      <c r="BC16" s="149">
        <f t="shared" si="28"/>
        <v>7.0363</v>
      </c>
      <c r="BD16" s="309">
        <f t="shared" si="30"/>
        <v>35.58116184</v>
      </c>
      <c r="BF16" s="168" t="s">
        <v>404</v>
      </c>
      <c r="BG16" s="168" t="s">
        <v>2819</v>
      </c>
      <c r="BH16" s="149">
        <f t="shared" si="0"/>
        <v>5.0224</v>
      </c>
      <c r="BI16" s="181" t="s">
        <v>405</v>
      </c>
      <c r="BJ16" s="149">
        <f t="shared" si="1"/>
        <v>6.9791</v>
      </c>
      <c r="BK16" s="309">
        <f t="shared" si="2"/>
        <v>35.05183184</v>
      </c>
      <c r="BM16" s="168" t="s">
        <v>406</v>
      </c>
      <c r="BN16" s="168" t="s">
        <v>2820</v>
      </c>
      <c r="BO16" s="149">
        <f t="shared" si="3"/>
        <v>4.9451</v>
      </c>
      <c r="BP16" s="181" t="s">
        <v>407</v>
      </c>
      <c r="BQ16" s="149">
        <f t="shared" si="4"/>
        <v>6.7611</v>
      </c>
      <c r="BR16" s="309">
        <f t="shared" si="5"/>
        <v>33.43431561</v>
      </c>
      <c r="BT16" s="168"/>
      <c r="BU16" s="172">
        <v>44971</v>
      </c>
      <c r="BV16" s="149">
        <v>4.9609</v>
      </c>
      <c r="BW16" s="309">
        <v>33.80158824</v>
      </c>
      <c r="BY16" s="168"/>
      <c r="BZ16" s="172">
        <v>45002</v>
      </c>
      <c r="CA16" s="149">
        <v>4.985</v>
      </c>
      <c r="CB16" s="309">
        <v>34.422422</v>
      </c>
      <c r="CD16" s="168"/>
      <c r="CE16" s="172">
        <v>45030</v>
      </c>
      <c r="CF16" s="149">
        <v>4.9597</v>
      </c>
      <c r="CG16" s="309">
        <v>34.02651782</v>
      </c>
      <c r="CI16" s="168"/>
      <c r="CJ16" s="172">
        <v>45063</v>
      </c>
      <c r="CK16" s="149">
        <v>4.8864</v>
      </c>
      <c r="CL16" s="309">
        <v>34.08166272</v>
      </c>
      <c r="CN16" s="168"/>
      <c r="CO16" s="172">
        <v>45091</v>
      </c>
      <c r="CP16" s="149">
        <v>4.8446</v>
      </c>
      <c r="CQ16" s="309">
        <v>34.67086436</v>
      </c>
      <c r="CS16" s="168"/>
      <c r="CT16" s="172">
        <v>45124</v>
      </c>
      <c r="CU16" s="149">
        <v>4.8559</v>
      </c>
      <c r="CV16" s="309">
        <v>34.63519234</v>
      </c>
      <c r="CX16" s="168"/>
      <c r="CY16" s="172">
        <v>45155</v>
      </c>
      <c r="CZ16" s="149">
        <v>4.8619</v>
      </c>
      <c r="DA16" s="309">
        <v>35.04263044</v>
      </c>
      <c r="DC16" s="168"/>
      <c r="DD16" s="173">
        <v>45183</v>
      </c>
      <c r="DE16" s="149">
        <v>4.9254</v>
      </c>
      <c r="DF16" s="309">
        <v>35.40081996</v>
      </c>
      <c r="DH16" s="168"/>
      <c r="DI16" s="173">
        <v>45216</v>
      </c>
      <c r="DJ16" s="149">
        <v>5.0128</v>
      </c>
      <c r="DK16" s="309">
        <v>35.98989888</v>
      </c>
      <c r="DM16" s="168"/>
      <c r="DN16" s="173">
        <v>45246</v>
      </c>
      <c r="DO16" s="149">
        <v>4.9259</v>
      </c>
      <c r="DP16" s="309">
        <v>35.33052516</v>
      </c>
      <c r="DR16" s="168"/>
      <c r="DS16" s="173">
        <v>45275</v>
      </c>
      <c r="DT16" s="149">
        <v>4.9153</v>
      </c>
      <c r="DU16" s="309">
        <v>34.87749421</v>
      </c>
      <c r="DW16" s="168"/>
      <c r="DX16" s="173">
        <v>45307</v>
      </c>
      <c r="DY16" s="149">
        <v>4.8985</v>
      </c>
      <c r="DZ16" s="309">
        <v>34.84499</v>
      </c>
      <c r="EB16" s="168"/>
      <c r="EC16" s="173">
        <v>45330</v>
      </c>
      <c r="ED16" s="149">
        <v>4.9808</v>
      </c>
      <c r="EE16" s="309">
        <v>35.39505904</v>
      </c>
      <c r="EG16" s="168"/>
      <c r="EH16" s="173">
        <v>45366</v>
      </c>
      <c r="EI16" s="149">
        <v>4.9997</v>
      </c>
      <c r="EJ16" s="309">
        <v>35.48537</v>
      </c>
      <c r="EL16" s="168"/>
      <c r="EM16" s="173">
        <v>45398</v>
      </c>
      <c r="EN16" s="149">
        <v>5.1225</v>
      </c>
      <c r="EO16" s="309">
        <v>36.384093</v>
      </c>
      <c r="EQ16" s="168"/>
      <c r="ER16" s="173">
        <v>45429</v>
      </c>
      <c r="ES16" s="149">
        <v>5.0626</v>
      </c>
      <c r="ET16" s="309">
        <v>35.9672417</v>
      </c>
      <c r="EV16" s="168"/>
      <c r="EW16" s="173">
        <v>45457</v>
      </c>
      <c r="EX16" s="149">
        <v>5.1127</v>
      </c>
      <c r="EY16" s="309">
        <v>36.37737177</v>
      </c>
      <c r="FA16" s="168"/>
      <c r="FB16" s="173">
        <v>45490</v>
      </c>
      <c r="FC16" s="149">
        <v>5.0089</v>
      </c>
      <c r="FD16" s="309">
        <v>35.72247302</v>
      </c>
      <c r="FF16" s="168"/>
      <c r="FG16" s="173">
        <v>45520</v>
      </c>
      <c r="FH16" s="149">
        <v>4.8954</v>
      </c>
      <c r="FI16" s="309">
        <v>34.984487</v>
      </c>
      <c r="FK16" s="168"/>
      <c r="FL16" s="147">
        <v>45547</v>
      </c>
      <c r="FM16" s="152">
        <v>4.7439</v>
      </c>
      <c r="FN16" s="152">
        <v>33.78321</v>
      </c>
      <c r="FP16" s="168"/>
      <c r="FQ16" s="147">
        <v>45582</v>
      </c>
      <c r="FR16" s="152">
        <v>4.6625</v>
      </c>
      <c r="FS16" s="152">
        <v>33.206325</v>
      </c>
      <c r="FU16" s="168"/>
      <c r="FV16" s="147">
        <v>45611</v>
      </c>
      <c r="FW16" s="152">
        <v>4.8387</v>
      </c>
      <c r="FX16" s="152">
        <v>34.83476904</v>
      </c>
      <c r="FZ16" s="168"/>
      <c r="GA16" s="147">
        <v>45643</v>
      </c>
      <c r="GB16">
        <v>4.6987</v>
      </c>
      <c r="GC16">
        <v>33.77942</v>
      </c>
      <c r="GE16" s="168"/>
      <c r="GF16" s="147">
        <v>45660</v>
      </c>
      <c r="GG16" s="152">
        <v>4.7304</v>
      </c>
      <c r="GH16" s="152">
        <v>34.00117</v>
      </c>
      <c r="GJ16" s="168"/>
      <c r="GK16" s="147">
        <v>45702</v>
      </c>
      <c r="GL16" s="152">
        <v>4.6539</v>
      </c>
      <c r="GM16" s="152">
        <v>33.37126</v>
      </c>
      <c r="GO16" s="168"/>
      <c r="GP16" s="170">
        <v>45733</v>
      </c>
      <c r="GQ16">
        <v>4.667</v>
      </c>
      <c r="GR16">
        <v>33.45679</v>
      </c>
      <c r="GT16" s="168"/>
      <c r="GU16" s="170">
        <v>45763</v>
      </c>
      <c r="GV16">
        <v>4.5973</v>
      </c>
      <c r="GW16">
        <v>33.1617</v>
      </c>
      <c r="GY16" s="168"/>
      <c r="GZ16" s="170">
        <v>45793</v>
      </c>
      <c r="HA16">
        <v>4.609</v>
      </c>
      <c r="HB16">
        <v>33.15622</v>
      </c>
      <c r="HD16" s="168"/>
      <c r="HE16" s="147">
        <v>45824</v>
      </c>
      <c r="HF16" s="152">
        <v>4.5171</v>
      </c>
      <c r="HG16" s="152">
        <v>32.42781</v>
      </c>
      <c r="HI16" s="168"/>
      <c r="HJ16" s="147">
        <v>45855</v>
      </c>
      <c r="HK16">
        <v>4.5332</v>
      </c>
      <c r="HL16">
        <v>32.3947</v>
      </c>
      <c r="HN16" s="168"/>
      <c r="HO16" s="147">
        <v>45884</v>
      </c>
      <c r="HP16" s="152">
        <v>4.5254</v>
      </c>
      <c r="HQ16" s="152">
        <v>32.29823</v>
      </c>
      <c r="HS16" s="168"/>
      <c r="HT16" s="147">
        <v>45916</v>
      </c>
      <c r="HU16">
        <v>4.474</v>
      </c>
      <c r="HV16">
        <v>31.77748</v>
      </c>
      <c r="HX16" s="168"/>
      <c r="HY16" s="147">
        <v>45947</v>
      </c>
      <c r="HZ16">
        <v>4.5716</v>
      </c>
      <c r="IA16">
        <v>32.43504484</v>
      </c>
      <c r="IC16" s="168"/>
      <c r="ID16" s="147">
        <v>45975</v>
      </c>
      <c r="IE16" s="8">
        <v>4.5608</v>
      </c>
      <c r="IF16">
        <f t="shared" si="29"/>
        <v>32.301866</v>
      </c>
      <c r="IG16" s="8">
        <v>7.0825</v>
      </c>
      <c r="II16" s="168"/>
      <c r="IJ16" s="147">
        <v>46008</v>
      </c>
      <c r="IK16" s="8">
        <v>4.4645</v>
      </c>
      <c r="IL16">
        <v>31.50731585</v>
      </c>
      <c r="IN16" s="168"/>
      <c r="IO16" s="147">
        <v>46038</v>
      </c>
      <c r="IP16" s="8">
        <v>4.5017</v>
      </c>
      <c r="IQ16">
        <v>31.54701326</v>
      </c>
      <c r="IS16" s="168"/>
      <c r="IT16" s="147">
        <v>46058</v>
      </c>
      <c r="IU16" s="8">
        <v>4.5629</v>
      </c>
      <c r="IV16">
        <v>31.7440953</v>
      </c>
      <c r="IX16" s="168"/>
      <c r="IY16" s="147">
        <v>46098</v>
      </c>
      <c r="IZ16" s="8">
        <v>4.7034</v>
      </c>
      <c r="JA16">
        <v>32.43511674</v>
      </c>
      <c r="JC16" s="168"/>
      <c r="JD16" s="147">
        <v>46128</v>
      </c>
      <c r="JE16" s="8">
        <v>4.6919</v>
      </c>
      <c r="JF16">
        <v>32.19394104</v>
      </c>
      <c r="JH16" s="168"/>
      <c r="JI16" s="147">
        <v>46157</v>
      </c>
      <c r="JJ16" s="8">
        <v>4.7623</v>
      </c>
      <c r="JK16">
        <v>32.58127545</v>
      </c>
      <c r="JM16" s="168"/>
      <c r="JN16" s="147">
        <v>46188</v>
      </c>
      <c r="JO16" s="8">
        <v>4.817</v>
      </c>
      <c r="JP16">
        <v>32.7979896</v>
      </c>
    </row>
    <row r="17" spans="2:276">
      <c r="B17" s="168" t="s">
        <v>417</v>
      </c>
      <c r="C17" s="168" t="s">
        <v>2773</v>
      </c>
      <c r="D17" s="149">
        <f t="shared" si="6"/>
        <v>5.2683</v>
      </c>
      <c r="E17" s="181" t="s">
        <v>418</v>
      </c>
      <c r="F17" s="149">
        <f t="shared" si="7"/>
        <v>6.354</v>
      </c>
      <c r="G17" s="309">
        <f t="shared" si="8"/>
        <v>33.4747782</v>
      </c>
      <c r="I17" s="168" t="s">
        <v>419</v>
      </c>
      <c r="J17" s="168" t="s">
        <v>2821</v>
      </c>
      <c r="K17" s="149">
        <f t="shared" si="9"/>
        <v>5.1177</v>
      </c>
      <c r="L17" s="181" t="s">
        <v>420</v>
      </c>
      <c r="M17" s="149">
        <f t="shared" si="10"/>
        <v>6.7871</v>
      </c>
      <c r="N17" s="309">
        <f t="shared" si="11"/>
        <v>34.73434167</v>
      </c>
      <c r="P17" s="168" t="s">
        <v>421</v>
      </c>
      <c r="Q17" s="168" t="s">
        <v>2822</v>
      </c>
      <c r="R17" s="149">
        <f t="shared" si="12"/>
        <v>5.1889</v>
      </c>
      <c r="S17" s="181" t="s">
        <v>422</v>
      </c>
      <c r="T17" s="149">
        <f t="shared" si="13"/>
        <v>6.7518</v>
      </c>
      <c r="U17" s="309">
        <f t="shared" si="14"/>
        <v>35.03441502</v>
      </c>
      <c r="W17" s="168" t="s">
        <v>423</v>
      </c>
      <c r="X17" s="168" t="s">
        <v>2823</v>
      </c>
      <c r="Y17" s="149">
        <f t="shared" si="15"/>
        <v>5.3877</v>
      </c>
      <c r="Z17" s="181" t="s">
        <v>424</v>
      </c>
      <c r="AA17" s="149">
        <f t="shared" si="16"/>
        <v>6.7265</v>
      </c>
      <c r="AB17" s="309">
        <f t="shared" si="17"/>
        <v>36.24036405</v>
      </c>
      <c r="AD17" s="168" t="s">
        <v>425</v>
      </c>
      <c r="AE17" s="168" t="s">
        <v>2824</v>
      </c>
      <c r="AF17" s="149">
        <f t="shared" si="18"/>
        <v>5.2458</v>
      </c>
      <c r="AG17" s="181" t="s">
        <v>426</v>
      </c>
      <c r="AH17" s="149">
        <f t="shared" si="19"/>
        <v>6.773</v>
      </c>
      <c r="AI17" s="309">
        <f t="shared" si="20"/>
        <v>35.5298034</v>
      </c>
      <c r="AK17" s="168" t="s">
        <v>427</v>
      </c>
      <c r="AL17" s="168" t="s">
        <v>2825</v>
      </c>
      <c r="AM17" s="149">
        <f t="shared" si="21"/>
        <v>5.2685</v>
      </c>
      <c r="AN17" s="181" t="s">
        <v>428</v>
      </c>
      <c r="AO17" s="149">
        <f t="shared" si="22"/>
        <v>6.9101</v>
      </c>
      <c r="AP17" s="309">
        <f t="shared" si="23"/>
        <v>36.40586185</v>
      </c>
      <c r="AR17" s="168" t="s">
        <v>429</v>
      </c>
      <c r="AS17" s="168" t="s">
        <v>2826</v>
      </c>
      <c r="AT17" s="149">
        <f t="shared" si="24"/>
        <v>5.3298</v>
      </c>
      <c r="AU17" s="181" t="s">
        <v>430</v>
      </c>
      <c r="AV17" s="149">
        <f t="shared" si="25"/>
        <v>7.1088</v>
      </c>
      <c r="AW17" s="309">
        <f t="shared" si="26"/>
        <v>37.88848224</v>
      </c>
      <c r="AY17" s="168" t="s">
        <v>431</v>
      </c>
      <c r="AZ17" s="168" t="s">
        <v>2827</v>
      </c>
      <c r="BA17" s="149">
        <f t="shared" si="27"/>
        <v>5.0704</v>
      </c>
      <c r="BB17" s="181" t="s">
        <v>432</v>
      </c>
      <c r="BC17" s="149">
        <f t="shared" si="28"/>
        <v>7.0421</v>
      </c>
      <c r="BD17" s="309">
        <f t="shared" si="30"/>
        <v>35.70626384</v>
      </c>
      <c r="BF17" s="168" t="s">
        <v>433</v>
      </c>
      <c r="BG17" s="168" t="s">
        <v>2828</v>
      </c>
      <c r="BH17" s="149">
        <f t="shared" si="0"/>
        <v>4.9815</v>
      </c>
      <c r="BI17" s="181" t="s">
        <v>434</v>
      </c>
      <c r="BJ17" s="149">
        <f t="shared" si="1"/>
        <v>6.9343</v>
      </c>
      <c r="BK17" s="309">
        <f t="shared" si="2"/>
        <v>34.54321545</v>
      </c>
      <c r="BM17" s="168" t="s">
        <v>435</v>
      </c>
      <c r="BN17" s="168" t="s">
        <v>2829</v>
      </c>
      <c r="BO17" s="149">
        <f t="shared" si="3"/>
        <v>4.9303</v>
      </c>
      <c r="BP17" s="181" t="s">
        <v>436</v>
      </c>
      <c r="BQ17" s="149">
        <f t="shared" si="4"/>
        <v>6.8265</v>
      </c>
      <c r="BR17" s="309">
        <f t="shared" si="5"/>
        <v>33.65669295</v>
      </c>
      <c r="BT17" s="168"/>
      <c r="BU17" s="172">
        <v>44970</v>
      </c>
      <c r="BV17" s="149">
        <v>4.9524</v>
      </c>
      <c r="BW17" s="309">
        <v>33.75110124</v>
      </c>
      <c r="BY17" s="168"/>
      <c r="BZ17" s="172">
        <v>45001</v>
      </c>
      <c r="CA17" s="149">
        <v>5.0052</v>
      </c>
      <c r="CB17" s="309">
        <v>34.61045748</v>
      </c>
      <c r="CD17" s="168"/>
      <c r="CE17" s="172">
        <v>45029</v>
      </c>
      <c r="CF17" s="149">
        <v>4.9713</v>
      </c>
      <c r="CG17" s="309">
        <v>34.13195154</v>
      </c>
      <c r="CI17" s="168"/>
      <c r="CJ17" s="172">
        <v>45062</v>
      </c>
      <c r="CK17" s="149">
        <v>4.8579</v>
      </c>
      <c r="CL17" s="309">
        <v>33.76531974</v>
      </c>
      <c r="CN17" s="168"/>
      <c r="CO17" s="172">
        <v>45090</v>
      </c>
      <c r="CP17" s="149">
        <v>4.8458</v>
      </c>
      <c r="CQ17" s="309">
        <v>34.64650084</v>
      </c>
      <c r="CS17" s="168"/>
      <c r="CT17" s="172">
        <v>45121</v>
      </c>
      <c r="CU17" s="149">
        <v>4.8379</v>
      </c>
      <c r="CV17" s="309">
        <v>34.50293522</v>
      </c>
      <c r="CX17" s="168"/>
      <c r="CY17" s="172">
        <v>45154</v>
      </c>
      <c r="CZ17" s="149">
        <v>4.8603</v>
      </c>
      <c r="DA17" s="309">
        <v>34.98735558</v>
      </c>
      <c r="DC17" s="168"/>
      <c r="DD17" s="173">
        <v>45182</v>
      </c>
      <c r="DE17" s="149">
        <v>4.8951</v>
      </c>
      <c r="DF17" s="309">
        <v>35.19283194</v>
      </c>
      <c r="DH17" s="168"/>
      <c r="DI17" s="173">
        <v>45215</v>
      </c>
      <c r="DJ17" s="149">
        <v>4.9982</v>
      </c>
      <c r="DK17" s="309">
        <v>35.88607636</v>
      </c>
      <c r="DM17" s="168"/>
      <c r="DN17" s="173">
        <v>45245</v>
      </c>
      <c r="DO17" s="149">
        <v>4.9391</v>
      </c>
      <c r="DP17" s="309">
        <v>35.43903032</v>
      </c>
      <c r="DR17" s="168"/>
      <c r="DS17" s="173">
        <v>45274</v>
      </c>
      <c r="DT17" s="149">
        <v>4.9406</v>
      </c>
      <c r="DU17" s="309">
        <v>35.1227254</v>
      </c>
      <c r="DW17" s="168"/>
      <c r="DX17" s="173">
        <v>45306</v>
      </c>
      <c r="DY17" s="149">
        <v>4.9003</v>
      </c>
      <c r="DZ17" s="309">
        <v>34.833293</v>
      </c>
      <c r="EB17" s="168"/>
      <c r="EC17" s="173">
        <v>45329</v>
      </c>
      <c r="ED17" s="149">
        <v>4.9787</v>
      </c>
      <c r="EE17" s="309">
        <v>35.37316563</v>
      </c>
      <c r="EG17" s="168"/>
      <c r="EH17" s="173">
        <v>45365</v>
      </c>
      <c r="EI17" s="149">
        <v>4.9965</v>
      </c>
      <c r="EJ17" s="309">
        <v>35.46216</v>
      </c>
      <c r="EL17" s="168"/>
      <c r="EM17" s="173">
        <v>45397</v>
      </c>
      <c r="EN17" s="149">
        <v>5.1129</v>
      </c>
      <c r="EO17" s="309">
        <v>36.29085291</v>
      </c>
      <c r="EQ17" s="168"/>
      <c r="ER17" s="173">
        <v>45428</v>
      </c>
      <c r="ES17" s="149">
        <v>5.0852</v>
      </c>
      <c r="ET17" s="309">
        <v>36.1150904</v>
      </c>
      <c r="EV17" s="168"/>
      <c r="EW17" s="173">
        <v>45456</v>
      </c>
      <c r="EX17" s="149">
        <v>5.1086</v>
      </c>
      <c r="EY17" s="309">
        <v>36.33338492</v>
      </c>
      <c r="FA17" s="168"/>
      <c r="FB17" s="173">
        <v>45489</v>
      </c>
      <c r="FC17" s="149">
        <v>5.0273</v>
      </c>
      <c r="FD17" s="309">
        <v>35.85872544</v>
      </c>
      <c r="FF17" s="168"/>
      <c r="FG17" s="173">
        <v>45519</v>
      </c>
      <c r="FH17" s="149">
        <v>4.9114</v>
      </c>
      <c r="FI17" s="309">
        <v>35.066905</v>
      </c>
      <c r="FK17" s="168"/>
      <c r="FL17" s="147">
        <v>45546</v>
      </c>
      <c r="FM17" s="152">
        <v>4.7282</v>
      </c>
      <c r="FN17" s="152">
        <v>33.65627</v>
      </c>
      <c r="FP17" s="168"/>
      <c r="FQ17" s="147">
        <v>45581</v>
      </c>
      <c r="FR17" s="152">
        <v>4.6819</v>
      </c>
      <c r="FS17" s="152">
        <v>33.33091429</v>
      </c>
      <c r="FU17" s="168"/>
      <c r="FV17" s="147">
        <v>45610</v>
      </c>
      <c r="FW17" s="152">
        <v>4.8281</v>
      </c>
      <c r="FX17" s="152">
        <v>34.74590446</v>
      </c>
      <c r="FZ17" s="168"/>
      <c r="GA17" s="147">
        <v>45642</v>
      </c>
      <c r="GB17">
        <v>4.7122</v>
      </c>
      <c r="GC17">
        <v>33.87224</v>
      </c>
      <c r="GE17" s="168"/>
      <c r="GF17" s="147">
        <v>45659</v>
      </c>
      <c r="GG17" s="152">
        <v>4.7132</v>
      </c>
      <c r="GH17" s="152">
        <v>33.87801</v>
      </c>
      <c r="GJ17" s="168"/>
      <c r="GK17" s="147">
        <v>45701</v>
      </c>
      <c r="GL17" s="152">
        <v>4.6853</v>
      </c>
      <c r="GM17" s="152">
        <v>33.6025</v>
      </c>
      <c r="GO17" s="168"/>
      <c r="GP17" s="170">
        <v>45730</v>
      </c>
      <c r="GQ17">
        <v>4.6648</v>
      </c>
      <c r="GR17">
        <v>33.46434</v>
      </c>
      <c r="GT17" s="168"/>
      <c r="GU17" s="170">
        <v>45762</v>
      </c>
      <c r="GV17">
        <v>4.6185</v>
      </c>
      <c r="GW17">
        <v>33.29754</v>
      </c>
      <c r="GY17" s="168"/>
      <c r="GZ17" s="170">
        <v>45792</v>
      </c>
      <c r="HA17">
        <v>4.6297</v>
      </c>
      <c r="HB17">
        <v>33.31671</v>
      </c>
      <c r="HD17" s="168"/>
      <c r="HE17" s="147">
        <v>45821</v>
      </c>
      <c r="HF17" s="152">
        <v>4.5173</v>
      </c>
      <c r="HG17" s="152">
        <v>32.42157</v>
      </c>
      <c r="HI17" s="168"/>
      <c r="HJ17" s="147">
        <v>45854</v>
      </c>
      <c r="HK17">
        <v>4.5346</v>
      </c>
      <c r="HL17">
        <v>32.43418</v>
      </c>
      <c r="HN17" s="168"/>
      <c r="HO17" s="147">
        <v>45883</v>
      </c>
      <c r="HP17" s="152">
        <v>4.509</v>
      </c>
      <c r="HQ17" s="152">
        <v>32.16585</v>
      </c>
      <c r="HS17" s="168"/>
      <c r="HT17" s="147">
        <v>45915</v>
      </c>
      <c r="HU17">
        <v>4.4627</v>
      </c>
      <c r="HV17">
        <v>31.71016</v>
      </c>
      <c r="HX17" s="168"/>
      <c r="HY17" s="147">
        <v>45946</v>
      </c>
      <c r="HZ17">
        <v>4.5699</v>
      </c>
      <c r="IA17">
        <v>32.43166632</v>
      </c>
      <c r="IC17" s="168"/>
      <c r="ID17" s="147">
        <v>45974</v>
      </c>
      <c r="IE17" s="8">
        <v>4.5551</v>
      </c>
      <c r="IF17">
        <f t="shared" si="29"/>
        <v>32.27971615</v>
      </c>
      <c r="IG17" s="8">
        <v>7.0865</v>
      </c>
      <c r="II17" s="168"/>
      <c r="IJ17" s="147">
        <v>46007</v>
      </c>
      <c r="IK17" s="8">
        <v>4.4628</v>
      </c>
      <c r="IL17">
        <v>31.50826056</v>
      </c>
      <c r="IN17" s="168"/>
      <c r="IO17" s="147">
        <v>46037</v>
      </c>
      <c r="IP17" s="8">
        <v>4.5136</v>
      </c>
      <c r="IQ17">
        <v>31.62408704</v>
      </c>
      <c r="IS17" s="168"/>
      <c r="IT17" s="147">
        <v>46057</v>
      </c>
      <c r="IU17" s="8">
        <v>4.558</v>
      </c>
      <c r="IV17">
        <v>31.6931414</v>
      </c>
      <c r="IX17" s="168"/>
      <c r="IY17" s="147">
        <v>46097</v>
      </c>
      <c r="IZ17" s="8">
        <v>4.6998</v>
      </c>
      <c r="JA17">
        <v>32.45540886</v>
      </c>
      <c r="JC17" s="168"/>
      <c r="JD17" s="147">
        <v>46127</v>
      </c>
      <c r="JE17" s="8">
        <v>4.6881</v>
      </c>
      <c r="JF17">
        <v>32.15192742</v>
      </c>
      <c r="JH17" s="168"/>
      <c r="JI17" s="147">
        <v>46156</v>
      </c>
      <c r="JJ17" s="8">
        <v>4.7521</v>
      </c>
      <c r="JK17">
        <v>32.50483921</v>
      </c>
      <c r="JM17" s="168"/>
      <c r="JN17" s="147">
        <v>46185</v>
      </c>
      <c r="JO17" s="8">
        <v>4.8359</v>
      </c>
      <c r="JP17">
        <v>32.93683131</v>
      </c>
    </row>
    <row r="18" spans="2:276">
      <c r="B18" s="168" t="s">
        <v>447</v>
      </c>
      <c r="C18" s="168" t="s">
        <v>2830</v>
      </c>
      <c r="D18" s="149">
        <f t="shared" si="6"/>
        <v>5.2653</v>
      </c>
      <c r="E18" s="181" t="s">
        <v>448</v>
      </c>
      <c r="F18" s="149">
        <f t="shared" si="7"/>
        <v>6.3752</v>
      </c>
      <c r="G18" s="309">
        <f t="shared" si="8"/>
        <v>33.56734056</v>
      </c>
      <c r="I18" s="168" t="s">
        <v>449</v>
      </c>
      <c r="J18" s="168" t="s">
        <v>2831</v>
      </c>
      <c r="K18" s="149">
        <f t="shared" si="9"/>
        <v>5.108</v>
      </c>
      <c r="L18" s="181" t="s">
        <v>450</v>
      </c>
      <c r="M18" s="149">
        <f t="shared" si="10"/>
        <v>6.7898</v>
      </c>
      <c r="N18" s="309">
        <f t="shared" si="11"/>
        <v>34.6822984</v>
      </c>
      <c r="P18" s="168" t="s">
        <v>451</v>
      </c>
      <c r="Q18" s="168" t="s">
        <v>2832</v>
      </c>
      <c r="R18" s="149">
        <f t="shared" si="12"/>
        <v>5.1707</v>
      </c>
      <c r="S18" s="181" t="s">
        <v>452</v>
      </c>
      <c r="T18" s="149">
        <f t="shared" si="13"/>
        <v>6.7482</v>
      </c>
      <c r="U18" s="309">
        <f t="shared" si="14"/>
        <v>34.89291774</v>
      </c>
      <c r="W18" s="168" t="s">
        <v>453</v>
      </c>
      <c r="X18" s="168" t="s">
        <v>2833</v>
      </c>
      <c r="Y18" s="149">
        <f t="shared" si="15"/>
        <v>5.3825</v>
      </c>
      <c r="Z18" s="181" t="s">
        <v>454</v>
      </c>
      <c r="AA18" s="149">
        <f t="shared" si="16"/>
        <v>6.7282</v>
      </c>
      <c r="AB18" s="309">
        <f t="shared" si="17"/>
        <v>36.2145365</v>
      </c>
      <c r="AD18" s="168" t="s">
        <v>455</v>
      </c>
      <c r="AE18" s="168" t="s">
        <v>2834</v>
      </c>
      <c r="AF18" s="149">
        <f t="shared" si="18"/>
        <v>5.2366</v>
      </c>
      <c r="AG18" s="181" t="s">
        <v>456</v>
      </c>
      <c r="AH18" s="149">
        <f t="shared" si="19"/>
        <v>6.741</v>
      </c>
      <c r="AI18" s="309">
        <f t="shared" si="20"/>
        <v>35.2999206</v>
      </c>
      <c r="AK18" s="168" t="s">
        <v>457</v>
      </c>
      <c r="AL18" s="168" t="s">
        <v>2835</v>
      </c>
      <c r="AM18" s="149">
        <f t="shared" si="21"/>
        <v>5.2672</v>
      </c>
      <c r="AN18" s="181" t="s">
        <v>458</v>
      </c>
      <c r="AO18" s="149">
        <f t="shared" si="22"/>
        <v>6.9116</v>
      </c>
      <c r="AP18" s="309">
        <f t="shared" si="23"/>
        <v>36.40477952</v>
      </c>
      <c r="AR18" s="168" t="s">
        <v>459</v>
      </c>
      <c r="AS18" s="168" t="s">
        <v>2836</v>
      </c>
      <c r="AT18" s="149">
        <f t="shared" si="24"/>
        <v>5.3116</v>
      </c>
      <c r="AU18" s="181" t="s">
        <v>460</v>
      </c>
      <c r="AV18" s="149">
        <f t="shared" si="25"/>
        <v>7.1101</v>
      </c>
      <c r="AW18" s="309">
        <f t="shared" si="26"/>
        <v>37.76600716</v>
      </c>
      <c r="AY18" s="168" t="s">
        <v>461</v>
      </c>
      <c r="AZ18" s="168" t="s">
        <v>2837</v>
      </c>
      <c r="BA18" s="149">
        <f t="shared" si="27"/>
        <v>5.0735</v>
      </c>
      <c r="BB18" s="181" t="s">
        <v>462</v>
      </c>
      <c r="BC18" s="149">
        <f t="shared" si="28"/>
        <v>7.0899</v>
      </c>
      <c r="BD18" s="309">
        <f t="shared" si="30"/>
        <v>35.97060765</v>
      </c>
      <c r="BF18" s="168" t="s">
        <v>463</v>
      </c>
      <c r="BG18" s="168" t="s">
        <v>2838</v>
      </c>
      <c r="BH18" s="149">
        <f t="shared" si="0"/>
        <v>4.9872</v>
      </c>
      <c r="BI18" s="181" t="s">
        <v>464</v>
      </c>
      <c r="BJ18" s="149">
        <f t="shared" si="1"/>
        <v>6.9535</v>
      </c>
      <c r="BK18" s="309">
        <f t="shared" si="2"/>
        <v>34.6784952</v>
      </c>
      <c r="BM18" s="168" t="s">
        <v>465</v>
      </c>
      <c r="BN18" s="168" t="s">
        <v>2839</v>
      </c>
      <c r="BO18" s="149">
        <f t="shared" si="3"/>
        <v>4.9402</v>
      </c>
      <c r="BP18" s="181" t="s">
        <v>466</v>
      </c>
      <c r="BQ18" s="149">
        <f t="shared" si="4"/>
        <v>6.8912</v>
      </c>
      <c r="BR18" s="309">
        <f t="shared" si="5"/>
        <v>34.04390624</v>
      </c>
      <c r="BT18" s="168"/>
      <c r="BU18" s="172">
        <v>44967</v>
      </c>
      <c r="BV18" s="149">
        <v>4.9465</v>
      </c>
      <c r="BW18" s="309">
        <v>33.5788206</v>
      </c>
      <c r="BY18" s="168"/>
      <c r="BZ18" s="172">
        <v>45000</v>
      </c>
      <c r="CA18" s="149">
        <v>5.0264</v>
      </c>
      <c r="CB18" s="309">
        <v>34.5213152</v>
      </c>
      <c r="CD18" s="168"/>
      <c r="CE18" s="172">
        <v>45028</v>
      </c>
      <c r="CF18" s="149">
        <v>4.9755</v>
      </c>
      <c r="CG18" s="309">
        <v>34.2583077</v>
      </c>
      <c r="CI18" s="168"/>
      <c r="CJ18" s="172">
        <v>45061</v>
      </c>
      <c r="CK18" s="149">
        <v>4.8668</v>
      </c>
      <c r="CL18" s="309">
        <v>33.89920872</v>
      </c>
      <c r="CN18" s="168"/>
      <c r="CO18" s="172">
        <v>45089</v>
      </c>
      <c r="CP18" s="149">
        <v>4.8582</v>
      </c>
      <c r="CQ18" s="309">
        <v>34.59621384</v>
      </c>
      <c r="CS18" s="168"/>
      <c r="CT18" s="172">
        <v>45120</v>
      </c>
      <c r="CU18" s="149">
        <v>4.842</v>
      </c>
      <c r="CV18" s="309">
        <v>34.6333734</v>
      </c>
      <c r="CX18" s="168"/>
      <c r="CY18" s="172">
        <v>45153</v>
      </c>
      <c r="CZ18" s="149">
        <v>4.8552</v>
      </c>
      <c r="DA18" s="309">
        <v>34.84479936</v>
      </c>
      <c r="DC18" s="168"/>
      <c r="DD18" s="173">
        <v>45181</v>
      </c>
      <c r="DE18" s="149">
        <v>4.8787</v>
      </c>
      <c r="DF18" s="309">
        <v>35.11980982</v>
      </c>
      <c r="DH18" s="168"/>
      <c r="DI18" s="173">
        <v>45212</v>
      </c>
      <c r="DJ18" s="149">
        <v>5.013</v>
      </c>
      <c r="DK18" s="309">
        <v>35.9808075</v>
      </c>
      <c r="DM18" s="168"/>
      <c r="DN18" s="173">
        <v>45244</v>
      </c>
      <c r="DO18" s="149">
        <v>4.9782</v>
      </c>
      <c r="DP18" s="309">
        <v>35.72754576</v>
      </c>
      <c r="DR18" s="168"/>
      <c r="DS18" s="173">
        <v>45273</v>
      </c>
      <c r="DT18" s="149">
        <v>4.9984</v>
      </c>
      <c r="DU18" s="309">
        <v>35.55161984</v>
      </c>
      <c r="DW18" s="168"/>
      <c r="DX18" s="173">
        <v>45303</v>
      </c>
      <c r="DY18" s="149">
        <v>4.9108</v>
      </c>
      <c r="DZ18" s="309">
        <v>34.891234</v>
      </c>
      <c r="EB18" s="168"/>
      <c r="EC18" s="173">
        <v>45328</v>
      </c>
      <c r="ED18" s="149">
        <v>4.9993</v>
      </c>
      <c r="EE18" s="309">
        <v>35.53602426</v>
      </c>
      <c r="EG18" s="168"/>
      <c r="EH18" s="173">
        <v>45364</v>
      </c>
      <c r="EI18" s="149">
        <v>4.9963</v>
      </c>
      <c r="EJ18" s="309">
        <v>35.43876</v>
      </c>
      <c r="EL18" s="168"/>
      <c r="EM18" s="173">
        <v>45394</v>
      </c>
      <c r="EN18" s="149">
        <v>5.0896</v>
      </c>
      <c r="EO18" s="309">
        <v>36.11936432</v>
      </c>
      <c r="EQ18" s="168"/>
      <c r="ER18" s="173">
        <v>45427</v>
      </c>
      <c r="ES18" s="149">
        <v>5.1095</v>
      </c>
      <c r="ET18" s="309">
        <v>36.30248655</v>
      </c>
      <c r="EV18" s="168"/>
      <c r="EW18" s="173">
        <v>45455</v>
      </c>
      <c r="EX18" s="149">
        <v>5.1125</v>
      </c>
      <c r="EY18" s="309">
        <v>36.36674625</v>
      </c>
      <c r="FA18" s="168"/>
      <c r="FB18" s="173">
        <v>45488</v>
      </c>
      <c r="FC18" s="149">
        <v>5.0336</v>
      </c>
      <c r="FD18" s="309">
        <v>35.89611168</v>
      </c>
      <c r="FF18" s="168"/>
      <c r="FG18" s="173">
        <v>45518</v>
      </c>
      <c r="FH18" s="149">
        <v>4.9022</v>
      </c>
      <c r="FI18" s="309">
        <v>35.009061</v>
      </c>
      <c r="FK18" s="168"/>
      <c r="FL18" s="147">
        <v>45545</v>
      </c>
      <c r="FM18" s="152">
        <v>4.7638</v>
      </c>
      <c r="FN18" s="152">
        <v>33.88777</v>
      </c>
      <c r="FP18" s="168"/>
      <c r="FQ18" s="147">
        <v>45580</v>
      </c>
      <c r="FR18" s="152">
        <v>4.6991</v>
      </c>
      <c r="FS18" s="152">
        <v>33.2837253</v>
      </c>
      <c r="FU18" s="168"/>
      <c r="FV18" s="147">
        <v>45609</v>
      </c>
      <c r="FW18" s="152">
        <v>4.8121</v>
      </c>
      <c r="FX18" s="152">
        <v>34.64278911</v>
      </c>
      <c r="FZ18" s="168"/>
      <c r="GA18" s="147">
        <v>45639</v>
      </c>
      <c r="GB18">
        <v>4.685</v>
      </c>
      <c r="GC18">
        <v>33.67391</v>
      </c>
      <c r="GE18" s="168"/>
      <c r="GF18" s="147"/>
      <c r="GJ18" s="168"/>
      <c r="GK18" s="147">
        <v>45700</v>
      </c>
      <c r="GL18" s="152">
        <v>4.6962</v>
      </c>
      <c r="GM18" s="152">
        <v>33.67645</v>
      </c>
      <c r="GO18" s="168"/>
      <c r="GP18" s="170">
        <v>45729</v>
      </c>
      <c r="GQ18">
        <v>4.6833</v>
      </c>
      <c r="GR18">
        <v>33.59237</v>
      </c>
      <c r="GT18" s="168"/>
      <c r="GU18" s="170">
        <v>45761</v>
      </c>
      <c r="GV18">
        <v>4.6199</v>
      </c>
      <c r="GW18">
        <v>33.3141</v>
      </c>
      <c r="GY18" s="168"/>
      <c r="GZ18" s="170">
        <v>45791</v>
      </c>
      <c r="HA18">
        <v>4.6283</v>
      </c>
      <c r="HB18">
        <v>33.3034</v>
      </c>
      <c r="HD18" s="168"/>
      <c r="HE18" s="147">
        <v>45820</v>
      </c>
      <c r="HF18" s="152">
        <v>4.5364</v>
      </c>
      <c r="HG18" s="152">
        <v>32.57271</v>
      </c>
      <c r="HI18" s="168"/>
      <c r="HJ18" s="147">
        <v>45853</v>
      </c>
      <c r="HK18">
        <v>4.5287</v>
      </c>
      <c r="HL18">
        <v>32.3793</v>
      </c>
      <c r="HN18" s="168"/>
      <c r="HO18" s="147">
        <v>45882</v>
      </c>
      <c r="HP18" s="152">
        <v>4.5211</v>
      </c>
      <c r="HQ18" s="152">
        <v>32.25805</v>
      </c>
      <c r="HS18" s="168"/>
      <c r="HT18" s="147">
        <v>45912</v>
      </c>
      <c r="HU18">
        <v>4.4641</v>
      </c>
      <c r="HV18">
        <v>31.70359</v>
      </c>
      <c r="HX18" s="168"/>
      <c r="HY18" s="147">
        <v>45945</v>
      </c>
      <c r="HZ18">
        <v>4.5838</v>
      </c>
      <c r="IA18">
        <v>32.5426881</v>
      </c>
      <c r="IC18" s="168"/>
      <c r="ID18" s="147">
        <v>45973</v>
      </c>
      <c r="IE18" s="8">
        <v>4.559</v>
      </c>
      <c r="IF18">
        <f t="shared" si="29"/>
        <v>32.2927647</v>
      </c>
      <c r="IG18" s="8">
        <v>7.0833</v>
      </c>
      <c r="II18" s="168"/>
      <c r="IJ18" s="147">
        <v>46006</v>
      </c>
      <c r="IK18" s="8">
        <v>4.473</v>
      </c>
      <c r="IL18">
        <v>31.6044288</v>
      </c>
      <c r="IN18" s="168"/>
      <c r="IO18" s="147">
        <v>46036</v>
      </c>
      <c r="IP18" s="8">
        <v>4.513</v>
      </c>
      <c r="IQ18">
        <v>31.645156</v>
      </c>
      <c r="IS18" s="168"/>
      <c r="IT18" s="147">
        <v>46056</v>
      </c>
      <c r="IU18" s="8">
        <v>4.5332</v>
      </c>
      <c r="IV18">
        <v>31.55469856</v>
      </c>
      <c r="IX18" s="168"/>
      <c r="IY18" s="147">
        <v>46094</v>
      </c>
      <c r="IZ18" s="8">
        <v>4.6677</v>
      </c>
      <c r="JA18">
        <v>32.21039739</v>
      </c>
      <c r="JC18" s="168"/>
      <c r="JD18" s="147">
        <v>46126</v>
      </c>
      <c r="JE18" s="8">
        <v>4.6887</v>
      </c>
      <c r="JF18">
        <v>32.16119991</v>
      </c>
      <c r="JH18" s="168"/>
      <c r="JI18" s="147">
        <v>46155</v>
      </c>
      <c r="JJ18" s="8">
        <v>4.756</v>
      </c>
      <c r="JK18">
        <v>32.5457836</v>
      </c>
      <c r="JM18" s="168"/>
      <c r="JN18" s="147">
        <v>46184</v>
      </c>
      <c r="JO18" s="8">
        <v>4.8551</v>
      </c>
      <c r="JP18">
        <v>33.0875065</v>
      </c>
    </row>
    <row r="19" spans="2:276">
      <c r="B19" s="168" t="s">
        <v>476</v>
      </c>
      <c r="C19" s="168" t="s">
        <v>2840</v>
      </c>
      <c r="D19" s="149">
        <f t="shared" si="6"/>
        <v>5.2758</v>
      </c>
      <c r="E19" s="181" t="s">
        <v>477</v>
      </c>
      <c r="F19" s="149">
        <f t="shared" si="7"/>
        <v>6.3795</v>
      </c>
      <c r="G19" s="309">
        <f t="shared" si="8"/>
        <v>33.6569661</v>
      </c>
      <c r="I19" s="168" t="s">
        <v>478</v>
      </c>
      <c r="J19" s="168" t="s">
        <v>2841</v>
      </c>
      <c r="K19" s="149">
        <f t="shared" si="9"/>
        <v>5.1488</v>
      </c>
      <c r="L19" s="181" t="s">
        <v>318</v>
      </c>
      <c r="M19" s="149">
        <f t="shared" si="10"/>
        <v>6.7292</v>
      </c>
      <c r="N19" s="309">
        <f t="shared" si="11"/>
        <v>34.64730496</v>
      </c>
      <c r="P19" s="168" t="s">
        <v>479</v>
      </c>
      <c r="Q19" s="168" t="s">
        <v>2842</v>
      </c>
      <c r="R19" s="149">
        <f t="shared" si="12"/>
        <v>5.1781</v>
      </c>
      <c r="S19" s="181" t="s">
        <v>480</v>
      </c>
      <c r="T19" s="149">
        <f t="shared" si="13"/>
        <v>6.7182</v>
      </c>
      <c r="U19" s="309">
        <f t="shared" si="14"/>
        <v>34.78751142</v>
      </c>
      <c r="W19" s="168" t="s">
        <v>481</v>
      </c>
      <c r="X19" s="168" t="s">
        <v>2843</v>
      </c>
      <c r="Y19" s="149">
        <f t="shared" si="15"/>
        <v>5.3858</v>
      </c>
      <c r="Z19" s="181" t="s">
        <v>482</v>
      </c>
      <c r="AA19" s="149">
        <f t="shared" si="16"/>
        <v>6.7287</v>
      </c>
      <c r="AB19" s="309">
        <f t="shared" si="17"/>
        <v>36.23943246</v>
      </c>
      <c r="AD19" s="168" t="s">
        <v>483</v>
      </c>
      <c r="AE19" s="168" t="s">
        <v>2844</v>
      </c>
      <c r="AF19" s="149">
        <f t="shared" si="18"/>
        <v>5.2233</v>
      </c>
      <c r="AG19" s="181" t="s">
        <v>484</v>
      </c>
      <c r="AH19" s="149">
        <f t="shared" si="19"/>
        <v>6.7413</v>
      </c>
      <c r="AI19" s="309">
        <f t="shared" si="20"/>
        <v>35.21183229</v>
      </c>
      <c r="AK19" s="168" t="s">
        <v>485</v>
      </c>
      <c r="AL19" s="168" t="s">
        <v>2845</v>
      </c>
      <c r="AM19" s="149">
        <f t="shared" si="21"/>
        <v>5.2506</v>
      </c>
      <c r="AN19" s="181" t="s">
        <v>486</v>
      </c>
      <c r="AO19" s="149">
        <f t="shared" si="22"/>
        <v>6.8928</v>
      </c>
      <c r="AP19" s="309">
        <f t="shared" si="23"/>
        <v>36.19133568</v>
      </c>
      <c r="AR19" s="168" t="s">
        <v>487</v>
      </c>
      <c r="AS19" s="168" t="s">
        <v>2846</v>
      </c>
      <c r="AT19" s="149">
        <f t="shared" si="24"/>
        <v>5.3321</v>
      </c>
      <c r="AU19" s="181" t="s">
        <v>488</v>
      </c>
      <c r="AV19" s="149">
        <f t="shared" si="25"/>
        <v>7.1103</v>
      </c>
      <c r="AW19" s="309">
        <f t="shared" si="26"/>
        <v>37.91283063</v>
      </c>
      <c r="AY19" s="168" t="s">
        <v>489</v>
      </c>
      <c r="AZ19" s="168" t="s">
        <v>2847</v>
      </c>
      <c r="BA19" s="149">
        <f t="shared" si="27"/>
        <v>5.0451</v>
      </c>
      <c r="BB19" s="181" t="s">
        <v>490</v>
      </c>
      <c r="BC19" s="149">
        <f t="shared" si="28"/>
        <v>7.1907</v>
      </c>
      <c r="BD19" s="309">
        <f t="shared" si="30"/>
        <v>36.27780057</v>
      </c>
      <c r="BF19" s="168" t="s">
        <v>491</v>
      </c>
      <c r="BG19" s="168" t="s">
        <v>2848</v>
      </c>
      <c r="BH19" s="149">
        <f t="shared" si="0"/>
        <v>4.9923</v>
      </c>
      <c r="BI19" s="181" t="s">
        <v>377</v>
      </c>
      <c r="BJ19" s="149">
        <f t="shared" si="1"/>
        <v>6.9746</v>
      </c>
      <c r="BK19" s="309">
        <f t="shared" si="2"/>
        <v>34.81929558</v>
      </c>
      <c r="BM19" s="168" t="s">
        <v>492</v>
      </c>
      <c r="BN19" s="168" t="s">
        <v>2849</v>
      </c>
      <c r="BO19" s="149">
        <f t="shared" si="3"/>
        <v>4.9187</v>
      </c>
      <c r="BP19" s="181" t="s">
        <v>493</v>
      </c>
      <c r="BQ19" s="149">
        <f t="shared" si="4"/>
        <v>6.8926</v>
      </c>
      <c r="BR19" s="309">
        <f t="shared" si="5"/>
        <v>33.90263162</v>
      </c>
      <c r="BT19" s="168"/>
      <c r="BU19" s="172">
        <v>44966</v>
      </c>
      <c r="BV19" s="149">
        <v>4.9329</v>
      </c>
      <c r="BW19" s="309">
        <v>33.49685745</v>
      </c>
      <c r="BY19" s="168"/>
      <c r="BZ19" s="172">
        <v>44999</v>
      </c>
      <c r="CA19" s="149">
        <v>5.0119</v>
      </c>
      <c r="CB19" s="309">
        <v>34.55654931</v>
      </c>
      <c r="CD19" s="168"/>
      <c r="CE19" s="172">
        <v>45027</v>
      </c>
      <c r="CF19" s="149">
        <v>4.9885</v>
      </c>
      <c r="CG19" s="309">
        <v>34.3617857</v>
      </c>
      <c r="CI19" s="168"/>
      <c r="CJ19" s="172">
        <v>45058</v>
      </c>
      <c r="CK19" s="149">
        <v>4.8678</v>
      </c>
      <c r="CL19" s="309">
        <v>33.82196118</v>
      </c>
      <c r="CN19" s="168"/>
      <c r="CO19" s="172">
        <v>45086</v>
      </c>
      <c r="CP19" s="149">
        <v>4.8689</v>
      </c>
      <c r="CQ19" s="309">
        <v>34.62518235</v>
      </c>
      <c r="CS19" s="168"/>
      <c r="CT19" s="172">
        <v>45119</v>
      </c>
      <c r="CU19" s="149">
        <v>4.8348</v>
      </c>
      <c r="CV19" s="309">
        <v>34.6969422</v>
      </c>
      <c r="CX19" s="168"/>
      <c r="CY19" s="172">
        <v>45152</v>
      </c>
      <c r="CZ19" s="149">
        <v>4.8507</v>
      </c>
      <c r="DA19" s="309">
        <v>34.77272802</v>
      </c>
      <c r="DC19" s="168"/>
      <c r="DD19" s="173">
        <v>45180</v>
      </c>
      <c r="DE19" s="149">
        <v>4.8482</v>
      </c>
      <c r="DF19" s="309">
        <v>34.97879336</v>
      </c>
      <c r="DH19" s="168"/>
      <c r="DI19" s="173">
        <v>45211</v>
      </c>
      <c r="DJ19" s="149">
        <v>5.0341</v>
      </c>
      <c r="DK19" s="309">
        <v>36.13275616</v>
      </c>
      <c r="DM19" s="168"/>
      <c r="DN19" s="173">
        <v>45243</v>
      </c>
      <c r="DO19" s="149">
        <v>4.9768</v>
      </c>
      <c r="DP19" s="309">
        <v>35.71799592</v>
      </c>
      <c r="DR19" s="168"/>
      <c r="DS19" s="173">
        <v>45272</v>
      </c>
      <c r="DT19" s="149">
        <v>4.974</v>
      </c>
      <c r="DU19" s="309">
        <v>35.4019476</v>
      </c>
      <c r="DW19" s="168"/>
      <c r="DX19" s="173">
        <v>45302</v>
      </c>
      <c r="DY19" s="149">
        <v>4.9096</v>
      </c>
      <c r="DZ19" s="309">
        <v>34.900874</v>
      </c>
      <c r="EB19" s="168"/>
      <c r="EC19" s="173">
        <v>45327</v>
      </c>
      <c r="ED19" s="149">
        <v>4.9615</v>
      </c>
      <c r="EE19" s="309">
        <v>35.2613805</v>
      </c>
      <c r="EG19" s="168"/>
      <c r="EH19" s="173">
        <v>45363</v>
      </c>
      <c r="EI19" s="149">
        <v>4.9712</v>
      </c>
      <c r="EJ19" s="309">
        <v>35.27713</v>
      </c>
      <c r="EL19" s="168"/>
      <c r="EM19" s="173">
        <v>45393</v>
      </c>
      <c r="EN19" s="149">
        <v>5.1092</v>
      </c>
      <c r="EO19" s="309">
        <v>36.25897056</v>
      </c>
      <c r="EQ19" s="168"/>
      <c r="ER19" s="173">
        <v>45426</v>
      </c>
      <c r="ES19" s="149">
        <v>5.1389</v>
      </c>
      <c r="ET19" s="309">
        <v>36.51342617</v>
      </c>
      <c r="EV19" s="168"/>
      <c r="EW19" s="173">
        <v>45454</v>
      </c>
      <c r="EX19" s="149">
        <v>5.1153</v>
      </c>
      <c r="EY19" s="309">
        <v>36.38768655</v>
      </c>
      <c r="FA19" s="168"/>
      <c r="FB19" s="173">
        <v>45485</v>
      </c>
      <c r="FC19" s="149">
        <v>5.0253</v>
      </c>
      <c r="FD19" s="309">
        <v>35.83792695</v>
      </c>
      <c r="FF19" s="168"/>
      <c r="FG19" s="173">
        <v>45517</v>
      </c>
      <c r="FH19" s="149">
        <v>4.9051</v>
      </c>
      <c r="FI19" s="309">
        <v>35.061164</v>
      </c>
      <c r="FK19" s="168"/>
      <c r="FL19" s="147">
        <v>45544</v>
      </c>
      <c r="FM19" s="152">
        <v>4.7501</v>
      </c>
      <c r="FN19" s="152">
        <v>33.72048</v>
      </c>
      <c r="FP19" s="168"/>
      <c r="FQ19" s="147">
        <v>45579</v>
      </c>
      <c r="FR19" s="152">
        <v>4.7003</v>
      </c>
      <c r="FS19" s="152">
        <v>33.24193169</v>
      </c>
      <c r="FU19" s="168"/>
      <c r="FV19" s="147">
        <v>45608</v>
      </c>
      <c r="FW19" s="152">
        <v>4.7954</v>
      </c>
      <c r="FX19" s="152">
        <v>34.49187358</v>
      </c>
      <c r="FZ19" s="168"/>
      <c r="GA19" s="147">
        <v>45638</v>
      </c>
      <c r="GB19">
        <v>4.6769</v>
      </c>
      <c r="GC19">
        <v>33.6054</v>
      </c>
      <c r="GE19" s="168"/>
      <c r="GF19" s="147"/>
      <c r="GJ19" s="168"/>
      <c r="GK19" s="147">
        <v>45699</v>
      </c>
      <c r="GL19" s="152">
        <v>4.6729</v>
      </c>
      <c r="GM19" s="152">
        <v>33.51217</v>
      </c>
      <c r="GO19" s="168"/>
      <c r="GP19" s="170">
        <v>45728</v>
      </c>
      <c r="GQ19">
        <v>4.6784</v>
      </c>
      <c r="GR19">
        <v>33.54226</v>
      </c>
      <c r="GT19" s="168"/>
      <c r="GU19" s="170">
        <v>45758</v>
      </c>
      <c r="GV19">
        <v>4.6796</v>
      </c>
      <c r="GW19">
        <v>33.73383</v>
      </c>
      <c r="GY19" s="168"/>
      <c r="GZ19" s="170">
        <v>45790</v>
      </c>
      <c r="HA19">
        <v>4.6289</v>
      </c>
      <c r="HB19">
        <v>33.32391</v>
      </c>
      <c r="HD19" s="168"/>
      <c r="HE19" s="147">
        <v>45819</v>
      </c>
      <c r="HF19" s="152">
        <v>4.5447</v>
      </c>
      <c r="HG19" s="152">
        <v>32.63776</v>
      </c>
      <c r="HI19" s="168"/>
      <c r="HJ19" s="147">
        <v>45852</v>
      </c>
      <c r="HK19">
        <v>4.5222</v>
      </c>
      <c r="HL19">
        <v>32.32966</v>
      </c>
      <c r="HN19" s="168"/>
      <c r="HO19" s="147">
        <v>45881</v>
      </c>
      <c r="HP19" s="152">
        <v>4.521</v>
      </c>
      <c r="HQ19" s="152">
        <v>32.28808</v>
      </c>
      <c r="HS19" s="168"/>
      <c r="HT19" s="147">
        <v>45911</v>
      </c>
      <c r="HU19">
        <v>4.464</v>
      </c>
      <c r="HV19">
        <v>31.70958</v>
      </c>
      <c r="HX19" s="168"/>
      <c r="HY19" s="147">
        <v>45944</v>
      </c>
      <c r="HZ19">
        <v>4.5748</v>
      </c>
      <c r="IA19">
        <v>32.49068708</v>
      </c>
      <c r="IC19" s="168"/>
      <c r="ID19" s="147">
        <v>45972</v>
      </c>
      <c r="IE19" s="8">
        <v>4.5511</v>
      </c>
      <c r="IF19">
        <f t="shared" si="29"/>
        <v>32.25182526</v>
      </c>
      <c r="IG19" s="8">
        <v>7.0866</v>
      </c>
      <c r="II19" s="168"/>
      <c r="IJ19" s="147">
        <v>46003</v>
      </c>
      <c r="IK19" s="8">
        <v>4.4861</v>
      </c>
      <c r="IL19">
        <v>31.68891318</v>
      </c>
      <c r="IN19" s="168"/>
      <c r="IO19" s="147">
        <v>46035</v>
      </c>
      <c r="IP19" s="8">
        <v>4.4752</v>
      </c>
      <c r="IQ19">
        <v>31.37249456</v>
      </c>
      <c r="IS19" s="168"/>
      <c r="IT19" s="147">
        <v>46055</v>
      </c>
      <c r="IU19" s="8">
        <v>4.526</v>
      </c>
      <c r="IV19">
        <v>31.543957</v>
      </c>
      <c r="IX19" s="168"/>
      <c r="IY19" s="147">
        <v>46093</v>
      </c>
      <c r="IZ19" s="8">
        <v>4.6375</v>
      </c>
      <c r="JA19">
        <v>31.97973625</v>
      </c>
      <c r="JC19" s="168"/>
      <c r="JD19" s="147">
        <v>46125</v>
      </c>
      <c r="JE19" s="8">
        <v>4.7289</v>
      </c>
      <c r="JF19">
        <v>32.46720873</v>
      </c>
      <c r="JH19" s="168"/>
      <c r="JI19" s="147">
        <v>46154</v>
      </c>
      <c r="JJ19" s="8">
        <v>4.7441</v>
      </c>
      <c r="JK19">
        <v>32.46197866</v>
      </c>
      <c r="JM19" s="168"/>
      <c r="JN19" s="147">
        <v>46183</v>
      </c>
      <c r="JO19" s="8">
        <v>4.8496</v>
      </c>
      <c r="JP19">
        <v>33.0403248</v>
      </c>
    </row>
    <row r="20" spans="2:276">
      <c r="B20" s="168" t="s">
        <v>503</v>
      </c>
      <c r="C20" s="168" t="s">
        <v>2850</v>
      </c>
      <c r="D20" s="149">
        <f t="shared" si="6"/>
        <v>5.2748</v>
      </c>
      <c r="E20" s="181" t="s">
        <v>504</v>
      </c>
      <c r="F20" s="149">
        <f t="shared" si="7"/>
        <v>6.3645</v>
      </c>
      <c r="G20" s="309">
        <f t="shared" si="8"/>
        <v>33.5714646</v>
      </c>
      <c r="I20" s="168" t="s">
        <v>505</v>
      </c>
      <c r="J20" s="168" t="s">
        <v>2851</v>
      </c>
      <c r="K20" s="149">
        <f t="shared" si="9"/>
        <v>5.1455</v>
      </c>
      <c r="L20" s="181" t="s">
        <v>506</v>
      </c>
      <c r="M20" s="149">
        <f t="shared" si="10"/>
        <v>6.729</v>
      </c>
      <c r="N20" s="309">
        <f t="shared" si="11"/>
        <v>34.6240695</v>
      </c>
      <c r="P20" s="168" t="s">
        <v>507</v>
      </c>
      <c r="Q20" s="168" t="s">
        <v>2852</v>
      </c>
      <c r="R20" s="149">
        <f t="shared" si="12"/>
        <v>5.1618</v>
      </c>
      <c r="S20" s="181" t="s">
        <v>508</v>
      </c>
      <c r="T20" s="149">
        <f t="shared" si="13"/>
        <v>6.6994</v>
      </c>
      <c r="U20" s="309">
        <f t="shared" si="14"/>
        <v>34.58096292</v>
      </c>
      <c r="W20" s="168" t="s">
        <v>509</v>
      </c>
      <c r="X20" s="168" t="s">
        <v>2853</v>
      </c>
      <c r="Y20" s="149">
        <f t="shared" si="15"/>
        <v>5.355</v>
      </c>
      <c r="Z20" s="181" t="s">
        <v>510</v>
      </c>
      <c r="AA20" s="149">
        <f t="shared" si="16"/>
        <v>6.696</v>
      </c>
      <c r="AB20" s="309">
        <f t="shared" si="17"/>
        <v>35.85708</v>
      </c>
      <c r="AD20" s="168" t="s">
        <v>511</v>
      </c>
      <c r="AE20" s="168" t="s">
        <v>2854</v>
      </c>
      <c r="AF20" s="149">
        <f t="shared" si="18"/>
        <v>5.251</v>
      </c>
      <c r="AG20" s="181" t="s">
        <v>512</v>
      </c>
      <c r="AH20" s="149">
        <f t="shared" si="19"/>
        <v>6.7324</v>
      </c>
      <c r="AI20" s="309">
        <f t="shared" si="20"/>
        <v>35.3518324</v>
      </c>
      <c r="AK20" s="168" t="s">
        <v>513</v>
      </c>
      <c r="AL20" s="168" t="s">
        <v>2855</v>
      </c>
      <c r="AM20" s="149">
        <f t="shared" si="21"/>
        <v>5.2424</v>
      </c>
      <c r="AN20" s="181" t="s">
        <v>514</v>
      </c>
      <c r="AO20" s="149">
        <f t="shared" si="22"/>
        <v>6.9098</v>
      </c>
      <c r="AP20" s="309">
        <f t="shared" si="23"/>
        <v>36.22393552</v>
      </c>
      <c r="AR20" s="168" t="s">
        <v>515</v>
      </c>
      <c r="AS20" s="168" t="s">
        <v>2856</v>
      </c>
      <c r="AT20" s="149">
        <f t="shared" si="24"/>
        <v>5.3292</v>
      </c>
      <c r="AU20" s="181" t="s">
        <v>516</v>
      </c>
      <c r="AV20" s="149">
        <f t="shared" si="25"/>
        <v>7.1075</v>
      </c>
      <c r="AW20" s="309">
        <f t="shared" si="26"/>
        <v>37.877289</v>
      </c>
      <c r="AY20" s="168" t="s">
        <v>517</v>
      </c>
      <c r="AZ20" s="168" t="s">
        <v>2857</v>
      </c>
      <c r="BA20" s="149">
        <f t="shared" si="27"/>
        <v>5.0898</v>
      </c>
      <c r="BB20" s="181" t="s">
        <v>518</v>
      </c>
      <c r="BC20" s="149">
        <f t="shared" si="28"/>
        <v>7.2422</v>
      </c>
      <c r="BD20" s="309">
        <f t="shared" si="30"/>
        <v>36.86134956</v>
      </c>
      <c r="BF20" s="168" t="s">
        <v>519</v>
      </c>
      <c r="BG20" s="168" t="s">
        <v>2858</v>
      </c>
      <c r="BH20" s="149">
        <f t="shared" si="0"/>
        <v>4.9977</v>
      </c>
      <c r="BI20" s="181" t="s">
        <v>520</v>
      </c>
      <c r="BJ20" s="149">
        <f t="shared" si="1"/>
        <v>6.9565</v>
      </c>
      <c r="BK20" s="309">
        <f t="shared" si="2"/>
        <v>34.76650005</v>
      </c>
      <c r="BM20" s="168" t="s">
        <v>521</v>
      </c>
      <c r="BN20" s="168" t="s">
        <v>2859</v>
      </c>
      <c r="BO20" s="149">
        <f t="shared" si="3"/>
        <v>4.9754</v>
      </c>
      <c r="BP20" s="181" t="s">
        <v>522</v>
      </c>
      <c r="BQ20" s="149">
        <f t="shared" si="4"/>
        <v>6.9131</v>
      </c>
      <c r="BR20" s="309">
        <f t="shared" si="5"/>
        <v>34.39543774</v>
      </c>
      <c r="BT20" s="168"/>
      <c r="BU20" s="172">
        <v>44965</v>
      </c>
      <c r="BV20" s="149">
        <v>4.9495</v>
      </c>
      <c r="BW20" s="309">
        <v>33.5338524</v>
      </c>
      <c r="BY20" s="168"/>
      <c r="BZ20" s="172">
        <v>44998</v>
      </c>
      <c r="CA20" s="149">
        <v>4.9997</v>
      </c>
      <c r="CB20" s="309">
        <v>34.68541875</v>
      </c>
      <c r="CD20" s="168"/>
      <c r="CE20" s="172">
        <v>45026</v>
      </c>
      <c r="CF20" s="149">
        <v>4.9712</v>
      </c>
      <c r="CG20" s="309">
        <v>34.18395968</v>
      </c>
      <c r="CI20" s="168"/>
      <c r="CJ20" s="172">
        <v>45057</v>
      </c>
      <c r="CK20" s="149">
        <v>4.8668</v>
      </c>
      <c r="CL20" s="309">
        <v>33.63007468</v>
      </c>
      <c r="CN20" s="168"/>
      <c r="CO20" s="172">
        <v>45085</v>
      </c>
      <c r="CP20" s="149">
        <v>4.8851</v>
      </c>
      <c r="CQ20" s="309">
        <v>34.8209928</v>
      </c>
      <c r="CS20" s="168"/>
      <c r="CT20" s="172">
        <v>45118</v>
      </c>
      <c r="CU20" s="149">
        <v>4.8599</v>
      </c>
      <c r="CV20" s="309">
        <v>34.93587714</v>
      </c>
      <c r="CX20" s="168"/>
      <c r="CY20" s="172">
        <v>45149</v>
      </c>
      <c r="CZ20" s="149">
        <v>4.8656</v>
      </c>
      <c r="DA20" s="309">
        <v>34.83137072</v>
      </c>
      <c r="DC20" s="168"/>
      <c r="DD20" s="173">
        <v>45177</v>
      </c>
      <c r="DE20" s="149">
        <v>4.8619</v>
      </c>
      <c r="DF20" s="309">
        <v>35.0786085</v>
      </c>
      <c r="DH20" s="168"/>
      <c r="DI20" s="173">
        <v>45210</v>
      </c>
      <c r="DJ20" s="149">
        <v>5.0632</v>
      </c>
      <c r="DK20" s="309">
        <v>36.34314328</v>
      </c>
      <c r="DM20" s="168"/>
      <c r="DN20" s="173">
        <v>45240</v>
      </c>
      <c r="DO20" s="149">
        <v>4.9355</v>
      </c>
      <c r="DP20" s="309">
        <v>35.42257705</v>
      </c>
      <c r="DR20" s="168"/>
      <c r="DS20" s="173">
        <v>45271</v>
      </c>
      <c r="DT20" s="149">
        <v>4.9645</v>
      </c>
      <c r="DU20" s="309">
        <v>35.32887135</v>
      </c>
      <c r="DW20" s="168"/>
      <c r="DX20" s="173">
        <v>45301</v>
      </c>
      <c r="DY20" s="149">
        <v>4.9001</v>
      </c>
      <c r="DZ20" s="309">
        <v>34.817661</v>
      </c>
      <c r="EB20" s="168"/>
      <c r="EC20" s="173">
        <v>45324</v>
      </c>
      <c r="ED20" s="149">
        <v>4.958</v>
      </c>
      <c r="EE20" s="309">
        <v>35.2047748</v>
      </c>
      <c r="EG20" s="168"/>
      <c r="EH20" s="173">
        <v>45362</v>
      </c>
      <c r="EI20" s="149">
        <v>4.9691</v>
      </c>
      <c r="EJ20" s="309">
        <v>35.26521</v>
      </c>
      <c r="EL20" s="168"/>
      <c r="EM20" s="173">
        <v>45392</v>
      </c>
      <c r="EN20" s="149">
        <v>5.0838</v>
      </c>
      <c r="EO20" s="309">
        <v>36.07413642</v>
      </c>
      <c r="EQ20" s="168"/>
      <c r="ER20" s="173">
        <v>45425</v>
      </c>
      <c r="ES20" s="149">
        <v>5.1345</v>
      </c>
      <c r="ET20" s="309">
        <v>36.4703535</v>
      </c>
      <c r="EV20" s="168"/>
      <c r="EW20" s="173">
        <v>45450</v>
      </c>
      <c r="EX20" s="149">
        <v>5.0789</v>
      </c>
      <c r="EY20" s="309">
        <v>36.11402634</v>
      </c>
      <c r="FA20" s="168"/>
      <c r="FB20" s="173">
        <v>45484</v>
      </c>
      <c r="FC20" s="149">
        <v>5.0466</v>
      </c>
      <c r="FD20" s="309">
        <v>36.00193974</v>
      </c>
      <c r="FF20" s="168"/>
      <c r="FG20" s="173">
        <v>45516</v>
      </c>
      <c r="FH20" s="149">
        <v>4.923</v>
      </c>
      <c r="FI20" s="309">
        <v>35.178773</v>
      </c>
      <c r="FK20" s="168"/>
      <c r="FL20" s="147">
        <v>45541</v>
      </c>
      <c r="FM20" s="152">
        <v>4.7411</v>
      </c>
      <c r="FN20" s="152">
        <v>33.62625</v>
      </c>
      <c r="FP20" s="168"/>
      <c r="FQ20" s="147">
        <v>45576</v>
      </c>
      <c r="FR20" s="152">
        <v>4.7281</v>
      </c>
      <c r="FS20" s="152">
        <v>33.44232411</v>
      </c>
      <c r="FU20" s="168"/>
      <c r="FV20" s="147">
        <v>45607</v>
      </c>
      <c r="FW20" s="152">
        <v>4.7749</v>
      </c>
      <c r="FX20" s="152">
        <v>34.27709714</v>
      </c>
      <c r="FZ20" s="168"/>
      <c r="GA20" s="147">
        <v>45637</v>
      </c>
      <c r="GB20">
        <v>4.6634</v>
      </c>
      <c r="GC20">
        <v>33.50326</v>
      </c>
      <c r="GE20" s="168"/>
      <c r="GF20" s="147"/>
      <c r="GJ20" s="168"/>
      <c r="GK20" s="147">
        <v>45698</v>
      </c>
      <c r="GL20" s="152">
        <v>4.6623</v>
      </c>
      <c r="GM20" s="152">
        <v>33.43195</v>
      </c>
      <c r="GO20" s="168"/>
      <c r="GP20" s="170">
        <v>45727</v>
      </c>
      <c r="GQ20">
        <v>4.687</v>
      </c>
      <c r="GR20">
        <v>33.62501</v>
      </c>
      <c r="GT20" s="168"/>
      <c r="GU20" s="170">
        <v>45757</v>
      </c>
      <c r="GV20">
        <v>4.6969</v>
      </c>
      <c r="GW20">
        <v>33.86089</v>
      </c>
      <c r="GY20" s="168"/>
      <c r="GZ20" s="170">
        <v>45789</v>
      </c>
      <c r="HA20">
        <v>4.5714</v>
      </c>
      <c r="HB20">
        <v>32.94425</v>
      </c>
      <c r="HD20" s="168"/>
      <c r="HE20" s="147">
        <v>45818</v>
      </c>
      <c r="HF20" s="152">
        <v>4.5455</v>
      </c>
      <c r="HG20" s="152">
        <v>32.65487</v>
      </c>
      <c r="HI20" s="168"/>
      <c r="HJ20" s="147">
        <v>45849</v>
      </c>
      <c r="HK20">
        <v>4.5516</v>
      </c>
      <c r="HL20">
        <v>32.53256</v>
      </c>
      <c r="HN20" s="168"/>
      <c r="HO20" s="147">
        <v>45880</v>
      </c>
      <c r="HP20" s="152">
        <v>4.5133</v>
      </c>
      <c r="HQ20" s="152">
        <v>32.22722</v>
      </c>
      <c r="HS20" s="168"/>
      <c r="HT20" s="147">
        <v>45910</v>
      </c>
      <c r="HU20">
        <v>4.4585</v>
      </c>
      <c r="HV20">
        <v>31.68299</v>
      </c>
      <c r="HX20" s="168"/>
      <c r="HY20" s="147">
        <v>45943</v>
      </c>
      <c r="HZ20">
        <v>4.5851</v>
      </c>
      <c r="IA20">
        <v>32.55741957</v>
      </c>
      <c r="IC20" s="168"/>
      <c r="ID20" s="147">
        <v>45971</v>
      </c>
      <c r="IE20" s="8">
        <v>4.5573</v>
      </c>
      <c r="IF20">
        <f t="shared" si="29"/>
        <v>32.29120488</v>
      </c>
      <c r="IG20" s="8">
        <v>7.0856</v>
      </c>
      <c r="II20" s="168"/>
      <c r="IJ20" s="147">
        <v>46002</v>
      </c>
      <c r="IK20" s="8">
        <v>4.499</v>
      </c>
      <c r="IL20">
        <v>31.8016314</v>
      </c>
      <c r="IN20" s="168"/>
      <c r="IO20" s="147">
        <v>46034</v>
      </c>
      <c r="IP20" s="8">
        <v>4.4868</v>
      </c>
      <c r="IQ20">
        <v>31.45605744</v>
      </c>
      <c r="IS20" s="168"/>
      <c r="IT20" s="165"/>
      <c r="IU20" s="322"/>
      <c r="IV20" s="2"/>
      <c r="IX20" s="168"/>
      <c r="IY20" s="165">
        <v>46092</v>
      </c>
      <c r="IZ20" s="322">
        <v>4.5903</v>
      </c>
      <c r="JA20">
        <v>31.63497051</v>
      </c>
      <c r="JC20" s="168"/>
      <c r="JD20" s="165">
        <v>46122</v>
      </c>
      <c r="JE20" s="322">
        <v>4.6902</v>
      </c>
      <c r="JF20">
        <v>32.20009908</v>
      </c>
      <c r="JH20" s="168"/>
      <c r="JI20" s="165">
        <v>46153</v>
      </c>
      <c r="JJ20" s="322">
        <v>4.737</v>
      </c>
      <c r="JK20">
        <v>32.4328179</v>
      </c>
      <c r="JM20" s="168"/>
      <c r="JN20" s="165">
        <v>46182</v>
      </c>
      <c r="JO20" s="322">
        <v>4.8385</v>
      </c>
      <c r="JP20">
        <v>32.97292595</v>
      </c>
    </row>
    <row r="21" spans="2:276">
      <c r="B21" s="168" t="s">
        <v>531</v>
      </c>
      <c r="C21" s="168" t="s">
        <v>2860</v>
      </c>
      <c r="D21" s="149">
        <f t="shared" si="6"/>
        <v>5.2616</v>
      </c>
      <c r="E21" s="181" t="s">
        <v>355</v>
      </c>
      <c r="F21" s="149">
        <f t="shared" si="7"/>
        <v>6.3653</v>
      </c>
      <c r="G21" s="309">
        <f t="shared" si="8"/>
        <v>33.49166248</v>
      </c>
      <c r="I21" s="168" t="s">
        <v>532</v>
      </c>
      <c r="J21" s="168" t="s">
        <v>2861</v>
      </c>
      <c r="K21" s="149">
        <f t="shared" si="9"/>
        <v>5.1541</v>
      </c>
      <c r="L21" s="181" t="s">
        <v>533</v>
      </c>
      <c r="M21" s="149">
        <f t="shared" si="10"/>
        <v>6.7134</v>
      </c>
      <c r="N21" s="309">
        <f t="shared" si="11"/>
        <v>34.60153494</v>
      </c>
      <c r="P21" s="168" t="s">
        <v>534</v>
      </c>
      <c r="Q21" s="168" t="s">
        <v>2862</v>
      </c>
      <c r="R21" s="149">
        <f t="shared" si="12"/>
        <v>5.1648</v>
      </c>
      <c r="S21" s="181" t="s">
        <v>535</v>
      </c>
      <c r="T21" s="149">
        <f t="shared" si="13"/>
        <v>6.6811</v>
      </c>
      <c r="U21" s="309">
        <f t="shared" si="14"/>
        <v>34.50654528</v>
      </c>
      <c r="W21" s="168" t="s">
        <v>536</v>
      </c>
      <c r="X21" s="168" t="s">
        <v>2863</v>
      </c>
      <c r="Y21" s="149">
        <f t="shared" si="15"/>
        <v>5.3777</v>
      </c>
      <c r="Z21" s="181" t="s">
        <v>537</v>
      </c>
      <c r="AA21" s="149">
        <f t="shared" si="16"/>
        <v>6.7098</v>
      </c>
      <c r="AB21" s="309">
        <f t="shared" si="17"/>
        <v>36.08329146</v>
      </c>
      <c r="AD21" s="168" t="s">
        <v>538</v>
      </c>
      <c r="AE21" s="168" t="s">
        <v>2864</v>
      </c>
      <c r="AF21" s="149">
        <f t="shared" si="18"/>
        <v>5.2307</v>
      </c>
      <c r="AG21" s="181" t="s">
        <v>539</v>
      </c>
      <c r="AH21" s="149">
        <f t="shared" si="19"/>
        <v>6.7612</v>
      </c>
      <c r="AI21" s="309">
        <f t="shared" si="20"/>
        <v>35.36580884</v>
      </c>
      <c r="AK21" s="168" t="s">
        <v>540</v>
      </c>
      <c r="AL21" s="168" t="s">
        <v>2865</v>
      </c>
      <c r="AM21" s="149">
        <f t="shared" si="21"/>
        <v>5.2539</v>
      </c>
      <c r="AN21" s="181" t="s">
        <v>541</v>
      </c>
      <c r="AO21" s="149">
        <f t="shared" si="22"/>
        <v>6.9148</v>
      </c>
      <c r="AP21" s="309">
        <f t="shared" si="23"/>
        <v>36.32966772</v>
      </c>
      <c r="AR21" s="168" t="s">
        <v>542</v>
      </c>
      <c r="AS21" s="168" t="s">
        <v>2866</v>
      </c>
      <c r="AT21" s="149">
        <f t="shared" si="24"/>
        <v>5.2793</v>
      </c>
      <c r="AU21" s="181" t="s">
        <v>543</v>
      </c>
      <c r="AV21" s="149">
        <f t="shared" si="25"/>
        <v>7.0992</v>
      </c>
      <c r="AW21" s="309">
        <f t="shared" si="26"/>
        <v>37.47880656</v>
      </c>
      <c r="AY21" s="168" t="s">
        <v>544</v>
      </c>
      <c r="AZ21" s="168" t="s">
        <v>2867</v>
      </c>
      <c r="BA21" s="149">
        <f t="shared" si="27"/>
        <v>5.1258</v>
      </c>
      <c r="BB21" s="181" t="s">
        <v>545</v>
      </c>
      <c r="BC21" s="149">
        <f t="shared" si="28"/>
        <v>7.2189</v>
      </c>
      <c r="BD21" s="309">
        <f t="shared" si="30"/>
        <v>37.00263762</v>
      </c>
      <c r="BF21" s="168" t="s">
        <v>546</v>
      </c>
      <c r="BG21" s="168" t="s">
        <v>2868</v>
      </c>
      <c r="BH21" s="149">
        <f t="shared" si="0"/>
        <v>4.991</v>
      </c>
      <c r="BI21" s="181" t="s">
        <v>547</v>
      </c>
      <c r="BJ21" s="149">
        <f t="shared" si="1"/>
        <v>6.9588</v>
      </c>
      <c r="BK21" s="309">
        <f t="shared" si="2"/>
        <v>34.7313708</v>
      </c>
      <c r="BM21" s="168" t="s">
        <v>548</v>
      </c>
      <c r="BN21" s="168" t="s">
        <v>2869</v>
      </c>
      <c r="BO21" s="149">
        <f t="shared" si="3"/>
        <v>4.966</v>
      </c>
      <c r="BP21" s="181" t="s">
        <v>549</v>
      </c>
      <c r="BQ21" s="149">
        <f t="shared" si="4"/>
        <v>6.9475</v>
      </c>
      <c r="BR21" s="309">
        <f t="shared" si="5"/>
        <v>34.501285</v>
      </c>
      <c r="BT21" s="168"/>
      <c r="BU21" s="172">
        <v>44964</v>
      </c>
      <c r="BV21" s="149">
        <v>4.9611</v>
      </c>
      <c r="BW21" s="309">
        <v>33.71910837</v>
      </c>
      <c r="BY21" s="168"/>
      <c r="BZ21" s="172">
        <v>44995</v>
      </c>
      <c r="CA21" s="149">
        <v>5.0273</v>
      </c>
      <c r="CB21" s="309">
        <v>35.01765815</v>
      </c>
      <c r="CD21" s="168"/>
      <c r="CE21" s="172">
        <v>45023</v>
      </c>
      <c r="CF21" s="149">
        <v>4.9551</v>
      </c>
      <c r="CG21" s="309">
        <v>34.10991738</v>
      </c>
      <c r="CI21" s="168"/>
      <c r="CJ21" s="172">
        <v>45056</v>
      </c>
      <c r="CK21" s="149">
        <v>4.8616</v>
      </c>
      <c r="CL21" s="309">
        <v>33.69040184</v>
      </c>
      <c r="CN21" s="168"/>
      <c r="CO21" s="172">
        <v>45084</v>
      </c>
      <c r="CP21" s="149">
        <v>4.8836</v>
      </c>
      <c r="CQ21" s="309">
        <v>34.76927856</v>
      </c>
      <c r="CS21" s="168"/>
      <c r="CT21" s="172">
        <v>45117</v>
      </c>
      <c r="CU21" s="149">
        <v>4.8766</v>
      </c>
      <c r="CV21" s="309">
        <v>35.07543316</v>
      </c>
      <c r="CX21" s="168"/>
      <c r="CY21" s="172">
        <v>45148</v>
      </c>
      <c r="CZ21" s="149">
        <v>4.868</v>
      </c>
      <c r="DA21" s="309">
        <v>34.8431968</v>
      </c>
      <c r="DC21" s="168"/>
      <c r="DD21" s="173">
        <v>45176</v>
      </c>
      <c r="DE21" s="149">
        <v>4.8611</v>
      </c>
      <c r="DF21" s="309">
        <v>34.99311446</v>
      </c>
      <c r="DH21" s="168"/>
      <c r="DI21" s="173">
        <v>45209</v>
      </c>
      <c r="DJ21" s="149">
        <v>5.1135</v>
      </c>
      <c r="DK21" s="309">
        <v>36.70521435</v>
      </c>
      <c r="DM21" s="168"/>
      <c r="DN21" s="173">
        <v>45239</v>
      </c>
      <c r="DO21" s="149">
        <v>4.9202</v>
      </c>
      <c r="DP21" s="309">
        <v>35.31325944</v>
      </c>
      <c r="DR21" s="168"/>
      <c r="DS21" s="173">
        <v>45268</v>
      </c>
      <c r="DT21" s="149">
        <v>4.9297</v>
      </c>
      <c r="DU21" s="309">
        <v>35.06150531</v>
      </c>
      <c r="DW21" s="168"/>
      <c r="DX21" s="173">
        <v>45300</v>
      </c>
      <c r="DY21" s="149">
        <v>4.9054</v>
      </c>
      <c r="DZ21" s="309">
        <v>34.833245</v>
      </c>
      <c r="EB21" s="168"/>
      <c r="EC21" s="173">
        <v>45323</v>
      </c>
      <c r="ED21" s="149">
        <v>4.9762</v>
      </c>
      <c r="EE21" s="309">
        <v>35.35540338</v>
      </c>
      <c r="EG21" s="168"/>
      <c r="EH21" s="173">
        <v>45359</v>
      </c>
      <c r="EI21" s="149">
        <v>4.9882</v>
      </c>
      <c r="EJ21" s="309">
        <v>35.40525</v>
      </c>
      <c r="EL21" s="168"/>
      <c r="EM21" s="173">
        <v>45391</v>
      </c>
      <c r="EN21" s="149">
        <v>5.1279</v>
      </c>
      <c r="EO21" s="309">
        <v>36.38552724</v>
      </c>
      <c r="EQ21" s="168"/>
      <c r="ER21" s="173">
        <v>45422</v>
      </c>
      <c r="ES21" s="149">
        <v>5.1372</v>
      </c>
      <c r="ET21" s="309">
        <v>36.47977092</v>
      </c>
      <c r="EV21" s="168"/>
      <c r="EW21" s="173">
        <v>45449</v>
      </c>
      <c r="EX21" s="149">
        <v>5.1004</v>
      </c>
      <c r="EY21" s="309">
        <v>36.26792432</v>
      </c>
      <c r="FA21" s="168"/>
      <c r="FB21" s="173">
        <v>45483</v>
      </c>
      <c r="FC21" s="149">
        <v>5.0579</v>
      </c>
      <c r="FD21" s="309">
        <v>36.08407018</v>
      </c>
      <c r="FF21" s="168"/>
      <c r="FG21" s="173">
        <v>45513</v>
      </c>
      <c r="FH21" s="149">
        <v>4.9304</v>
      </c>
      <c r="FI21" s="309">
        <v>35.227215</v>
      </c>
      <c r="FK21" s="168"/>
      <c r="FL21" s="147">
        <v>45540</v>
      </c>
      <c r="FM21" s="152">
        <v>4.7874</v>
      </c>
      <c r="FN21" s="152">
        <v>33.98527</v>
      </c>
      <c r="FP21" s="168"/>
      <c r="FQ21" s="147">
        <v>45575</v>
      </c>
      <c r="FR21" s="152">
        <v>4.7363</v>
      </c>
      <c r="FS21" s="152">
        <v>33.50553346</v>
      </c>
      <c r="FU21" s="168"/>
      <c r="FV21" s="147">
        <v>45604</v>
      </c>
      <c r="FW21" s="152">
        <v>4.7651</v>
      </c>
      <c r="FX21" s="152">
        <v>34.03853883</v>
      </c>
      <c r="FZ21" s="168"/>
      <c r="GA21" s="147">
        <v>45636</v>
      </c>
      <c r="GB21">
        <v>4.6662</v>
      </c>
      <c r="GC21">
        <v>33.54811</v>
      </c>
      <c r="GE21" s="168"/>
      <c r="GF21" s="147"/>
      <c r="GJ21" s="168"/>
      <c r="GK21" s="147">
        <v>45695</v>
      </c>
      <c r="GL21" s="152">
        <v>4.6658</v>
      </c>
      <c r="GM21" s="152">
        <v>33.45332</v>
      </c>
      <c r="GO21" s="168"/>
      <c r="GP21" s="170">
        <v>45726</v>
      </c>
      <c r="GQ21">
        <v>4.6709</v>
      </c>
      <c r="GR21">
        <v>33.50577</v>
      </c>
      <c r="GT21" s="168"/>
      <c r="GU21" s="170">
        <v>45756</v>
      </c>
      <c r="GV21">
        <v>4.778</v>
      </c>
      <c r="GW21">
        <v>34.43313</v>
      </c>
      <c r="GY21" s="168"/>
      <c r="GZ21" s="170">
        <v>45786</v>
      </c>
      <c r="HA21">
        <v>4.5604</v>
      </c>
      <c r="HB21">
        <v>32.8782</v>
      </c>
      <c r="HD21" s="168"/>
      <c r="HE21" s="147">
        <v>45817</v>
      </c>
      <c r="HF21" s="152">
        <v>4.5542</v>
      </c>
      <c r="HG21" s="152">
        <v>32.7242</v>
      </c>
      <c r="HI21" s="168"/>
      <c r="HJ21" s="147">
        <v>45848</v>
      </c>
      <c r="HK21">
        <v>4.5522</v>
      </c>
      <c r="HL21">
        <v>32.55278</v>
      </c>
      <c r="HN21" s="168"/>
      <c r="HO21" s="147">
        <v>45877</v>
      </c>
      <c r="HP21" s="152">
        <v>4.5085</v>
      </c>
      <c r="HQ21" s="152">
        <v>32.18257</v>
      </c>
      <c r="HS21" s="168"/>
      <c r="HT21" s="147">
        <v>45909</v>
      </c>
      <c r="HU21">
        <v>4.457</v>
      </c>
      <c r="HV21">
        <v>31.64827</v>
      </c>
      <c r="HX21" s="168"/>
      <c r="HY21" s="147">
        <v>45940</v>
      </c>
      <c r="HZ21">
        <v>4.5987</v>
      </c>
      <c r="IA21">
        <v>32.67284376</v>
      </c>
      <c r="IC21" s="168"/>
      <c r="ID21" s="147">
        <v>45968</v>
      </c>
      <c r="IE21" s="8">
        <v>4.5594</v>
      </c>
      <c r="IF21">
        <f t="shared" si="29"/>
        <v>32.29696584</v>
      </c>
      <c r="IG21" s="8">
        <v>7.0836</v>
      </c>
      <c r="II21" s="168"/>
      <c r="IJ21" s="147">
        <v>46001</v>
      </c>
      <c r="IK21" s="8">
        <v>4.4992</v>
      </c>
      <c r="IL21">
        <v>31.83318976</v>
      </c>
      <c r="IN21" s="168"/>
      <c r="IO21" s="147">
        <v>46031</v>
      </c>
      <c r="IP21" s="8">
        <v>4.4995</v>
      </c>
      <c r="IQ21">
        <v>31.5540936</v>
      </c>
      <c r="IS21" s="168"/>
      <c r="IT21" s="147"/>
      <c r="IU21" s="8"/>
      <c r="IX21" s="168"/>
      <c r="IY21" s="147">
        <v>46091</v>
      </c>
      <c r="IZ21" s="8">
        <v>4.598</v>
      </c>
      <c r="JA21">
        <v>31.7179236</v>
      </c>
      <c r="JC21" s="168"/>
      <c r="JD21" s="147">
        <v>46121</v>
      </c>
      <c r="JE21" s="8">
        <v>4.689</v>
      </c>
      <c r="JF21">
        <v>32.1895161</v>
      </c>
      <c r="JH21" s="168"/>
      <c r="JI21" s="147">
        <v>46150</v>
      </c>
      <c r="JJ21" s="8">
        <v>4.7306</v>
      </c>
      <c r="JK21">
        <v>32.40555612</v>
      </c>
      <c r="JM21" s="168"/>
      <c r="JN21" s="147">
        <v>46181</v>
      </c>
      <c r="JO21" s="8">
        <v>4.8281</v>
      </c>
      <c r="JP21">
        <v>32.92667638</v>
      </c>
    </row>
    <row r="22" spans="2:276">
      <c r="B22" s="168" t="s">
        <v>556</v>
      </c>
      <c r="C22" s="168" t="s">
        <v>2870</v>
      </c>
      <c r="D22" s="149">
        <f t="shared" si="6"/>
        <v>5.2773</v>
      </c>
      <c r="E22" s="181" t="s">
        <v>557</v>
      </c>
      <c r="F22" s="149">
        <f t="shared" si="7"/>
        <v>6.3659</v>
      </c>
      <c r="G22" s="309">
        <f t="shared" si="8"/>
        <v>33.59476407</v>
      </c>
      <c r="I22" s="168" t="s">
        <v>558</v>
      </c>
      <c r="J22" s="168" t="s">
        <v>2871</v>
      </c>
      <c r="K22" s="149">
        <f t="shared" si="9"/>
        <v>5.1355</v>
      </c>
      <c r="L22" s="181" t="s">
        <v>559</v>
      </c>
      <c r="M22" s="149">
        <f t="shared" si="10"/>
        <v>6.6899</v>
      </c>
      <c r="N22" s="309">
        <f t="shared" si="11"/>
        <v>34.35598145</v>
      </c>
      <c r="P22" s="168" t="s">
        <v>560</v>
      </c>
      <c r="Q22" s="168" t="s">
        <v>2872</v>
      </c>
      <c r="R22" s="149">
        <f t="shared" si="12"/>
        <v>5.1668</v>
      </c>
      <c r="S22" s="181" t="s">
        <v>561</v>
      </c>
      <c r="T22" s="149">
        <f t="shared" si="13"/>
        <v>6.6634</v>
      </c>
      <c r="U22" s="309">
        <f t="shared" si="14"/>
        <v>34.42845512</v>
      </c>
      <c r="W22" s="168" t="s">
        <v>562</v>
      </c>
      <c r="X22" s="168" t="s">
        <v>2873</v>
      </c>
      <c r="Y22" s="149">
        <f t="shared" si="15"/>
        <v>5.3922</v>
      </c>
      <c r="Z22" s="181" t="s">
        <v>563</v>
      </c>
      <c r="AA22" s="149">
        <f t="shared" si="16"/>
        <v>6.7143</v>
      </c>
      <c r="AB22" s="309">
        <f t="shared" si="17"/>
        <v>36.20484846</v>
      </c>
      <c r="AD22" s="168" t="s">
        <v>564</v>
      </c>
      <c r="AE22" s="168" t="s">
        <v>2874</v>
      </c>
      <c r="AF22" s="149">
        <f t="shared" si="18"/>
        <v>5.2659</v>
      </c>
      <c r="AG22" s="181" t="s">
        <v>565</v>
      </c>
      <c r="AH22" s="149">
        <f t="shared" si="19"/>
        <v>6.7584</v>
      </c>
      <c r="AI22" s="309">
        <f t="shared" si="20"/>
        <v>35.58905856</v>
      </c>
      <c r="AK22" s="168" t="s">
        <v>566</v>
      </c>
      <c r="AL22" s="168" t="s">
        <v>2875</v>
      </c>
      <c r="AM22" s="149">
        <f t="shared" si="21"/>
        <v>5.2749</v>
      </c>
      <c r="AN22" s="181" t="s">
        <v>567</v>
      </c>
      <c r="AO22" s="149">
        <f t="shared" si="22"/>
        <v>6.916</v>
      </c>
      <c r="AP22" s="309">
        <f t="shared" si="23"/>
        <v>36.4812084</v>
      </c>
      <c r="AR22" s="168"/>
      <c r="AS22" s="168"/>
      <c r="AT22" s="149"/>
      <c r="AU22" s="181"/>
      <c r="AV22" s="149"/>
      <c r="AW22" s="309"/>
      <c r="AY22" s="168" t="s">
        <v>568</v>
      </c>
      <c r="AZ22" s="168" t="s">
        <v>2876</v>
      </c>
      <c r="BA22" s="149">
        <f t="shared" si="27"/>
        <v>5.1744</v>
      </c>
      <c r="BB22" s="181" t="s">
        <v>569</v>
      </c>
      <c r="BC22" s="149">
        <f t="shared" si="28"/>
        <v>7.215</v>
      </c>
      <c r="BD22" s="309">
        <f t="shared" si="30"/>
        <v>37.333296</v>
      </c>
      <c r="BF22" s="168" t="s">
        <v>570</v>
      </c>
      <c r="BG22" s="168" t="s">
        <v>2877</v>
      </c>
      <c r="BH22" s="149">
        <f t="shared" si="0"/>
        <v>5.0137</v>
      </c>
      <c r="BI22" s="181" t="s">
        <v>571</v>
      </c>
      <c r="BJ22" s="149">
        <f t="shared" si="1"/>
        <v>6.9606</v>
      </c>
      <c r="BK22" s="309">
        <f t="shared" si="2"/>
        <v>34.89836022</v>
      </c>
      <c r="BM22" s="168"/>
      <c r="BN22" s="168"/>
      <c r="BO22" s="149"/>
      <c r="BP22" s="181"/>
      <c r="BQ22" s="149"/>
      <c r="BR22" s="309"/>
      <c r="BT22" s="168"/>
      <c r="BU22" s="172">
        <v>44963</v>
      </c>
      <c r="BV22" s="149">
        <v>4.9378</v>
      </c>
      <c r="BW22" s="309">
        <v>33.44717586</v>
      </c>
      <c r="BY22" s="168"/>
      <c r="BZ22" s="172">
        <v>44994</v>
      </c>
      <c r="CA22" s="149">
        <v>5.035</v>
      </c>
      <c r="CB22" s="309">
        <v>35.076831</v>
      </c>
      <c r="CD22" s="168"/>
      <c r="CE22" s="172">
        <v>45022</v>
      </c>
      <c r="CF22" s="149">
        <v>4.9368</v>
      </c>
      <c r="CG22" s="309">
        <v>33.93901896</v>
      </c>
      <c r="CI22" s="168"/>
      <c r="CJ22" s="172">
        <v>45055</v>
      </c>
      <c r="CK22" s="149">
        <v>4.8848</v>
      </c>
      <c r="CL22" s="309">
        <v>33.8296824</v>
      </c>
      <c r="CN22" s="168"/>
      <c r="CO22" s="172">
        <v>45083</v>
      </c>
      <c r="CP22" s="149">
        <v>4.8917</v>
      </c>
      <c r="CQ22" s="309">
        <v>34.76775775</v>
      </c>
      <c r="CS22" s="168"/>
      <c r="CT22" s="172">
        <v>45114</v>
      </c>
      <c r="CU22" s="149">
        <v>4.8567</v>
      </c>
      <c r="CV22" s="309">
        <v>34.99446618</v>
      </c>
      <c r="CX22" s="168"/>
      <c r="CY22" s="172">
        <v>45147</v>
      </c>
      <c r="CZ22" s="149">
        <v>4.8507</v>
      </c>
      <c r="DA22" s="309">
        <v>34.72519116</v>
      </c>
      <c r="DC22" s="168"/>
      <c r="DD22" s="173">
        <v>45175</v>
      </c>
      <c r="DE22" s="149">
        <v>4.8566</v>
      </c>
      <c r="DF22" s="309">
        <v>34.95246454</v>
      </c>
      <c r="DH22" s="168"/>
      <c r="DI22" s="173">
        <v>45208</v>
      </c>
      <c r="DJ22" s="149">
        <v>5.1033</v>
      </c>
      <c r="DK22" s="309">
        <v>36.63608037</v>
      </c>
      <c r="DM22" s="168"/>
      <c r="DN22" s="173">
        <v>45238</v>
      </c>
      <c r="DO22" s="149">
        <v>4.9146</v>
      </c>
      <c r="DP22" s="309">
        <v>35.27355858</v>
      </c>
      <c r="DR22" s="168"/>
      <c r="DS22" s="173">
        <v>45267</v>
      </c>
      <c r="DT22" s="149">
        <v>4.9312</v>
      </c>
      <c r="DU22" s="309">
        <v>35.09830912</v>
      </c>
      <c r="DW22" s="168"/>
      <c r="DX22" s="173">
        <v>45299</v>
      </c>
      <c r="DY22" s="149">
        <v>4.8657</v>
      </c>
      <c r="DZ22" s="309">
        <v>34.549389</v>
      </c>
      <c r="EB22" s="168"/>
      <c r="EC22" s="173"/>
      <c r="ED22" s="149"/>
      <c r="EE22" s="309"/>
      <c r="EG22" s="168"/>
      <c r="EH22" s="173">
        <v>45358</v>
      </c>
      <c r="EI22" s="149">
        <v>4.9923</v>
      </c>
      <c r="EJ22" s="309">
        <v>35.44633</v>
      </c>
      <c r="EL22" s="168"/>
      <c r="EM22" s="173">
        <v>45390</v>
      </c>
      <c r="EN22" s="149">
        <v>5.1252</v>
      </c>
      <c r="EO22" s="309">
        <v>36.36175644</v>
      </c>
      <c r="EQ22" s="168"/>
      <c r="ER22" s="173">
        <v>45421</v>
      </c>
      <c r="ES22" s="149">
        <v>5.1611</v>
      </c>
      <c r="ET22" s="309">
        <v>36.65826108</v>
      </c>
      <c r="EV22" s="168"/>
      <c r="EW22" s="173">
        <v>45448</v>
      </c>
      <c r="EX22" s="149">
        <v>5.1034</v>
      </c>
      <c r="EY22" s="309">
        <v>36.28364298</v>
      </c>
      <c r="FA22" s="168"/>
      <c r="FB22" s="173">
        <v>45482</v>
      </c>
      <c r="FC22" s="149">
        <v>5.0651</v>
      </c>
      <c r="FD22" s="309">
        <v>36.1192281</v>
      </c>
      <c r="FF22" s="168"/>
      <c r="FG22" s="173">
        <v>45512</v>
      </c>
      <c r="FH22" s="149">
        <v>4.9722</v>
      </c>
      <c r="FI22" s="309">
        <v>35.531341</v>
      </c>
      <c r="FK22" s="168"/>
      <c r="FL22" s="147">
        <v>45539</v>
      </c>
      <c r="FM22" s="152">
        <v>4.8129</v>
      </c>
      <c r="FN22" s="152">
        <v>34.24282</v>
      </c>
      <c r="FP22" s="168"/>
      <c r="FQ22" s="147">
        <v>45574</v>
      </c>
      <c r="FR22" s="152">
        <v>4.7508</v>
      </c>
      <c r="FS22" s="152">
        <v>33.52544544</v>
      </c>
      <c r="FU22" s="168"/>
      <c r="FV22" s="147">
        <v>45603</v>
      </c>
      <c r="FW22" s="152">
        <v>4.7906</v>
      </c>
      <c r="FX22" s="152">
        <v>34.32896054</v>
      </c>
      <c r="FZ22" s="168"/>
      <c r="GA22" s="147">
        <v>45635</v>
      </c>
      <c r="GB22">
        <v>4.7045</v>
      </c>
      <c r="GC22">
        <v>33.81124</v>
      </c>
      <c r="GE22" s="168"/>
      <c r="GF22" s="147"/>
      <c r="GJ22" s="168"/>
      <c r="GK22" s="147">
        <v>45694</v>
      </c>
      <c r="GL22" s="152">
        <v>4.6424</v>
      </c>
      <c r="GM22" s="152">
        <v>33.28183</v>
      </c>
      <c r="GO22" s="168"/>
      <c r="GP22" s="170">
        <v>45723</v>
      </c>
      <c r="GQ22">
        <v>4.6738</v>
      </c>
      <c r="GR22">
        <v>33.51348</v>
      </c>
      <c r="GT22" s="168"/>
      <c r="GU22" s="170">
        <v>45755</v>
      </c>
      <c r="GV22">
        <v>4.7453</v>
      </c>
      <c r="GW22">
        <v>34.18419</v>
      </c>
      <c r="GY22" s="168"/>
      <c r="GZ22" s="170">
        <v>45785</v>
      </c>
      <c r="HA22">
        <v>4.5492</v>
      </c>
      <c r="HB22">
        <v>32.78745</v>
      </c>
      <c r="HD22" s="168"/>
      <c r="HE22" s="147">
        <v>45814</v>
      </c>
      <c r="HF22" s="152">
        <v>4.5427</v>
      </c>
      <c r="HG22" s="152">
        <v>32.63703</v>
      </c>
      <c r="HI22" s="168"/>
      <c r="HJ22" s="147">
        <v>45847</v>
      </c>
      <c r="HK22">
        <v>4.5446</v>
      </c>
      <c r="HL22">
        <v>32.51252</v>
      </c>
      <c r="HN22" s="168"/>
      <c r="HO22" s="147">
        <v>45876</v>
      </c>
      <c r="HP22" s="152">
        <v>4.5181</v>
      </c>
      <c r="HQ22" s="152">
        <v>32.23438</v>
      </c>
      <c r="HS22" s="168"/>
      <c r="HT22" s="147">
        <v>45908</v>
      </c>
      <c r="HU22">
        <v>4.5079</v>
      </c>
      <c r="HV22">
        <v>32.01916</v>
      </c>
      <c r="HX22" s="168"/>
      <c r="HY22" s="147">
        <v>45939</v>
      </c>
      <c r="HZ22">
        <v>4.5666</v>
      </c>
      <c r="IA22">
        <v>32.46943932</v>
      </c>
      <c r="IC22" s="168"/>
      <c r="ID22" s="147">
        <v>45967</v>
      </c>
      <c r="IE22" s="8">
        <v>4.5691</v>
      </c>
      <c r="IF22">
        <f t="shared" si="29"/>
        <v>32.37892715</v>
      </c>
      <c r="IG22" s="8">
        <v>7.0865</v>
      </c>
      <c r="II22" s="168"/>
      <c r="IJ22" s="147">
        <v>46000</v>
      </c>
      <c r="IK22" s="8">
        <v>4.5102</v>
      </c>
      <c r="IL22">
        <v>31.92003846</v>
      </c>
      <c r="IN22" s="168"/>
      <c r="IO22" s="147">
        <v>46030</v>
      </c>
      <c r="IP22" s="8">
        <v>4.4792</v>
      </c>
      <c r="IQ22">
        <v>31.44264024</v>
      </c>
      <c r="IS22" s="168"/>
      <c r="IT22" s="147"/>
      <c r="IU22" s="8"/>
      <c r="IX22" s="168"/>
      <c r="IY22" s="147">
        <v>46090</v>
      </c>
      <c r="IZ22" s="8">
        <v>4.6319</v>
      </c>
      <c r="JA22">
        <v>32.03329402</v>
      </c>
      <c r="JC22" s="168"/>
      <c r="JD22" s="147">
        <v>46120</v>
      </c>
      <c r="JE22" s="8">
        <v>4.6919</v>
      </c>
      <c r="JF22">
        <v>32.2239692</v>
      </c>
      <c r="JH22" s="168"/>
      <c r="JI22" s="147">
        <v>46149</v>
      </c>
      <c r="JJ22" s="8">
        <v>4.7273</v>
      </c>
      <c r="JK22">
        <v>32.37585951</v>
      </c>
      <c r="JM22" s="168"/>
      <c r="JN22" s="147">
        <v>46178</v>
      </c>
      <c r="JO22" s="8">
        <v>4.8166</v>
      </c>
      <c r="JP22">
        <v>32.82850062</v>
      </c>
    </row>
    <row r="23" spans="2:276">
      <c r="B23" s="168" t="s">
        <v>576</v>
      </c>
      <c r="C23" s="168" t="s">
        <v>2878</v>
      </c>
      <c r="D23" s="149">
        <f t="shared" si="6"/>
        <v>5.2588</v>
      </c>
      <c r="E23" s="181" t="s">
        <v>577</v>
      </c>
      <c r="F23" s="149">
        <f t="shared" si="7"/>
        <v>6.3799</v>
      </c>
      <c r="G23" s="309">
        <f t="shared" si="8"/>
        <v>33.55061812</v>
      </c>
      <c r="I23" s="168" t="s">
        <v>578</v>
      </c>
      <c r="J23" s="168" t="s">
        <v>2879</v>
      </c>
      <c r="K23" s="149">
        <f t="shared" si="9"/>
        <v>5.1671</v>
      </c>
      <c r="L23" s="181" t="s">
        <v>579</v>
      </c>
      <c r="M23" s="149">
        <f t="shared" si="10"/>
        <v>6.6332</v>
      </c>
      <c r="N23" s="309">
        <f t="shared" si="11"/>
        <v>34.27440772</v>
      </c>
      <c r="P23" s="168" t="s">
        <v>580</v>
      </c>
      <c r="Q23" s="168" t="s">
        <v>2880</v>
      </c>
      <c r="R23" s="149">
        <f t="shared" si="12"/>
        <v>5.1661</v>
      </c>
      <c r="S23" s="181" t="s">
        <v>581</v>
      </c>
      <c r="T23" s="149">
        <f t="shared" si="13"/>
        <v>6.6649</v>
      </c>
      <c r="U23" s="309">
        <f t="shared" si="14"/>
        <v>34.43153989</v>
      </c>
      <c r="W23" s="168" t="s">
        <v>582</v>
      </c>
      <c r="X23" s="168" t="s">
        <v>2881</v>
      </c>
      <c r="Y23" s="149">
        <f t="shared" si="15"/>
        <v>5.3417</v>
      </c>
      <c r="Z23" s="181" t="s">
        <v>583</v>
      </c>
      <c r="AA23" s="149">
        <f t="shared" si="16"/>
        <v>6.7246</v>
      </c>
      <c r="AB23" s="309">
        <f t="shared" si="17"/>
        <v>35.92079582</v>
      </c>
      <c r="AD23" s="168" t="s">
        <v>584</v>
      </c>
      <c r="AE23" s="168" t="s">
        <v>2882</v>
      </c>
      <c r="AF23" s="149">
        <f t="shared" si="18"/>
        <v>5.2833</v>
      </c>
      <c r="AG23" s="181" t="s">
        <v>585</v>
      </c>
      <c r="AH23" s="149">
        <f t="shared" si="19"/>
        <v>6.7695</v>
      </c>
      <c r="AI23" s="309">
        <f t="shared" si="20"/>
        <v>35.76529935</v>
      </c>
      <c r="AK23" s="168" t="s">
        <v>586</v>
      </c>
      <c r="AL23" s="168" t="s">
        <v>2883</v>
      </c>
      <c r="AM23" s="149">
        <f t="shared" si="21"/>
        <v>5.2741</v>
      </c>
      <c r="AN23" s="181" t="s">
        <v>587</v>
      </c>
      <c r="AO23" s="149">
        <f t="shared" si="22"/>
        <v>6.9096</v>
      </c>
      <c r="AP23" s="309">
        <f t="shared" si="23"/>
        <v>36.44192136</v>
      </c>
      <c r="AR23" s="168"/>
      <c r="AS23" s="168"/>
      <c r="AT23" s="149"/>
      <c r="AU23" s="181"/>
      <c r="AV23" s="149"/>
      <c r="AW23" s="309"/>
      <c r="AY23" s="168" t="s">
        <v>588</v>
      </c>
      <c r="AZ23" s="168" t="s">
        <v>2884</v>
      </c>
      <c r="BA23" s="149">
        <f t="shared" si="27"/>
        <v>5.1871</v>
      </c>
      <c r="BB23" s="181" t="s">
        <v>589</v>
      </c>
      <c r="BC23" s="149">
        <f t="shared" si="28"/>
        <v>7.2292</v>
      </c>
      <c r="BD23" s="309">
        <f t="shared" ref="BD23:BD27" si="31">BA23*BC23</f>
        <v>37.49858332</v>
      </c>
      <c r="BF23" s="168" t="s">
        <v>590</v>
      </c>
      <c r="BG23" s="168" t="s">
        <v>2885</v>
      </c>
      <c r="BH23" s="149">
        <f t="shared" si="0"/>
        <v>5.0129</v>
      </c>
      <c r="BI23" s="181" t="s">
        <v>591</v>
      </c>
      <c r="BJ23" s="149">
        <f t="shared" si="1"/>
        <v>6.9975</v>
      </c>
      <c r="BK23" s="309">
        <f t="shared" si="2"/>
        <v>35.07776775</v>
      </c>
      <c r="BM23" s="168"/>
      <c r="BN23" s="168"/>
      <c r="BO23" s="149"/>
      <c r="BP23" s="181"/>
      <c r="BQ23" s="149"/>
      <c r="BR23" s="309"/>
      <c r="BT23" s="168"/>
      <c r="BU23" s="172">
        <v>44960</v>
      </c>
      <c r="BV23" s="149">
        <v>4.9008</v>
      </c>
      <c r="BW23" s="309">
        <v>33.02257056</v>
      </c>
      <c r="BY23" s="168"/>
      <c r="BZ23" s="172">
        <v>44993</v>
      </c>
      <c r="CA23" s="149">
        <v>5.0395</v>
      </c>
      <c r="CB23" s="309">
        <v>35.03712375</v>
      </c>
      <c r="CD23" s="168"/>
      <c r="CE23" s="172">
        <v>45020</v>
      </c>
      <c r="CF23" s="149">
        <v>4.9789</v>
      </c>
      <c r="CG23" s="309">
        <v>34.20454511</v>
      </c>
      <c r="CI23" s="168"/>
      <c r="CJ23" s="172">
        <v>45054</v>
      </c>
      <c r="CK23" s="149">
        <v>4.8977</v>
      </c>
      <c r="CL23" s="309">
        <v>33.87151366</v>
      </c>
      <c r="CN23" s="168"/>
      <c r="CO23" s="172">
        <v>45082</v>
      </c>
      <c r="CP23" s="149">
        <v>4.9085</v>
      </c>
      <c r="CQ23" s="309">
        <v>34.8032284</v>
      </c>
      <c r="CS23" s="168"/>
      <c r="CT23" s="172">
        <v>45113</v>
      </c>
      <c r="CU23" s="149">
        <v>4.8228</v>
      </c>
      <c r="CV23" s="309">
        <v>34.77142344</v>
      </c>
      <c r="CX23" s="168"/>
      <c r="CY23" s="172">
        <v>45146</v>
      </c>
      <c r="CZ23" s="149">
        <v>4.8487</v>
      </c>
      <c r="DA23" s="309">
        <v>34.69972155</v>
      </c>
      <c r="DC23" s="168"/>
      <c r="DD23" s="173">
        <v>45174</v>
      </c>
      <c r="DE23" s="149">
        <v>4.8478</v>
      </c>
      <c r="DF23" s="309">
        <v>34.79896274</v>
      </c>
      <c r="DH23" s="168"/>
      <c r="DI23" s="173"/>
      <c r="DJ23" s="149"/>
      <c r="DK23" s="309"/>
      <c r="DM23" s="168"/>
      <c r="DN23" s="173">
        <v>45237</v>
      </c>
      <c r="DO23" s="149">
        <v>4.9155</v>
      </c>
      <c r="DP23" s="309">
        <v>35.2814928</v>
      </c>
      <c r="DR23" s="168"/>
      <c r="DS23" s="173">
        <v>45266</v>
      </c>
      <c r="DT23" s="149">
        <v>4.9322</v>
      </c>
      <c r="DU23" s="309">
        <v>35.0876708</v>
      </c>
      <c r="DW23" s="168"/>
      <c r="DX23" s="173">
        <v>45296</v>
      </c>
      <c r="DY23" s="149">
        <v>4.844</v>
      </c>
      <c r="DZ23" s="309">
        <v>34.406448</v>
      </c>
      <c r="EB23" s="168"/>
      <c r="EC23" s="173"/>
      <c r="ED23" s="149"/>
      <c r="EE23" s="309"/>
      <c r="EG23" s="168"/>
      <c r="EH23" s="173">
        <v>45357</v>
      </c>
      <c r="EI23" s="149">
        <v>5.0155</v>
      </c>
      <c r="EJ23" s="309">
        <v>35.61807</v>
      </c>
      <c r="EL23" s="168"/>
      <c r="EM23" s="173">
        <v>45385</v>
      </c>
      <c r="EN23" s="149">
        <v>5.1154</v>
      </c>
      <c r="EO23" s="309">
        <v>36.29325146</v>
      </c>
      <c r="EQ23" s="168"/>
      <c r="ER23" s="173">
        <v>45420</v>
      </c>
      <c r="ES23" s="149">
        <v>5.1616</v>
      </c>
      <c r="ET23" s="309">
        <v>36.65561856</v>
      </c>
      <c r="EV23" s="168"/>
      <c r="EW23" s="173">
        <v>45447</v>
      </c>
      <c r="EX23" s="149">
        <v>5.1194</v>
      </c>
      <c r="EY23" s="309">
        <v>36.39023102</v>
      </c>
      <c r="FA23" s="168"/>
      <c r="FB23" s="173">
        <v>45481</v>
      </c>
      <c r="FC23" s="149">
        <v>5.0711</v>
      </c>
      <c r="FD23" s="309">
        <v>36.14984346</v>
      </c>
      <c r="FF23" s="168"/>
      <c r="FG23" s="173">
        <v>45511</v>
      </c>
      <c r="FH23" s="149">
        <v>4.9656</v>
      </c>
      <c r="FI23" s="309">
        <v>35.447432</v>
      </c>
      <c r="FK23" s="168"/>
      <c r="FL23" s="147">
        <v>45538</v>
      </c>
      <c r="FM23" s="152">
        <v>4.8097</v>
      </c>
      <c r="FN23" s="152">
        <v>34.20274</v>
      </c>
      <c r="FP23" s="168"/>
      <c r="FQ23" s="147">
        <v>45573</v>
      </c>
      <c r="FR23" s="152">
        <v>4.7371</v>
      </c>
      <c r="FS23" s="152">
        <v>33.49556039</v>
      </c>
      <c r="FU23" s="168"/>
      <c r="FV23" s="147">
        <v>45602</v>
      </c>
      <c r="FW23" s="152">
        <v>4.735</v>
      </c>
      <c r="FX23" s="152">
        <v>33.6151855</v>
      </c>
      <c r="FZ23" s="168"/>
      <c r="GA23" s="147">
        <v>45632</v>
      </c>
      <c r="GB23">
        <v>4.7263</v>
      </c>
      <c r="GC23">
        <v>33.95752</v>
      </c>
      <c r="GE23" s="168"/>
      <c r="GF23" s="147"/>
      <c r="GJ23" s="168"/>
      <c r="GK23" s="147">
        <v>45693</v>
      </c>
      <c r="GL23" s="152">
        <v>4.649</v>
      </c>
      <c r="GM23" s="152">
        <v>33.33008</v>
      </c>
      <c r="GO23" s="168"/>
      <c r="GP23" s="170">
        <v>45722</v>
      </c>
      <c r="GQ23">
        <v>4.6597</v>
      </c>
      <c r="GR23">
        <v>33.40632</v>
      </c>
      <c r="GT23" s="168"/>
      <c r="GU23" s="170">
        <v>45754</v>
      </c>
      <c r="GV23">
        <v>4.7484</v>
      </c>
      <c r="GW23">
        <v>34.17898</v>
      </c>
      <c r="GY23" s="168"/>
      <c r="GZ23" s="170">
        <v>45784</v>
      </c>
      <c r="HA23">
        <v>4.5313</v>
      </c>
      <c r="HB23">
        <v>32.62763</v>
      </c>
      <c r="HD23" s="168"/>
      <c r="HE23" s="147">
        <v>45813</v>
      </c>
      <c r="HF23" s="152">
        <v>4.5396</v>
      </c>
      <c r="HG23" s="152">
        <v>32.62384</v>
      </c>
      <c r="HI23" s="168"/>
      <c r="HJ23" s="147">
        <v>45846</v>
      </c>
      <c r="HK23">
        <v>4.5479</v>
      </c>
      <c r="HL23">
        <v>32.53295</v>
      </c>
      <c r="HN23" s="168"/>
      <c r="HO23" s="147">
        <v>45875</v>
      </c>
      <c r="HP23" s="152">
        <v>4.5141</v>
      </c>
      <c r="HQ23" s="152">
        <v>32.23474</v>
      </c>
      <c r="HS23" s="168"/>
      <c r="HT23" s="147">
        <v>45905</v>
      </c>
      <c r="HU23">
        <v>4.5296</v>
      </c>
      <c r="HV23">
        <v>32.18915</v>
      </c>
      <c r="HX23" s="168"/>
      <c r="HY23" s="147"/>
      <c r="IC23" s="168"/>
      <c r="ID23" s="147">
        <v>45966</v>
      </c>
      <c r="IE23" s="8">
        <v>4.5765</v>
      </c>
      <c r="IF23">
        <f t="shared" si="29"/>
        <v>32.44784265</v>
      </c>
      <c r="IG23" s="8">
        <v>7.0901</v>
      </c>
      <c r="II23" s="168"/>
      <c r="IJ23" s="147">
        <v>45999</v>
      </c>
      <c r="IK23" s="8">
        <v>4.5123</v>
      </c>
      <c r="IL23">
        <v>31.93083972</v>
      </c>
      <c r="IN23" s="168"/>
      <c r="IO23" s="147">
        <v>46029</v>
      </c>
      <c r="IP23" s="8">
        <v>4.4611</v>
      </c>
      <c r="IQ23">
        <v>31.31112257</v>
      </c>
      <c r="IS23" s="168"/>
      <c r="IT23" s="147"/>
      <c r="IU23" s="8"/>
      <c r="IX23" s="168"/>
      <c r="IY23" s="147">
        <v>46087</v>
      </c>
      <c r="IZ23" s="8">
        <v>4.5967</v>
      </c>
      <c r="JA23">
        <v>31.72872175</v>
      </c>
      <c r="JC23" s="168"/>
      <c r="JD23" s="147">
        <v>46119</v>
      </c>
      <c r="JE23" s="8">
        <v>4.7335</v>
      </c>
      <c r="JF23">
        <v>32.5920409</v>
      </c>
      <c r="JH23" s="168"/>
      <c r="JI23" s="147">
        <v>46148</v>
      </c>
      <c r="JJ23" s="8">
        <v>4.753</v>
      </c>
      <c r="JK23">
        <v>32.5875186</v>
      </c>
      <c r="JM23" s="168"/>
      <c r="JN23" s="147">
        <v>46177</v>
      </c>
      <c r="JO23" s="8">
        <v>4.8178</v>
      </c>
      <c r="JP23">
        <v>32.85884134</v>
      </c>
    </row>
    <row r="24" spans="2:276">
      <c r="B24" s="168" t="s">
        <v>598</v>
      </c>
      <c r="C24" s="168" t="s">
        <v>2886</v>
      </c>
      <c r="D24" s="149">
        <f t="shared" si="6"/>
        <v>5.2412</v>
      </c>
      <c r="E24" s="181" t="s">
        <v>599</v>
      </c>
      <c r="F24" s="149">
        <f t="shared" si="7"/>
        <v>6.3509</v>
      </c>
      <c r="G24" s="309">
        <f t="shared" si="8"/>
        <v>33.28633708</v>
      </c>
      <c r="I24" s="168" t="s">
        <v>600</v>
      </c>
      <c r="J24" s="168" t="s">
        <v>2887</v>
      </c>
      <c r="K24" s="149">
        <f t="shared" si="9"/>
        <v>5.1822</v>
      </c>
      <c r="L24" s="181" t="s">
        <v>601</v>
      </c>
      <c r="M24" s="149">
        <f t="shared" si="10"/>
        <v>6.5672</v>
      </c>
      <c r="N24" s="309">
        <f t="shared" si="11"/>
        <v>34.03254384</v>
      </c>
      <c r="P24" s="168" t="s">
        <v>602</v>
      </c>
      <c r="Q24" s="168" t="s">
        <v>2888</v>
      </c>
      <c r="R24" s="149">
        <f t="shared" si="12"/>
        <v>5.1491</v>
      </c>
      <c r="S24" s="181" t="s">
        <v>603</v>
      </c>
      <c r="T24" s="149">
        <f t="shared" si="13"/>
        <v>6.6691</v>
      </c>
      <c r="U24" s="309">
        <f t="shared" si="14"/>
        <v>34.33986281</v>
      </c>
      <c r="W24" s="168" t="s">
        <v>604</v>
      </c>
      <c r="X24" s="168" t="s">
        <v>2717</v>
      </c>
      <c r="Y24" s="149">
        <f t="shared" si="15"/>
        <v>5.3282</v>
      </c>
      <c r="Z24" s="181" t="s">
        <v>605</v>
      </c>
      <c r="AA24" s="149">
        <f t="shared" si="16"/>
        <v>6.6986</v>
      </c>
      <c r="AB24" s="309">
        <f t="shared" si="17"/>
        <v>35.69148052</v>
      </c>
      <c r="AD24" s="168" t="s">
        <v>606</v>
      </c>
      <c r="AE24" s="168" t="s">
        <v>2889</v>
      </c>
      <c r="AF24" s="149">
        <f t="shared" si="18"/>
        <v>5.315</v>
      </c>
      <c r="AG24" s="181" t="s">
        <v>607</v>
      </c>
      <c r="AH24" s="149">
        <f t="shared" si="19"/>
        <v>6.7405</v>
      </c>
      <c r="AI24" s="309">
        <f t="shared" si="20"/>
        <v>35.8257575</v>
      </c>
      <c r="AK24" s="168" t="s">
        <v>608</v>
      </c>
      <c r="AL24" s="168" t="s">
        <v>2890</v>
      </c>
      <c r="AM24" s="149">
        <f t="shared" si="21"/>
        <v>5.3109</v>
      </c>
      <c r="AN24" s="181" t="s">
        <v>609</v>
      </c>
      <c r="AO24" s="149">
        <f t="shared" si="22"/>
        <v>6.8998</v>
      </c>
      <c r="AP24" s="309">
        <f t="shared" si="23"/>
        <v>36.64414782</v>
      </c>
      <c r="AR24" s="168"/>
      <c r="AS24" s="168"/>
      <c r="AT24" s="149"/>
      <c r="AU24" s="181"/>
      <c r="AV24" s="149"/>
      <c r="AW24" s="309"/>
      <c r="AY24" s="168" t="s">
        <v>610</v>
      </c>
      <c r="AZ24" s="168" t="s">
        <v>2891</v>
      </c>
      <c r="BA24" s="149">
        <f t="shared" si="27"/>
        <v>5.2158</v>
      </c>
      <c r="BB24" s="181" t="s">
        <v>611</v>
      </c>
      <c r="BC24" s="149">
        <f t="shared" si="28"/>
        <v>7.2555</v>
      </c>
      <c r="BD24" s="309">
        <f t="shared" si="31"/>
        <v>37.8432369</v>
      </c>
      <c r="BF24" s="168" t="s">
        <v>612</v>
      </c>
      <c r="BG24" s="168" t="s">
        <v>2892</v>
      </c>
      <c r="BH24" s="149">
        <f t="shared" si="0"/>
        <v>5.0196</v>
      </c>
      <c r="BI24" s="181" t="s">
        <v>377</v>
      </c>
      <c r="BJ24" s="149">
        <f t="shared" si="1"/>
        <v>6.9746</v>
      </c>
      <c r="BK24" s="309">
        <f t="shared" si="2"/>
        <v>35.00970216</v>
      </c>
      <c r="BM24" s="168"/>
      <c r="BN24" s="168"/>
      <c r="BO24" s="149"/>
      <c r="BP24" s="181"/>
      <c r="BQ24" s="149"/>
      <c r="BR24" s="309"/>
      <c r="BT24" s="168"/>
      <c r="BU24" s="172">
        <v>44959</v>
      </c>
      <c r="BV24" s="149">
        <v>4.8814</v>
      </c>
      <c r="BW24" s="309">
        <v>32.7688382</v>
      </c>
      <c r="BY24" s="168"/>
      <c r="BZ24" s="172">
        <v>44992</v>
      </c>
      <c r="CA24" s="149">
        <v>4.9887</v>
      </c>
      <c r="CB24" s="309">
        <v>34.49985372</v>
      </c>
      <c r="CD24" s="168"/>
      <c r="CE24" s="172">
        <v>45019</v>
      </c>
      <c r="CF24" s="149">
        <v>4.9746</v>
      </c>
      <c r="CG24" s="309">
        <v>34.2277353</v>
      </c>
      <c r="CI24" s="168"/>
      <c r="CJ24" s="172">
        <v>45051</v>
      </c>
      <c r="CK24" s="149">
        <v>4.8888</v>
      </c>
      <c r="CL24" s="309">
        <v>33.78845232</v>
      </c>
      <c r="CN24" s="168"/>
      <c r="CO24" s="172">
        <v>45079</v>
      </c>
      <c r="CP24" s="149">
        <v>4.8813</v>
      </c>
      <c r="CQ24" s="309">
        <v>34.62745407</v>
      </c>
      <c r="CS24" s="168"/>
      <c r="CT24" s="172">
        <v>45112</v>
      </c>
      <c r="CU24" s="149">
        <v>4.834</v>
      </c>
      <c r="CV24" s="309">
        <v>34.7893312</v>
      </c>
      <c r="CX24" s="168"/>
      <c r="CY24" s="172">
        <v>45145</v>
      </c>
      <c r="CZ24" s="149">
        <v>4.8392</v>
      </c>
      <c r="DA24" s="309">
        <v>34.5422096</v>
      </c>
      <c r="DC24" s="168"/>
      <c r="DD24" s="173">
        <v>45173</v>
      </c>
      <c r="DE24" s="149">
        <v>4.8279</v>
      </c>
      <c r="DF24" s="309">
        <v>34.65756294</v>
      </c>
      <c r="DH24" s="168"/>
      <c r="DI24" s="173"/>
      <c r="DJ24" s="149"/>
      <c r="DK24" s="309"/>
      <c r="DM24" s="168"/>
      <c r="DN24" s="173">
        <v>45236</v>
      </c>
      <c r="DO24" s="149">
        <v>4.9302</v>
      </c>
      <c r="DP24" s="309">
        <v>35.3889756</v>
      </c>
      <c r="DR24" s="168"/>
      <c r="DS24" s="173">
        <v>45265</v>
      </c>
      <c r="DT24" s="149">
        <v>4.9302</v>
      </c>
      <c r="DU24" s="309">
        <v>35.06703354</v>
      </c>
      <c r="DW24" s="168"/>
      <c r="DX24" s="173">
        <v>45295</v>
      </c>
      <c r="DY24" s="149">
        <v>4.8273</v>
      </c>
      <c r="DZ24" s="309">
        <v>34.272382</v>
      </c>
      <c r="EB24" s="168"/>
      <c r="EC24" s="173"/>
      <c r="ED24" s="149"/>
      <c r="EE24" s="309"/>
      <c r="EG24" s="168"/>
      <c r="EH24" s="173">
        <v>45356</v>
      </c>
      <c r="EI24" s="149">
        <v>5.0045</v>
      </c>
      <c r="EJ24" s="309">
        <v>35.54546</v>
      </c>
      <c r="EL24" s="168"/>
      <c r="EM24" s="173">
        <v>45384</v>
      </c>
      <c r="EN24" s="149">
        <v>5.0995</v>
      </c>
      <c r="EO24" s="309">
        <v>36.18452215</v>
      </c>
      <c r="EQ24" s="168"/>
      <c r="ER24" s="173">
        <v>45419</v>
      </c>
      <c r="ES24" s="149">
        <v>5.1521</v>
      </c>
      <c r="ET24" s="309">
        <v>36.58094042</v>
      </c>
      <c r="EV24" s="168"/>
      <c r="EW24" s="173">
        <v>45446</v>
      </c>
      <c r="EX24" s="149">
        <v>5.1329</v>
      </c>
      <c r="EY24" s="309">
        <v>36.48773294</v>
      </c>
      <c r="FA24" s="168"/>
      <c r="FB24" s="173">
        <v>45478</v>
      </c>
      <c r="FC24" s="149">
        <v>5.0927</v>
      </c>
      <c r="FD24" s="309">
        <v>36.30534903</v>
      </c>
      <c r="FF24" s="168"/>
      <c r="FG24" s="173">
        <v>45510</v>
      </c>
      <c r="FH24" s="149">
        <v>4.967</v>
      </c>
      <c r="FI24" s="309">
        <v>35.423651</v>
      </c>
      <c r="FK24" s="168"/>
      <c r="FL24" s="147">
        <v>45537</v>
      </c>
      <c r="FM24" s="152">
        <v>4.7963</v>
      </c>
      <c r="FN24" s="152">
        <v>34.06668</v>
      </c>
      <c r="FP24" s="168"/>
      <c r="FQ24" s="147"/>
      <c r="FR24" s="152"/>
      <c r="FS24" s="152"/>
      <c r="FU24" s="168"/>
      <c r="FV24" s="147">
        <v>45601</v>
      </c>
      <c r="FW24" s="152">
        <v>4.7535</v>
      </c>
      <c r="FX24" s="152">
        <v>33.7574556</v>
      </c>
      <c r="FZ24" s="168"/>
      <c r="GA24" s="147">
        <v>45631</v>
      </c>
      <c r="GB24">
        <v>4.7327</v>
      </c>
      <c r="GC24">
        <v>34.01817</v>
      </c>
      <c r="GE24" s="168"/>
      <c r="GF24" s="147"/>
      <c r="GJ24" s="168"/>
      <c r="GK24" s="147"/>
      <c r="GO24" s="168"/>
      <c r="GP24" s="170">
        <v>45721</v>
      </c>
      <c r="GQ24">
        <v>4.6633</v>
      </c>
      <c r="GR24">
        <v>33.44239</v>
      </c>
      <c r="GT24" s="168"/>
      <c r="GU24" s="170">
        <v>45750</v>
      </c>
      <c r="GV24">
        <v>4.7457</v>
      </c>
      <c r="GW24">
        <v>34.11636</v>
      </c>
      <c r="GY24" s="168"/>
      <c r="GZ24" s="170">
        <v>45783</v>
      </c>
      <c r="HA24">
        <v>4.5571</v>
      </c>
      <c r="HB24">
        <v>32.81477</v>
      </c>
      <c r="HD24" s="168"/>
      <c r="HE24" s="147">
        <v>45812</v>
      </c>
      <c r="HF24" s="152">
        <v>4.5372</v>
      </c>
      <c r="HG24" s="152">
        <v>32.61612</v>
      </c>
      <c r="HI24" s="168"/>
      <c r="HJ24" s="147">
        <v>45845</v>
      </c>
      <c r="HK24">
        <v>4.5227</v>
      </c>
      <c r="HL24">
        <v>32.34002</v>
      </c>
      <c r="HN24" s="168"/>
      <c r="HO24" s="147">
        <v>45874</v>
      </c>
      <c r="HP24" s="152">
        <v>4.5135</v>
      </c>
      <c r="HQ24" s="152">
        <v>32.21104</v>
      </c>
      <c r="HS24" s="168"/>
      <c r="HT24" s="147">
        <v>45904</v>
      </c>
      <c r="HU24">
        <v>4.528</v>
      </c>
      <c r="HV24">
        <v>32.17235</v>
      </c>
      <c r="HX24" s="168"/>
      <c r="HY24" s="147"/>
      <c r="IC24" s="168"/>
      <c r="ID24" s="147">
        <v>45965</v>
      </c>
      <c r="IE24" s="8">
        <v>4.5695</v>
      </c>
      <c r="IF24">
        <f t="shared" si="29"/>
        <v>32.39090075</v>
      </c>
      <c r="IG24" s="8">
        <v>7.0885</v>
      </c>
      <c r="II24" s="168"/>
      <c r="IJ24" s="147">
        <v>45996</v>
      </c>
      <c r="IK24" s="8">
        <v>4.5291</v>
      </c>
      <c r="IL24">
        <v>32.04292959</v>
      </c>
      <c r="IN24" s="168"/>
      <c r="IO24" s="147">
        <v>46028</v>
      </c>
      <c r="IP24" s="8">
        <v>4.4818</v>
      </c>
      <c r="IQ24">
        <v>31.45013514</v>
      </c>
      <c r="IS24" s="168"/>
      <c r="IT24" s="147"/>
      <c r="IU24" s="8"/>
      <c r="IX24" s="168"/>
      <c r="IY24" s="147">
        <v>46086</v>
      </c>
      <c r="IZ24" s="8">
        <v>4.5754</v>
      </c>
      <c r="JA24">
        <v>31.57346278</v>
      </c>
      <c r="JC24" s="168"/>
      <c r="JD24" s="147">
        <v>46115</v>
      </c>
      <c r="JE24" s="8">
        <v>4.7348</v>
      </c>
      <c r="JF24">
        <v>32.63650292</v>
      </c>
      <c r="JH24" s="168"/>
      <c r="JI24" s="147"/>
      <c r="JJ24" s="8"/>
      <c r="JM24" s="168"/>
      <c r="JN24" s="147">
        <v>46176</v>
      </c>
      <c r="JO24" s="8">
        <v>4.8192</v>
      </c>
      <c r="JP24">
        <v>32.85923328</v>
      </c>
    </row>
    <row r="25" spans="2:276">
      <c r="B25" s="168"/>
      <c r="C25" s="168"/>
      <c r="D25" s="149"/>
      <c r="E25" s="181"/>
      <c r="F25" s="149"/>
      <c r="G25" s="309"/>
      <c r="I25" s="168"/>
      <c r="J25" s="168"/>
      <c r="K25" s="149"/>
      <c r="L25" s="181"/>
      <c r="M25" s="149"/>
      <c r="N25" s="309"/>
      <c r="P25" s="168" t="s">
        <v>618</v>
      </c>
      <c r="Q25" s="168" t="s">
        <v>2893</v>
      </c>
      <c r="R25" s="149">
        <f t="shared" si="12"/>
        <v>5.1202</v>
      </c>
      <c r="S25" s="181" t="s">
        <v>619</v>
      </c>
      <c r="T25" s="149">
        <f t="shared" ref="T25:T26" si="32">S25/100</f>
        <v>6.7095</v>
      </c>
      <c r="U25" s="309">
        <f t="shared" ref="U25:U26" si="33">R25*T25</f>
        <v>34.3539819</v>
      </c>
      <c r="W25" s="168" t="s">
        <v>620</v>
      </c>
      <c r="X25" s="168" t="s">
        <v>2894</v>
      </c>
      <c r="Y25" s="149">
        <f t="shared" si="15"/>
        <v>5.3117</v>
      </c>
      <c r="Z25" s="181" t="s">
        <v>621</v>
      </c>
      <c r="AA25" s="149">
        <f t="shared" si="16"/>
        <v>6.7071</v>
      </c>
      <c r="AB25" s="309">
        <f t="shared" si="17"/>
        <v>35.62610307</v>
      </c>
      <c r="AD25" s="168" t="s">
        <v>622</v>
      </c>
      <c r="AE25" s="168" t="s">
        <v>2895</v>
      </c>
      <c r="AF25" s="149">
        <f t="shared" si="18"/>
        <v>5.3592</v>
      </c>
      <c r="AG25" s="181" t="s">
        <v>623</v>
      </c>
      <c r="AH25" s="149">
        <f t="shared" si="19"/>
        <v>6.7636</v>
      </c>
      <c r="AI25" s="309">
        <f t="shared" si="20"/>
        <v>36.24748512</v>
      </c>
      <c r="AK25" s="168" t="s">
        <v>624</v>
      </c>
      <c r="AL25" s="168" t="s">
        <v>2896</v>
      </c>
      <c r="AM25" s="149">
        <f t="shared" si="21"/>
        <v>5.3176</v>
      </c>
      <c r="AN25" s="181" t="s">
        <v>625</v>
      </c>
      <c r="AO25" s="149">
        <f t="shared" si="22"/>
        <v>6.8917</v>
      </c>
      <c r="AP25" s="309">
        <f t="shared" si="23"/>
        <v>36.64730392</v>
      </c>
      <c r="AR25" s="168"/>
      <c r="AS25" s="168"/>
      <c r="AT25" s="149"/>
      <c r="AU25" s="181"/>
      <c r="AV25" s="149"/>
      <c r="AW25" s="309"/>
      <c r="AY25" s="168" t="s">
        <v>626</v>
      </c>
      <c r="AZ25" s="168" t="s">
        <v>2897</v>
      </c>
      <c r="BA25" s="149">
        <f t="shared" si="27"/>
        <v>5.1975</v>
      </c>
      <c r="BB25" s="181" t="s">
        <v>627</v>
      </c>
      <c r="BC25" s="149">
        <f t="shared" si="28"/>
        <v>7.2472</v>
      </c>
      <c r="BD25" s="309">
        <f t="shared" si="31"/>
        <v>37.667322</v>
      </c>
      <c r="BF25" s="168" t="s">
        <v>628</v>
      </c>
      <c r="BG25" s="168" t="s">
        <v>2898</v>
      </c>
      <c r="BH25" s="149">
        <f t="shared" si="0"/>
        <v>4.9309</v>
      </c>
      <c r="BI25" s="181" t="s">
        <v>629</v>
      </c>
      <c r="BJ25" s="149">
        <f t="shared" si="1"/>
        <v>7.0384</v>
      </c>
      <c r="BK25" s="309">
        <f t="shared" si="2"/>
        <v>34.70564656</v>
      </c>
      <c r="BM25" s="168"/>
      <c r="BN25" s="168"/>
      <c r="BO25" s="149"/>
      <c r="BP25" s="181"/>
      <c r="BQ25" s="149"/>
      <c r="BR25" s="309"/>
      <c r="BT25" s="168"/>
      <c r="BU25" s="172">
        <v>44958</v>
      </c>
      <c r="BV25" s="149">
        <v>4.8695</v>
      </c>
      <c r="BW25" s="309">
        <v>32.8652294</v>
      </c>
      <c r="BY25" s="168"/>
      <c r="BZ25" s="172">
        <v>44991</v>
      </c>
      <c r="CA25" s="149">
        <v>5.0103</v>
      </c>
      <c r="CB25" s="309">
        <v>34.54651953</v>
      </c>
      <c r="CD25" s="168"/>
      <c r="CE25" s="172"/>
      <c r="CF25" s="149"/>
      <c r="CG25" s="309"/>
      <c r="CI25" s="168"/>
      <c r="CJ25" s="172">
        <v>45050</v>
      </c>
      <c r="CK25" s="149">
        <v>4.9041</v>
      </c>
      <c r="CL25" s="309">
        <v>33.86477214</v>
      </c>
      <c r="CN25" s="168"/>
      <c r="CO25" s="172">
        <v>45078</v>
      </c>
      <c r="CP25" s="149">
        <v>4.8829</v>
      </c>
      <c r="CQ25" s="309">
        <v>34.65149985</v>
      </c>
      <c r="CS25" s="168"/>
      <c r="CT25" s="172">
        <v>45111</v>
      </c>
      <c r="CU25" s="149">
        <v>4.8448</v>
      </c>
      <c r="CV25" s="309">
        <v>34.90484608</v>
      </c>
      <c r="CX25" s="168"/>
      <c r="CY25" s="172">
        <v>45142</v>
      </c>
      <c r="CZ25" s="149">
        <v>4.8166</v>
      </c>
      <c r="DA25" s="309">
        <v>34.39919388</v>
      </c>
      <c r="DC25" s="168"/>
      <c r="DD25" s="173">
        <v>45170</v>
      </c>
      <c r="DE25" s="149">
        <v>4.8084</v>
      </c>
      <c r="DF25" s="309">
        <v>34.51854192</v>
      </c>
      <c r="DH25" s="168"/>
      <c r="DI25" s="173"/>
      <c r="DJ25" s="149"/>
      <c r="DK25" s="309"/>
      <c r="DM25" s="168"/>
      <c r="DN25" s="173">
        <v>45233</v>
      </c>
      <c r="DO25" s="149">
        <v>4.9767</v>
      </c>
      <c r="DP25" s="309">
        <v>35.73071532</v>
      </c>
      <c r="DR25" s="168"/>
      <c r="DS25" s="173">
        <v>45264</v>
      </c>
      <c r="DT25" s="149">
        <v>4.8851</v>
      </c>
      <c r="DU25" s="309">
        <v>34.68958361</v>
      </c>
      <c r="DW25" s="168"/>
      <c r="DX25" s="173">
        <v>45294</v>
      </c>
      <c r="DY25" s="149">
        <v>4.8036</v>
      </c>
      <c r="DZ25" s="309">
        <v>34.106521</v>
      </c>
      <c r="EB25" s="168"/>
      <c r="EC25" s="173"/>
      <c r="ED25" s="149"/>
      <c r="EE25" s="309"/>
      <c r="EG25" s="168"/>
      <c r="EH25" s="173">
        <v>45355</v>
      </c>
      <c r="EI25" s="149">
        <v>5.0175</v>
      </c>
      <c r="EJ25" s="309">
        <v>35.63429</v>
      </c>
      <c r="EL25" s="168"/>
      <c r="EM25" s="173">
        <v>45383</v>
      </c>
      <c r="EN25" s="149">
        <v>5.0851</v>
      </c>
      <c r="EO25" s="309">
        <v>36.07268238</v>
      </c>
      <c r="EQ25" s="168"/>
      <c r="ER25" s="173">
        <v>45418</v>
      </c>
      <c r="ES25" s="149">
        <v>5.1425</v>
      </c>
      <c r="ET25" s="309">
        <v>36.5086645</v>
      </c>
      <c r="EV25" s="168"/>
      <c r="EW25" s="173"/>
      <c r="EX25" s="149"/>
      <c r="EY25" s="309"/>
      <c r="FA25" s="168"/>
      <c r="FB25" s="173">
        <v>45477</v>
      </c>
      <c r="FC25" s="149">
        <v>5.1022</v>
      </c>
      <c r="FD25" s="309">
        <v>36.3812371</v>
      </c>
      <c r="FF25" s="168"/>
      <c r="FG25" s="173">
        <v>45509</v>
      </c>
      <c r="FH25" s="149">
        <v>4.9494</v>
      </c>
      <c r="FI25" s="309">
        <v>35.311494</v>
      </c>
      <c r="FK25" s="168"/>
      <c r="FL25" s="173"/>
      <c r="FM25" s="149"/>
      <c r="FN25" s="309"/>
      <c r="FP25" s="168"/>
      <c r="FQ25" s="173"/>
      <c r="FR25" s="149"/>
      <c r="FS25" s="309"/>
      <c r="FU25" s="168"/>
      <c r="FV25" s="147">
        <v>45600</v>
      </c>
      <c r="FW25" s="149">
        <v>4.7597</v>
      </c>
      <c r="FX25" s="309">
        <v>33.89049191</v>
      </c>
      <c r="FZ25" s="168"/>
      <c r="GA25" s="147">
        <v>45630</v>
      </c>
      <c r="GB25">
        <v>4.7375</v>
      </c>
      <c r="GC25">
        <v>34.07873</v>
      </c>
      <c r="GE25" s="168"/>
      <c r="GF25" s="147"/>
      <c r="GJ25" s="168"/>
      <c r="GK25" s="147"/>
      <c r="GO25" s="168"/>
      <c r="GP25" s="170">
        <v>45720</v>
      </c>
      <c r="GQ25">
        <v>4.6983</v>
      </c>
      <c r="GR25">
        <v>33.70513</v>
      </c>
      <c r="GT25" s="168"/>
      <c r="GU25" s="170">
        <v>45749</v>
      </c>
      <c r="GV25">
        <v>4.7241</v>
      </c>
      <c r="GW25">
        <v>33.91573</v>
      </c>
      <c r="GY25" s="168"/>
      <c r="GZ25" s="170"/>
      <c r="HD25" s="168"/>
      <c r="HE25" s="147">
        <v>45811</v>
      </c>
      <c r="HF25" s="152">
        <v>4.5302</v>
      </c>
      <c r="HG25" s="152">
        <v>32.55809</v>
      </c>
      <c r="HI25" s="168"/>
      <c r="HJ25" s="147">
        <v>45842</v>
      </c>
      <c r="HK25">
        <v>4.5265</v>
      </c>
      <c r="HL25">
        <v>32.38032</v>
      </c>
      <c r="HN25" s="168"/>
      <c r="HO25" s="147">
        <v>45873</v>
      </c>
      <c r="HP25" s="152">
        <v>4.5366</v>
      </c>
      <c r="HQ25" s="152">
        <v>32.38906</v>
      </c>
      <c r="HS25" s="168"/>
      <c r="HT25" s="147">
        <v>45903</v>
      </c>
      <c r="HU25">
        <v>4.5327</v>
      </c>
      <c r="HV25">
        <v>32.23112</v>
      </c>
      <c r="HX25" s="168"/>
      <c r="HY25" s="147"/>
      <c r="IC25" s="168"/>
      <c r="ID25" s="147">
        <v>45964</v>
      </c>
      <c r="IE25" s="8">
        <v>4.5614</v>
      </c>
      <c r="IF25">
        <f t="shared" si="29"/>
        <v>32.32527338</v>
      </c>
      <c r="IG25" s="8">
        <v>7.0867</v>
      </c>
      <c r="II25" s="168"/>
      <c r="IJ25" s="147">
        <v>45995</v>
      </c>
      <c r="IK25" s="8">
        <v>4.5178</v>
      </c>
      <c r="IL25">
        <v>31.95575474</v>
      </c>
      <c r="IN25" s="168"/>
      <c r="IO25" s="147">
        <v>46027</v>
      </c>
      <c r="IP25" s="8">
        <v>4.5008</v>
      </c>
      <c r="IQ25">
        <v>31.6091184</v>
      </c>
      <c r="IS25" s="168"/>
      <c r="IT25" s="147"/>
      <c r="IU25" s="8"/>
      <c r="IX25" s="168"/>
      <c r="IY25" s="147">
        <v>46085</v>
      </c>
      <c r="IZ25" s="8">
        <v>4.5688</v>
      </c>
      <c r="JA25">
        <v>31.58137312</v>
      </c>
      <c r="JC25" s="168"/>
      <c r="JD25" s="147">
        <v>46114</v>
      </c>
      <c r="JE25" s="8">
        <v>4.7382</v>
      </c>
      <c r="JF25">
        <v>32.6367216</v>
      </c>
      <c r="JH25" s="168"/>
      <c r="JI25" s="147"/>
      <c r="JJ25" s="8"/>
      <c r="JM25" s="168"/>
      <c r="JN25" s="147">
        <v>46175</v>
      </c>
      <c r="JO25" s="8">
        <v>4.8064</v>
      </c>
      <c r="JP25">
        <v>32.77339968</v>
      </c>
    </row>
    <row r="26" spans="2:276">
      <c r="B26" s="168"/>
      <c r="C26" s="168"/>
      <c r="D26" s="149"/>
      <c r="E26" s="181"/>
      <c r="F26" s="149"/>
      <c r="G26" s="309"/>
      <c r="I26" s="168"/>
      <c r="J26" s="168"/>
      <c r="K26" s="149"/>
      <c r="L26" s="181"/>
      <c r="M26" s="149"/>
      <c r="N26" s="309"/>
      <c r="P26" s="168" t="s">
        <v>635</v>
      </c>
      <c r="Q26" s="168" t="s">
        <v>2899</v>
      </c>
      <c r="R26" s="149">
        <f t="shared" si="12"/>
        <v>5.1447</v>
      </c>
      <c r="S26" s="181" t="s">
        <v>636</v>
      </c>
      <c r="T26" s="149">
        <f t="shared" si="32"/>
        <v>6.6651</v>
      </c>
      <c r="U26" s="309">
        <f t="shared" si="33"/>
        <v>34.28993997</v>
      </c>
      <c r="W26" s="168" t="s">
        <v>637</v>
      </c>
      <c r="X26" s="168" t="s">
        <v>2900</v>
      </c>
      <c r="Y26" s="149">
        <f t="shared" si="15"/>
        <v>5.2791</v>
      </c>
      <c r="Z26" s="181" t="s">
        <v>638</v>
      </c>
      <c r="AA26" s="149">
        <f t="shared" si="16"/>
        <v>6.6863</v>
      </c>
      <c r="AB26" s="309">
        <f t="shared" si="17"/>
        <v>35.29764633</v>
      </c>
      <c r="AD26" s="168" t="s">
        <v>639</v>
      </c>
      <c r="AE26" s="168" t="s">
        <v>2901</v>
      </c>
      <c r="AF26" s="149">
        <f t="shared" si="18"/>
        <v>5.3425</v>
      </c>
      <c r="AG26" s="181" t="s">
        <v>640</v>
      </c>
      <c r="AH26" s="149">
        <f t="shared" si="19"/>
        <v>6.7813</v>
      </c>
      <c r="AI26" s="309">
        <f t="shared" si="20"/>
        <v>36.22909525</v>
      </c>
      <c r="AK26" s="168" t="s">
        <v>641</v>
      </c>
      <c r="AL26" s="168" t="s">
        <v>2902</v>
      </c>
      <c r="AM26" s="149">
        <f t="shared" si="21"/>
        <v>5.3048</v>
      </c>
      <c r="AN26" s="181" t="s">
        <v>642</v>
      </c>
      <c r="AO26" s="149">
        <f t="shared" si="22"/>
        <v>6.8821</v>
      </c>
      <c r="AP26" s="309">
        <f t="shared" si="23"/>
        <v>36.50816408</v>
      </c>
      <c r="AR26" s="168"/>
      <c r="AS26" s="168"/>
      <c r="AT26" s="149"/>
      <c r="AU26" s="181"/>
      <c r="AV26" s="149"/>
      <c r="AW26" s="309"/>
      <c r="AY26" s="168" t="s">
        <v>643</v>
      </c>
      <c r="AZ26" s="168" t="s">
        <v>2903</v>
      </c>
      <c r="BA26" s="149">
        <f t="shared" si="27"/>
        <v>5.2077</v>
      </c>
      <c r="BB26" s="181" t="s">
        <v>644</v>
      </c>
      <c r="BC26" s="149">
        <f t="shared" si="28"/>
        <v>7.2197</v>
      </c>
      <c r="BD26" s="309">
        <f t="shared" si="31"/>
        <v>37.59803169</v>
      </c>
      <c r="BF26" s="168" t="s">
        <v>645</v>
      </c>
      <c r="BG26" s="168" t="s">
        <v>2904</v>
      </c>
      <c r="BH26" s="149">
        <f t="shared" si="0"/>
        <v>4.9359</v>
      </c>
      <c r="BI26" s="181" t="s">
        <v>646</v>
      </c>
      <c r="BJ26" s="149">
        <f t="shared" si="1"/>
        <v>7.0542</v>
      </c>
      <c r="BK26" s="309">
        <f t="shared" si="2"/>
        <v>34.81882578</v>
      </c>
      <c r="BM26" s="168"/>
      <c r="BN26" s="168"/>
      <c r="BO26" s="149"/>
      <c r="BP26" s="181"/>
      <c r="BQ26" s="149"/>
      <c r="BR26" s="309"/>
      <c r="BT26" s="168"/>
      <c r="BU26" s="168"/>
      <c r="BV26" s="149"/>
      <c r="BW26" s="309"/>
      <c r="BY26" s="168"/>
      <c r="BZ26" s="172">
        <v>44988</v>
      </c>
      <c r="CA26" s="149">
        <v>5.0374</v>
      </c>
      <c r="CB26" s="309">
        <v>34.81699758</v>
      </c>
      <c r="CD26" s="168"/>
      <c r="CE26" s="172"/>
      <c r="CF26" s="149"/>
      <c r="CG26" s="309"/>
      <c r="CI26" s="168"/>
      <c r="CJ26" s="172"/>
      <c r="CK26" s="149"/>
      <c r="CL26" s="309"/>
      <c r="CN26" s="168"/>
      <c r="CO26" s="172"/>
      <c r="CP26" s="149"/>
      <c r="CQ26" s="309"/>
      <c r="CS26" s="168"/>
      <c r="CT26" s="172">
        <v>45110</v>
      </c>
      <c r="CU26" s="149">
        <v>4.8739</v>
      </c>
      <c r="CV26" s="309">
        <v>35.16860023</v>
      </c>
      <c r="CX26" s="168"/>
      <c r="CY26" s="172">
        <v>45141</v>
      </c>
      <c r="CZ26" s="149">
        <v>4.7929</v>
      </c>
      <c r="DA26" s="309">
        <v>34.26683855</v>
      </c>
      <c r="DC26" s="168"/>
      <c r="DD26" s="172"/>
      <c r="DE26" s="149"/>
      <c r="DF26" s="309"/>
      <c r="DH26" s="168"/>
      <c r="DI26" s="172"/>
      <c r="DJ26" s="149"/>
      <c r="DK26" s="309"/>
      <c r="DM26" s="168"/>
      <c r="DN26" s="172">
        <v>45232</v>
      </c>
      <c r="DO26" s="149">
        <v>4.9939</v>
      </c>
      <c r="DP26" s="309">
        <v>35.85470383</v>
      </c>
      <c r="DR26" s="168"/>
      <c r="DS26" s="172">
        <v>45261</v>
      </c>
      <c r="DT26" s="149">
        <v>4.9441</v>
      </c>
      <c r="DU26" s="309">
        <v>35.15452864</v>
      </c>
      <c r="DW26" s="168"/>
      <c r="DX26" s="172">
        <v>45293</v>
      </c>
      <c r="DY26" s="149">
        <v>4.8368</v>
      </c>
      <c r="DZ26" s="309">
        <v>34.230034</v>
      </c>
      <c r="EB26" s="168"/>
      <c r="EC26" s="172"/>
      <c r="ED26" s="149"/>
      <c r="EE26" s="309"/>
      <c r="EG26" s="168"/>
      <c r="EH26" s="172">
        <v>45352</v>
      </c>
      <c r="EI26" s="149">
        <v>5.0229</v>
      </c>
      <c r="EJ26" s="309">
        <v>35.69223</v>
      </c>
      <c r="EL26" s="168"/>
      <c r="EM26" s="172"/>
      <c r="EN26" s="149"/>
      <c r="EO26" s="309"/>
      <c r="EQ26" s="168"/>
      <c r="ER26" s="172"/>
      <c r="ES26" s="149"/>
      <c r="ET26" s="309"/>
      <c r="EV26" s="168"/>
      <c r="EW26" s="172"/>
      <c r="EX26" s="149"/>
      <c r="EY26" s="309"/>
      <c r="FA26" s="168"/>
      <c r="FB26" s="172">
        <v>45476</v>
      </c>
      <c r="FC26" s="149">
        <v>5.1221</v>
      </c>
      <c r="FD26" s="309">
        <v>36.52671952</v>
      </c>
      <c r="FF26" s="168"/>
      <c r="FG26" s="172">
        <v>45506</v>
      </c>
      <c r="FH26" s="149">
        <v>4.9495</v>
      </c>
      <c r="FI26" s="309">
        <v>35.327551</v>
      </c>
      <c r="FK26" s="168"/>
      <c r="FL26" s="172"/>
      <c r="FM26" s="149"/>
      <c r="FN26" s="309"/>
      <c r="FP26" s="168"/>
      <c r="FQ26" s="172"/>
      <c r="FR26" s="149"/>
      <c r="FS26" s="309"/>
      <c r="FU26" s="168"/>
      <c r="FV26" s="147">
        <v>45597</v>
      </c>
      <c r="FW26" s="149">
        <v>4.754</v>
      </c>
      <c r="FX26" s="309">
        <v>33.817579</v>
      </c>
      <c r="FZ26" s="168"/>
      <c r="GA26" s="147">
        <v>45629</v>
      </c>
      <c r="GB26">
        <v>4.7658</v>
      </c>
      <c r="GC26">
        <v>34.31185</v>
      </c>
      <c r="GE26" s="168"/>
      <c r="GF26" s="147"/>
      <c r="GJ26" s="168"/>
      <c r="GK26" s="147"/>
      <c r="GO26" s="168"/>
      <c r="GP26" s="170">
        <v>45719</v>
      </c>
      <c r="GQ26">
        <v>4.7128</v>
      </c>
      <c r="GR26">
        <v>33.81198</v>
      </c>
      <c r="GT26" s="168"/>
      <c r="GU26" s="170">
        <v>45748</v>
      </c>
      <c r="GV26">
        <v>4.7001</v>
      </c>
      <c r="GW26">
        <v>33.73497</v>
      </c>
      <c r="GY26" s="168"/>
      <c r="GZ26" s="170"/>
      <c r="HD26" s="168"/>
      <c r="HE26" s="170"/>
      <c r="HI26" s="168"/>
      <c r="HJ26" s="147">
        <v>45841</v>
      </c>
      <c r="HK26">
        <v>4.5187</v>
      </c>
      <c r="HL26">
        <v>32.3191</v>
      </c>
      <c r="HN26" s="168"/>
      <c r="HO26" s="147">
        <v>45870</v>
      </c>
      <c r="HP26" s="152">
        <v>4.5559</v>
      </c>
      <c r="HQ26" s="152">
        <v>32.57286</v>
      </c>
      <c r="HS26" s="168"/>
      <c r="HT26" s="147">
        <v>45902</v>
      </c>
      <c r="HU26">
        <v>4.5341</v>
      </c>
      <c r="HV26">
        <v>32.23246</v>
      </c>
      <c r="HX26" s="168"/>
      <c r="HY26" s="147"/>
      <c r="IC26" s="168"/>
      <c r="ID26" s="147"/>
      <c r="II26" s="168"/>
      <c r="IJ26" s="147">
        <v>45994</v>
      </c>
      <c r="IK26">
        <v>4.5265</v>
      </c>
      <c r="IL26">
        <v>32.0267981</v>
      </c>
      <c r="IN26" s="168"/>
      <c r="IO26" s="147"/>
      <c r="IS26" s="168"/>
      <c r="IT26" s="147"/>
      <c r="IX26" s="168"/>
      <c r="IY26" s="147">
        <v>46084</v>
      </c>
      <c r="IZ26" s="8">
        <v>4.5491</v>
      </c>
      <c r="JA26">
        <v>31.42882208</v>
      </c>
      <c r="JC26" s="168"/>
      <c r="JD26" s="147">
        <v>46113</v>
      </c>
      <c r="JE26" s="8">
        <v>4.7217</v>
      </c>
      <c r="JF26">
        <v>32.59153425</v>
      </c>
      <c r="JH26" s="168"/>
      <c r="JI26" s="147"/>
      <c r="JJ26" s="8"/>
      <c r="JM26" s="168"/>
      <c r="JN26" s="147">
        <v>46174</v>
      </c>
      <c r="JO26" s="8">
        <v>4.8011</v>
      </c>
      <c r="JP26">
        <v>32.72765837</v>
      </c>
    </row>
    <row r="27" spans="2:275">
      <c r="B27" s="168"/>
      <c r="C27" s="168"/>
      <c r="D27" s="149"/>
      <c r="E27" s="181"/>
      <c r="F27" s="149"/>
      <c r="G27" s="309"/>
      <c r="I27" s="168"/>
      <c r="J27" s="168"/>
      <c r="K27" s="149"/>
      <c r="L27" s="181"/>
      <c r="M27" s="149"/>
      <c r="N27" s="309"/>
      <c r="P27" s="168"/>
      <c r="Q27" s="168"/>
      <c r="R27" s="149"/>
      <c r="S27" s="181"/>
      <c r="T27" s="149"/>
      <c r="U27" s="309"/>
      <c r="W27" s="168"/>
      <c r="X27" s="168"/>
      <c r="Y27" s="149"/>
      <c r="Z27" s="181"/>
      <c r="AA27" s="149"/>
      <c r="AB27" s="309"/>
      <c r="AD27" s="168" t="s">
        <v>653</v>
      </c>
      <c r="AE27" s="168" t="s">
        <v>2905</v>
      </c>
      <c r="AF27" s="149">
        <f t="shared" ref="AF27:AF28" si="34">AE27/100</f>
        <v>5.3465</v>
      </c>
      <c r="AG27" s="181" t="s">
        <v>654</v>
      </c>
      <c r="AH27" s="149">
        <f t="shared" ref="AH27:AH28" si="35">AG27/100</f>
        <v>6.7462</v>
      </c>
      <c r="AI27" s="309">
        <f t="shared" ref="AI27:AI28" si="36">AF27*AH27</f>
        <v>36.0685583</v>
      </c>
      <c r="AK27" s="168"/>
      <c r="AL27" s="168"/>
      <c r="AM27" s="149"/>
      <c r="AN27" s="181"/>
      <c r="AO27" s="149"/>
      <c r="AP27" s="309"/>
      <c r="AR27" s="168"/>
      <c r="AS27" s="168"/>
      <c r="AT27" s="149"/>
      <c r="AU27" s="181"/>
      <c r="AV27" s="149"/>
      <c r="AW27" s="309"/>
      <c r="AY27" s="168" t="s">
        <v>655</v>
      </c>
      <c r="AZ27" s="168" t="s">
        <v>2906</v>
      </c>
      <c r="BA27" s="149">
        <f t="shared" si="27"/>
        <v>5.248</v>
      </c>
      <c r="BB27" s="181" t="s">
        <v>656</v>
      </c>
      <c r="BC27" s="149">
        <f t="shared" si="28"/>
        <v>7.2081</v>
      </c>
      <c r="BD27" s="309">
        <f t="shared" si="31"/>
        <v>37.8281088</v>
      </c>
      <c r="BF27" s="168" t="s">
        <v>657</v>
      </c>
      <c r="BG27" s="168" t="s">
        <v>2907</v>
      </c>
      <c r="BH27" s="149">
        <f t="shared" si="0"/>
        <v>4.9407</v>
      </c>
      <c r="BI27" s="181" t="s">
        <v>658</v>
      </c>
      <c r="BJ27" s="149">
        <f t="shared" si="1"/>
        <v>7.1225</v>
      </c>
      <c r="BK27" s="309">
        <f t="shared" si="2"/>
        <v>35.19013575</v>
      </c>
      <c r="BM27" s="168"/>
      <c r="BN27" s="168"/>
      <c r="BO27" s="149"/>
      <c r="BP27" s="181"/>
      <c r="BQ27" s="149"/>
      <c r="BR27" s="309"/>
      <c r="BT27" s="168"/>
      <c r="BU27" s="168"/>
      <c r="BV27" s="149"/>
      <c r="BW27" s="309"/>
      <c r="BY27" s="168"/>
      <c r="BZ27" s="172">
        <v>44987</v>
      </c>
      <c r="CA27" s="149">
        <v>5.0455</v>
      </c>
      <c r="CB27" s="309">
        <v>34.7170764</v>
      </c>
      <c r="CD27" s="168"/>
      <c r="CE27" s="172"/>
      <c r="CF27" s="149"/>
      <c r="CG27" s="309"/>
      <c r="CI27" s="168"/>
      <c r="CJ27" s="172"/>
      <c r="CK27" s="149"/>
      <c r="CL27" s="309"/>
      <c r="CN27" s="168"/>
      <c r="CO27" s="172"/>
      <c r="CP27" s="149"/>
      <c r="CQ27" s="309"/>
      <c r="CS27" s="168"/>
      <c r="CT27" s="172"/>
      <c r="CU27" s="149"/>
      <c r="CV27" s="309"/>
      <c r="CX27" s="168"/>
      <c r="CY27" s="172">
        <v>45140</v>
      </c>
      <c r="CZ27" s="149">
        <v>4.7867</v>
      </c>
      <c r="DA27" s="309">
        <v>34.16172056</v>
      </c>
      <c r="DC27" s="168"/>
      <c r="DD27" s="172"/>
      <c r="DE27" s="149"/>
      <c r="DF27" s="309"/>
      <c r="DH27" s="168"/>
      <c r="DI27" s="172"/>
      <c r="DJ27" s="149"/>
      <c r="DK27" s="309"/>
      <c r="DM27" s="168"/>
      <c r="DN27" s="172">
        <v>45231</v>
      </c>
      <c r="DO27" s="149">
        <v>4.978</v>
      </c>
      <c r="DP27" s="309">
        <v>35.7310884</v>
      </c>
      <c r="DR27" s="168"/>
      <c r="DS27" s="172"/>
      <c r="DT27" s="149"/>
      <c r="DU27" s="309"/>
      <c r="DW27" s="168"/>
      <c r="DX27" s="172"/>
      <c r="DY27" s="149"/>
      <c r="DZ27" s="309"/>
      <c r="EB27" s="168"/>
      <c r="EC27" s="172"/>
      <c r="ED27" s="149"/>
      <c r="EE27" s="309"/>
      <c r="EG27" s="168"/>
      <c r="EH27" s="172"/>
      <c r="EI27" s="149"/>
      <c r="EJ27" s="309"/>
      <c r="EL27" s="168"/>
      <c r="EM27" s="172"/>
      <c r="EN27" s="149"/>
      <c r="EO27" s="309"/>
      <c r="EQ27" s="168"/>
      <c r="ER27" s="172"/>
      <c r="ES27" s="149"/>
      <c r="ET27" s="309"/>
      <c r="EV27" s="168"/>
      <c r="EW27" s="172"/>
      <c r="EX27" s="149"/>
      <c r="EY27" s="309"/>
      <c r="FA27" s="168"/>
      <c r="FB27" s="172">
        <v>45475</v>
      </c>
      <c r="FC27" s="149">
        <v>5.1064</v>
      </c>
      <c r="FD27" s="309">
        <v>36.40403624</v>
      </c>
      <c r="FF27" s="168"/>
      <c r="FG27" s="172">
        <v>45505</v>
      </c>
      <c r="FH27" s="149">
        <v>4.9586</v>
      </c>
      <c r="FI27" s="309">
        <v>35.366223</v>
      </c>
      <c r="FK27" s="168"/>
      <c r="FL27" s="172"/>
      <c r="FM27" s="149"/>
      <c r="FN27" s="309"/>
      <c r="FP27" s="168"/>
      <c r="FQ27" s="172"/>
      <c r="FR27" s="149"/>
      <c r="FS27" s="309"/>
      <c r="FU27" s="168"/>
      <c r="FV27" s="172"/>
      <c r="FW27" s="149"/>
      <c r="FX27" s="309"/>
      <c r="FZ27" s="168"/>
      <c r="GA27" s="147">
        <v>45628</v>
      </c>
      <c r="GB27">
        <v>4.7598</v>
      </c>
      <c r="GC27">
        <v>34.2063</v>
      </c>
      <c r="GE27" s="168"/>
      <c r="GF27" s="147"/>
      <c r="GJ27" s="168"/>
      <c r="GK27" s="147"/>
      <c r="GO27" s="168"/>
      <c r="GP27" s="147"/>
      <c r="GT27" s="168"/>
      <c r="GU27" s="147"/>
      <c r="GY27" s="168"/>
      <c r="GZ27" s="147"/>
      <c r="HD27" s="168"/>
      <c r="HE27" s="147"/>
      <c r="HI27" s="168"/>
      <c r="HJ27" s="147">
        <v>45840</v>
      </c>
      <c r="HK27">
        <v>4.5317</v>
      </c>
      <c r="HL27">
        <v>32.4225</v>
      </c>
      <c r="HN27" s="168"/>
      <c r="HO27" s="147"/>
      <c r="HS27" s="168"/>
      <c r="HT27" s="147">
        <v>45901</v>
      </c>
      <c r="HU27">
        <v>4.5391</v>
      </c>
      <c r="HV27">
        <v>32.26029</v>
      </c>
      <c r="HX27" s="168"/>
      <c r="HY27" s="147"/>
      <c r="IC27" s="168"/>
      <c r="ID27" s="147"/>
      <c r="II27" s="168"/>
      <c r="IJ27" s="147">
        <v>45993</v>
      </c>
      <c r="IK27">
        <v>4.5236</v>
      </c>
      <c r="IL27">
        <v>32.02437384</v>
      </c>
      <c r="IN27" s="168"/>
      <c r="IO27" s="147"/>
      <c r="IS27" s="168"/>
      <c r="IT27" s="147"/>
      <c r="IX27" s="168"/>
      <c r="IY27" s="147">
        <v>46083</v>
      </c>
      <c r="IZ27" s="8">
        <v>4.5292</v>
      </c>
      <c r="JA27">
        <v>31.35836912</v>
      </c>
      <c r="JC27" s="168"/>
      <c r="JD27" s="147"/>
      <c r="JE27" s="8"/>
      <c r="JH27" s="168"/>
      <c r="JI27" s="147"/>
      <c r="JJ27" s="8"/>
      <c r="JM27" s="168"/>
      <c r="JN27" s="147"/>
      <c r="JO27" s="8"/>
    </row>
    <row r="28" spans="2:274">
      <c r="B28" s="168"/>
      <c r="C28" s="168"/>
      <c r="D28" s="149"/>
      <c r="E28" s="181"/>
      <c r="F28" s="149"/>
      <c r="G28" s="309"/>
      <c r="I28" s="168"/>
      <c r="J28" s="168"/>
      <c r="K28" s="149"/>
      <c r="L28" s="181"/>
      <c r="M28" s="149"/>
      <c r="N28" s="309"/>
      <c r="P28" s="168"/>
      <c r="Q28" s="168"/>
      <c r="R28" s="149"/>
      <c r="S28" s="181"/>
      <c r="T28" s="149"/>
      <c r="U28" s="309"/>
      <c r="W28" s="168"/>
      <c r="X28" s="168"/>
      <c r="Y28" s="149"/>
      <c r="Z28" s="181"/>
      <c r="AA28" s="149"/>
      <c r="AB28" s="309"/>
      <c r="AD28" s="168" t="s">
        <v>663</v>
      </c>
      <c r="AE28" s="168" t="s">
        <v>2908</v>
      </c>
      <c r="AF28" s="149">
        <f t="shared" si="34"/>
        <v>5.3865</v>
      </c>
      <c r="AG28" s="181" t="s">
        <v>664</v>
      </c>
      <c r="AH28" s="149">
        <f t="shared" si="35"/>
        <v>6.7467</v>
      </c>
      <c r="AI28" s="309">
        <f t="shared" si="36"/>
        <v>36.34109955</v>
      </c>
      <c r="AK28" s="168"/>
      <c r="AL28" s="168"/>
      <c r="AM28" s="149"/>
      <c r="AN28" s="181"/>
      <c r="AO28" s="149"/>
      <c r="AP28" s="309"/>
      <c r="AR28" s="168"/>
      <c r="AS28" s="168"/>
      <c r="AT28" s="149"/>
      <c r="AU28" s="181"/>
      <c r="AV28" s="149"/>
      <c r="AW28" s="309"/>
      <c r="AY28" s="168"/>
      <c r="AZ28" s="168"/>
      <c r="BA28" s="149"/>
      <c r="BB28" s="181"/>
      <c r="BC28" s="149"/>
      <c r="BD28" s="309"/>
      <c r="BF28" s="168"/>
      <c r="BG28" s="168"/>
      <c r="BH28" s="149"/>
      <c r="BI28" s="181"/>
      <c r="BJ28" s="149"/>
      <c r="BK28" s="309"/>
      <c r="BM28" s="168"/>
      <c r="BN28" s="168"/>
      <c r="BO28" s="149"/>
      <c r="BP28" s="181"/>
      <c r="BQ28" s="149"/>
      <c r="BR28" s="309"/>
      <c r="BT28" s="168"/>
      <c r="BU28" s="168"/>
      <c r="BV28" s="149"/>
      <c r="BW28" s="309"/>
      <c r="BY28" s="168"/>
      <c r="BZ28" s="172">
        <v>44986</v>
      </c>
      <c r="CA28" s="149">
        <v>5.0785</v>
      </c>
      <c r="CB28" s="309">
        <v>35.24479</v>
      </c>
      <c r="CD28" s="168"/>
      <c r="CE28" s="172"/>
      <c r="CF28" s="149"/>
      <c r="CG28" s="309"/>
      <c r="CI28" s="168"/>
      <c r="CJ28" s="172"/>
      <c r="CK28" s="149"/>
      <c r="CL28" s="309"/>
      <c r="CN28" s="168"/>
      <c r="CO28" s="172"/>
      <c r="CP28" s="149"/>
      <c r="CQ28" s="309"/>
      <c r="CS28" s="168"/>
      <c r="CT28" s="172"/>
      <c r="CU28" s="149"/>
      <c r="CV28" s="309"/>
      <c r="CX28" s="168"/>
      <c r="CY28" s="172">
        <v>45139</v>
      </c>
      <c r="CZ28" s="149">
        <v>4.7926</v>
      </c>
      <c r="DA28" s="309">
        <v>34.16309058</v>
      </c>
      <c r="DC28" s="168"/>
      <c r="DD28" s="172"/>
      <c r="DE28" s="149"/>
      <c r="DF28" s="309"/>
      <c r="DH28" s="168"/>
      <c r="DI28" s="172"/>
      <c r="DJ28" s="149"/>
      <c r="DK28" s="309"/>
      <c r="DM28" s="168"/>
      <c r="DN28" s="172"/>
      <c r="DO28" s="149"/>
      <c r="DP28" s="309"/>
      <c r="DR28" s="168"/>
      <c r="DS28" s="172"/>
      <c r="DT28" s="149"/>
      <c r="DU28" s="309"/>
      <c r="DW28" s="168"/>
      <c r="DX28" s="172"/>
      <c r="DY28" s="149"/>
      <c r="DZ28" s="309"/>
      <c r="EB28" s="168"/>
      <c r="EC28" s="172"/>
      <c r="ED28" s="149"/>
      <c r="EE28" s="309"/>
      <c r="EG28" s="168"/>
      <c r="EH28" s="172"/>
      <c r="EI28" s="149"/>
      <c r="EJ28" s="309"/>
      <c r="EL28" s="168"/>
      <c r="EM28" s="172"/>
      <c r="EN28" s="149"/>
      <c r="EO28" s="309"/>
      <c r="EQ28" s="168"/>
      <c r="ER28" s="172"/>
      <c r="ES28" s="149"/>
      <c r="ET28" s="309"/>
      <c r="EV28" s="168"/>
      <c r="EW28" s="172"/>
      <c r="EX28" s="149"/>
      <c r="EY28" s="309"/>
      <c r="FA28" s="168"/>
      <c r="FB28" s="172">
        <v>45474</v>
      </c>
      <c r="FC28" s="149">
        <v>5.1151</v>
      </c>
      <c r="FD28" s="309">
        <v>36.45276015</v>
      </c>
      <c r="FF28" s="168"/>
      <c r="FG28" s="172"/>
      <c r="FH28" s="149"/>
      <c r="FI28" s="309"/>
      <c r="FK28" s="168"/>
      <c r="FL28" s="172"/>
      <c r="FM28" s="149"/>
      <c r="FN28" s="309"/>
      <c r="FP28" s="168"/>
      <c r="FQ28" s="172"/>
      <c r="FR28" s="149"/>
      <c r="FS28" s="309"/>
      <c r="FU28" s="168"/>
      <c r="FV28" s="172"/>
      <c r="FW28" s="149"/>
      <c r="FX28" s="309"/>
      <c r="FZ28" s="168"/>
      <c r="GA28" s="172"/>
      <c r="GB28" s="149"/>
      <c r="GC28" s="309"/>
      <c r="GE28" s="168"/>
      <c r="GF28" s="172"/>
      <c r="GG28" s="149"/>
      <c r="GH28" s="309"/>
      <c r="GJ28" s="168"/>
      <c r="GK28" s="172"/>
      <c r="GL28" s="149"/>
      <c r="GM28" s="309"/>
      <c r="GO28" s="168"/>
      <c r="GP28" s="172"/>
      <c r="GQ28" s="149"/>
      <c r="GR28" s="309"/>
      <c r="GT28" s="168"/>
      <c r="GU28" s="172"/>
      <c r="GV28" s="149"/>
      <c r="GW28" s="309"/>
      <c r="GY28" s="168"/>
      <c r="GZ28" s="172"/>
      <c r="HA28" s="149"/>
      <c r="HB28" s="309"/>
      <c r="HD28" s="168"/>
      <c r="HE28" s="172"/>
      <c r="HF28" s="149"/>
      <c r="HG28" s="309"/>
      <c r="HI28" s="168"/>
      <c r="HJ28" s="147">
        <v>45839</v>
      </c>
      <c r="HK28">
        <v>4.5341</v>
      </c>
      <c r="HL28">
        <v>32.43423</v>
      </c>
      <c r="HN28" s="168"/>
      <c r="HO28" s="147"/>
      <c r="HS28" s="168"/>
      <c r="HT28" s="147"/>
      <c r="HX28" s="168"/>
      <c r="HY28" s="147"/>
      <c r="IC28" s="168"/>
      <c r="ID28" s="147"/>
      <c r="II28" s="168"/>
      <c r="IJ28" s="147">
        <v>45992</v>
      </c>
      <c r="IK28">
        <v>4.5432</v>
      </c>
      <c r="IL28">
        <v>32.14722888</v>
      </c>
      <c r="IN28" s="168"/>
      <c r="IO28" s="147"/>
      <c r="IS28" s="168"/>
      <c r="IT28" s="147"/>
      <c r="IX28" s="168"/>
      <c r="IY28" s="147"/>
      <c r="JC28" s="168"/>
      <c r="JD28" s="147"/>
      <c r="JH28" s="168"/>
      <c r="JI28" s="147"/>
      <c r="JM28" s="168"/>
      <c r="JN28" s="147"/>
    </row>
    <row r="29" spans="2:276">
      <c r="B29" s="132" t="s">
        <v>2909</v>
      </c>
      <c r="C29" s="141" t="s">
        <v>62</v>
      </c>
      <c r="D29" s="179">
        <f>1/D31</f>
        <v>0.029066304191716</v>
      </c>
      <c r="E29" s="142"/>
      <c r="F29" s="142"/>
      <c r="G29" s="142"/>
      <c r="I29" s="132" t="s">
        <v>2909</v>
      </c>
      <c r="J29" s="141" t="s">
        <v>62</v>
      </c>
      <c r="K29" s="179">
        <f>1/K31</f>
        <v>0.0293231191916766</v>
      </c>
      <c r="L29" s="142"/>
      <c r="M29" s="142"/>
      <c r="N29" s="142"/>
      <c r="P29" s="132" t="s">
        <v>2909</v>
      </c>
      <c r="Q29" s="141" t="s">
        <v>62</v>
      </c>
      <c r="R29" s="179">
        <f>1/R31</f>
        <v>0.02839992539794</v>
      </c>
      <c r="S29" s="142"/>
      <c r="T29" s="142"/>
      <c r="U29" s="142"/>
      <c r="W29" s="132" t="s">
        <v>2909</v>
      </c>
      <c r="X29" s="141" t="s">
        <v>62</v>
      </c>
      <c r="Y29" s="179">
        <f>1/Y31</f>
        <v>0.0273975591100338</v>
      </c>
      <c r="Z29" s="142"/>
      <c r="AA29" s="142"/>
      <c r="AB29" s="142"/>
      <c r="AD29" s="132" t="s">
        <v>2909</v>
      </c>
      <c r="AE29" s="141" t="s">
        <v>62</v>
      </c>
      <c r="AF29" s="179">
        <f>1/AF31</f>
        <v>0.0275092869083086</v>
      </c>
      <c r="AG29" s="142"/>
      <c r="AH29" s="142"/>
      <c r="AI29" s="142"/>
      <c r="AK29" s="132" t="s">
        <v>2909</v>
      </c>
      <c r="AL29" s="141" t="s">
        <v>62</v>
      </c>
      <c r="AM29" s="179">
        <f>1/AM31</f>
        <v>0.0264346379642413</v>
      </c>
      <c r="AN29" s="142"/>
      <c r="AO29" s="142"/>
      <c r="AP29" s="142"/>
      <c r="AR29" s="132" t="s">
        <v>2909</v>
      </c>
      <c r="AS29" s="141" t="s">
        <v>62</v>
      </c>
      <c r="AT29" s="179">
        <f>1/AT31</f>
        <v>0.0265097441940962</v>
      </c>
      <c r="AU29" s="142"/>
      <c r="AV29" s="142"/>
      <c r="AW29" s="142"/>
      <c r="AY29" s="132" t="s">
        <v>2909</v>
      </c>
      <c r="AZ29" s="141" t="s">
        <v>62</v>
      </c>
      <c r="BA29" s="179">
        <f>1/BA31</f>
        <v>0.0282107924483282</v>
      </c>
      <c r="BB29" s="142"/>
      <c r="BC29" s="142"/>
      <c r="BD29" s="142"/>
      <c r="BF29" s="132" t="s">
        <v>2909</v>
      </c>
      <c r="BG29" s="141" t="s">
        <v>62</v>
      </c>
      <c r="BH29" s="179">
        <f>1/BH31</f>
        <v>0.0289208338741023</v>
      </c>
      <c r="BI29" s="142"/>
      <c r="BJ29" s="142"/>
      <c r="BK29" s="142"/>
      <c r="BM29" s="132" t="s">
        <v>2909</v>
      </c>
      <c r="BN29" s="141" t="s">
        <v>62</v>
      </c>
      <c r="BO29" s="179">
        <f>1/BO31</f>
        <v>0.0305059377190361</v>
      </c>
      <c r="BP29" s="142"/>
      <c r="BQ29" s="142"/>
      <c r="BR29" s="142"/>
      <c r="BT29" s="132" t="s">
        <v>2909</v>
      </c>
      <c r="BU29" s="141" t="s">
        <v>62</v>
      </c>
      <c r="BV29" s="179">
        <f>1/BV31</f>
        <v>0.0285674274420274</v>
      </c>
      <c r="BW29" s="142"/>
      <c r="BY29" s="132" t="s">
        <v>2909</v>
      </c>
      <c r="BZ29" s="141" t="s">
        <v>62</v>
      </c>
      <c r="CA29" s="179">
        <f>1/CA31</f>
        <v>0.0292888131798061</v>
      </c>
      <c r="CB29" s="142"/>
      <c r="CD29" s="132" t="s">
        <v>2909</v>
      </c>
      <c r="CE29" s="141" t="s">
        <v>62</v>
      </c>
      <c r="CF29" s="179">
        <f>1/CF31</f>
        <v>0.0293070592030731</v>
      </c>
      <c r="CG29" s="142"/>
      <c r="CI29" s="132" t="s">
        <v>2909</v>
      </c>
      <c r="CJ29" s="141" t="s">
        <v>62</v>
      </c>
      <c r="CK29" s="179">
        <f>1/CK31</f>
        <v>0.0288200710666409</v>
      </c>
      <c r="CL29" s="142"/>
      <c r="CN29" s="132" t="s">
        <v>2909</v>
      </c>
      <c r="CO29" s="141" t="s">
        <v>62</v>
      </c>
      <c r="CP29" s="179">
        <f>1/CP31</f>
        <v>0.0281538328399419</v>
      </c>
      <c r="CQ29" s="142"/>
      <c r="CS29" s="132" t="s">
        <v>2909</v>
      </c>
      <c r="CT29" s="141" t="s">
        <v>62</v>
      </c>
      <c r="CU29" s="179">
        <f>1/CU31</f>
        <v>0.0292843223495796</v>
      </c>
      <c r="CV29" s="142"/>
      <c r="CX29" s="132" t="s">
        <v>2909</v>
      </c>
      <c r="CY29" s="141" t="s">
        <v>62</v>
      </c>
      <c r="CZ29" s="179">
        <f>1/CZ31</f>
        <v>0.0289173585373144</v>
      </c>
      <c r="DA29" s="142"/>
      <c r="DC29" s="132" t="s">
        <v>2909</v>
      </c>
      <c r="DD29" s="141" t="s">
        <v>62</v>
      </c>
      <c r="DE29" s="179">
        <f>1/DE31</f>
        <v>0.0275970686307598</v>
      </c>
      <c r="DF29" s="142"/>
      <c r="DH29" s="132" t="s">
        <v>2909</v>
      </c>
      <c r="DI29" s="141" t="s">
        <v>62</v>
      </c>
      <c r="DJ29" s="179">
        <f>1/DJ31</f>
        <v>0.028061416235887</v>
      </c>
      <c r="DK29" s="142"/>
      <c r="DM29" s="132" t="s">
        <v>2909</v>
      </c>
      <c r="DN29" s="141" t="s">
        <v>62</v>
      </c>
      <c r="DO29" s="179">
        <f>1/DO31</f>
        <v>0.0287900738661225</v>
      </c>
      <c r="DP29" s="142"/>
      <c r="DR29" s="132" t="s">
        <v>2909</v>
      </c>
      <c r="DS29" s="141" t="s">
        <v>62</v>
      </c>
      <c r="DT29" s="179">
        <f>1/DT31</f>
        <v>0.0292771580205986</v>
      </c>
      <c r="DU29" s="142"/>
      <c r="DW29" s="132" t="s">
        <v>2909</v>
      </c>
      <c r="DX29" s="141" t="s">
        <v>62</v>
      </c>
      <c r="DY29" s="179">
        <f>1/DY31</f>
        <v>0.0283639101011542</v>
      </c>
      <c r="DZ29" s="142"/>
      <c r="EB29" s="132" t="s">
        <v>2909</v>
      </c>
      <c r="EC29" s="141" t="s">
        <v>62</v>
      </c>
      <c r="ED29" s="179">
        <f>1/ED31</f>
        <v>0.0279202086894882</v>
      </c>
      <c r="EE29" s="142"/>
      <c r="EG29" s="132" t="s">
        <v>2909</v>
      </c>
      <c r="EH29" s="141" t="s">
        <v>62</v>
      </c>
      <c r="EI29" s="179">
        <f>1/EI31</f>
        <v>0.0276491554427224</v>
      </c>
      <c r="EJ29" s="142"/>
      <c r="EL29" s="132" t="s">
        <v>2909</v>
      </c>
      <c r="EM29" s="141" t="s">
        <v>62</v>
      </c>
      <c r="EN29" s="179">
        <f>1/EN31</f>
        <v>0.0271975659092349</v>
      </c>
      <c r="EO29" s="142"/>
      <c r="EQ29" s="132" t="s">
        <v>2909</v>
      </c>
      <c r="ER29" s="141" t="s">
        <v>62</v>
      </c>
      <c r="ES29" s="179">
        <f>1/ES31</f>
        <v>0.0274656301586084</v>
      </c>
      <c r="ET29" s="142"/>
      <c r="EV29" s="132" t="s">
        <v>2909</v>
      </c>
      <c r="EW29" s="141" t="s">
        <v>62</v>
      </c>
      <c r="EX29" s="179">
        <f>1/EX31</f>
        <v>0.0273839635215812</v>
      </c>
      <c r="EY29" s="142"/>
      <c r="FA29" s="132" t="s">
        <v>2909</v>
      </c>
      <c r="FB29" s="141" t="s">
        <v>62</v>
      </c>
      <c r="FC29" s="179">
        <f>1/FC31</f>
        <v>0.0280688950242441</v>
      </c>
      <c r="FD29" s="142"/>
      <c r="FF29" s="132" t="s">
        <v>2909</v>
      </c>
      <c r="FG29" s="141" t="s">
        <v>62</v>
      </c>
      <c r="FH29" s="179">
        <f>1/FH31</f>
        <v>0.0294646711227071</v>
      </c>
      <c r="FI29" s="142"/>
      <c r="FK29" s="132" t="s">
        <v>2909</v>
      </c>
      <c r="FL29" s="141" t="s">
        <v>62</v>
      </c>
      <c r="FM29" s="179">
        <f>1/FM31</f>
        <v>0.0308941572351954</v>
      </c>
      <c r="FN29" s="142"/>
      <c r="FP29" s="132" t="s">
        <v>2909</v>
      </c>
      <c r="FQ29" s="141" t="s">
        <v>62</v>
      </c>
      <c r="FR29" s="179">
        <f>1/FR31</f>
        <v>0.029630518545186</v>
      </c>
      <c r="FS29" s="142"/>
      <c r="FU29" s="132" t="s">
        <v>2909</v>
      </c>
      <c r="FV29" s="141" t="s">
        <v>62</v>
      </c>
      <c r="FW29" s="179">
        <f>1/FW31</f>
        <v>0.0291982126455448</v>
      </c>
      <c r="FX29" s="142"/>
      <c r="FZ29" s="132" t="s">
        <v>2909</v>
      </c>
      <c r="GA29" s="141" t="s">
        <v>62</v>
      </c>
      <c r="GB29" s="179">
        <f>1/GB31</f>
        <v>0.0295808890891186</v>
      </c>
      <c r="GC29" s="142"/>
      <c r="GE29" s="132" t="s">
        <v>2909</v>
      </c>
      <c r="GF29" s="141" t="s">
        <v>62</v>
      </c>
      <c r="GG29" s="179">
        <f>1/GG31</f>
        <v>0.0292947837415122</v>
      </c>
      <c r="GH29" s="142"/>
      <c r="GJ29" s="132" t="s">
        <v>2909</v>
      </c>
      <c r="GK29" s="141" t="s">
        <v>62</v>
      </c>
      <c r="GL29" s="179">
        <f>1/GL31</f>
        <v>0.0296928688418475</v>
      </c>
      <c r="GM29" s="142"/>
      <c r="GO29" s="132" t="s">
        <v>2909</v>
      </c>
      <c r="GP29" s="141" t="s">
        <v>62</v>
      </c>
      <c r="GQ29" s="179">
        <f>1/GQ31</f>
        <v>0.0296204056159104</v>
      </c>
      <c r="GR29" s="142"/>
      <c r="GT29" s="132" t="s">
        <v>2909</v>
      </c>
      <c r="GU29" s="141" t="s">
        <v>62</v>
      </c>
      <c r="GV29" s="179">
        <f>1/GV31</f>
        <v>0.0300964229197503</v>
      </c>
      <c r="GW29" s="142"/>
      <c r="GY29" s="132" t="s">
        <v>2909</v>
      </c>
      <c r="GZ29" s="141" t="s">
        <v>62</v>
      </c>
      <c r="HA29" s="179">
        <f>1/HA31</f>
        <v>0.0306847014976896</v>
      </c>
      <c r="HB29" s="142"/>
      <c r="HD29" s="132" t="s">
        <v>2909</v>
      </c>
      <c r="HE29" s="141" t="s">
        <v>62</v>
      </c>
      <c r="HF29" s="179">
        <f>1/HF31</f>
        <v>0.0306880726202551</v>
      </c>
      <c r="HG29" s="142"/>
      <c r="HI29" s="132" t="s">
        <v>2909</v>
      </c>
      <c r="HJ29" s="141" t="s">
        <v>62</v>
      </c>
      <c r="HK29" s="179">
        <f>1/HK31</f>
        <v>0.030743094409276</v>
      </c>
      <c r="HL29" s="142"/>
      <c r="HN29" s="132" t="s">
        <v>2909</v>
      </c>
      <c r="HO29" s="141" t="s">
        <v>62</v>
      </c>
      <c r="HP29" s="179">
        <f>1/HP31</f>
        <v>0.0310380681906358</v>
      </c>
      <c r="HQ29" s="142"/>
      <c r="HS29" s="132" t="s">
        <v>2909</v>
      </c>
      <c r="HT29" s="141" t="s">
        <v>62</v>
      </c>
      <c r="HU29" s="179">
        <f>1/HU31</f>
        <v>0.0310648148723423</v>
      </c>
      <c r="HV29" s="142"/>
      <c r="HX29" s="132" t="s">
        <v>2909</v>
      </c>
      <c r="HY29" s="141" t="s">
        <v>62</v>
      </c>
      <c r="HZ29" s="179">
        <f>1/HZ31</f>
        <v>0.0310182748757135</v>
      </c>
      <c r="IA29" s="142"/>
      <c r="IC29" s="132" t="s">
        <v>2909</v>
      </c>
      <c r="ID29" s="141" t="s">
        <v>62</v>
      </c>
      <c r="IE29" s="179">
        <f>1/IE31</f>
        <v>0.0310294965047094</v>
      </c>
      <c r="IF29" s="142"/>
      <c r="II29" s="132" t="s">
        <v>2909</v>
      </c>
      <c r="IJ29" s="141" t="s">
        <v>62</v>
      </c>
      <c r="IK29" s="179">
        <f>1/IK31</f>
        <v>0.0316581655627844</v>
      </c>
      <c r="IL29" s="142"/>
      <c r="IN29" s="132" t="s">
        <v>2909</v>
      </c>
      <c r="IO29" s="141" t="s">
        <v>62</v>
      </c>
      <c r="IP29" s="179">
        <f>1/IP31</f>
        <v>0.0319168532982321</v>
      </c>
      <c r="IQ29" s="142"/>
      <c r="IS29" s="132" t="s">
        <v>2909</v>
      </c>
      <c r="IT29" s="141" t="s">
        <v>62</v>
      </c>
      <c r="IU29" s="179">
        <f>1/IU31</f>
        <v>0.0319078930117167</v>
      </c>
      <c r="IV29" s="142"/>
      <c r="IX29" s="132" t="s">
        <v>2909</v>
      </c>
      <c r="IY29" s="141" t="s">
        <v>62</v>
      </c>
      <c r="IZ29" s="179">
        <f>1/IZ31</f>
        <v>0.0304498759555486</v>
      </c>
      <c r="JA29" s="142"/>
      <c r="JC29" s="132" t="s">
        <v>2909</v>
      </c>
      <c r="JD29" s="141" t="s">
        <v>62</v>
      </c>
      <c r="JE29" s="179">
        <f>1/JE31</f>
        <v>0.030441247625572</v>
      </c>
      <c r="JF29" s="142"/>
      <c r="JH29" s="132" t="s">
        <v>2909</v>
      </c>
      <c r="JI29" s="141" t="s">
        <v>62</v>
      </c>
      <c r="JJ29" s="179">
        <f>1/JJ31</f>
        <v>0.030546708169917</v>
      </c>
      <c r="JK29" s="142"/>
      <c r="JM29" s="132" t="s">
        <v>2909</v>
      </c>
      <c r="JN29" s="141" t="s">
        <v>62</v>
      </c>
      <c r="JO29" s="179">
        <f>1/JO31</f>
        <v>0.0299878421880772</v>
      </c>
      <c r="JP29" s="142"/>
    </row>
    <row r="30" spans="2:276">
      <c r="B30" s="136"/>
      <c r="C30" s="137" t="s">
        <v>63</v>
      </c>
      <c r="D30" s="138">
        <f>1/D32</f>
        <v>0.0296051969003775</v>
      </c>
      <c r="E30" s="142"/>
      <c r="F30" s="142"/>
      <c r="G30" s="142"/>
      <c r="I30" s="136"/>
      <c r="J30" s="137" t="s">
        <v>63</v>
      </c>
      <c r="K30" s="138">
        <f>1/K32</f>
        <v>0.0290752606652002</v>
      </c>
      <c r="L30" s="142"/>
      <c r="M30" s="142"/>
      <c r="N30" s="142"/>
      <c r="P30" s="136"/>
      <c r="Q30" s="137" t="s">
        <v>63</v>
      </c>
      <c r="R30" s="138">
        <f>1/R32</f>
        <v>0.0286293762191085</v>
      </c>
      <c r="S30" s="142"/>
      <c r="T30" s="142"/>
      <c r="U30" s="142"/>
      <c r="W30" s="136"/>
      <c r="X30" s="137" t="s">
        <v>63</v>
      </c>
      <c r="Y30" s="138">
        <f>1/Y32</f>
        <v>0.0275395141555087</v>
      </c>
      <c r="Z30" s="142"/>
      <c r="AA30" s="142"/>
      <c r="AB30" s="142"/>
      <c r="AD30" s="136"/>
      <c r="AE30" s="137" t="s">
        <v>63</v>
      </c>
      <c r="AF30" s="138">
        <f>1/AF32</f>
        <v>0.0279152731428157</v>
      </c>
      <c r="AG30" s="142"/>
      <c r="AH30" s="142"/>
      <c r="AI30" s="142"/>
      <c r="AK30" s="136"/>
      <c r="AL30" s="137" t="s">
        <v>63</v>
      </c>
      <c r="AM30" s="138">
        <f>1/AM32</f>
        <v>0.0271539196205432</v>
      </c>
      <c r="AN30" s="142"/>
      <c r="AO30" s="142"/>
      <c r="AP30" s="142"/>
      <c r="AR30" s="136"/>
      <c r="AS30" s="137" t="s">
        <v>63</v>
      </c>
      <c r="AT30" s="138">
        <f>1/AT32</f>
        <v>0.0264394288235012</v>
      </c>
      <c r="AU30" s="142"/>
      <c r="AV30" s="142"/>
      <c r="AW30" s="142"/>
      <c r="AY30" s="136"/>
      <c r="AZ30" s="137" t="s">
        <v>63</v>
      </c>
      <c r="BA30" s="138">
        <f>1/BA32</f>
        <v>0.0274430740534797</v>
      </c>
      <c r="BB30" s="142"/>
      <c r="BC30" s="142"/>
      <c r="BD30" s="142"/>
      <c r="BF30" s="136"/>
      <c r="BG30" s="137" t="s">
        <v>63</v>
      </c>
      <c r="BH30" s="138">
        <f>1/BH32</f>
        <v>0.0287403699539355</v>
      </c>
      <c r="BI30" s="142"/>
      <c r="BJ30" s="142"/>
      <c r="BK30" s="142"/>
      <c r="BM30" s="136"/>
      <c r="BN30" s="137" t="s">
        <v>63</v>
      </c>
      <c r="BO30" s="138">
        <f>1/BO32</f>
        <v>0.0299492457703474</v>
      </c>
      <c r="BP30" s="142"/>
      <c r="BQ30" s="142"/>
      <c r="BR30" s="142"/>
      <c r="BT30" s="136"/>
      <c r="BU30" s="137" t="s">
        <v>63</v>
      </c>
      <c r="BV30" s="138">
        <f>1/BV32</f>
        <v>0.0294406625479885</v>
      </c>
      <c r="BW30" s="142"/>
      <c r="BY30" s="136"/>
      <c r="BZ30" s="137" t="s">
        <v>63</v>
      </c>
      <c r="CA30" s="138">
        <f>1/CA32</f>
        <v>0.0289772551967635</v>
      </c>
      <c r="CB30" s="142"/>
      <c r="CD30" s="136"/>
      <c r="CE30" s="137" t="s">
        <v>63</v>
      </c>
      <c r="CF30" s="138">
        <f>1/CF32</f>
        <v>0.0292039600372392</v>
      </c>
      <c r="CG30" s="142"/>
      <c r="CI30" s="136"/>
      <c r="CJ30" s="137" t="s">
        <v>63</v>
      </c>
      <c r="CK30" s="138">
        <f>1/CK32</f>
        <v>0.0292505676994384</v>
      </c>
      <c r="CL30" s="142"/>
      <c r="CN30" s="136"/>
      <c r="CO30" s="137" t="s">
        <v>63</v>
      </c>
      <c r="CP30" s="138">
        <f>1/CP32</f>
        <v>0.0286873707441384</v>
      </c>
      <c r="CQ30" s="142"/>
      <c r="CS30" s="136"/>
      <c r="CT30" s="137" t="s">
        <v>63</v>
      </c>
      <c r="CU30" s="138">
        <f>1/CU32</f>
        <v>0.0289779808044218</v>
      </c>
      <c r="CV30" s="142"/>
      <c r="CX30" s="136"/>
      <c r="CY30" s="137" t="s">
        <v>63</v>
      </c>
      <c r="CZ30" s="138">
        <f>1/CZ32</f>
        <v>0.0288546135498386</v>
      </c>
      <c r="DA30" s="142"/>
      <c r="DC30" s="136"/>
      <c r="DD30" s="137" t="s">
        <v>63</v>
      </c>
      <c r="DE30" s="138">
        <f>1/DE32</f>
        <v>0.0283009426027892</v>
      </c>
      <c r="DF30" s="142"/>
      <c r="DH30" s="136"/>
      <c r="DI30" s="137" t="s">
        <v>63</v>
      </c>
      <c r="DJ30" s="138">
        <f>1/DJ32</f>
        <v>0.0277175700769505</v>
      </c>
      <c r="DK30" s="142"/>
      <c r="DM30" s="136"/>
      <c r="DN30" s="137" t="s">
        <v>63</v>
      </c>
      <c r="DO30" s="138">
        <f>1/DO32</f>
        <v>0.028337706579162</v>
      </c>
      <c r="DP30" s="142"/>
      <c r="DR30" s="136"/>
      <c r="DS30" s="137" t="s">
        <v>63</v>
      </c>
      <c r="DT30" s="138">
        <f>1/DT32</f>
        <v>0.0286707451243682</v>
      </c>
      <c r="DU30" s="142"/>
      <c r="DW30" s="136"/>
      <c r="DX30" s="137" t="s">
        <v>63</v>
      </c>
      <c r="DY30" s="138">
        <f>1/DY32</f>
        <v>0.0285785333503489</v>
      </c>
      <c r="DZ30" s="142"/>
      <c r="EB30" s="136"/>
      <c r="EC30" s="137" t="s">
        <v>63</v>
      </c>
      <c r="ED30" s="138">
        <f>1/ED32</f>
        <v>0.0280902828158895</v>
      </c>
      <c r="EE30" s="142"/>
      <c r="EG30" s="136"/>
      <c r="EH30" s="137" t="s">
        <v>63</v>
      </c>
      <c r="EI30" s="138">
        <f>1/EI32</f>
        <v>0.028017241436817</v>
      </c>
      <c r="EJ30" s="142"/>
      <c r="EL30" s="136"/>
      <c r="EM30" s="137" t="s">
        <v>63</v>
      </c>
      <c r="EN30" s="138">
        <f>1/EN32</f>
        <v>0.0274521942193992</v>
      </c>
      <c r="EO30" s="142"/>
      <c r="EQ30" s="136"/>
      <c r="ER30" s="137" t="s">
        <v>63</v>
      </c>
      <c r="ES30" s="138">
        <f>1/ES32</f>
        <v>0.0275402938982364</v>
      </c>
      <c r="ET30" s="142"/>
      <c r="EV30" s="136"/>
      <c r="EW30" s="137" t="s">
        <v>63</v>
      </c>
      <c r="EX30" s="138">
        <f>1/EX32</f>
        <v>0.0274887976673723</v>
      </c>
      <c r="EY30" s="142"/>
      <c r="FA30" s="136"/>
      <c r="FB30" s="137" t="s">
        <v>63</v>
      </c>
      <c r="FC30" s="138">
        <f>1/FC32</f>
        <v>0.0277834058126321</v>
      </c>
      <c r="FD30" s="142"/>
      <c r="FF30" s="136"/>
      <c r="FG30" s="137" t="s">
        <v>63</v>
      </c>
      <c r="FH30" s="138">
        <f>1/FH32</f>
        <v>0.0287714489173642</v>
      </c>
      <c r="FI30" s="142"/>
      <c r="FK30" s="136"/>
      <c r="FL30" s="137" t="s">
        <v>63</v>
      </c>
      <c r="FM30" s="138">
        <f>1/FM32</f>
        <v>0.0299448880096649</v>
      </c>
      <c r="FN30" s="142"/>
      <c r="FP30" s="136"/>
      <c r="FQ30" s="137" t="s">
        <v>63</v>
      </c>
      <c r="FR30" s="138">
        <f>1/FR32</f>
        <v>0.0298616190361796</v>
      </c>
      <c r="FS30" s="142"/>
      <c r="FU30" s="136"/>
      <c r="FV30" s="137" t="s">
        <v>63</v>
      </c>
      <c r="FW30" s="138">
        <f>1/FW32</f>
        <v>0.0291368832933974</v>
      </c>
      <c r="FX30" s="142"/>
      <c r="FZ30" s="136"/>
      <c r="GA30" s="137" t="s">
        <v>63</v>
      </c>
      <c r="GB30" s="138">
        <f>1/GB32</f>
        <v>0.0295071275606671</v>
      </c>
      <c r="GC30" s="142"/>
      <c r="GE30" s="136"/>
      <c r="GF30" s="137" t="s">
        <v>63</v>
      </c>
      <c r="GG30" s="138">
        <f>1/GG32</f>
        <v>0.0292869270259836</v>
      </c>
      <c r="GH30" s="142"/>
      <c r="GJ30" s="136"/>
      <c r="GK30" s="137" t="s">
        <v>63</v>
      </c>
      <c r="GL30" s="138">
        <f>1/GL32</f>
        <v>0.0299062548566512</v>
      </c>
      <c r="GM30" s="142"/>
      <c r="GO30" s="136"/>
      <c r="GP30" s="137" t="s">
        <v>63</v>
      </c>
      <c r="GQ30" s="138">
        <f>1/GQ32</f>
        <v>0.029790794148095</v>
      </c>
      <c r="GR30" s="142"/>
      <c r="GT30" s="136"/>
      <c r="GU30" s="137" t="s">
        <v>63</v>
      </c>
      <c r="GV30" s="138">
        <f>1/GV32</f>
        <v>0.0298644346651852</v>
      </c>
      <c r="GW30" s="142"/>
      <c r="GY30" s="136"/>
      <c r="GZ30" s="137" t="s">
        <v>63</v>
      </c>
      <c r="HA30" s="138">
        <f>1/HA32</f>
        <v>0.0304057746647243</v>
      </c>
      <c r="HB30" s="142"/>
      <c r="HD30" s="136"/>
      <c r="HE30" s="137" t="s">
        <v>63</v>
      </c>
      <c r="HF30" s="138">
        <f>1/HF32</f>
        <v>0.030678675343271</v>
      </c>
      <c r="HG30" s="142"/>
      <c r="HI30" s="136"/>
      <c r="HJ30" s="137" t="s">
        <v>63</v>
      </c>
      <c r="HK30" s="138">
        <f>1/HK32</f>
        <v>0.0308937729705276</v>
      </c>
      <c r="HL30" s="142"/>
      <c r="HN30" s="136"/>
      <c r="HO30" s="137" t="s">
        <v>63</v>
      </c>
      <c r="HP30" s="138">
        <f>1/HP32</f>
        <v>0.0309496976627201</v>
      </c>
      <c r="HQ30" s="142"/>
      <c r="HS30" s="136"/>
      <c r="HT30" s="137" t="s">
        <v>63</v>
      </c>
      <c r="HU30" s="138">
        <f>1/HU32</f>
        <v>0.0313086133709723</v>
      </c>
      <c r="HV30" s="142"/>
      <c r="HX30" s="136"/>
      <c r="HY30" s="137" t="s">
        <v>63</v>
      </c>
      <c r="HZ30" s="138">
        <f>1/HZ32</f>
        <v>0.0307444162308316</v>
      </c>
      <c r="IA30" s="142"/>
      <c r="IC30" s="136"/>
      <c r="ID30" s="137" t="s">
        <v>63</v>
      </c>
      <c r="IE30" s="138">
        <f>1/IE32</f>
        <v>0.0309384404620386</v>
      </c>
      <c r="IF30" s="142"/>
      <c r="II30" s="136"/>
      <c r="IJ30" s="137" t="s">
        <v>63</v>
      </c>
      <c r="IK30" s="138">
        <f>1/IK32</f>
        <v>0.0316074666621983</v>
      </c>
      <c r="IL30" s="142"/>
      <c r="IN30" s="136"/>
      <c r="IO30" s="137" t="s">
        <v>63</v>
      </c>
      <c r="IP30" s="138">
        <f>1/IP32</f>
        <v>0.0318569512734132</v>
      </c>
      <c r="IQ30" s="142"/>
      <c r="IS30" s="136"/>
      <c r="IT30" s="137" t="s">
        <v>63</v>
      </c>
      <c r="IU30" s="138">
        <f>1/IU32</f>
        <v>0.0318301799078987</v>
      </c>
      <c r="IV30" s="142"/>
      <c r="IX30" s="136"/>
      <c r="IY30" s="137" t="s">
        <v>63</v>
      </c>
      <c r="IZ30" s="138">
        <f>1/IZ32</f>
        <v>0.0310136751613405</v>
      </c>
      <c r="JA30" s="142"/>
      <c r="JC30" s="136"/>
      <c r="JD30" s="137" t="s">
        <v>63</v>
      </c>
      <c r="JE30" s="138">
        <f>1/JE32</f>
        <v>0.0308692364128696</v>
      </c>
      <c r="JF30" s="142"/>
      <c r="JH30" s="136"/>
      <c r="JI30" s="137" t="s">
        <v>63</v>
      </c>
      <c r="JJ30" s="138">
        <f>1/JJ32</f>
        <v>0.0306477936751832</v>
      </c>
      <c r="JK30" s="142"/>
      <c r="JM30" s="136"/>
      <c r="JN30" s="137" t="s">
        <v>63</v>
      </c>
      <c r="JO30" s="138">
        <f>1/JO32</f>
        <v>0.0302860014720846</v>
      </c>
      <c r="JP30" s="142"/>
    </row>
    <row r="31" spans="2:276">
      <c r="B31" s="132" t="s">
        <v>2910</v>
      </c>
      <c r="C31" s="141" t="s">
        <v>62</v>
      </c>
      <c r="D31" s="134">
        <f>G6</f>
        <v>34.40409876</v>
      </c>
      <c r="I31" s="132" t="s">
        <v>2910</v>
      </c>
      <c r="J31" s="141" t="s">
        <v>62</v>
      </c>
      <c r="K31" s="134">
        <f>N6</f>
        <v>34.102784</v>
      </c>
      <c r="P31" s="132" t="s">
        <v>2910</v>
      </c>
      <c r="Q31" s="141" t="s">
        <v>62</v>
      </c>
      <c r="R31" s="134">
        <f>U6</f>
        <v>35.2113601</v>
      </c>
      <c r="W31" s="132" t="s">
        <v>2910</v>
      </c>
      <c r="X31" s="141" t="s">
        <v>62</v>
      </c>
      <c r="Y31" s="134">
        <f>AB6</f>
        <v>36.49960188</v>
      </c>
      <c r="AD31" s="132" t="s">
        <v>2910</v>
      </c>
      <c r="AE31" s="141" t="s">
        <v>62</v>
      </c>
      <c r="AF31" s="134">
        <f>AI6</f>
        <v>36.3513603</v>
      </c>
      <c r="AK31" s="132" t="s">
        <v>2910</v>
      </c>
      <c r="AL31" s="141" t="s">
        <v>62</v>
      </c>
      <c r="AM31" s="134">
        <f>AP6</f>
        <v>37.82915436</v>
      </c>
      <c r="AR31" s="132" t="s">
        <v>2910</v>
      </c>
      <c r="AS31" s="141" t="s">
        <v>62</v>
      </c>
      <c r="AT31" s="134">
        <f>AW6</f>
        <v>37.72197848</v>
      </c>
      <c r="AY31" s="132" t="s">
        <v>2910</v>
      </c>
      <c r="AZ31" s="141" t="s">
        <v>62</v>
      </c>
      <c r="BA31" s="134">
        <f>BD6</f>
        <v>35.44742679</v>
      </c>
      <c r="BF31" s="132" t="s">
        <v>2910</v>
      </c>
      <c r="BG31" s="141" t="s">
        <v>62</v>
      </c>
      <c r="BH31" s="134">
        <f>BK6</f>
        <v>34.57714962</v>
      </c>
      <c r="BM31" s="132" t="s">
        <v>2910</v>
      </c>
      <c r="BN31" s="141" t="s">
        <v>62</v>
      </c>
      <c r="BO31" s="134">
        <f>BR6</f>
        <v>32.78050356</v>
      </c>
      <c r="BT31" s="132" t="s">
        <v>2910</v>
      </c>
      <c r="BU31" s="141" t="s">
        <v>62</v>
      </c>
      <c r="BV31" s="134">
        <f>BW6</f>
        <v>35.00490207</v>
      </c>
      <c r="BY31" s="132" t="s">
        <v>2910</v>
      </c>
      <c r="BZ31" s="141" t="s">
        <v>62</v>
      </c>
      <c r="CA31" s="134">
        <f>CB6</f>
        <v>34.14272862</v>
      </c>
      <c r="CD31" s="132" t="s">
        <v>2910</v>
      </c>
      <c r="CE31" s="141" t="s">
        <v>62</v>
      </c>
      <c r="CF31" s="134">
        <f>CG6</f>
        <v>34.121472</v>
      </c>
      <c r="CI31" s="132" t="s">
        <v>2910</v>
      </c>
      <c r="CJ31" s="141" t="s">
        <v>62</v>
      </c>
      <c r="CK31" s="134">
        <f>CL6</f>
        <v>34.69804074</v>
      </c>
      <c r="CN31" s="132" t="s">
        <v>2910</v>
      </c>
      <c r="CO31" s="141" t="s">
        <v>62</v>
      </c>
      <c r="CP31" s="134">
        <f>CQ6</f>
        <v>35.51914248</v>
      </c>
      <c r="CS31" s="132" t="s">
        <v>2910</v>
      </c>
      <c r="CT31" s="141" t="s">
        <v>62</v>
      </c>
      <c r="CU31" s="134">
        <f>CV6</f>
        <v>34.1479645</v>
      </c>
      <c r="CV31" s="135"/>
      <c r="CX31" s="132" t="s">
        <v>2910</v>
      </c>
      <c r="CY31" s="141" t="s">
        <v>62</v>
      </c>
      <c r="CZ31" s="134">
        <f>DA6</f>
        <v>34.58130516</v>
      </c>
      <c r="DA31" s="135"/>
      <c r="DC31" s="132" t="s">
        <v>2910</v>
      </c>
      <c r="DD31" s="141" t="s">
        <v>62</v>
      </c>
      <c r="DE31" s="134">
        <f>DF6</f>
        <v>36.23573262</v>
      </c>
      <c r="DF31" s="135"/>
      <c r="DH31" s="132" t="s">
        <v>2910</v>
      </c>
      <c r="DI31" s="141" t="s">
        <v>62</v>
      </c>
      <c r="DJ31" s="134">
        <f>DK6</f>
        <v>35.63612013</v>
      </c>
      <c r="DK31" s="135"/>
      <c r="DM31" s="132" t="s">
        <v>2910</v>
      </c>
      <c r="DN31" s="141" t="s">
        <v>62</v>
      </c>
      <c r="DO31" s="134">
        <f>DP6</f>
        <v>34.73419362</v>
      </c>
      <c r="DP31" s="135"/>
      <c r="DR31" s="132" t="s">
        <v>2910</v>
      </c>
      <c r="DS31" s="141" t="s">
        <v>62</v>
      </c>
      <c r="DT31" s="134">
        <f>DU6</f>
        <v>34.15632075</v>
      </c>
      <c r="DU31" s="135"/>
      <c r="DW31" s="132" t="s">
        <v>2910</v>
      </c>
      <c r="DX31" s="141" t="s">
        <v>62</v>
      </c>
      <c r="DY31" s="134">
        <f>DZ6</f>
        <v>35.25607</v>
      </c>
      <c r="DZ31" s="135"/>
      <c r="EB31" s="132" t="s">
        <v>2910</v>
      </c>
      <c r="EC31" s="141" t="s">
        <v>62</v>
      </c>
      <c r="ED31" s="134">
        <f>EE6</f>
        <v>35.8163512</v>
      </c>
      <c r="EE31" s="135"/>
      <c r="EG31" s="132" t="s">
        <v>2910</v>
      </c>
      <c r="EH31" s="141" t="s">
        <v>62</v>
      </c>
      <c r="EI31" s="134">
        <f>EJ6</f>
        <v>36.16747</v>
      </c>
      <c r="EJ31" s="135"/>
      <c r="EL31" s="132" t="s">
        <v>2910</v>
      </c>
      <c r="EM31" s="141" t="s">
        <v>62</v>
      </c>
      <c r="EN31" s="134">
        <f>EO6</f>
        <v>36.7679962</v>
      </c>
      <c r="EO31" s="135"/>
      <c r="EQ31" s="132" t="s">
        <v>2910</v>
      </c>
      <c r="ER31" s="141" t="s">
        <v>62</v>
      </c>
      <c r="ES31" s="134">
        <f>ET6</f>
        <v>36.40914096</v>
      </c>
      <c r="ET31" s="135"/>
      <c r="EV31" s="132" t="s">
        <v>2910</v>
      </c>
      <c r="EW31" s="141" t="s">
        <v>62</v>
      </c>
      <c r="EX31" s="134">
        <f>EY6</f>
        <v>36.5177232</v>
      </c>
      <c r="EY31" s="135"/>
      <c r="FA31" s="132" t="s">
        <v>2910</v>
      </c>
      <c r="FB31" s="141" t="s">
        <v>62</v>
      </c>
      <c r="FC31" s="134">
        <f>FD6</f>
        <v>35.6266251</v>
      </c>
      <c r="FD31" s="135"/>
      <c r="FF31" s="132" t="s">
        <v>2910</v>
      </c>
      <c r="FG31" s="141" t="s">
        <v>62</v>
      </c>
      <c r="FH31" s="134">
        <f>FI6</f>
        <v>33.93895</v>
      </c>
      <c r="FI31" s="135"/>
      <c r="FK31" s="132" t="s">
        <v>2910</v>
      </c>
      <c r="FL31" s="141" t="s">
        <v>62</v>
      </c>
      <c r="FM31" s="134">
        <f>FN6</f>
        <v>32.36858</v>
      </c>
      <c r="FN31" s="135"/>
      <c r="FP31" s="132" t="s">
        <v>2910</v>
      </c>
      <c r="FQ31" s="141" t="s">
        <v>62</v>
      </c>
      <c r="FR31" s="134">
        <f>FS6</f>
        <v>33.7489875</v>
      </c>
      <c r="FS31" s="135"/>
      <c r="FU31" s="132" t="s">
        <v>2910</v>
      </c>
      <c r="FV31" s="141" t="s">
        <v>62</v>
      </c>
      <c r="FW31" s="134">
        <f>FX6</f>
        <v>34.24867173</v>
      </c>
      <c r="FX31" s="135"/>
      <c r="FZ31" s="132" t="s">
        <v>2910</v>
      </c>
      <c r="GA31" s="141" t="s">
        <v>62</v>
      </c>
      <c r="GB31" s="134">
        <f>GC6</f>
        <v>33.80561</v>
      </c>
      <c r="GC31" s="135"/>
      <c r="GE31" s="132" t="s">
        <v>2910</v>
      </c>
      <c r="GF31" s="141" t="s">
        <v>62</v>
      </c>
      <c r="GG31" s="134">
        <f>GH6</f>
        <v>34.13577</v>
      </c>
      <c r="GH31" s="135"/>
      <c r="GJ31" s="132" t="s">
        <v>2910</v>
      </c>
      <c r="GK31" s="141" t="s">
        <v>62</v>
      </c>
      <c r="GL31" s="134">
        <f>GM6</f>
        <v>33.67812</v>
      </c>
      <c r="GM31" s="135"/>
      <c r="GO31" s="132" t="s">
        <v>2910</v>
      </c>
      <c r="GP31" s="141" t="s">
        <v>62</v>
      </c>
      <c r="GQ31" s="134">
        <f>GR6</f>
        <v>33.76051</v>
      </c>
      <c r="GR31" s="135"/>
      <c r="GT31" s="132" t="s">
        <v>2910</v>
      </c>
      <c r="GU31" s="141" t="s">
        <v>62</v>
      </c>
      <c r="GV31" s="134">
        <f>GW6</f>
        <v>33.22654</v>
      </c>
      <c r="GW31" s="135"/>
      <c r="GY31" s="132" t="s">
        <v>2910</v>
      </c>
      <c r="GZ31" s="141" t="s">
        <v>62</v>
      </c>
      <c r="HA31" s="134">
        <f>HB6</f>
        <v>32.58953</v>
      </c>
      <c r="HB31" s="135"/>
      <c r="HD31" s="132" t="s">
        <v>2910</v>
      </c>
      <c r="HE31" s="141" t="s">
        <v>62</v>
      </c>
      <c r="HF31" s="134">
        <f>HG6</f>
        <v>32.58595</v>
      </c>
      <c r="HG31" s="135"/>
      <c r="HI31" s="132" t="s">
        <v>2910</v>
      </c>
      <c r="HJ31" s="141" t="s">
        <v>62</v>
      </c>
      <c r="HK31" s="134">
        <f>HL6</f>
        <v>32.52763</v>
      </c>
      <c r="HL31" s="135"/>
      <c r="HN31" s="132" t="s">
        <v>2910</v>
      </c>
      <c r="HO31" s="141" t="s">
        <v>62</v>
      </c>
      <c r="HP31" s="134">
        <f>HQ6</f>
        <v>32.2185</v>
      </c>
      <c r="HQ31" s="135"/>
      <c r="HS31" s="132" t="s">
        <v>2910</v>
      </c>
      <c r="HT31" s="141" t="s">
        <v>62</v>
      </c>
      <c r="HU31" s="134">
        <f>HV6</f>
        <v>32.19076</v>
      </c>
      <c r="HV31" s="135"/>
      <c r="HX31" s="132" t="s">
        <v>2910</v>
      </c>
      <c r="HY31" s="141" t="s">
        <v>62</v>
      </c>
      <c r="HZ31" s="134">
        <f>IA6</f>
        <v>32.2390592</v>
      </c>
      <c r="IA31" s="135"/>
      <c r="IC31" s="132" t="s">
        <v>2910</v>
      </c>
      <c r="ID31" s="141" t="s">
        <v>62</v>
      </c>
      <c r="IE31" s="134">
        <f>IF6</f>
        <v>32.22740014</v>
      </c>
      <c r="IF31" s="135"/>
      <c r="II31" s="132" t="s">
        <v>2910</v>
      </c>
      <c r="IJ31" s="141" t="s">
        <v>62</v>
      </c>
      <c r="IK31" s="134">
        <f>IL6</f>
        <v>31.5874272</v>
      </c>
      <c r="IL31" s="135"/>
      <c r="IN31" s="132" t="s">
        <v>2910</v>
      </c>
      <c r="IO31" s="141" t="s">
        <v>62</v>
      </c>
      <c r="IP31" s="134">
        <f>IQ6</f>
        <v>31.33140948</v>
      </c>
      <c r="IQ31" s="135"/>
      <c r="IS31" s="132" t="s">
        <v>2910</v>
      </c>
      <c r="IT31" s="141" t="s">
        <v>62</v>
      </c>
      <c r="IU31" s="134">
        <f>IV6</f>
        <v>31.34020788</v>
      </c>
      <c r="IV31" s="135"/>
      <c r="IX31" s="132" t="s">
        <v>2910</v>
      </c>
      <c r="IY31" s="141" t="s">
        <v>62</v>
      </c>
      <c r="IZ31" s="134">
        <f>JA6</f>
        <v>32.84085628</v>
      </c>
      <c r="JA31" s="135"/>
      <c r="JC31" s="132" t="s">
        <v>2910</v>
      </c>
      <c r="JD31" s="141" t="s">
        <v>62</v>
      </c>
      <c r="JE31" s="134">
        <f>JF6</f>
        <v>32.85016476</v>
      </c>
      <c r="JF31" s="135"/>
      <c r="JH31" s="132" t="s">
        <v>2910</v>
      </c>
      <c r="JI31" s="141" t="s">
        <v>62</v>
      </c>
      <c r="JJ31" s="134">
        <f>JK6</f>
        <v>32.73675168</v>
      </c>
      <c r="JK31" s="135"/>
      <c r="JM31" s="132" t="s">
        <v>2910</v>
      </c>
      <c r="JN31" s="141" t="s">
        <v>62</v>
      </c>
      <c r="JO31" s="134">
        <f>JP6</f>
        <v>33.34684749</v>
      </c>
      <c r="JP31" s="135"/>
    </row>
    <row r="32" ht="15" customHeight="1" spans="2:276">
      <c r="B32" s="136"/>
      <c r="C32" s="137" t="s">
        <v>63</v>
      </c>
      <c r="D32" s="138">
        <f>AVERAGE(G6:G28)</f>
        <v>33.7778533736842</v>
      </c>
      <c r="I32" s="136"/>
      <c r="J32" s="137" t="s">
        <v>63</v>
      </c>
      <c r="K32" s="138">
        <f>AVERAGE(N6:N28)</f>
        <v>34.3935007673684</v>
      </c>
      <c r="P32" s="136"/>
      <c r="Q32" s="137" t="s">
        <v>63</v>
      </c>
      <c r="R32" s="138">
        <f>AVERAGE(U6:U28)</f>
        <v>34.9291578114286</v>
      </c>
      <c r="W32" s="136"/>
      <c r="X32" s="137" t="s">
        <v>63</v>
      </c>
      <c r="Y32" s="138">
        <f>AVERAGE(AB6:AB28)</f>
        <v>36.31146121</v>
      </c>
      <c r="AD32" s="136"/>
      <c r="AE32" s="137" t="s">
        <v>63</v>
      </c>
      <c r="AF32" s="138">
        <f>AVERAGE(AI6:AI28)</f>
        <v>35.8226836930435</v>
      </c>
      <c r="AK32" s="136"/>
      <c r="AL32" s="137" t="s">
        <v>63</v>
      </c>
      <c r="AM32" s="138">
        <f>AVERAGE(AP6:AP28)</f>
        <v>36.8270958290476</v>
      </c>
      <c r="AR32" s="136"/>
      <c r="AS32" s="137" t="s">
        <v>63</v>
      </c>
      <c r="AT32" s="138">
        <f>AVERAGE(AW6:AW28)</f>
        <v>37.8222996675</v>
      </c>
      <c r="AY32" s="136"/>
      <c r="AZ32" s="137" t="s">
        <v>63</v>
      </c>
      <c r="BA32" s="138">
        <f>AVERAGE(BD6:BD28)</f>
        <v>36.4390664854545</v>
      </c>
      <c r="BF32" s="136"/>
      <c r="BG32" s="137" t="s">
        <v>63</v>
      </c>
      <c r="BH32" s="138">
        <f>AVERAGE(BK6:BK28)</f>
        <v>34.7942633168182</v>
      </c>
      <c r="BM32" s="136"/>
      <c r="BN32" s="137" t="s">
        <v>63</v>
      </c>
      <c r="BO32" s="138">
        <f>AVERAGE(BR6:BR28)</f>
        <v>33.389822490625</v>
      </c>
      <c r="BT32" s="136"/>
      <c r="BU32" s="137" t="s">
        <v>63</v>
      </c>
      <c r="BV32" s="138">
        <f>AVERAGE(BW6:BW28)</f>
        <v>33.9666268845</v>
      </c>
      <c r="BY32" s="136"/>
      <c r="BZ32" s="137" t="s">
        <v>63</v>
      </c>
      <c r="CA32" s="138">
        <f>AVERAGE(CB6:CB28)</f>
        <v>34.5098247991304</v>
      </c>
      <c r="CD32" s="136"/>
      <c r="CE32" s="137" t="s">
        <v>63</v>
      </c>
      <c r="CF32" s="138">
        <f>AVERAGE(CG6:CG28)</f>
        <v>34.24193153</v>
      </c>
      <c r="CI32" s="136"/>
      <c r="CJ32" s="137" t="s">
        <v>63</v>
      </c>
      <c r="CK32" s="138">
        <f>AVERAGE(CL6:CL28)</f>
        <v>34.1873706615</v>
      </c>
      <c r="CN32" s="136"/>
      <c r="CO32" s="137" t="s">
        <v>63</v>
      </c>
      <c r="CP32" s="138">
        <f>AVERAGE(CQ6:CQ28)</f>
        <v>34.85854486</v>
      </c>
      <c r="CS32" s="136"/>
      <c r="CT32" s="137" t="s">
        <v>63</v>
      </c>
      <c r="CU32" s="138">
        <f>AVERAGE(CV6:CV28)</f>
        <v>34.5089606742857</v>
      </c>
      <c r="CV32" s="135"/>
      <c r="CX32" s="136"/>
      <c r="CY32" s="137" t="s">
        <v>63</v>
      </c>
      <c r="CZ32" s="138">
        <f>AVERAGE(DA6:DA28)</f>
        <v>34.6565029634783</v>
      </c>
      <c r="DA32" s="135"/>
      <c r="DC32" s="136"/>
      <c r="DD32" s="137" t="s">
        <v>63</v>
      </c>
      <c r="DE32" s="138">
        <f>AVERAGE(DF6:DF28)</f>
        <v>35.334512141</v>
      </c>
      <c r="DF32" s="135"/>
      <c r="DH32" s="136"/>
      <c r="DI32" s="137" t="s">
        <v>63</v>
      </c>
      <c r="DJ32" s="138">
        <f>AVERAGE(DK6:DK28)</f>
        <v>36.0781986741177</v>
      </c>
      <c r="DK32" s="135"/>
      <c r="DM32" s="136"/>
      <c r="DN32" s="137" t="s">
        <v>63</v>
      </c>
      <c r="DO32" s="138">
        <f>AVERAGE(DP6:DP28)</f>
        <v>35.2886708459091</v>
      </c>
      <c r="DP32" s="135"/>
      <c r="DR32" s="136"/>
      <c r="DS32" s="137" t="s">
        <v>63</v>
      </c>
      <c r="DT32" s="138">
        <f>AVERAGE(DU6:DU28)</f>
        <v>34.8787586671429</v>
      </c>
      <c r="DU32" s="135"/>
      <c r="DW32" s="136"/>
      <c r="DX32" s="137" t="s">
        <v>63</v>
      </c>
      <c r="DY32" s="138">
        <f>AVERAGE(DZ6:DZ28)</f>
        <v>34.9912988095238</v>
      </c>
      <c r="DZ32" s="135"/>
      <c r="EB32" s="136"/>
      <c r="EC32" s="137" t="s">
        <v>63</v>
      </c>
      <c r="ED32" s="138">
        <f>AVERAGE(EE6:EE28)</f>
        <v>35.5994991775</v>
      </c>
      <c r="EE32" s="135"/>
      <c r="EG32" s="136"/>
      <c r="EH32" s="137" t="s">
        <v>63</v>
      </c>
      <c r="EI32" s="138">
        <f>AVERAGE(EJ6:EJ28)</f>
        <v>35.6923076190476</v>
      </c>
      <c r="EJ32" s="135"/>
      <c r="EL32" s="136"/>
      <c r="EM32" s="137" t="s">
        <v>63</v>
      </c>
      <c r="EN32" s="138">
        <f>AVERAGE(EO6:EO28)</f>
        <v>36.4269607015</v>
      </c>
      <c r="EO32" s="135"/>
      <c r="EQ32" s="136"/>
      <c r="ER32" s="137" t="s">
        <v>63</v>
      </c>
      <c r="ES32" s="138">
        <f>AVERAGE(ET6:ET28)</f>
        <v>36.310433131</v>
      </c>
      <c r="ET32" s="135"/>
      <c r="EV32" s="136"/>
      <c r="EW32" s="137" t="s">
        <v>63</v>
      </c>
      <c r="EX32" s="138">
        <f>AVERAGE(EY6:EY28)</f>
        <v>36.3784554021053</v>
      </c>
      <c r="EY32" s="135"/>
      <c r="FA32" s="136"/>
      <c r="FB32" s="137" t="s">
        <v>63</v>
      </c>
      <c r="FC32" s="138">
        <f>AVERAGE(FD6:FD28)</f>
        <v>35.9927075443478</v>
      </c>
      <c r="FD32" s="135"/>
      <c r="FF32" s="136"/>
      <c r="FG32" s="137" t="s">
        <v>63</v>
      </c>
      <c r="FH32" s="138">
        <f>AVERAGE(FI6:FI28)</f>
        <v>34.7566785</v>
      </c>
      <c r="FI32" s="135"/>
      <c r="FK32" s="136"/>
      <c r="FL32" s="137" t="s">
        <v>63</v>
      </c>
      <c r="FM32" s="138">
        <f>AVERAGE(FN6:FN28)</f>
        <v>33.3946815789474</v>
      </c>
      <c r="FN32" s="135"/>
      <c r="FP32" s="136"/>
      <c r="FQ32" s="137" t="s">
        <v>63</v>
      </c>
      <c r="FR32" s="138">
        <f>AVERAGE(FS6:FS28)</f>
        <v>33.4878024794444</v>
      </c>
      <c r="FS32" s="135"/>
      <c r="FU32" s="136"/>
      <c r="FV32" s="137" t="s">
        <v>63</v>
      </c>
      <c r="FW32" s="138">
        <f>AVERAGE(FX6:FX28)</f>
        <v>34.320760732381</v>
      </c>
      <c r="FX32" s="135"/>
      <c r="FZ32" s="136"/>
      <c r="GA32" s="137" t="s">
        <v>63</v>
      </c>
      <c r="GB32" s="138">
        <f>AVERAGE(GC6:GC28)</f>
        <v>33.8901168181818</v>
      </c>
      <c r="GC32" s="135"/>
      <c r="GE32" s="136"/>
      <c r="GF32" s="137" t="s">
        <v>63</v>
      </c>
      <c r="GG32" s="138">
        <f>AVERAGE(GH6:GH28)</f>
        <v>34.1449275</v>
      </c>
      <c r="GH32" s="135"/>
      <c r="GJ32" s="136"/>
      <c r="GK32" s="137" t="s">
        <v>63</v>
      </c>
      <c r="GL32" s="138">
        <f>AVERAGE(GM6:GM28)</f>
        <v>33.4378211111111</v>
      </c>
      <c r="GM32" s="135"/>
      <c r="GO32" s="136"/>
      <c r="GP32" s="137" t="s">
        <v>63</v>
      </c>
      <c r="GQ32" s="138">
        <f>AVERAGE(GR6:GR28)</f>
        <v>33.5674166666667</v>
      </c>
      <c r="GR32" s="135"/>
      <c r="GT32" s="136"/>
      <c r="GU32" s="137" t="s">
        <v>63</v>
      </c>
      <c r="GV32" s="138">
        <f>AVERAGE(GW6:GW28)</f>
        <v>33.4846452380952</v>
      </c>
      <c r="GW32" s="135"/>
      <c r="GY32" s="136"/>
      <c r="GZ32" s="137" t="s">
        <v>63</v>
      </c>
      <c r="HA32" s="138">
        <f>AVERAGE(HB6:HB28)</f>
        <v>32.8884894736842</v>
      </c>
      <c r="HB32" s="135"/>
      <c r="HD32" s="136"/>
      <c r="HE32" s="137" t="s">
        <v>63</v>
      </c>
      <c r="HF32" s="138">
        <f>AVERAGE(HG6:HG28)</f>
        <v>32.5959315</v>
      </c>
      <c r="HG32" s="135"/>
      <c r="HI32" s="136"/>
      <c r="HJ32" s="137" t="s">
        <v>63</v>
      </c>
      <c r="HK32" s="138">
        <f>AVERAGE(HL6:HL28)</f>
        <v>32.3689826086957</v>
      </c>
      <c r="HL32" s="135"/>
      <c r="HN32" s="136"/>
      <c r="HO32" s="137" t="s">
        <v>63</v>
      </c>
      <c r="HP32" s="138">
        <f>AVERAGE(HQ6:HQ28)</f>
        <v>32.3104933333333</v>
      </c>
      <c r="HQ32" s="135"/>
      <c r="HS32" s="136"/>
      <c r="HT32" s="137" t="s">
        <v>63</v>
      </c>
      <c r="HU32" s="138">
        <f>AVERAGE(HV6:HV28)</f>
        <v>31.9400922727273</v>
      </c>
      <c r="HV32" s="135"/>
      <c r="HX32" s="136"/>
      <c r="HY32" s="137" t="s">
        <v>63</v>
      </c>
      <c r="HZ32" s="138">
        <f>AVERAGE(IA6:IA28)</f>
        <v>32.5262315111765</v>
      </c>
      <c r="IA32" s="135"/>
      <c r="IC32" s="136"/>
      <c r="ID32" s="137" t="s">
        <v>63</v>
      </c>
      <c r="IE32" s="138">
        <f>AVERAGE(IF6:IF28)</f>
        <v>32.3222497665</v>
      </c>
      <c r="IF32" s="135"/>
      <c r="II32" s="136"/>
      <c r="IJ32" s="137" t="s">
        <v>63</v>
      </c>
      <c r="IK32" s="138">
        <f>AVERAGE(IL6:IL28)</f>
        <v>31.6380939569565</v>
      </c>
      <c r="IL32" s="135"/>
      <c r="IN32" s="136"/>
      <c r="IO32" s="137" t="s">
        <v>63</v>
      </c>
      <c r="IP32" s="138">
        <f>AVERAGE(IQ6:IQ28)</f>
        <v>31.3903233055</v>
      </c>
      <c r="IQ32" s="135"/>
      <c r="IS32" s="136"/>
      <c r="IT32" s="137" t="s">
        <v>63</v>
      </c>
      <c r="IU32" s="138">
        <f>AVERAGE(IV6:IV28)</f>
        <v>31.4167247214286</v>
      </c>
      <c r="IV32" s="135"/>
      <c r="IX32" s="136"/>
      <c r="IY32" s="137" t="s">
        <v>63</v>
      </c>
      <c r="IZ32" s="138">
        <f>AVERAGE(JA6:JA28)</f>
        <v>32.2438406540909</v>
      </c>
      <c r="JA32" s="135"/>
      <c r="JC32" s="136"/>
      <c r="JD32" s="137" t="s">
        <v>63</v>
      </c>
      <c r="JE32" s="138">
        <f>AVERAGE(JF6:JF28)</f>
        <v>32.3947112466667</v>
      </c>
      <c r="JF32" s="135"/>
      <c r="JH32" s="136"/>
      <c r="JI32" s="137" t="s">
        <v>63</v>
      </c>
      <c r="JJ32" s="138">
        <f>AVERAGE(JK6:JK28)</f>
        <v>32.6287761722222</v>
      </c>
      <c r="JK32" s="135"/>
      <c r="JM32" s="136"/>
      <c r="JN32" s="137" t="s">
        <v>63</v>
      </c>
      <c r="JO32" s="138">
        <f>AVERAGE(JP6:JP28)</f>
        <v>33.0185548238095</v>
      </c>
      <c r="JP32" s="135"/>
    </row>
    <row r="33" spans="2:276">
      <c r="B33" s="164" t="str">
        <f>B6</f>
        <v>2022-04-29</v>
      </c>
      <c r="I33" s="164" t="str">
        <f>I6</f>
        <v>2022-05-31</v>
      </c>
      <c r="P33" s="164" t="str">
        <f>P6</f>
        <v>2022-06-30</v>
      </c>
      <c r="W33" s="164" t="str">
        <f>W6</f>
        <v>2022-07-29</v>
      </c>
      <c r="AD33" s="164" t="str">
        <f>AD6</f>
        <v>2022-08-31</v>
      </c>
      <c r="AK33" s="164" t="str">
        <f>AK6</f>
        <v>2022-09-30</v>
      </c>
      <c r="AR33" s="164" t="str">
        <f>AR6</f>
        <v>2022-10-31</v>
      </c>
      <c r="AY33" s="164" t="str">
        <f>AY6</f>
        <v>2022-11-30</v>
      </c>
      <c r="BF33" s="164" t="str">
        <f>BF6</f>
        <v>2022-12-30</v>
      </c>
      <c r="BM33" s="164" t="str">
        <f>BM6</f>
        <v>2023-01-31</v>
      </c>
      <c r="BT33" s="164"/>
      <c r="BU33" s="164">
        <f>BU7</f>
        <v>44984</v>
      </c>
      <c r="BY33" s="164"/>
      <c r="BZ33" s="164">
        <f>BZ7</f>
        <v>45015</v>
      </c>
      <c r="CD33" s="164"/>
      <c r="CE33" s="164">
        <f>CE7</f>
        <v>45043</v>
      </c>
      <c r="CI33" s="164"/>
      <c r="CJ33" s="164">
        <f>CJ7</f>
        <v>45076</v>
      </c>
      <c r="CN33" s="164"/>
      <c r="CO33" s="164">
        <f>CO7</f>
        <v>45106</v>
      </c>
      <c r="CS33" s="164"/>
      <c r="CT33" s="164">
        <f>CT7</f>
        <v>45135</v>
      </c>
      <c r="CU33" s="135"/>
      <c r="CV33" s="135"/>
      <c r="CX33" s="164"/>
      <c r="CY33" s="164">
        <f>CY7</f>
        <v>45168</v>
      </c>
      <c r="CZ33" s="135"/>
      <c r="DA33" s="135"/>
      <c r="DC33" s="164"/>
      <c r="DD33" s="164">
        <f>DD7</f>
        <v>45196</v>
      </c>
      <c r="DE33" s="135"/>
      <c r="DF33" s="135"/>
      <c r="DH33" s="164"/>
      <c r="DI33" s="164">
        <f>DI7</f>
        <v>45229</v>
      </c>
      <c r="DJ33" s="135"/>
      <c r="DK33" s="135"/>
      <c r="DM33" s="164"/>
      <c r="DN33" s="164">
        <f>DN7</f>
        <v>45259</v>
      </c>
      <c r="DO33" s="135"/>
      <c r="DP33" s="135"/>
      <c r="DR33" s="164"/>
      <c r="DS33" s="164">
        <f>DS7</f>
        <v>45288</v>
      </c>
      <c r="DT33" s="135"/>
      <c r="DU33" s="135"/>
      <c r="DW33" s="164"/>
      <c r="DX33" s="164">
        <f>DX7</f>
        <v>45320</v>
      </c>
      <c r="DY33" s="135"/>
      <c r="DZ33" s="135"/>
      <c r="EB33" s="164"/>
      <c r="EC33" s="164">
        <f>EC7</f>
        <v>45350</v>
      </c>
      <c r="ED33" s="135"/>
      <c r="EE33" s="135"/>
      <c r="EG33" s="164"/>
      <c r="EH33" s="164">
        <f>EH7</f>
        <v>45379</v>
      </c>
      <c r="EI33" s="135"/>
      <c r="EJ33" s="135"/>
      <c r="EL33" s="164"/>
      <c r="EM33" s="164">
        <f>EM7</f>
        <v>45411</v>
      </c>
      <c r="EN33" s="135"/>
      <c r="EO33" s="135"/>
      <c r="EQ33" s="164"/>
      <c r="ER33" s="164">
        <f>ER7</f>
        <v>45442</v>
      </c>
      <c r="ES33" s="135"/>
      <c r="ET33" s="135"/>
      <c r="EV33" s="164"/>
      <c r="EW33" s="164">
        <f>EW7</f>
        <v>45470</v>
      </c>
      <c r="EX33" s="135"/>
      <c r="EY33" s="135"/>
      <c r="FA33" s="164"/>
      <c r="FB33" s="164">
        <f>FB7</f>
        <v>45503</v>
      </c>
      <c r="FC33" s="135"/>
      <c r="FD33" s="135"/>
      <c r="FF33" s="164"/>
      <c r="FG33" s="164">
        <f>FG7</f>
        <v>45533</v>
      </c>
      <c r="FH33" s="135"/>
      <c r="FI33" s="135"/>
      <c r="FK33" s="164"/>
      <c r="FL33" s="164">
        <f>FL7</f>
        <v>45562</v>
      </c>
      <c r="FM33" s="135"/>
      <c r="FN33" s="135"/>
      <c r="FP33" s="164"/>
      <c r="FQ33" s="164">
        <f>FQ7</f>
        <v>45595</v>
      </c>
      <c r="FR33" s="135"/>
      <c r="FS33" s="135"/>
      <c r="FU33" s="164"/>
      <c r="FV33" s="164">
        <f>FV7</f>
        <v>45624</v>
      </c>
      <c r="FW33" s="135"/>
      <c r="FX33" s="135"/>
      <c r="FZ33" s="164"/>
      <c r="GA33" s="164">
        <f>GA7</f>
        <v>45656</v>
      </c>
      <c r="GB33" s="135"/>
      <c r="GC33" s="135"/>
      <c r="GE33" s="164"/>
      <c r="GF33" s="164">
        <f>GF7</f>
        <v>45673</v>
      </c>
      <c r="GG33" s="135"/>
      <c r="GH33" s="135"/>
      <c r="GJ33" s="164"/>
      <c r="GK33" s="164">
        <f>GK7</f>
        <v>45715</v>
      </c>
      <c r="GL33" s="135"/>
      <c r="GM33" s="135"/>
      <c r="GO33" s="164"/>
      <c r="GP33" s="164">
        <f>GP7</f>
        <v>45744</v>
      </c>
      <c r="GQ33" s="135"/>
      <c r="GR33" s="135"/>
      <c r="GT33" s="164"/>
      <c r="GU33" s="164">
        <f>GU7</f>
        <v>45776</v>
      </c>
      <c r="GV33" s="135"/>
      <c r="GW33" s="135"/>
      <c r="GY33" s="164"/>
      <c r="GZ33" s="164">
        <f>GZ7</f>
        <v>45806</v>
      </c>
      <c r="HA33" s="135"/>
      <c r="HB33" s="135"/>
      <c r="HD33" s="164"/>
      <c r="HE33" s="164">
        <f>HE7</f>
        <v>45835</v>
      </c>
      <c r="HF33" s="135"/>
      <c r="HG33" s="135"/>
      <c r="HI33" s="164"/>
      <c r="HJ33" s="164">
        <f>HJ7</f>
        <v>45868</v>
      </c>
      <c r="HK33" s="135"/>
      <c r="HL33" s="135"/>
      <c r="HN33" s="164"/>
      <c r="HO33" s="164">
        <f>HO7</f>
        <v>45897</v>
      </c>
      <c r="HP33" s="135"/>
      <c r="HQ33" s="135"/>
      <c r="HS33" s="164"/>
      <c r="HT33" s="164">
        <f>HT7</f>
        <v>45929</v>
      </c>
      <c r="HU33" s="135"/>
      <c r="HV33" s="135"/>
      <c r="HX33" s="164"/>
      <c r="HY33" s="164">
        <f>HY7</f>
        <v>45960</v>
      </c>
      <c r="HZ33" s="135"/>
      <c r="IA33" s="135"/>
      <c r="IC33" s="164"/>
      <c r="ID33" s="164">
        <f>ID7</f>
        <v>45988</v>
      </c>
      <c r="IE33" s="135"/>
      <c r="IF33" s="135"/>
      <c r="II33" s="164"/>
      <c r="IJ33" s="164">
        <f>IJ7</f>
        <v>46021</v>
      </c>
      <c r="IK33" s="135"/>
      <c r="IL33" s="135"/>
      <c r="IN33" s="164"/>
      <c r="IO33" s="164">
        <f>IO7</f>
        <v>46051</v>
      </c>
      <c r="IP33" s="135"/>
      <c r="IQ33" s="135"/>
      <c r="IS33" s="164"/>
      <c r="IT33" s="164">
        <f>IT7</f>
        <v>46079</v>
      </c>
      <c r="IU33" s="135"/>
      <c r="IV33" s="135"/>
      <c r="IX33" s="164"/>
      <c r="IY33" s="164">
        <f>IY7</f>
        <v>46111</v>
      </c>
      <c r="IZ33" s="135"/>
      <c r="JA33" s="135"/>
      <c r="JC33" s="164"/>
      <c r="JD33" s="164">
        <f>JD7</f>
        <v>46141</v>
      </c>
      <c r="JE33" s="135"/>
      <c r="JF33" s="135"/>
      <c r="JH33" s="164"/>
      <c r="JI33" s="164">
        <f>JI7</f>
        <v>46170</v>
      </c>
      <c r="JJ33" s="135"/>
      <c r="JK33" s="135"/>
      <c r="JM33" s="164"/>
      <c r="JN33" s="164">
        <f>JN7</f>
        <v>46202</v>
      </c>
      <c r="JO33" s="135"/>
      <c r="JP33" s="135"/>
    </row>
  </sheetData>
  <sheetProtection formatCells="0" insertHyperlinks="0" autoFilter="0"/>
  <mergeCells count="20">
    <mergeCell ref="C5:D5"/>
    <mergeCell ref="E5:F5"/>
    <mergeCell ref="J5:K5"/>
    <mergeCell ref="L5:M5"/>
    <mergeCell ref="Q5:R5"/>
    <mergeCell ref="S5:T5"/>
    <mergeCell ref="X5:Y5"/>
    <mergeCell ref="Z5:AA5"/>
    <mergeCell ref="AE5:AF5"/>
    <mergeCell ref="AG5:AH5"/>
    <mergeCell ref="AL5:AM5"/>
    <mergeCell ref="AN5:AO5"/>
    <mergeCell ref="AS5:AT5"/>
    <mergeCell ref="AU5:AV5"/>
    <mergeCell ref="AZ5:BA5"/>
    <mergeCell ref="BB5:BC5"/>
    <mergeCell ref="BG5:BH5"/>
    <mergeCell ref="BI5:BJ5"/>
    <mergeCell ref="BN5:BO5"/>
    <mergeCell ref="BP5:BQ5"/>
  </mergeCells>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GL33"/>
  <sheetViews>
    <sheetView zoomScale="90" zoomScaleNormal="90" topLeftCell="FT1" workbookViewId="0">
      <selection activeCell="IF2" sqref="IF2"/>
    </sheetView>
  </sheetViews>
  <sheetFormatPr defaultColWidth="8.88888888888889" defaultRowHeight="14.4"/>
  <cols>
    <col min="1" max="1" width="13.8888888888889" style="135" customWidth="1"/>
    <col min="2" max="2" width="12.787037037037" style="135" customWidth="1"/>
    <col min="3" max="3" width="13.1111111111111" style="135" customWidth="1"/>
    <col min="4" max="4" width="14.787037037037" style="135" customWidth="1"/>
    <col min="6" max="6" width="13.8888888888889" style="135" customWidth="1"/>
    <col min="7" max="7" width="12.787037037037" style="135" customWidth="1"/>
    <col min="8" max="8" width="13.1111111111111" style="135" customWidth="1"/>
    <col min="9" max="9" width="14.787037037037" style="135" customWidth="1"/>
    <col min="11" max="11" width="13.8888888888889" style="135" customWidth="1"/>
    <col min="12" max="12" width="12.787037037037" style="135" customWidth="1"/>
    <col min="13" max="13" width="13.1111111111111" style="135" customWidth="1"/>
    <col min="14" max="14" width="14.787037037037" style="135" customWidth="1"/>
    <col min="17" max="17" width="10.787037037037" customWidth="1"/>
    <col min="18" max="18" width="12.5555555555556" customWidth="1"/>
    <col min="19" max="19" width="10.212962962963" customWidth="1"/>
    <col min="22" max="22" width="10.787037037037" customWidth="1"/>
    <col min="23" max="23" width="12.5555555555556" customWidth="1"/>
    <col min="24" max="24" width="10.212962962963" customWidth="1"/>
    <col min="27" max="27" width="10.787037037037" customWidth="1"/>
    <col min="28" max="28" width="12.5555555555556" customWidth="1"/>
    <col min="29" max="29" width="10.212962962963" customWidth="1"/>
    <col min="32" max="32" width="10.787037037037" customWidth="1"/>
    <col min="33" max="33" width="12.5555555555556" customWidth="1"/>
    <col min="34" max="34" width="10.212962962963" customWidth="1"/>
    <col min="37" max="37" width="10.787037037037" customWidth="1"/>
    <col min="38" max="38" width="12.5555555555556" customWidth="1"/>
    <col min="39" max="39" width="10.212962962963" customWidth="1"/>
    <col min="42" max="42" width="10.787037037037" customWidth="1"/>
    <col min="43" max="43" width="12.5555555555556" customWidth="1"/>
    <col min="44" max="44" width="10.212962962963" customWidth="1"/>
    <col min="47" max="47" width="10.787037037037" customWidth="1"/>
    <col min="48" max="48" width="12.5555555555556" customWidth="1"/>
    <col min="49" max="49" width="10.212962962963" customWidth="1"/>
    <col min="52" max="52" width="10.787037037037" customWidth="1"/>
    <col min="53" max="53" width="12.5555555555556" customWidth="1"/>
    <col min="54" max="54" width="10.212962962963" customWidth="1"/>
    <col min="57" max="57" width="10.787037037037" customWidth="1"/>
    <col min="58" max="58" width="12.5555555555556" customWidth="1"/>
    <col min="59" max="59" width="10.212962962963" customWidth="1"/>
    <col min="62" max="62" width="10.787037037037" customWidth="1"/>
    <col min="63" max="63" width="12.5555555555556" customWidth="1"/>
    <col min="64" max="64" width="10.212962962963" customWidth="1"/>
    <col min="67" max="67" width="10.787037037037" customWidth="1"/>
    <col min="68" max="68" width="12.5555555555556" customWidth="1"/>
    <col min="69" max="69" width="10.212962962963" customWidth="1"/>
    <col min="72" max="72" width="10.787037037037" customWidth="1"/>
    <col min="73" max="73" width="12.5555555555556" customWidth="1"/>
    <col min="74" max="74" width="10.212962962963" customWidth="1"/>
    <col min="77" max="77" width="10.787037037037" customWidth="1"/>
    <col min="78" max="78" width="12.5555555555556" customWidth="1"/>
    <col min="79" max="79" width="10.212962962963" customWidth="1"/>
    <col min="81" max="81" width="11.212962962963" customWidth="1"/>
    <col min="82" max="82" width="10.787037037037" customWidth="1"/>
    <col min="83" max="83" width="12.5555555555556" customWidth="1"/>
    <col min="84" max="84" width="10.212962962963" customWidth="1"/>
    <col min="86" max="86" width="11.212962962963" customWidth="1"/>
    <col min="87" max="87" width="10.787037037037" customWidth="1"/>
    <col min="88" max="88" width="12.5555555555556" customWidth="1"/>
    <col min="89" max="89" width="10.212962962963" customWidth="1"/>
    <col min="91" max="91" width="11.212962962963" customWidth="1"/>
    <col min="92" max="92" width="10.787037037037" customWidth="1"/>
    <col min="93" max="93" width="12.5555555555556" customWidth="1"/>
    <col min="94" max="94" width="10.212962962963" customWidth="1"/>
    <col min="96" max="96" width="11.212962962963" customWidth="1"/>
    <col min="97" max="97" width="10.787037037037" customWidth="1"/>
    <col min="98" max="98" width="12.5555555555556" customWidth="1"/>
    <col min="99" max="99" width="10.212962962963" customWidth="1"/>
    <col min="101" max="101" width="11.212962962963" customWidth="1"/>
    <col min="102" max="102" width="10.787037037037" customWidth="1"/>
    <col min="103" max="103" width="12.5555555555556" customWidth="1"/>
    <col min="104" max="104" width="10.212962962963" customWidth="1"/>
    <col min="106" max="106" width="11.212962962963" customWidth="1"/>
    <col min="107" max="107" width="10.787037037037" customWidth="1"/>
    <col min="108" max="108" width="12.5555555555556" customWidth="1"/>
    <col min="109" max="109" width="10.212962962963" customWidth="1"/>
    <col min="111" max="111" width="11.212962962963" customWidth="1"/>
    <col min="112" max="112" width="10.787037037037" customWidth="1"/>
    <col min="113" max="113" width="12.5555555555556" customWidth="1"/>
    <col min="114" max="114" width="10.212962962963" customWidth="1"/>
    <col min="116" max="116" width="11.212962962963" customWidth="1"/>
    <col min="117" max="117" width="10.787037037037" customWidth="1"/>
    <col min="118" max="118" width="12.5555555555556" customWidth="1"/>
    <col min="119" max="119" width="10.212962962963" customWidth="1"/>
    <col min="121" max="121" width="11.212962962963" customWidth="1"/>
    <col min="122" max="122" width="10.787037037037" customWidth="1"/>
    <col min="123" max="123" width="12.5555555555556" customWidth="1"/>
    <col min="124" max="124" width="10.212962962963" customWidth="1"/>
    <col min="126" max="126" width="11.212962962963" customWidth="1"/>
    <col min="127" max="127" width="10.787037037037" customWidth="1"/>
    <col min="128" max="128" width="12.5555555555556" customWidth="1"/>
    <col min="129" max="129" width="10.212962962963" customWidth="1"/>
    <col min="131" max="131" width="11.212962962963" customWidth="1"/>
    <col min="132" max="132" width="10.787037037037" customWidth="1"/>
    <col min="133" max="133" width="12.5555555555556" customWidth="1"/>
    <col min="134" max="134" width="10.212962962963" customWidth="1"/>
    <col min="136" max="136" width="11.212962962963" customWidth="1"/>
    <col min="137" max="137" width="10.787037037037" customWidth="1"/>
    <col min="138" max="138" width="12.5555555555556" customWidth="1"/>
    <col min="139" max="139" width="10.212962962963" customWidth="1"/>
    <col min="141" max="141" width="11.212962962963" customWidth="1"/>
    <col min="142" max="142" width="10.787037037037" customWidth="1"/>
    <col min="143" max="143" width="12.5555555555556" customWidth="1"/>
    <col min="144" max="144" width="10.212962962963" customWidth="1"/>
    <col min="146" max="146" width="11.212962962963" customWidth="1"/>
    <col min="147" max="147" width="10.787037037037" customWidth="1"/>
    <col min="148" max="148" width="12.5555555555556" customWidth="1"/>
    <col min="149" max="149" width="10.212962962963" customWidth="1"/>
    <col min="151" max="151" width="11.212962962963" customWidth="1"/>
    <col min="152" max="152" width="12.3703703703704" customWidth="1"/>
    <col min="153" max="153" width="12.5555555555556" customWidth="1"/>
    <col min="154" max="154" width="10.212962962963" customWidth="1"/>
    <col min="156" max="156" width="11.212962962963" customWidth="1"/>
    <col min="157" max="157" width="12.3703703703704" customWidth="1"/>
    <col min="158" max="158" width="12.5555555555556" customWidth="1"/>
    <col min="159" max="159" width="10.212962962963" customWidth="1"/>
    <col min="161" max="161" width="11.212962962963" customWidth="1"/>
    <col min="162" max="162" width="12.3703703703704" customWidth="1"/>
    <col min="163" max="163" width="12.5555555555556" customWidth="1"/>
    <col min="164" max="164" width="10.212962962963" customWidth="1"/>
    <col min="166" max="166" width="11.212962962963" customWidth="1"/>
    <col min="167" max="167" width="12.3703703703704" customWidth="1"/>
    <col min="168" max="168" width="12.5555555555556" customWidth="1"/>
    <col min="169" max="169" width="10.212962962963" customWidth="1"/>
    <col min="171" max="171" width="11.212962962963" customWidth="1"/>
    <col min="172" max="172" width="12.3703703703704" customWidth="1"/>
    <col min="173" max="173" width="12.5555555555556" customWidth="1"/>
    <col min="174" max="174" width="10.212962962963" customWidth="1"/>
    <col min="176" max="176" width="11.212962962963" customWidth="1"/>
    <col min="177" max="177" width="12.3703703703704" customWidth="1"/>
    <col min="178" max="178" width="12.5555555555556" customWidth="1"/>
    <col min="179" max="179" width="10.212962962963" customWidth="1"/>
    <col min="181" max="181" width="11.212962962963" customWidth="1"/>
    <col min="182" max="182" width="12.3703703703704" customWidth="1"/>
    <col min="183" max="183" width="12.5555555555556" customWidth="1"/>
    <col min="184" max="184" width="10.212962962963" customWidth="1"/>
    <col min="186" max="186" width="11.212962962963" customWidth="1"/>
    <col min="187" max="187" width="12.3703703703704" customWidth="1"/>
    <col min="188" max="188" width="12.5555555555556" customWidth="1"/>
    <col min="189" max="189" width="10.212962962963" customWidth="1"/>
    <col min="191" max="191" width="11.212962962963" customWidth="1"/>
    <col min="192" max="192" width="12.3703703703704" customWidth="1"/>
    <col min="193" max="193" width="12.5555555555556" customWidth="1"/>
    <col min="194" max="194" width="10.212962962963" customWidth="1"/>
    <col min="195" max="195" width="12.6296296296296"/>
  </cols>
  <sheetData>
    <row r="1" spans="1:194">
      <c r="A1" s="300" t="s">
        <v>2911</v>
      </c>
      <c r="B1" s="301" t="s">
        <v>62</v>
      </c>
      <c r="C1" s="311">
        <f>1/C3</f>
        <v>0.378372242612282</v>
      </c>
      <c r="D1" s="303"/>
      <c r="F1" s="300" t="s">
        <v>2911</v>
      </c>
      <c r="G1" s="301" t="s">
        <v>62</v>
      </c>
      <c r="H1" s="311">
        <f>1/H3</f>
        <v>0.359841669665347</v>
      </c>
      <c r="I1" s="303"/>
      <c r="K1" s="300" t="s">
        <v>2911</v>
      </c>
      <c r="L1" s="301" t="s">
        <v>62</v>
      </c>
      <c r="M1" s="311">
        <f>1/M3</f>
        <v>0.386383833700398</v>
      </c>
      <c r="N1" s="303"/>
      <c r="P1" s="300" t="s">
        <v>2911</v>
      </c>
      <c r="Q1" s="301" t="s">
        <v>62</v>
      </c>
      <c r="R1" s="311">
        <f>1/R3</f>
        <v>0.405465677330414</v>
      </c>
      <c r="S1" s="303"/>
      <c r="U1" s="300" t="s">
        <v>2911</v>
      </c>
      <c r="V1" s="301" t="s">
        <v>62</v>
      </c>
      <c r="W1" s="311">
        <f>1/W3</f>
        <v>0.387807337314822</v>
      </c>
      <c r="X1" s="303"/>
      <c r="Z1" s="300" t="s">
        <v>2911</v>
      </c>
      <c r="AA1" s="301" t="s">
        <v>62</v>
      </c>
      <c r="AB1" s="311">
        <f>1/AB3</f>
        <v>0.375234521575985</v>
      </c>
      <c r="AC1" s="303"/>
      <c r="AE1" s="300" t="s">
        <v>2911</v>
      </c>
      <c r="AF1" s="301" t="s">
        <v>62</v>
      </c>
      <c r="AG1" s="311">
        <f>1/AG3</f>
        <v>0.38157744114168</v>
      </c>
      <c r="AH1" s="303"/>
      <c r="AJ1" s="300" t="s">
        <v>2911</v>
      </c>
      <c r="AK1" s="301" t="s">
        <v>62</v>
      </c>
      <c r="AL1" s="311">
        <f>1/AL3</f>
        <v>0.379492239383705</v>
      </c>
      <c r="AM1" s="303"/>
      <c r="AO1" s="300" t="s">
        <v>2911</v>
      </c>
      <c r="AP1" s="301" t="s">
        <v>62</v>
      </c>
      <c r="AQ1" s="311">
        <f>1/AQ3</f>
        <v>0.381927204674789</v>
      </c>
      <c r="AR1" s="303"/>
      <c r="AT1" s="300" t="s">
        <v>2911</v>
      </c>
      <c r="AU1" s="301" t="s">
        <v>62</v>
      </c>
      <c r="AV1" s="311">
        <f>1/AV3</f>
        <v>0.378443838934302</v>
      </c>
      <c r="AW1" s="303"/>
      <c r="AY1" s="300" t="s">
        <v>2911</v>
      </c>
      <c r="AZ1" s="301" t="s">
        <v>62</v>
      </c>
      <c r="BA1" s="311">
        <f>1/BA3</f>
        <v>0.369549150036955</v>
      </c>
      <c r="BB1" s="303"/>
      <c r="BD1" s="300" t="s">
        <v>2911</v>
      </c>
      <c r="BE1" s="301" t="s">
        <v>62</v>
      </c>
      <c r="BF1" s="311">
        <f>1/BF3</f>
        <v>0.37593984962406</v>
      </c>
      <c r="BG1" s="303"/>
      <c r="BI1" s="300" t="s">
        <v>2911</v>
      </c>
      <c r="BJ1" s="301" t="s">
        <v>62</v>
      </c>
      <c r="BK1" s="311">
        <f>1/BK3</f>
        <v>0.382014745769187</v>
      </c>
      <c r="BL1" s="303"/>
      <c r="BN1" s="300" t="s">
        <v>2911</v>
      </c>
      <c r="BO1" s="301" t="s">
        <v>62</v>
      </c>
      <c r="BP1" s="311">
        <f>1/BP3</f>
        <v>0.380416175295774</v>
      </c>
      <c r="BQ1" s="303"/>
      <c r="BS1" s="300" t="s">
        <v>2911</v>
      </c>
      <c r="BT1" s="301" t="s">
        <v>62</v>
      </c>
      <c r="BU1" s="311">
        <f>1/BU3</f>
        <v>0.386907064923005</v>
      </c>
      <c r="BV1" s="303"/>
      <c r="BX1" s="300" t="s">
        <v>2911</v>
      </c>
      <c r="BY1" s="301" t="s">
        <v>62</v>
      </c>
      <c r="BZ1" s="311">
        <f>1/BZ3</f>
        <v>0.390335298021</v>
      </c>
      <c r="CA1" s="303"/>
      <c r="CC1" s="300" t="s">
        <v>2911</v>
      </c>
      <c r="CD1" s="301" t="s">
        <v>62</v>
      </c>
      <c r="CE1" s="311">
        <f>1/CE3</f>
        <v>0.400689185398886</v>
      </c>
      <c r="CF1" s="303"/>
      <c r="CH1" s="300" t="s">
        <v>2911</v>
      </c>
      <c r="CI1" s="301" t="s">
        <v>62</v>
      </c>
      <c r="CJ1" s="311">
        <f>1/CJ3</f>
        <v>0.409651386669944</v>
      </c>
      <c r="CK1" s="303"/>
      <c r="CM1" s="300" t="s">
        <v>2911</v>
      </c>
      <c r="CN1" s="301" t="s">
        <v>62</v>
      </c>
      <c r="CO1" s="311">
        <f>1/CO3</f>
        <v>0.403632694248234</v>
      </c>
      <c r="CP1" s="303"/>
      <c r="CR1" s="300" t="s">
        <v>2911</v>
      </c>
      <c r="CS1" s="301" t="s">
        <v>62</v>
      </c>
      <c r="CT1" s="311">
        <f>1/CT3</f>
        <v>0.3977882970683</v>
      </c>
      <c r="CU1" s="303"/>
      <c r="CW1" s="300" t="s">
        <v>2911</v>
      </c>
      <c r="CX1" s="301" t="s">
        <v>62</v>
      </c>
      <c r="CY1" s="311">
        <f>1/CY3</f>
        <v>0.384408395479357</v>
      </c>
      <c r="CZ1" s="303"/>
      <c r="DB1" s="300" t="s">
        <v>2911</v>
      </c>
      <c r="DC1" s="301" t="s">
        <v>62</v>
      </c>
      <c r="DD1" s="311">
        <f>1/DD3</f>
        <v>0.383950854290651</v>
      </c>
      <c r="DE1" s="303"/>
      <c r="DG1" s="300" t="s">
        <v>2911</v>
      </c>
      <c r="DH1" s="301" t="s">
        <v>62</v>
      </c>
      <c r="DI1" s="311">
        <f>1/DI3</f>
        <v>0.390579228996602</v>
      </c>
      <c r="DJ1" s="303"/>
      <c r="DL1" s="300" t="s">
        <v>2911</v>
      </c>
      <c r="DM1" s="301" t="s">
        <v>62</v>
      </c>
      <c r="DN1" s="311">
        <f>1/DN3</f>
        <v>0.390640259385132</v>
      </c>
      <c r="DO1" s="303"/>
      <c r="DQ1" s="300" t="s">
        <v>2911</v>
      </c>
      <c r="DR1" s="301" t="s">
        <v>62</v>
      </c>
      <c r="DS1" s="311">
        <f>1/DS3</f>
        <v>0.38928682653379</v>
      </c>
      <c r="DT1" s="303"/>
      <c r="DV1" s="300" t="s">
        <v>2911</v>
      </c>
      <c r="DW1" s="301" t="s">
        <v>62</v>
      </c>
      <c r="DX1" s="311">
        <f>1/DX3</f>
        <v>0.4034047359716</v>
      </c>
      <c r="DY1" s="303"/>
      <c r="EA1" s="300" t="s">
        <v>2911</v>
      </c>
      <c r="EB1" s="301" t="s">
        <v>62</v>
      </c>
      <c r="EC1" s="311">
        <f>1/EC3</f>
        <v>0.403112024831701</v>
      </c>
      <c r="ED1" s="303"/>
      <c r="EF1" s="300" t="s">
        <v>2911</v>
      </c>
      <c r="EG1" s="301" t="s">
        <v>62</v>
      </c>
      <c r="EH1" s="311">
        <f>1/EH3</f>
        <v>0.398311160678722</v>
      </c>
      <c r="EI1" s="303"/>
      <c r="EK1" s="300" t="s">
        <v>2911</v>
      </c>
      <c r="EL1" s="301" t="s">
        <v>62</v>
      </c>
      <c r="EM1" s="311">
        <f>1/EM3</f>
        <v>0.401961572473672</v>
      </c>
      <c r="EN1" s="303"/>
      <c r="EP1" s="300" t="s">
        <v>2911</v>
      </c>
      <c r="EQ1" s="301" t="s">
        <v>62</v>
      </c>
      <c r="ER1" s="311">
        <f>1/ER3</f>
        <v>0.41167510600634</v>
      </c>
      <c r="ES1" s="303"/>
      <c r="EU1" s="300" t="s">
        <v>2911</v>
      </c>
      <c r="EV1" s="301" t="s">
        <v>62</v>
      </c>
      <c r="EW1" s="311">
        <f>1/EW3</f>
        <v>0.410660753151821</v>
      </c>
      <c r="EX1" s="303"/>
      <c r="EZ1" s="300" t="s">
        <v>2911</v>
      </c>
      <c r="FA1" s="301" t="s">
        <v>62</v>
      </c>
      <c r="FB1" s="311">
        <f>1/FB3</f>
        <v>0.41262636682484</v>
      </c>
      <c r="FC1" s="303"/>
      <c r="FE1" s="300" t="s">
        <v>2911</v>
      </c>
      <c r="FF1" s="301" t="s">
        <v>62</v>
      </c>
      <c r="FG1" s="311">
        <f>1/FG3</f>
        <v>0.42244001351808</v>
      </c>
      <c r="FH1" s="303"/>
      <c r="FJ1" s="300" t="s">
        <v>2911</v>
      </c>
      <c r="FK1" s="301" t="s">
        <v>62</v>
      </c>
      <c r="FL1" s="311">
        <f>1/FL3</f>
        <v>0.442634560906516</v>
      </c>
      <c r="FM1" s="303"/>
      <c r="FO1" s="300" t="s">
        <v>2911</v>
      </c>
      <c r="FP1" s="301" t="s">
        <v>62</v>
      </c>
      <c r="FQ1" s="311">
        <f>1/FQ3</f>
        <v>0.432451133021969</v>
      </c>
      <c r="FR1" s="303"/>
      <c r="FT1" s="300" t="s">
        <v>2911</v>
      </c>
      <c r="FU1" s="301" t="s">
        <v>62</v>
      </c>
      <c r="FV1" s="311">
        <f>1/FV3</f>
        <v>0.402284978678896</v>
      </c>
      <c r="FW1" s="303"/>
      <c r="FY1" s="300" t="s">
        <v>2911</v>
      </c>
      <c r="FZ1" s="301" t="s">
        <v>62</v>
      </c>
      <c r="GA1" s="311">
        <f>1/GA3</f>
        <v>0.407381757444902</v>
      </c>
      <c r="GB1" s="303"/>
      <c r="GD1" s="300" t="s">
        <v>2911</v>
      </c>
      <c r="GE1" s="301" t="s">
        <v>62</v>
      </c>
      <c r="GF1" s="311">
        <f>1/GF3</f>
        <v>0.418900804289544</v>
      </c>
      <c r="GG1" s="303"/>
      <c r="GI1" s="300" t="s">
        <v>2911</v>
      </c>
      <c r="GJ1" s="301" t="s">
        <v>62</v>
      </c>
      <c r="GK1" s="311">
        <f>1/GK3</f>
        <v>0.414404707637479</v>
      </c>
      <c r="GL1" s="303"/>
    </row>
    <row r="2" spans="1:194">
      <c r="A2" s="304"/>
      <c r="B2" s="305" t="s">
        <v>63</v>
      </c>
      <c r="C2" s="311">
        <f>1/C4</f>
        <v>0.378648980437798</v>
      </c>
      <c r="D2" s="303"/>
      <c r="F2" s="304"/>
      <c r="G2" s="305" t="s">
        <v>63</v>
      </c>
      <c r="H2" s="311">
        <f>1/H4</f>
        <v>0.366248045151059</v>
      </c>
      <c r="I2" s="303"/>
      <c r="K2" s="304"/>
      <c r="L2" s="305" t="s">
        <v>63</v>
      </c>
      <c r="M2" s="311">
        <f>1/M4</f>
        <v>0.380570360799731</v>
      </c>
      <c r="N2" s="303"/>
      <c r="P2" s="304"/>
      <c r="Q2" s="305" t="s">
        <v>63</v>
      </c>
      <c r="R2" s="311">
        <f>1/R4</f>
        <v>0.394719777152492</v>
      </c>
      <c r="S2" s="303"/>
      <c r="U2" s="304"/>
      <c r="V2" s="305" t="s">
        <v>63</v>
      </c>
      <c r="W2" s="311">
        <f>1/W4</f>
        <v>0.385755233272898</v>
      </c>
      <c r="X2" s="303"/>
      <c r="Z2" s="304"/>
      <c r="AA2" s="305" t="s">
        <v>63</v>
      </c>
      <c r="AB2" s="311">
        <f>1/AB4</f>
        <v>0.380958911676581</v>
      </c>
      <c r="AC2" s="303"/>
      <c r="AE2" s="304"/>
      <c r="AF2" s="305" t="s">
        <v>63</v>
      </c>
      <c r="AG2" s="311">
        <f>1/AG4</f>
        <v>0.378991392436669</v>
      </c>
      <c r="AH2" s="303"/>
      <c r="AJ2" s="304"/>
      <c r="AK2" s="305" t="s">
        <v>63</v>
      </c>
      <c r="AL2" s="311">
        <f>1/AL4</f>
        <v>0.386766944787261</v>
      </c>
      <c r="AM2" s="303"/>
      <c r="AO2" s="304"/>
      <c r="AP2" s="305" t="s">
        <v>63</v>
      </c>
      <c r="AQ2" s="311">
        <f>1/AQ4</f>
        <v>0.38120340469098</v>
      </c>
      <c r="AR2" s="303"/>
      <c r="AT2" s="304"/>
      <c r="AU2" s="305" t="s">
        <v>63</v>
      </c>
      <c r="AV2" s="311">
        <f>1/AV4</f>
        <v>0.378861683011842</v>
      </c>
      <c r="AW2" s="303"/>
      <c r="AY2" s="304"/>
      <c r="AZ2" s="305" t="s">
        <v>63</v>
      </c>
      <c r="BA2" s="311">
        <f>1/BA4</f>
        <v>0.374998828128662</v>
      </c>
      <c r="BB2" s="303"/>
      <c r="BD2" s="304"/>
      <c r="BE2" s="305" t="s">
        <v>63</v>
      </c>
      <c r="BF2" s="311">
        <f>1/BF4</f>
        <v>0.377063073674534</v>
      </c>
      <c r="BG2" s="303"/>
      <c r="BI2" s="304"/>
      <c r="BJ2" s="305" t="s">
        <v>63</v>
      </c>
      <c r="BK2" s="311">
        <f>1/BK4</f>
        <v>0.376806078635661</v>
      </c>
      <c r="BL2" s="303"/>
      <c r="BN2" s="304"/>
      <c r="BO2" s="305" t="s">
        <v>63</v>
      </c>
      <c r="BP2" s="311">
        <f>1/BP4</f>
        <v>0.387466992655563</v>
      </c>
      <c r="BQ2" s="303"/>
      <c r="BS2" s="304"/>
      <c r="BT2" s="305" t="s">
        <v>63</v>
      </c>
      <c r="BU2" s="311">
        <f>1/BU4</f>
        <v>0.387690223268759</v>
      </c>
      <c r="BV2" s="303"/>
      <c r="BX2" s="304"/>
      <c r="BY2" s="305" t="s">
        <v>63</v>
      </c>
      <c r="BZ2" s="311">
        <f>1/BZ4</f>
        <v>0.391797464559364</v>
      </c>
      <c r="CA2" s="303"/>
      <c r="CC2" s="304"/>
      <c r="CD2" s="305" t="s">
        <v>63</v>
      </c>
      <c r="CE2" s="311">
        <f>1/CE4</f>
        <v>0.395133393441504</v>
      </c>
      <c r="CF2" s="303"/>
      <c r="CH2" s="304"/>
      <c r="CI2" s="305" t="s">
        <v>63</v>
      </c>
      <c r="CJ2" s="311">
        <f>1/CJ4</f>
        <v>0.40172445508192</v>
      </c>
      <c r="CK2" s="303"/>
      <c r="CM2" s="304"/>
      <c r="CN2" s="305" t="s">
        <v>63</v>
      </c>
      <c r="CO2" s="311">
        <f>1/CO4</f>
        <v>0.403467127515786</v>
      </c>
      <c r="CP2" s="303"/>
      <c r="CR2" s="304"/>
      <c r="CS2" s="305" t="s">
        <v>63</v>
      </c>
      <c r="CT2" s="311">
        <f>1/CT4</f>
        <v>0.401277974807387</v>
      </c>
      <c r="CU2" s="303"/>
      <c r="CW2" s="304"/>
      <c r="CX2" s="305" t="s">
        <v>63</v>
      </c>
      <c r="CY2" s="311">
        <f>1/CY4</f>
        <v>0.396118043176867</v>
      </c>
      <c r="CZ2" s="303"/>
      <c r="DB2" s="304"/>
      <c r="DC2" s="305" t="s">
        <v>63</v>
      </c>
      <c r="DD2" s="311">
        <f>1/DD4</f>
        <v>0.383510334005542</v>
      </c>
      <c r="DE2" s="303"/>
      <c r="DG2" s="304"/>
      <c r="DH2" s="305" t="s">
        <v>63</v>
      </c>
      <c r="DI2" s="311">
        <f>1/DI4</f>
        <v>0.389951386060538</v>
      </c>
      <c r="DJ2" s="303"/>
      <c r="DL2" s="304"/>
      <c r="DM2" s="305" t="s">
        <v>63</v>
      </c>
      <c r="DN2" s="311">
        <f>1/DN4</f>
        <v>0.393406506943625</v>
      </c>
      <c r="DO2" s="303"/>
      <c r="DQ2" s="304"/>
      <c r="DR2" s="305" t="s">
        <v>63</v>
      </c>
      <c r="DS2" s="311">
        <f>1/DS4</f>
        <v>0.382312407494051</v>
      </c>
      <c r="DT2" s="303"/>
      <c r="DV2" s="304"/>
      <c r="DW2" s="305" t="s">
        <v>63</v>
      </c>
      <c r="DX2" s="311">
        <f>1/DX4</f>
        <v>0.398327861566393</v>
      </c>
      <c r="DY2" s="303"/>
      <c r="EA2" s="304"/>
      <c r="EB2" s="305" t="s">
        <v>63</v>
      </c>
      <c r="EC2" s="311">
        <f>1/EC4</f>
        <v>0.402331915783883</v>
      </c>
      <c r="ED2" s="303"/>
      <c r="EF2" s="304"/>
      <c r="EG2" s="305" t="s">
        <v>63</v>
      </c>
      <c r="EH2" s="311">
        <f>1/EH4</f>
        <v>0.403359458165486</v>
      </c>
      <c r="EI2" s="303"/>
      <c r="EK2" s="304"/>
      <c r="EL2" s="305" t="s">
        <v>63</v>
      </c>
      <c r="EM2" s="311">
        <f>1/EM4</f>
        <v>0.403125179966598</v>
      </c>
      <c r="EN2" s="303"/>
      <c r="EP2" s="304"/>
      <c r="EQ2" s="305" t="s">
        <v>63</v>
      </c>
      <c r="ER2" s="311">
        <f>1/ER4</f>
        <v>0.407400617397117</v>
      </c>
      <c r="ES2" s="303"/>
      <c r="EU2" s="304"/>
      <c r="EV2" s="305" t="s">
        <v>63</v>
      </c>
      <c r="EW2" s="311">
        <f>1/EW4</f>
        <v>0.410843364758823</v>
      </c>
      <c r="EX2" s="303"/>
      <c r="EZ2" s="304"/>
      <c r="FA2" s="305" t="s">
        <v>63</v>
      </c>
      <c r="FB2" s="311">
        <f>1/FB4</f>
        <v>0.411397352246641</v>
      </c>
      <c r="FC2" s="303"/>
      <c r="FE2" s="304"/>
      <c r="FF2" s="305" t="s">
        <v>63</v>
      </c>
      <c r="FG2" s="311">
        <f>1/FG4</f>
        <v>0.418543287384559</v>
      </c>
      <c r="FH2" s="303"/>
      <c r="FJ2" s="304"/>
      <c r="FK2" s="305" t="s">
        <v>63</v>
      </c>
      <c r="FL2" s="311">
        <f>1/FL4</f>
        <v>0.429296940400706</v>
      </c>
      <c r="FM2" s="303"/>
      <c r="FO2" s="304"/>
      <c r="FP2" s="305" t="s">
        <v>63</v>
      </c>
      <c r="FQ2" s="311">
        <f>1/FQ4</f>
        <v>0.433366764483736</v>
      </c>
      <c r="FR2" s="303"/>
      <c r="FT2" s="304"/>
      <c r="FU2" s="305" t="s">
        <v>63</v>
      </c>
      <c r="FV2" s="311">
        <f>1/FV4</f>
        <v>0.412903613281983</v>
      </c>
      <c r="FW2" s="303"/>
      <c r="FY2" s="304"/>
      <c r="FZ2" s="305" t="s">
        <v>63</v>
      </c>
      <c r="GA2" s="311">
        <f>1/GA4</f>
        <v>0.413949711023678</v>
      </c>
      <c r="GB2" s="303"/>
      <c r="GD2" s="304"/>
      <c r="GE2" s="305" t="s">
        <v>63</v>
      </c>
      <c r="GF2" s="311">
        <f>1/GF4</f>
        <v>0.414499181364117</v>
      </c>
      <c r="GG2" s="303"/>
      <c r="GI2" s="304"/>
      <c r="GJ2" s="305" t="s">
        <v>63</v>
      </c>
      <c r="GK2" s="311">
        <f>1/GK4</f>
        <v>0.414862344722951</v>
      </c>
      <c r="GL2" s="303"/>
    </row>
    <row r="3" spans="1:194">
      <c r="A3" s="132" t="s">
        <v>2912</v>
      </c>
      <c r="B3" s="133" t="s">
        <v>62</v>
      </c>
      <c r="C3" s="134">
        <f>C6</f>
        <v>2.6429</v>
      </c>
      <c r="D3" s="157"/>
      <c r="F3" s="132" t="s">
        <v>2912</v>
      </c>
      <c r="G3" s="133" t="s">
        <v>62</v>
      </c>
      <c r="H3" s="134">
        <f>H6</f>
        <v>2.779</v>
      </c>
      <c r="I3" s="157"/>
      <c r="K3" s="132" t="s">
        <v>2912</v>
      </c>
      <c r="L3" s="133" t="s">
        <v>62</v>
      </c>
      <c r="M3" s="134">
        <f>M6</f>
        <v>2.5881</v>
      </c>
      <c r="N3" s="157"/>
      <c r="P3" s="132" t="s">
        <v>2912</v>
      </c>
      <c r="Q3" s="133" t="s">
        <v>62</v>
      </c>
      <c r="R3" s="134">
        <f>R6</f>
        <v>2.4663</v>
      </c>
      <c r="S3" s="157"/>
      <c r="U3" s="132" t="s">
        <v>2912</v>
      </c>
      <c r="V3" s="133" t="s">
        <v>62</v>
      </c>
      <c r="W3" s="134">
        <f>W6</f>
        <v>2.5786</v>
      </c>
      <c r="X3" s="157"/>
      <c r="Z3" s="132" t="s">
        <v>2912</v>
      </c>
      <c r="AA3" s="133" t="s">
        <v>62</v>
      </c>
      <c r="AB3" s="134">
        <f>AB6</f>
        <v>2.665</v>
      </c>
      <c r="AC3" s="157"/>
      <c r="AE3" s="132" t="s">
        <v>2912</v>
      </c>
      <c r="AF3" s="133" t="s">
        <v>62</v>
      </c>
      <c r="AG3" s="134">
        <f>AG6</f>
        <v>2.6207</v>
      </c>
      <c r="AH3" s="157"/>
      <c r="AJ3" s="132" t="s">
        <v>2912</v>
      </c>
      <c r="AK3" s="133" t="s">
        <v>62</v>
      </c>
      <c r="AL3" s="134">
        <f>AL6</f>
        <v>2.6351</v>
      </c>
      <c r="AM3" s="157"/>
      <c r="AO3" s="132" t="s">
        <v>2912</v>
      </c>
      <c r="AP3" s="133" t="s">
        <v>62</v>
      </c>
      <c r="AQ3" s="134">
        <f>AQ6</f>
        <v>2.6183</v>
      </c>
      <c r="AR3" s="157"/>
      <c r="AT3" s="132" t="s">
        <v>2912</v>
      </c>
      <c r="AU3" s="133" t="s">
        <v>62</v>
      </c>
      <c r="AV3" s="134">
        <f>AV6</f>
        <v>2.6424</v>
      </c>
      <c r="AW3" s="157"/>
      <c r="AY3" s="132" t="s">
        <v>2912</v>
      </c>
      <c r="AZ3" s="133" t="s">
        <v>62</v>
      </c>
      <c r="BA3" s="134">
        <f>BA6</f>
        <v>2.706</v>
      </c>
      <c r="BB3" s="157"/>
      <c r="BD3" s="132" t="s">
        <v>2912</v>
      </c>
      <c r="BE3" s="133" t="s">
        <v>62</v>
      </c>
      <c r="BF3" s="134">
        <f>BF6</f>
        <v>2.66</v>
      </c>
      <c r="BG3" s="157"/>
      <c r="BI3" s="132" t="s">
        <v>2912</v>
      </c>
      <c r="BJ3" s="133" t="s">
        <v>62</v>
      </c>
      <c r="BK3" s="134">
        <f>BK6</f>
        <v>2.6177</v>
      </c>
      <c r="BL3" s="157"/>
      <c r="BN3" s="132" t="s">
        <v>2912</v>
      </c>
      <c r="BO3" s="133" t="s">
        <v>62</v>
      </c>
      <c r="BP3" s="134">
        <f>BP6</f>
        <v>2.6287</v>
      </c>
      <c r="BQ3" s="157"/>
      <c r="BS3" s="132" t="s">
        <v>2912</v>
      </c>
      <c r="BT3" s="133" t="s">
        <v>62</v>
      </c>
      <c r="BU3" s="134">
        <f>BU6</f>
        <v>2.5846</v>
      </c>
      <c r="BV3" s="157"/>
      <c r="BX3" s="132" t="s">
        <v>2912</v>
      </c>
      <c r="BY3" s="133" t="s">
        <v>62</v>
      </c>
      <c r="BZ3" s="134">
        <f>BZ6</f>
        <v>2.5619</v>
      </c>
      <c r="CA3" s="157"/>
      <c r="CC3" s="132" t="s">
        <v>2912</v>
      </c>
      <c r="CD3" s="133" t="s">
        <v>62</v>
      </c>
      <c r="CE3" s="134">
        <f>CE6</f>
        <v>2.4957</v>
      </c>
      <c r="CF3" s="157"/>
      <c r="CH3" s="132" t="s">
        <v>2912</v>
      </c>
      <c r="CI3" s="133" t="s">
        <v>62</v>
      </c>
      <c r="CJ3" s="134">
        <f>CJ6</f>
        <v>2.4411</v>
      </c>
      <c r="CK3" s="157"/>
      <c r="CM3" s="132" t="s">
        <v>2912</v>
      </c>
      <c r="CN3" s="133" t="s">
        <v>62</v>
      </c>
      <c r="CO3" s="134">
        <f>CO6</f>
        <v>2.4775</v>
      </c>
      <c r="CP3" s="157"/>
      <c r="CR3" s="132" t="s">
        <v>2912</v>
      </c>
      <c r="CS3" s="133" t="s">
        <v>62</v>
      </c>
      <c r="CT3" s="134">
        <f>CT6</f>
        <v>2.5139</v>
      </c>
      <c r="CU3" s="157"/>
      <c r="CW3" s="132" t="s">
        <v>2912</v>
      </c>
      <c r="CX3" s="133" t="s">
        <v>62</v>
      </c>
      <c r="CY3" s="134">
        <f>CY6</f>
        <v>2.6014</v>
      </c>
      <c r="CZ3" s="157"/>
      <c r="DB3" s="132" t="s">
        <v>2912</v>
      </c>
      <c r="DC3" s="133" t="s">
        <v>62</v>
      </c>
      <c r="DD3" s="134">
        <f>DD6</f>
        <v>2.6045</v>
      </c>
      <c r="DE3" s="157"/>
      <c r="DG3" s="132" t="s">
        <v>2912</v>
      </c>
      <c r="DH3" s="133" t="s">
        <v>62</v>
      </c>
      <c r="DI3" s="134">
        <f>DI6</f>
        <v>2.5603</v>
      </c>
      <c r="DJ3" s="157"/>
      <c r="DL3" s="132" t="s">
        <v>2912</v>
      </c>
      <c r="DM3" s="133" t="s">
        <v>62</v>
      </c>
      <c r="DN3" s="134">
        <f>DN6</f>
        <v>2.5599</v>
      </c>
      <c r="DO3" s="157"/>
      <c r="DQ3" s="132" t="s">
        <v>2912</v>
      </c>
      <c r="DR3" s="133" t="s">
        <v>62</v>
      </c>
      <c r="DS3" s="134">
        <f>DS6</f>
        <v>2.5688</v>
      </c>
      <c r="DT3" s="157"/>
      <c r="DV3" s="132" t="s">
        <v>2912</v>
      </c>
      <c r="DW3" s="133" t="s">
        <v>62</v>
      </c>
      <c r="DX3" s="134">
        <f>DX6</f>
        <v>2.4789</v>
      </c>
      <c r="DY3" s="157"/>
      <c r="EA3" s="132" t="s">
        <v>2912</v>
      </c>
      <c r="EB3" s="133" t="s">
        <v>62</v>
      </c>
      <c r="EC3" s="134">
        <f>EC6</f>
        <v>2.4807</v>
      </c>
      <c r="ED3" s="157"/>
      <c r="EF3" s="132" t="s">
        <v>2912</v>
      </c>
      <c r="EG3" s="133" t="s">
        <v>62</v>
      </c>
      <c r="EH3" s="134">
        <f>EH6</f>
        <v>2.5106</v>
      </c>
      <c r="EI3" s="157"/>
      <c r="EK3" s="132" t="s">
        <v>2912</v>
      </c>
      <c r="EL3" s="133" t="s">
        <v>62</v>
      </c>
      <c r="EM3" s="134">
        <f>EM6</f>
        <v>2.4878</v>
      </c>
      <c r="EN3" s="157"/>
      <c r="EP3" s="132" t="s">
        <v>2912</v>
      </c>
      <c r="EQ3" s="133" t="s">
        <v>62</v>
      </c>
      <c r="ER3" s="134">
        <f>ER6</f>
        <v>2.4291</v>
      </c>
      <c r="ES3" s="157"/>
      <c r="EU3" s="132" t="s">
        <v>2912</v>
      </c>
      <c r="EV3" s="133" t="s">
        <v>62</v>
      </c>
      <c r="EW3" s="134">
        <f>EW6</f>
        <v>2.4351</v>
      </c>
      <c r="EX3" s="157"/>
      <c r="EZ3" s="132" t="s">
        <v>2912</v>
      </c>
      <c r="FA3" s="133" t="s">
        <v>62</v>
      </c>
      <c r="FB3" s="134">
        <f>FB6</f>
        <v>2.4235</v>
      </c>
      <c r="FC3" s="157"/>
      <c r="FE3" s="132" t="s">
        <v>2912</v>
      </c>
      <c r="FF3" s="133" t="s">
        <v>62</v>
      </c>
      <c r="FG3" s="134">
        <f>FG6</f>
        <v>2.3672</v>
      </c>
      <c r="FH3" s="157"/>
      <c r="FJ3" s="132" t="s">
        <v>2912</v>
      </c>
      <c r="FK3" s="133" t="s">
        <v>62</v>
      </c>
      <c r="FL3" s="134">
        <f>FL6</f>
        <v>2.2592</v>
      </c>
      <c r="FM3" s="157"/>
      <c r="FO3" s="132" t="s">
        <v>2912</v>
      </c>
      <c r="FP3" s="133" t="s">
        <v>62</v>
      </c>
      <c r="FQ3" s="134">
        <f>FQ6</f>
        <v>2.3124</v>
      </c>
      <c r="FR3" s="157"/>
      <c r="FT3" s="132" t="s">
        <v>2912</v>
      </c>
      <c r="FU3" s="133" t="s">
        <v>62</v>
      </c>
      <c r="FV3" s="134">
        <f>FV6</f>
        <v>2.4858</v>
      </c>
      <c r="FW3" s="157"/>
      <c r="FY3" s="132" t="s">
        <v>2912</v>
      </c>
      <c r="FZ3" s="133" t="s">
        <v>62</v>
      </c>
      <c r="GA3" s="134">
        <f>GA6</f>
        <v>2.4547</v>
      </c>
      <c r="GB3" s="157"/>
      <c r="GD3" s="132" t="s">
        <v>2912</v>
      </c>
      <c r="GE3" s="133" t="s">
        <v>62</v>
      </c>
      <c r="GF3" s="134">
        <f>GF6</f>
        <v>2.3872</v>
      </c>
      <c r="GG3" s="157"/>
      <c r="GI3" s="132" t="s">
        <v>2912</v>
      </c>
      <c r="GJ3" s="133" t="s">
        <v>62</v>
      </c>
      <c r="GK3" s="134">
        <f>GK6</f>
        <v>2.4131</v>
      </c>
      <c r="GL3" s="157"/>
    </row>
    <row r="4" spans="1:194">
      <c r="A4" s="136"/>
      <c r="B4" s="137" t="s">
        <v>63</v>
      </c>
      <c r="C4" s="138">
        <f>AVERAGE(C6:C28)</f>
        <v>2.64096842105263</v>
      </c>
      <c r="D4" s="157"/>
      <c r="F4" s="136"/>
      <c r="G4" s="137" t="s">
        <v>63</v>
      </c>
      <c r="H4" s="138">
        <f>AVERAGE(H6:H28)</f>
        <v>2.73039</v>
      </c>
      <c r="I4" s="157"/>
      <c r="K4" s="136"/>
      <c r="L4" s="137" t="s">
        <v>63</v>
      </c>
      <c r="M4" s="138">
        <f>AVERAGE(M6:M28)</f>
        <v>2.627635</v>
      </c>
      <c r="N4" s="157"/>
      <c r="P4" s="136"/>
      <c r="Q4" s="137" t="s">
        <v>63</v>
      </c>
      <c r="R4" s="138">
        <f>AVERAGE(R6:R28)</f>
        <v>2.53344285714286</v>
      </c>
      <c r="S4" s="157"/>
      <c r="U4" s="136"/>
      <c r="V4" s="137" t="s">
        <v>63</v>
      </c>
      <c r="W4" s="138">
        <f>AVERAGE(W6:W28)</f>
        <v>2.59231739130435</v>
      </c>
      <c r="X4" s="157"/>
      <c r="Z4" s="136"/>
      <c r="AA4" s="137" t="s">
        <v>63</v>
      </c>
      <c r="AB4" s="138">
        <f>AVERAGE(AB6:AB28)</f>
        <v>2.624955</v>
      </c>
      <c r="AC4" s="157"/>
      <c r="AE4" s="136"/>
      <c r="AF4" s="137" t="s">
        <v>63</v>
      </c>
      <c r="AG4" s="138">
        <f>AVERAGE(AG6:AG28)</f>
        <v>2.63858235294118</v>
      </c>
      <c r="AH4" s="157"/>
      <c r="AJ4" s="136"/>
      <c r="AK4" s="137" t="s">
        <v>63</v>
      </c>
      <c r="AL4" s="138">
        <f>AVERAGE(AL6:AL28)</f>
        <v>2.58553636363636</v>
      </c>
      <c r="AM4" s="157"/>
      <c r="AO4" s="136"/>
      <c r="AP4" s="137" t="s">
        <v>63</v>
      </c>
      <c r="AQ4" s="138">
        <f>AVERAGE(AQ6:AQ28)</f>
        <v>2.62327142857143</v>
      </c>
      <c r="AR4" s="157"/>
      <c r="AT4" s="136"/>
      <c r="AU4" s="137" t="s">
        <v>63</v>
      </c>
      <c r="AV4" s="138">
        <f>AVERAGE(AV6:AV28)</f>
        <v>2.63948571428571</v>
      </c>
      <c r="AW4" s="157"/>
      <c r="AY4" s="136"/>
      <c r="AZ4" s="137" t="s">
        <v>63</v>
      </c>
      <c r="BA4" s="138">
        <f>AVERAGE(BA6:BA28)</f>
        <v>2.666675</v>
      </c>
      <c r="BB4" s="157"/>
      <c r="BD4" s="136"/>
      <c r="BE4" s="137" t="s">
        <v>63</v>
      </c>
      <c r="BF4" s="138">
        <f>AVERAGE(BF6:BF28)</f>
        <v>2.65207619047619</v>
      </c>
      <c r="BG4" s="157"/>
      <c r="BI4" s="136"/>
      <c r="BJ4" s="137" t="s">
        <v>63</v>
      </c>
      <c r="BK4" s="138">
        <f>AVERAGE(BK6:BK28)</f>
        <v>2.653885</v>
      </c>
      <c r="BL4" s="157"/>
      <c r="BN4" s="136"/>
      <c r="BO4" s="137" t="s">
        <v>63</v>
      </c>
      <c r="BP4" s="138">
        <f>AVERAGE(BP6:BP28)</f>
        <v>2.580865</v>
      </c>
      <c r="BQ4" s="157"/>
      <c r="BS4" s="136"/>
      <c r="BT4" s="137" t="s">
        <v>63</v>
      </c>
      <c r="BU4" s="138">
        <f>AVERAGE(BU6:BU28)</f>
        <v>2.57937894736842</v>
      </c>
      <c r="BV4" s="157"/>
      <c r="BX4" s="136"/>
      <c r="BY4" s="137" t="s">
        <v>63</v>
      </c>
      <c r="BZ4" s="138">
        <f>AVERAGE(BZ6:BZ28)</f>
        <v>2.55233913043478</v>
      </c>
      <c r="CA4" s="157"/>
      <c r="CC4" s="136"/>
      <c r="CD4" s="137" t="s">
        <v>63</v>
      </c>
      <c r="CE4" s="138">
        <f>AVERAGE(CE6:CE28)</f>
        <v>2.53079090909091</v>
      </c>
      <c r="CF4" s="157"/>
      <c r="CH4" s="136"/>
      <c r="CI4" s="137" t="s">
        <v>63</v>
      </c>
      <c r="CJ4" s="138">
        <f>AVERAGE(CJ6:CJ28)</f>
        <v>2.48926842105263</v>
      </c>
      <c r="CK4" s="157"/>
      <c r="CM4" s="136"/>
      <c r="CN4" s="137" t="s">
        <v>63</v>
      </c>
      <c r="CO4" s="138">
        <f>AVERAGE(CO6:CO28)</f>
        <v>2.47851666666667</v>
      </c>
      <c r="CP4" s="157"/>
      <c r="CR4" s="136"/>
      <c r="CS4" s="137" t="s">
        <v>63</v>
      </c>
      <c r="CT4" s="138">
        <f>AVERAGE(CT6:CT28)</f>
        <v>2.49203809523809</v>
      </c>
      <c r="CU4" s="157"/>
      <c r="CW4" s="136"/>
      <c r="CX4" s="137" t="s">
        <v>63</v>
      </c>
      <c r="CY4" s="138">
        <f>AVERAGE(CY6:CY28)</f>
        <v>2.5245</v>
      </c>
      <c r="CZ4" s="157"/>
      <c r="DB4" s="136"/>
      <c r="DC4" s="137" t="s">
        <v>63</v>
      </c>
      <c r="DD4" s="138">
        <f>AVERAGE(DD6:DD28)</f>
        <v>2.60749166666667</v>
      </c>
      <c r="DE4" s="157"/>
      <c r="DG4" s="136"/>
      <c r="DH4" s="137" t="s">
        <v>63</v>
      </c>
      <c r="DI4" s="138">
        <f>AVERAGE(DI6:DI28)</f>
        <v>2.56442222222222</v>
      </c>
      <c r="DJ4" s="157"/>
      <c r="DL4" s="136"/>
      <c r="DM4" s="137" t="s">
        <v>63</v>
      </c>
      <c r="DN4" s="138">
        <f>AVERAGE(DN6:DN28)</f>
        <v>2.5419</v>
      </c>
      <c r="DO4" s="157"/>
      <c r="DQ4" s="136"/>
      <c r="DR4" s="137" t="s">
        <v>63</v>
      </c>
      <c r="DS4" s="138">
        <f>AVERAGE(DS6:DS28)</f>
        <v>2.61566190476191</v>
      </c>
      <c r="DT4" s="157"/>
      <c r="DV4" s="136"/>
      <c r="DW4" s="137" t="s">
        <v>63</v>
      </c>
      <c r="DX4" s="138">
        <f>AVERAGE(DX6:DX28)</f>
        <v>2.51049473684211</v>
      </c>
      <c r="DY4" s="157"/>
      <c r="EA4" s="136"/>
      <c r="EB4" s="137" t="s">
        <v>63</v>
      </c>
      <c r="EC4" s="138">
        <f>AVERAGE(EC6:EC28)</f>
        <v>2.48551</v>
      </c>
      <c r="ED4" s="157"/>
      <c r="EF4" s="136"/>
      <c r="EG4" s="137" t="s">
        <v>63</v>
      </c>
      <c r="EH4" s="138">
        <f>AVERAGE(EH6:EH28)</f>
        <v>2.47917826086957</v>
      </c>
      <c r="EI4" s="157"/>
      <c r="EK4" s="136"/>
      <c r="EL4" s="137" t="s">
        <v>63</v>
      </c>
      <c r="EM4" s="138">
        <f>AVERAGE(EM6:EM28)</f>
        <v>2.48061904761905</v>
      </c>
      <c r="EN4" s="157"/>
      <c r="EP4" s="136"/>
      <c r="EQ4" s="137" t="s">
        <v>63</v>
      </c>
      <c r="ER4" s="138">
        <f>AVERAGE(ER6:ER28)</f>
        <v>2.45458636363636</v>
      </c>
      <c r="ES4" s="157"/>
      <c r="EU4" s="136"/>
      <c r="EV4" s="137" t="s">
        <v>63</v>
      </c>
      <c r="EW4" s="138">
        <f>AVERAGE(EW6:EW28)</f>
        <v>2.43401764705882</v>
      </c>
      <c r="EX4" s="157"/>
      <c r="EZ4" s="136"/>
      <c r="FA4" s="137" t="s">
        <v>63</v>
      </c>
      <c r="FB4" s="138">
        <f>AVERAGE(FB6:FB28)</f>
        <v>2.43074</v>
      </c>
      <c r="FC4" s="157"/>
      <c r="FE4" s="136"/>
      <c r="FF4" s="137" t="s">
        <v>63</v>
      </c>
      <c r="FG4" s="138">
        <f>AVERAGE(FG6:FG28)</f>
        <v>2.38923913043478</v>
      </c>
      <c r="FH4" s="157"/>
      <c r="FJ4" s="136"/>
      <c r="FK4" s="137" t="s">
        <v>63</v>
      </c>
      <c r="FL4" s="138">
        <f>AVERAGE(FL6:FL28)</f>
        <v>2.32939</v>
      </c>
      <c r="FM4" s="157"/>
      <c r="FO4" s="136"/>
      <c r="FP4" s="137" t="s">
        <v>63</v>
      </c>
      <c r="FQ4" s="138">
        <f>AVERAGE(FQ6:FQ28)</f>
        <v>2.30751428571429</v>
      </c>
      <c r="FR4" s="157"/>
      <c r="FT4" s="136"/>
      <c r="FU4" s="137" t="s">
        <v>63</v>
      </c>
      <c r="FV4" s="138">
        <f>AVERAGE(FV6:FV28)</f>
        <v>2.42187272727273</v>
      </c>
      <c r="FW4" s="157"/>
      <c r="FY4" s="136"/>
      <c r="FZ4" s="137" t="s">
        <v>63</v>
      </c>
      <c r="GA4" s="138">
        <f>AVERAGE(GA6:GA28)</f>
        <v>2.41575238095238</v>
      </c>
      <c r="GB4" s="157"/>
      <c r="GD4" s="136"/>
      <c r="GE4" s="137" t="s">
        <v>63</v>
      </c>
      <c r="GF4" s="138">
        <f>AVERAGE(GF6:GF28)</f>
        <v>2.41255</v>
      </c>
      <c r="GG4" s="157"/>
      <c r="GI4" s="136"/>
      <c r="GJ4" s="137" t="s">
        <v>63</v>
      </c>
      <c r="GK4" s="138">
        <f>AVERAGE(GK6:GK28)</f>
        <v>2.4104380952381</v>
      </c>
      <c r="GL4" s="157"/>
    </row>
    <row r="5" ht="27.6" spans="1:194">
      <c r="A5" s="143"/>
      <c r="B5" s="143" t="s">
        <v>72</v>
      </c>
      <c r="C5" s="315" t="s">
        <v>2913</v>
      </c>
      <c r="D5" s="312" t="s">
        <v>2914</v>
      </c>
      <c r="F5" s="143"/>
      <c r="G5" s="143" t="s">
        <v>72</v>
      </c>
      <c r="H5" s="315" t="s">
        <v>2913</v>
      </c>
      <c r="I5" s="312" t="s">
        <v>2914</v>
      </c>
      <c r="K5" s="143"/>
      <c r="L5" s="143" t="s">
        <v>72</v>
      </c>
      <c r="M5" s="315" t="s">
        <v>2913</v>
      </c>
      <c r="N5" s="312" t="s">
        <v>2914</v>
      </c>
      <c r="P5" s="143"/>
      <c r="Q5" s="143" t="s">
        <v>72</v>
      </c>
      <c r="R5" s="315" t="s">
        <v>2913</v>
      </c>
      <c r="S5" s="312" t="s">
        <v>2914</v>
      </c>
      <c r="U5" s="143"/>
      <c r="V5" s="143" t="s">
        <v>72</v>
      </c>
      <c r="W5" s="315" t="s">
        <v>2913</v>
      </c>
      <c r="X5" s="312" t="s">
        <v>2914</v>
      </c>
      <c r="Z5" s="143"/>
      <c r="AA5" s="143" t="s">
        <v>72</v>
      </c>
      <c r="AB5" s="315" t="s">
        <v>2913</v>
      </c>
      <c r="AC5" s="312" t="s">
        <v>2914</v>
      </c>
      <c r="AE5" s="143"/>
      <c r="AF5" s="143" t="s">
        <v>72</v>
      </c>
      <c r="AG5" s="315" t="s">
        <v>2913</v>
      </c>
      <c r="AH5" s="312" t="s">
        <v>2914</v>
      </c>
      <c r="AJ5" s="143"/>
      <c r="AK5" s="143" t="s">
        <v>72</v>
      </c>
      <c r="AL5" s="315" t="s">
        <v>2913</v>
      </c>
      <c r="AM5" s="312" t="s">
        <v>2914</v>
      </c>
      <c r="AO5" s="143"/>
      <c r="AP5" s="143" t="s">
        <v>72</v>
      </c>
      <c r="AQ5" s="315" t="s">
        <v>2913</v>
      </c>
      <c r="AR5" s="312" t="s">
        <v>2914</v>
      </c>
      <c r="AT5" s="143"/>
      <c r="AU5" s="143" t="s">
        <v>72</v>
      </c>
      <c r="AV5" s="315" t="s">
        <v>2913</v>
      </c>
      <c r="AW5" s="312" t="s">
        <v>2914</v>
      </c>
      <c r="AY5" s="143"/>
      <c r="AZ5" s="143" t="s">
        <v>72</v>
      </c>
      <c r="BA5" s="315" t="s">
        <v>2913</v>
      </c>
      <c r="BB5" s="312" t="s">
        <v>2914</v>
      </c>
      <c r="BD5" s="143"/>
      <c r="BE5" s="143" t="s">
        <v>72</v>
      </c>
      <c r="BF5" s="315" t="s">
        <v>2913</v>
      </c>
      <c r="BG5" s="312" t="s">
        <v>2914</v>
      </c>
      <c r="BI5" s="143"/>
      <c r="BJ5" s="143" t="s">
        <v>72</v>
      </c>
      <c r="BK5" s="315" t="s">
        <v>2913</v>
      </c>
      <c r="BL5" s="312" t="s">
        <v>2914</v>
      </c>
      <c r="BN5" s="143"/>
      <c r="BO5" s="143" t="s">
        <v>72</v>
      </c>
      <c r="BP5" s="315" t="s">
        <v>2913</v>
      </c>
      <c r="BQ5" s="312" t="s">
        <v>2914</v>
      </c>
      <c r="BS5" s="143"/>
      <c r="BT5" s="143" t="s">
        <v>72</v>
      </c>
      <c r="BU5" s="315" t="s">
        <v>2913</v>
      </c>
      <c r="BV5" s="312" t="s">
        <v>2914</v>
      </c>
      <c r="BX5" s="143"/>
      <c r="BY5" s="143" t="s">
        <v>72</v>
      </c>
      <c r="BZ5" s="315" t="s">
        <v>2913</v>
      </c>
      <c r="CA5" s="312" t="s">
        <v>2914</v>
      </c>
      <c r="CC5" s="143"/>
      <c r="CD5" s="143" t="s">
        <v>72</v>
      </c>
      <c r="CE5" s="315" t="s">
        <v>2913</v>
      </c>
      <c r="CF5" s="312" t="s">
        <v>2914</v>
      </c>
      <c r="CH5" s="143"/>
      <c r="CI5" s="143" t="s">
        <v>72</v>
      </c>
      <c r="CJ5" s="315" t="s">
        <v>2913</v>
      </c>
      <c r="CK5" s="312" t="s">
        <v>2914</v>
      </c>
      <c r="CM5" s="143"/>
      <c r="CN5" s="143" t="s">
        <v>72</v>
      </c>
      <c r="CO5" s="315" t="s">
        <v>2913</v>
      </c>
      <c r="CP5" s="312" t="s">
        <v>2914</v>
      </c>
      <c r="CR5" s="143"/>
      <c r="CS5" s="143" t="s">
        <v>72</v>
      </c>
      <c r="CT5" s="315" t="s">
        <v>2913</v>
      </c>
      <c r="CU5" s="312" t="s">
        <v>2914</v>
      </c>
      <c r="CW5" s="143"/>
      <c r="CX5" s="143" t="s">
        <v>72</v>
      </c>
      <c r="CY5" s="315" t="s">
        <v>2913</v>
      </c>
      <c r="CZ5" s="312" t="s">
        <v>2914</v>
      </c>
      <c r="DB5" s="143"/>
      <c r="DC5" s="143" t="s">
        <v>72</v>
      </c>
      <c r="DD5" s="315" t="s">
        <v>2913</v>
      </c>
      <c r="DE5" s="312" t="s">
        <v>2914</v>
      </c>
      <c r="DG5" s="143"/>
      <c r="DH5" s="143" t="s">
        <v>72</v>
      </c>
      <c r="DI5" s="315" t="s">
        <v>2913</v>
      </c>
      <c r="DJ5" s="312" t="s">
        <v>2914</v>
      </c>
      <c r="DL5" s="143"/>
      <c r="DM5" s="143" t="s">
        <v>72</v>
      </c>
      <c r="DN5" s="315" t="s">
        <v>2913</v>
      </c>
      <c r="DO5" s="312" t="s">
        <v>2914</v>
      </c>
      <c r="DQ5" s="143"/>
      <c r="DR5" s="143" t="s">
        <v>72</v>
      </c>
      <c r="DS5" s="315" t="s">
        <v>2913</v>
      </c>
      <c r="DT5" s="312" t="s">
        <v>2914</v>
      </c>
      <c r="DV5" s="143"/>
      <c r="DW5" s="143" t="s">
        <v>72</v>
      </c>
      <c r="DX5" s="315" t="s">
        <v>2913</v>
      </c>
      <c r="DY5" s="312" t="s">
        <v>2914</v>
      </c>
      <c r="EA5" s="143"/>
      <c r="EB5" s="143" t="s">
        <v>72</v>
      </c>
      <c r="EC5" s="315" t="s">
        <v>2913</v>
      </c>
      <c r="ED5" s="312" t="s">
        <v>2914</v>
      </c>
      <c r="EF5" s="143"/>
      <c r="EG5" s="143" t="s">
        <v>72</v>
      </c>
      <c r="EH5" s="315" t="s">
        <v>2913</v>
      </c>
      <c r="EI5" s="312" t="s">
        <v>2914</v>
      </c>
      <c r="EK5" s="143"/>
      <c r="EL5" s="143" t="s">
        <v>72</v>
      </c>
      <c r="EM5" s="315" t="s">
        <v>2913</v>
      </c>
      <c r="EN5" s="312" t="s">
        <v>2914</v>
      </c>
      <c r="EP5" s="143"/>
      <c r="EQ5" s="143" t="s">
        <v>72</v>
      </c>
      <c r="ER5" s="315" t="s">
        <v>2913</v>
      </c>
      <c r="ES5" s="312" t="s">
        <v>2914</v>
      </c>
      <c r="EU5" s="143"/>
      <c r="EV5" s="143" t="s">
        <v>72</v>
      </c>
      <c r="EW5" s="315" t="s">
        <v>2913</v>
      </c>
      <c r="EX5" s="312" t="s">
        <v>2914</v>
      </c>
      <c r="EZ5" s="143"/>
      <c r="FA5" s="143" t="s">
        <v>72</v>
      </c>
      <c r="FB5" s="315" t="s">
        <v>2913</v>
      </c>
      <c r="FC5" s="312" t="s">
        <v>2914</v>
      </c>
      <c r="FE5" s="143"/>
      <c r="FF5" s="143" t="s">
        <v>72</v>
      </c>
      <c r="FG5" s="315" t="s">
        <v>2913</v>
      </c>
      <c r="FH5" s="312" t="s">
        <v>2914</v>
      </c>
      <c r="FJ5" s="143"/>
      <c r="FK5" s="143" t="s">
        <v>72</v>
      </c>
      <c r="FL5" s="315" t="s">
        <v>2913</v>
      </c>
      <c r="FM5" s="312" t="s">
        <v>2914</v>
      </c>
      <c r="FO5" s="143"/>
      <c r="FP5" s="143" t="s">
        <v>72</v>
      </c>
      <c r="FQ5" s="315" t="s">
        <v>2913</v>
      </c>
      <c r="FR5" s="312" t="s">
        <v>2914</v>
      </c>
      <c r="FT5" s="143"/>
      <c r="FU5" s="143" t="s">
        <v>72</v>
      </c>
      <c r="FV5" s="315" t="s">
        <v>2913</v>
      </c>
      <c r="FW5" s="312" t="s">
        <v>2914</v>
      </c>
      <c r="FY5" s="143"/>
      <c r="FZ5" s="143" t="s">
        <v>72</v>
      </c>
      <c r="GA5" s="315" t="s">
        <v>2913</v>
      </c>
      <c r="GB5" s="312" t="s">
        <v>2914</v>
      </c>
      <c r="GD5" s="143"/>
      <c r="GE5" s="143" t="s">
        <v>72</v>
      </c>
      <c r="GF5" s="315" t="s">
        <v>2913</v>
      </c>
      <c r="GG5" s="312" t="s">
        <v>2914</v>
      </c>
      <c r="GI5" s="143"/>
      <c r="GJ5" s="143" t="s">
        <v>72</v>
      </c>
      <c r="GK5" s="315" t="s">
        <v>2913</v>
      </c>
      <c r="GL5" s="312" t="s">
        <v>2914</v>
      </c>
    </row>
    <row r="6" spans="1:194">
      <c r="A6" s="168"/>
      <c r="B6" s="172">
        <v>45044</v>
      </c>
      <c r="C6" s="149">
        <v>2.6429</v>
      </c>
      <c r="D6" s="309">
        <v>18.2994396</v>
      </c>
      <c r="F6" s="168"/>
      <c r="G6" s="172">
        <v>45077</v>
      </c>
      <c r="H6" s="149">
        <v>2.779</v>
      </c>
      <c r="I6" s="309">
        <v>19.6811559</v>
      </c>
      <c r="K6" s="168"/>
      <c r="L6" s="172">
        <v>45107</v>
      </c>
      <c r="M6" s="149">
        <v>2.5881</v>
      </c>
      <c r="N6" s="309">
        <v>18.70109298</v>
      </c>
      <c r="P6" s="168"/>
      <c r="Q6" s="172">
        <v>45138</v>
      </c>
      <c r="R6" s="149">
        <v>2.4663</v>
      </c>
      <c r="S6" s="309">
        <v>17.58595215</v>
      </c>
      <c r="U6" s="168"/>
      <c r="V6" s="172">
        <v>45169</v>
      </c>
      <c r="W6" s="149">
        <v>2.5786</v>
      </c>
      <c r="X6" s="309">
        <v>18.51718446</v>
      </c>
      <c r="Z6" s="168"/>
      <c r="AA6" s="173">
        <v>45197</v>
      </c>
      <c r="AB6" s="149">
        <v>2.665</v>
      </c>
      <c r="AC6" s="309">
        <v>19.134167</v>
      </c>
      <c r="AE6" s="168"/>
      <c r="AF6" s="173">
        <v>45230</v>
      </c>
      <c r="AG6" s="149">
        <v>2.6207</v>
      </c>
      <c r="AH6" s="309">
        <v>18.81112253</v>
      </c>
      <c r="AJ6" s="168"/>
      <c r="AK6" s="173">
        <v>45260</v>
      </c>
      <c r="AL6" s="149">
        <v>2.6351</v>
      </c>
      <c r="AM6" s="309">
        <v>18.71395318</v>
      </c>
      <c r="AO6" s="168"/>
      <c r="AP6" s="173">
        <v>45289</v>
      </c>
      <c r="AQ6" s="149">
        <v>2.6183</v>
      </c>
      <c r="AR6" s="309">
        <v>18.54463341</v>
      </c>
      <c r="AT6" s="168"/>
      <c r="AU6" s="173">
        <v>45321</v>
      </c>
      <c r="AV6" s="149">
        <v>2.6424</v>
      </c>
      <c r="AW6" s="309">
        <v>18.7755732</v>
      </c>
      <c r="AY6" s="168"/>
      <c r="AZ6" s="173">
        <v>45351</v>
      </c>
      <c r="BA6" s="149">
        <v>2.706</v>
      </c>
      <c r="BB6" s="309">
        <v>19.2223416</v>
      </c>
      <c r="BD6" s="168"/>
      <c r="BE6" s="173">
        <v>45380</v>
      </c>
      <c r="BF6" s="149">
        <v>2.66</v>
      </c>
      <c r="BG6" s="309">
        <v>18.8727</v>
      </c>
      <c r="BI6" s="168"/>
      <c r="BJ6" s="173">
        <v>45412</v>
      </c>
      <c r="BK6" s="149">
        <v>2.6177</v>
      </c>
      <c r="BL6" s="309">
        <v>18.60216151</v>
      </c>
      <c r="BN6" s="168"/>
      <c r="BO6" s="173">
        <v>45443</v>
      </c>
      <c r="BP6" s="149">
        <v>2.6287</v>
      </c>
      <c r="BQ6" s="309">
        <v>18.68690256</v>
      </c>
      <c r="BS6" s="168"/>
      <c r="BT6" s="173">
        <v>45471</v>
      </c>
      <c r="BU6" s="149">
        <v>2.5846</v>
      </c>
      <c r="BV6" s="309">
        <v>18.41992728</v>
      </c>
      <c r="BX6" s="168"/>
      <c r="BY6" s="173">
        <v>45504</v>
      </c>
      <c r="BZ6" s="149">
        <v>2.5619</v>
      </c>
      <c r="CA6" s="309">
        <v>18.27813174</v>
      </c>
      <c r="CC6" s="168"/>
      <c r="CD6" s="173">
        <v>45534</v>
      </c>
      <c r="CE6" s="149">
        <v>2.4957</v>
      </c>
      <c r="CF6" s="309">
        <v>17.75041668</v>
      </c>
      <c r="CH6" s="168"/>
      <c r="CI6" s="147">
        <v>45565</v>
      </c>
      <c r="CJ6" s="152">
        <v>2.4411</v>
      </c>
      <c r="CK6" s="152">
        <v>17.10576</v>
      </c>
      <c r="CM6" s="168"/>
      <c r="CN6" s="147">
        <v>45596</v>
      </c>
      <c r="CO6" s="152">
        <v>2.4775</v>
      </c>
      <c r="CP6" s="152">
        <v>17.6521875</v>
      </c>
      <c r="CR6" s="168"/>
      <c r="CS6" s="147">
        <v>45625</v>
      </c>
      <c r="CT6" s="152">
        <v>2.5139</v>
      </c>
      <c r="CU6" s="152">
        <v>18.06916</v>
      </c>
      <c r="CW6" s="168"/>
      <c r="CX6" s="147">
        <v>45657</v>
      </c>
      <c r="CY6" s="152">
        <v>2.6014</v>
      </c>
      <c r="CZ6" s="152">
        <v>18.6999</v>
      </c>
      <c r="DB6" s="168"/>
      <c r="DC6" s="147">
        <v>45674</v>
      </c>
      <c r="DD6" s="152">
        <v>2.6045</v>
      </c>
      <c r="DE6" s="152">
        <v>18.72349</v>
      </c>
      <c r="DG6" s="168"/>
      <c r="DH6" s="147">
        <v>45716</v>
      </c>
      <c r="DI6" s="152">
        <v>2.5603</v>
      </c>
      <c r="DJ6" s="152">
        <v>18.36708</v>
      </c>
      <c r="DL6" s="168"/>
      <c r="DM6" s="169">
        <v>45747</v>
      </c>
      <c r="DN6">
        <v>2.5599</v>
      </c>
      <c r="DO6">
        <v>18.37547</v>
      </c>
      <c r="DQ6" s="168"/>
      <c r="DR6" s="169">
        <v>45777</v>
      </c>
      <c r="DS6" s="152">
        <v>2.5688</v>
      </c>
      <c r="DT6" s="152">
        <v>18.49896</v>
      </c>
      <c r="DV6" s="168"/>
      <c r="DW6" s="169">
        <v>45807</v>
      </c>
      <c r="DX6" s="152">
        <v>2.4789</v>
      </c>
      <c r="DY6" s="152">
        <v>17.8104</v>
      </c>
      <c r="EA6" s="168"/>
      <c r="EB6" s="147">
        <v>45838</v>
      </c>
      <c r="EC6" s="152">
        <v>2.4807</v>
      </c>
      <c r="ED6" s="152">
        <v>17.75834</v>
      </c>
      <c r="EF6" s="168"/>
      <c r="EG6" s="147">
        <v>45869</v>
      </c>
      <c r="EH6">
        <v>2.5106</v>
      </c>
      <c r="EI6">
        <v>17.94928</v>
      </c>
      <c r="EK6" s="168"/>
      <c r="EL6" s="147">
        <v>45898</v>
      </c>
      <c r="EM6" s="152">
        <v>2.4878</v>
      </c>
      <c r="EN6" s="152">
        <v>17.67084</v>
      </c>
      <c r="EP6" s="168"/>
      <c r="EQ6" s="147">
        <v>45930</v>
      </c>
      <c r="ER6" s="152">
        <v>2.4291</v>
      </c>
      <c r="ES6" s="152">
        <v>17.25997</v>
      </c>
      <c r="EU6" s="168"/>
      <c r="EV6" s="147">
        <v>45961</v>
      </c>
      <c r="EW6" s="152">
        <v>2.4351</v>
      </c>
      <c r="EX6" s="152">
        <v>17.2599888</v>
      </c>
      <c r="EZ6" s="168"/>
      <c r="FA6" s="147">
        <v>45989</v>
      </c>
      <c r="FB6" s="152">
        <v>2.4235</v>
      </c>
      <c r="FC6" s="152">
        <v>17.15571415</v>
      </c>
      <c r="FE6" s="168"/>
      <c r="FF6" s="147">
        <v>46022</v>
      </c>
      <c r="FG6" s="152">
        <v>2.3672</v>
      </c>
      <c r="FH6" s="152">
        <v>16.63857536</v>
      </c>
      <c r="FJ6" s="168"/>
      <c r="FK6" s="147">
        <v>46052</v>
      </c>
      <c r="FL6" s="152">
        <v>2.2592</v>
      </c>
      <c r="FM6" s="152">
        <v>15.74165376</v>
      </c>
      <c r="FO6" s="168"/>
      <c r="FP6" s="147">
        <v>46080</v>
      </c>
      <c r="FQ6" s="152">
        <v>2.3124</v>
      </c>
      <c r="FR6" s="152">
        <v>16.00828272</v>
      </c>
      <c r="FT6" s="168"/>
      <c r="FU6" s="147">
        <v>46112</v>
      </c>
      <c r="FV6" s="152">
        <v>2.4858</v>
      </c>
      <c r="FW6" s="152">
        <v>17.20024452</v>
      </c>
      <c r="FY6" s="168"/>
      <c r="FZ6" s="147">
        <v>46142</v>
      </c>
      <c r="GA6" s="152">
        <v>2.4547</v>
      </c>
      <c r="GB6" s="152">
        <v>16.84611516</v>
      </c>
      <c r="GD6" s="168"/>
      <c r="GE6" s="147">
        <v>46171</v>
      </c>
      <c r="GF6" s="152">
        <v>2.3872</v>
      </c>
      <c r="GG6" s="152">
        <v>16.27497472</v>
      </c>
      <c r="GI6" s="168"/>
      <c r="GJ6" s="147">
        <v>46203</v>
      </c>
      <c r="GK6" s="152">
        <v>2.4131</v>
      </c>
      <c r="GL6" s="152">
        <v>16.43538279</v>
      </c>
    </row>
    <row r="7" spans="1:194">
      <c r="A7" s="168"/>
      <c r="B7" s="172">
        <v>45043</v>
      </c>
      <c r="C7" s="149">
        <v>2.653</v>
      </c>
      <c r="D7" s="309">
        <v>18.3606171</v>
      </c>
      <c r="F7" s="168"/>
      <c r="G7" s="172">
        <v>45076</v>
      </c>
      <c r="H7" s="149">
        <v>2.7773</v>
      </c>
      <c r="I7" s="309">
        <v>19.66828314</v>
      </c>
      <c r="K7" s="168"/>
      <c r="L7" s="172">
        <v>45106</v>
      </c>
      <c r="M7" s="149">
        <v>2.5718</v>
      </c>
      <c r="N7" s="309">
        <v>18.57045344</v>
      </c>
      <c r="P7" s="168"/>
      <c r="Q7" s="172">
        <v>45135</v>
      </c>
      <c r="R7" s="149">
        <v>2.49</v>
      </c>
      <c r="S7" s="309">
        <v>17.763162</v>
      </c>
      <c r="U7" s="168"/>
      <c r="V7" s="172">
        <v>45168</v>
      </c>
      <c r="W7" s="149">
        <v>2.5496</v>
      </c>
      <c r="X7" s="309">
        <v>18.31020736</v>
      </c>
      <c r="Z7" s="168"/>
      <c r="AA7" s="173">
        <v>45196</v>
      </c>
      <c r="AB7" s="149">
        <v>2.6469</v>
      </c>
      <c r="AC7" s="309">
        <v>18.98277273</v>
      </c>
      <c r="AE7" s="168"/>
      <c r="AF7" s="173">
        <v>45229</v>
      </c>
      <c r="AG7" s="149">
        <v>2.6141</v>
      </c>
      <c r="AH7" s="309">
        <v>18.76427121</v>
      </c>
      <c r="AJ7" s="168"/>
      <c r="AK7" s="173">
        <v>45259</v>
      </c>
      <c r="AL7" s="149">
        <v>2.6171</v>
      </c>
      <c r="AM7" s="309">
        <v>18.58952301</v>
      </c>
      <c r="AO7" s="168"/>
      <c r="AP7" s="173">
        <v>45288</v>
      </c>
      <c r="AQ7" s="149">
        <v>2.592</v>
      </c>
      <c r="AR7" s="309">
        <v>18.3964608</v>
      </c>
      <c r="AT7" s="168"/>
      <c r="AU7" s="173">
        <v>45320</v>
      </c>
      <c r="AV7" s="149">
        <v>2.64</v>
      </c>
      <c r="AW7" s="309">
        <v>18.769608</v>
      </c>
      <c r="AY7" s="168"/>
      <c r="AZ7" s="173">
        <v>45350</v>
      </c>
      <c r="BA7" s="149">
        <v>2.683</v>
      </c>
      <c r="BB7" s="309">
        <v>19.0694225</v>
      </c>
      <c r="BD7" s="168"/>
      <c r="BE7" s="173">
        <v>45379</v>
      </c>
      <c r="BF7" s="149">
        <v>2.6607</v>
      </c>
      <c r="BG7" s="309">
        <v>18.87713</v>
      </c>
      <c r="BI7" s="168"/>
      <c r="BJ7" s="173">
        <v>45411</v>
      </c>
      <c r="BK7" s="149">
        <v>2.6389</v>
      </c>
      <c r="BL7" s="309">
        <v>18.75360674</v>
      </c>
      <c r="BN7" s="168"/>
      <c r="BO7" s="173">
        <v>45442</v>
      </c>
      <c r="BP7" s="149">
        <v>2.5862</v>
      </c>
      <c r="BQ7" s="309">
        <v>18.39072682</v>
      </c>
      <c r="BS7" s="168"/>
      <c r="BT7" s="173">
        <v>45470</v>
      </c>
      <c r="BU7" s="149">
        <v>2.541</v>
      </c>
      <c r="BV7" s="309">
        <v>18.109707</v>
      </c>
      <c r="BX7" s="168"/>
      <c r="BY7" s="173">
        <v>45503</v>
      </c>
      <c r="BZ7" s="149">
        <v>2.5787</v>
      </c>
      <c r="CA7" s="309">
        <v>18.40263468</v>
      </c>
      <c r="CC7" s="168"/>
      <c r="CD7" s="173">
        <v>45533</v>
      </c>
      <c r="CE7" s="149">
        <v>2.5011</v>
      </c>
      <c r="CF7" s="309">
        <v>17.83259289</v>
      </c>
      <c r="CH7" s="168"/>
      <c r="CI7" s="147">
        <v>45562</v>
      </c>
      <c r="CJ7" s="152">
        <v>2.4521</v>
      </c>
      <c r="CK7" s="152">
        <v>17.18947</v>
      </c>
      <c r="CM7" s="168"/>
      <c r="CN7" s="147">
        <v>45595</v>
      </c>
      <c r="CO7" s="152">
        <v>2.473</v>
      </c>
      <c r="CP7" s="152">
        <v>17.654747</v>
      </c>
      <c r="CR7" s="168"/>
      <c r="CS7" s="147">
        <v>45624</v>
      </c>
      <c r="CT7" s="152">
        <v>2.5232</v>
      </c>
      <c r="CU7" s="152">
        <v>18.14029</v>
      </c>
      <c r="CW7" s="168"/>
      <c r="CX7" s="147">
        <v>45656</v>
      </c>
      <c r="CY7" s="152">
        <v>2.5889</v>
      </c>
      <c r="CZ7" s="152">
        <v>18.61134</v>
      </c>
      <c r="DB7" s="168"/>
      <c r="DC7" s="147">
        <v>45673</v>
      </c>
      <c r="DD7" s="152">
        <v>2.6005</v>
      </c>
      <c r="DE7" s="152">
        <v>18.69265</v>
      </c>
      <c r="DG7" s="168"/>
      <c r="DH7" s="147">
        <v>45715</v>
      </c>
      <c r="DI7" s="152">
        <v>2.5567</v>
      </c>
      <c r="DJ7" s="152">
        <v>18.34177</v>
      </c>
      <c r="DL7" s="168"/>
      <c r="DM7" s="170">
        <v>45744</v>
      </c>
      <c r="DN7">
        <v>2.5319</v>
      </c>
      <c r="DO7">
        <v>18.16689</v>
      </c>
      <c r="DQ7" s="168"/>
      <c r="DR7" s="170">
        <v>45776</v>
      </c>
      <c r="DS7" s="152">
        <v>2.564</v>
      </c>
      <c r="DT7" s="152">
        <v>18.46824</v>
      </c>
      <c r="DV7" s="168"/>
      <c r="DW7" s="170">
        <v>45806</v>
      </c>
      <c r="DX7" s="152">
        <v>2.4926</v>
      </c>
      <c r="DY7" s="152">
        <v>17.92354</v>
      </c>
      <c r="EA7" s="168"/>
      <c r="EB7" s="147">
        <v>45835</v>
      </c>
      <c r="EC7" s="152">
        <v>2.4925</v>
      </c>
      <c r="ED7" s="152">
        <v>17.85303</v>
      </c>
      <c r="EF7" s="168"/>
      <c r="EG7" s="147">
        <v>45868</v>
      </c>
      <c r="EH7">
        <v>2.4984</v>
      </c>
      <c r="EI7">
        <v>17.84882</v>
      </c>
      <c r="EK7" s="168"/>
      <c r="EL7" s="147">
        <v>45897</v>
      </c>
      <c r="EM7" s="152">
        <v>2.4856</v>
      </c>
      <c r="EN7" s="152">
        <v>17.66342</v>
      </c>
      <c r="EP7" s="168"/>
      <c r="EQ7" s="147">
        <v>45929</v>
      </c>
      <c r="ER7" s="152">
        <v>2.4397</v>
      </c>
      <c r="ES7" s="152">
        <v>17.34358</v>
      </c>
      <c r="EU7" s="168"/>
      <c r="EV7" s="147">
        <v>45960</v>
      </c>
      <c r="EW7" s="152">
        <v>2.4219</v>
      </c>
      <c r="EX7" s="152">
        <v>17.16255216</v>
      </c>
      <c r="EZ7" s="168"/>
      <c r="FA7" s="147">
        <v>45988</v>
      </c>
      <c r="FB7" s="152">
        <v>2.4229</v>
      </c>
      <c r="FC7" s="152">
        <v>17.14904391</v>
      </c>
      <c r="FE7" s="168"/>
      <c r="FF7" s="147">
        <v>46021</v>
      </c>
      <c r="FG7" s="152">
        <v>2.3755</v>
      </c>
      <c r="FH7" s="152">
        <v>16.7111674</v>
      </c>
      <c r="FJ7" s="168"/>
      <c r="FK7" s="147">
        <v>46051</v>
      </c>
      <c r="FL7" s="152">
        <v>2.2593</v>
      </c>
      <c r="FM7" s="152">
        <v>15.76336203</v>
      </c>
      <c r="FO7" s="168"/>
      <c r="FP7" s="147">
        <v>46079</v>
      </c>
      <c r="FQ7" s="152">
        <v>2.2975</v>
      </c>
      <c r="FR7" s="152">
        <v>15.905133</v>
      </c>
      <c r="FT7" s="168"/>
      <c r="FU7" s="147">
        <v>46111</v>
      </c>
      <c r="FV7" s="152">
        <v>2.4793</v>
      </c>
      <c r="FW7" s="152">
        <v>17.16245839</v>
      </c>
      <c r="FY7" s="168"/>
      <c r="FZ7" s="147">
        <v>46141</v>
      </c>
      <c r="GA7" s="152">
        <v>2.414</v>
      </c>
      <c r="GB7" s="152">
        <v>16.5619712</v>
      </c>
      <c r="GD7" s="168"/>
      <c r="GE7" s="147">
        <v>46170</v>
      </c>
      <c r="GF7" s="152">
        <v>2.4034</v>
      </c>
      <c r="GG7" s="152">
        <v>16.4008016</v>
      </c>
      <c r="GI7" s="168"/>
      <c r="GJ7" s="147">
        <v>46202</v>
      </c>
      <c r="GK7" s="152">
        <v>2.416</v>
      </c>
      <c r="GL7" s="152">
        <v>16.47108</v>
      </c>
    </row>
    <row r="8" spans="1:194">
      <c r="A8" s="168"/>
      <c r="B8" s="172">
        <v>45042</v>
      </c>
      <c r="C8" s="149">
        <v>2.6462</v>
      </c>
      <c r="D8" s="309">
        <v>18.32149494</v>
      </c>
      <c r="F8" s="168"/>
      <c r="G8" s="172">
        <v>45075</v>
      </c>
      <c r="H8" s="149">
        <v>2.7843</v>
      </c>
      <c r="I8" s="309">
        <v>19.65019725</v>
      </c>
      <c r="K8" s="168"/>
      <c r="L8" s="172">
        <v>45105</v>
      </c>
      <c r="M8" s="149">
        <v>2.5689</v>
      </c>
      <c r="N8" s="309">
        <v>18.52202589</v>
      </c>
      <c r="P8" s="168"/>
      <c r="Q8" s="172">
        <v>45134</v>
      </c>
      <c r="R8" s="149">
        <v>2.4648</v>
      </c>
      <c r="S8" s="309">
        <v>17.5653972</v>
      </c>
      <c r="U8" s="168"/>
      <c r="V8" s="172">
        <v>45167</v>
      </c>
      <c r="W8" s="149">
        <v>2.5621</v>
      </c>
      <c r="X8" s="309">
        <v>18.40894471</v>
      </c>
      <c r="Z8" s="168"/>
      <c r="AA8" s="173">
        <v>45195</v>
      </c>
      <c r="AB8" s="149">
        <v>2.607</v>
      </c>
      <c r="AC8" s="309">
        <v>18.6992289</v>
      </c>
      <c r="AE8" s="168"/>
      <c r="AF8" s="173">
        <v>45226</v>
      </c>
      <c r="AG8" s="149">
        <v>2.6313</v>
      </c>
      <c r="AH8" s="309">
        <v>18.88799766</v>
      </c>
      <c r="AJ8" s="168"/>
      <c r="AK8" s="173">
        <v>45258</v>
      </c>
      <c r="AL8" s="149">
        <v>2.6231</v>
      </c>
      <c r="AM8" s="309">
        <v>18.65863492</v>
      </c>
      <c r="AO8" s="168"/>
      <c r="AP8" s="173">
        <v>45287</v>
      </c>
      <c r="AQ8" s="149">
        <v>2.6275</v>
      </c>
      <c r="AR8" s="309">
        <v>18.6557755</v>
      </c>
      <c r="AT8" s="168"/>
      <c r="AU8" s="173">
        <v>45317</v>
      </c>
      <c r="AV8" s="149">
        <v>2.6538</v>
      </c>
      <c r="AW8" s="309">
        <v>18.86161812</v>
      </c>
      <c r="AY8" s="168"/>
      <c r="AZ8" s="173">
        <v>45349</v>
      </c>
      <c r="BA8" s="149">
        <v>2.7121</v>
      </c>
      <c r="BB8" s="309">
        <v>19.27136897</v>
      </c>
      <c r="BD8" s="168"/>
      <c r="BE8" s="173">
        <v>45378</v>
      </c>
      <c r="BF8" s="149">
        <v>2.6683</v>
      </c>
      <c r="BG8" s="309">
        <v>18.93052</v>
      </c>
      <c r="BI8" s="168"/>
      <c r="BJ8" s="173">
        <v>45408</v>
      </c>
      <c r="BK8" s="149">
        <v>2.6726</v>
      </c>
      <c r="BL8" s="309">
        <v>18.99042656</v>
      </c>
      <c r="BN8" s="168"/>
      <c r="BO8" s="173">
        <v>45441</v>
      </c>
      <c r="BP8" s="149">
        <v>2.565</v>
      </c>
      <c r="BQ8" s="309">
        <v>18.238689</v>
      </c>
      <c r="BS8" s="168"/>
      <c r="BT8" s="173">
        <v>45469</v>
      </c>
      <c r="BU8" s="149">
        <v>2.5537</v>
      </c>
      <c r="BV8" s="309">
        <v>18.19460176</v>
      </c>
      <c r="BX8" s="168"/>
      <c r="BY8" s="173">
        <v>45502</v>
      </c>
      <c r="BZ8" s="149">
        <v>2.5606</v>
      </c>
      <c r="CA8" s="309">
        <v>18.26117496</v>
      </c>
      <c r="CC8" s="168"/>
      <c r="CD8" s="173">
        <v>45532</v>
      </c>
      <c r="CE8" s="149">
        <v>2.489</v>
      </c>
      <c r="CF8" s="309">
        <v>17.7256624</v>
      </c>
      <c r="CH8" s="168"/>
      <c r="CI8" s="147">
        <v>45561</v>
      </c>
      <c r="CJ8" s="152">
        <v>2.4556</v>
      </c>
      <c r="CK8" s="152">
        <v>17.27613</v>
      </c>
      <c r="CM8" s="168"/>
      <c r="CN8" s="147">
        <v>45594</v>
      </c>
      <c r="CO8" s="152">
        <v>2.4833</v>
      </c>
      <c r="CP8" s="152">
        <v>17.70170739</v>
      </c>
      <c r="CR8" s="168"/>
      <c r="CS8" s="147">
        <v>45623</v>
      </c>
      <c r="CT8" s="152">
        <v>2.5177</v>
      </c>
      <c r="CU8" s="152">
        <v>18.12291</v>
      </c>
      <c r="CW8" s="168"/>
      <c r="CX8" s="147">
        <v>45653</v>
      </c>
      <c r="CY8" s="152">
        <v>2.6102</v>
      </c>
      <c r="CZ8" s="152">
        <v>18.76551</v>
      </c>
      <c r="DB8" s="168"/>
      <c r="DC8" s="147">
        <v>45672</v>
      </c>
      <c r="DD8" s="152">
        <v>2.6197</v>
      </c>
      <c r="DE8" s="152">
        <v>18.83119</v>
      </c>
      <c r="DG8" s="168"/>
      <c r="DH8" s="147">
        <v>45714</v>
      </c>
      <c r="DI8" s="152">
        <v>2.5615</v>
      </c>
      <c r="DJ8" s="152">
        <v>18.37415</v>
      </c>
      <c r="DL8" s="168"/>
      <c r="DM8" s="170">
        <v>45743</v>
      </c>
      <c r="DN8">
        <v>2.5375</v>
      </c>
      <c r="DO8">
        <v>18.20986</v>
      </c>
      <c r="DQ8" s="168"/>
      <c r="DR8" s="170">
        <v>45775</v>
      </c>
      <c r="DS8" s="152">
        <v>2.5845</v>
      </c>
      <c r="DT8" s="152">
        <v>18.61951</v>
      </c>
      <c r="DV8" s="168"/>
      <c r="DW8" s="170">
        <v>45805</v>
      </c>
      <c r="DX8" s="152">
        <v>2.4954</v>
      </c>
      <c r="DY8" s="152">
        <v>17.94043</v>
      </c>
      <c r="EA8" s="168"/>
      <c r="EB8" s="147">
        <v>45834</v>
      </c>
      <c r="EC8" s="152">
        <v>2.4748</v>
      </c>
      <c r="ED8" s="152">
        <v>17.72452</v>
      </c>
      <c r="EF8" s="168"/>
      <c r="EG8" s="147">
        <v>45867</v>
      </c>
      <c r="EH8">
        <v>2.4986</v>
      </c>
      <c r="EI8">
        <v>17.86774</v>
      </c>
      <c r="EK8" s="168"/>
      <c r="EL8" s="147">
        <v>45896</v>
      </c>
      <c r="EM8" s="152">
        <v>2.474</v>
      </c>
      <c r="EN8" s="152">
        <v>17.59212</v>
      </c>
      <c r="EP8" s="168"/>
      <c r="EQ8" s="147">
        <v>45926</v>
      </c>
      <c r="ER8" s="152">
        <v>2.4457</v>
      </c>
      <c r="ES8" s="152">
        <v>17.40164</v>
      </c>
      <c r="EU8" s="168"/>
      <c r="EV8" s="147">
        <v>45959</v>
      </c>
      <c r="EW8" s="152">
        <v>2.4201</v>
      </c>
      <c r="EX8" s="152">
        <v>17.14471443</v>
      </c>
      <c r="EZ8" s="168"/>
      <c r="FA8" s="147">
        <v>45987</v>
      </c>
      <c r="FB8" s="152">
        <v>2.4312</v>
      </c>
      <c r="FC8" s="152">
        <v>17.21192352</v>
      </c>
      <c r="FE8" s="168"/>
      <c r="FF8" s="147">
        <v>46020</v>
      </c>
      <c r="FG8" s="152">
        <v>2.3747</v>
      </c>
      <c r="FH8" s="152">
        <v>16.70150257</v>
      </c>
      <c r="FJ8" s="168"/>
      <c r="FK8" s="147">
        <v>46050</v>
      </c>
      <c r="FL8" s="152">
        <v>2.2858</v>
      </c>
      <c r="FM8" s="152">
        <v>15.9445979</v>
      </c>
      <c r="FO8" s="168"/>
      <c r="FP8" s="147">
        <v>46078</v>
      </c>
      <c r="FQ8" s="152">
        <v>2.3094</v>
      </c>
      <c r="FR8" s="152">
        <v>16.00899174</v>
      </c>
      <c r="FT8" s="168"/>
      <c r="FU8" s="147">
        <v>46108</v>
      </c>
      <c r="FV8" s="152">
        <v>2.4712</v>
      </c>
      <c r="FW8" s="152">
        <v>17.08612392</v>
      </c>
      <c r="FY8" s="168"/>
      <c r="FZ8" s="147">
        <v>46140</v>
      </c>
      <c r="GA8" s="152">
        <v>2.4155</v>
      </c>
      <c r="GB8" s="152">
        <v>16.56767295</v>
      </c>
      <c r="GD8" s="168"/>
      <c r="GE8" s="147">
        <v>46169</v>
      </c>
      <c r="GF8" s="152">
        <v>2.4023</v>
      </c>
      <c r="GG8" s="152">
        <v>16.40554693</v>
      </c>
      <c r="GI8" s="168"/>
      <c r="GJ8" s="147">
        <v>46199</v>
      </c>
      <c r="GK8" s="152">
        <v>2.4214</v>
      </c>
      <c r="GL8" s="152">
        <v>16.50571524</v>
      </c>
    </row>
    <row r="9" spans="1:194">
      <c r="A9" s="168"/>
      <c r="B9" s="172">
        <v>45041</v>
      </c>
      <c r="C9" s="149">
        <v>2.6361</v>
      </c>
      <c r="D9" s="309">
        <v>18.14875767</v>
      </c>
      <c r="F9" s="168"/>
      <c r="G9" s="172">
        <v>45072</v>
      </c>
      <c r="H9" s="149">
        <v>2.7986</v>
      </c>
      <c r="I9" s="309">
        <v>19.8028936</v>
      </c>
      <c r="K9" s="168"/>
      <c r="L9" s="172">
        <v>45104</v>
      </c>
      <c r="M9" s="149">
        <v>2.584</v>
      </c>
      <c r="N9" s="309">
        <v>18.6301232</v>
      </c>
      <c r="P9" s="168"/>
      <c r="Q9" s="172">
        <v>45133</v>
      </c>
      <c r="R9" s="149">
        <v>2.461</v>
      </c>
      <c r="S9" s="309">
        <v>17.5456995</v>
      </c>
      <c r="U9" s="168"/>
      <c r="V9" s="172">
        <v>45166</v>
      </c>
      <c r="W9" s="149">
        <v>2.5635</v>
      </c>
      <c r="X9" s="309">
        <v>18.4202856</v>
      </c>
      <c r="Z9" s="168"/>
      <c r="AA9" s="173">
        <v>45194</v>
      </c>
      <c r="AB9" s="149">
        <v>2.6062</v>
      </c>
      <c r="AC9" s="309">
        <v>18.69349074</v>
      </c>
      <c r="AE9" s="168"/>
      <c r="AF9" s="173">
        <v>45225</v>
      </c>
      <c r="AG9" s="149">
        <v>2.655</v>
      </c>
      <c r="AH9" s="309">
        <v>19.058652</v>
      </c>
      <c r="AJ9" s="168"/>
      <c r="AK9" s="173">
        <v>45257</v>
      </c>
      <c r="AL9" s="149">
        <v>2.6434</v>
      </c>
      <c r="AM9" s="309">
        <v>18.81017006</v>
      </c>
      <c r="AO9" s="168"/>
      <c r="AP9" s="173">
        <v>45286</v>
      </c>
      <c r="AQ9" s="149">
        <v>2.6027</v>
      </c>
      <c r="AR9" s="309">
        <v>18.47006055</v>
      </c>
      <c r="AT9" s="168"/>
      <c r="AU9" s="173">
        <v>45316</v>
      </c>
      <c r="AV9" s="149">
        <v>2.6571</v>
      </c>
      <c r="AW9" s="309">
        <v>18.87710124</v>
      </c>
      <c r="AY9" s="168"/>
      <c r="AZ9" s="173">
        <v>45348</v>
      </c>
      <c r="BA9" s="149">
        <v>2.7117</v>
      </c>
      <c r="BB9" s="309">
        <v>19.2747636</v>
      </c>
      <c r="BD9" s="168"/>
      <c r="BE9" s="173">
        <v>45377</v>
      </c>
      <c r="BF9" s="149">
        <v>2.6563</v>
      </c>
      <c r="BG9" s="309">
        <v>18.84459</v>
      </c>
      <c r="BI9" s="168"/>
      <c r="BJ9" s="173">
        <v>45407</v>
      </c>
      <c r="BK9" s="149">
        <v>2.6997</v>
      </c>
      <c r="BL9" s="309">
        <v>19.18352826</v>
      </c>
      <c r="BN9" s="168"/>
      <c r="BO9" s="173">
        <v>45440</v>
      </c>
      <c r="BP9" s="149">
        <v>2.5803</v>
      </c>
      <c r="BQ9" s="309">
        <v>18.34619103</v>
      </c>
      <c r="BS9" s="168"/>
      <c r="BT9" s="173">
        <v>45468</v>
      </c>
      <c r="BU9" s="149">
        <v>2.5385</v>
      </c>
      <c r="BV9" s="309">
        <v>18.08046625</v>
      </c>
      <c r="BX9" s="168"/>
      <c r="BY9" s="173">
        <v>45499</v>
      </c>
      <c r="BZ9" s="149">
        <v>2.5715</v>
      </c>
      <c r="CA9" s="309">
        <v>18.3270805</v>
      </c>
      <c r="CC9" s="168"/>
      <c r="CD9" s="173">
        <v>45531</v>
      </c>
      <c r="CE9" s="149">
        <v>2.4871</v>
      </c>
      <c r="CF9" s="309">
        <v>17.72033879</v>
      </c>
      <c r="CH9" s="168"/>
      <c r="CI9" s="147">
        <v>45560</v>
      </c>
      <c r="CJ9" s="152">
        <v>2.4596</v>
      </c>
      <c r="CK9" s="152">
        <v>17.26688</v>
      </c>
      <c r="CM9" s="168"/>
      <c r="CN9" s="147">
        <v>45593</v>
      </c>
      <c r="CO9" s="152">
        <v>2.4769</v>
      </c>
      <c r="CP9" s="152">
        <v>17.66203083</v>
      </c>
      <c r="CR9" s="168"/>
      <c r="CS9" s="147">
        <v>45622</v>
      </c>
      <c r="CT9" s="152">
        <v>2.5033</v>
      </c>
      <c r="CU9" s="152">
        <v>18.00123</v>
      </c>
      <c r="CW9" s="168"/>
      <c r="CX9" s="147">
        <v>45652</v>
      </c>
      <c r="CY9" s="152">
        <v>2.5902</v>
      </c>
      <c r="CZ9" s="152">
        <v>18.62276</v>
      </c>
      <c r="DB9" s="168"/>
      <c r="DC9" s="147">
        <v>45671</v>
      </c>
      <c r="DD9" s="152">
        <v>2.6319</v>
      </c>
      <c r="DE9" s="152">
        <v>18.91757</v>
      </c>
      <c r="DG9" s="168"/>
      <c r="DH9" s="147">
        <v>45713</v>
      </c>
      <c r="DI9" s="152">
        <v>2.554</v>
      </c>
      <c r="DJ9" s="152">
        <v>18.31882</v>
      </c>
      <c r="DL9" s="168"/>
      <c r="DM9" s="170">
        <v>45742</v>
      </c>
      <c r="DN9">
        <v>2.5383</v>
      </c>
      <c r="DO9">
        <v>18.21332</v>
      </c>
      <c r="DQ9" s="168"/>
      <c r="DR9" s="170">
        <v>45772</v>
      </c>
      <c r="DS9" s="152">
        <v>2.5945</v>
      </c>
      <c r="DT9" s="152">
        <v>18.69752</v>
      </c>
      <c r="DV9" s="168"/>
      <c r="DW9" s="170">
        <v>45804</v>
      </c>
      <c r="DX9" s="152">
        <v>2.4826</v>
      </c>
      <c r="DY9" s="152">
        <v>17.84394</v>
      </c>
      <c r="EA9" s="168"/>
      <c r="EB9" s="147">
        <v>45833</v>
      </c>
      <c r="EC9" s="152">
        <v>2.4753</v>
      </c>
      <c r="ED9" s="152">
        <v>17.73998</v>
      </c>
      <c r="EF9" s="168"/>
      <c r="EG9" s="147">
        <v>45866</v>
      </c>
      <c r="EH9">
        <v>2.4815</v>
      </c>
      <c r="EI9">
        <v>17.73454</v>
      </c>
      <c r="EK9" s="168"/>
      <c r="EL9" s="147">
        <v>45895</v>
      </c>
      <c r="EM9" s="152">
        <v>2.4694</v>
      </c>
      <c r="EN9" s="152">
        <v>17.57916</v>
      </c>
      <c r="EP9" s="168"/>
      <c r="EQ9" s="147">
        <v>45925</v>
      </c>
      <c r="ER9" s="152">
        <v>2.4343</v>
      </c>
      <c r="ES9" s="152">
        <v>17.31225</v>
      </c>
      <c r="EU9" s="168"/>
      <c r="EV9" s="147">
        <v>45958</v>
      </c>
      <c r="EW9" s="152">
        <v>2.4289</v>
      </c>
      <c r="EX9" s="152">
        <v>17.21021384</v>
      </c>
      <c r="EZ9" s="168"/>
      <c r="FA9" s="147">
        <v>45986</v>
      </c>
      <c r="FB9" s="152">
        <v>2.441</v>
      </c>
      <c r="FC9" s="152">
        <v>17.2886266</v>
      </c>
      <c r="FE9" s="168"/>
      <c r="FF9" s="147">
        <v>46017</v>
      </c>
      <c r="FG9" s="152">
        <v>2.3695</v>
      </c>
      <c r="FH9" s="152">
        <v>16.6713281</v>
      </c>
      <c r="FJ9" s="168"/>
      <c r="FK9" s="147">
        <v>46049</v>
      </c>
      <c r="FL9" s="152">
        <v>2.3005</v>
      </c>
      <c r="FM9" s="152">
        <v>16.0708329</v>
      </c>
      <c r="FO9" s="168"/>
      <c r="FP9" s="147">
        <v>46077</v>
      </c>
      <c r="FQ9" s="152">
        <v>2.3087</v>
      </c>
      <c r="FR9" s="152">
        <v>16.02561018</v>
      </c>
      <c r="FT9" s="168"/>
      <c r="FU9" s="147">
        <v>46107</v>
      </c>
      <c r="FV9" s="152">
        <v>2.4593</v>
      </c>
      <c r="FW9" s="152">
        <v>16.98294208</v>
      </c>
      <c r="FY9" s="168"/>
      <c r="FZ9" s="147">
        <v>46139</v>
      </c>
      <c r="GA9" s="152">
        <v>2.4204</v>
      </c>
      <c r="GB9" s="152">
        <v>16.59886116</v>
      </c>
      <c r="GD9" s="168"/>
      <c r="GE9" s="147">
        <v>46168</v>
      </c>
      <c r="GF9" s="152">
        <v>2.394</v>
      </c>
      <c r="GG9" s="152">
        <v>16.3481472</v>
      </c>
      <c r="GI9" s="168"/>
      <c r="GJ9" s="147">
        <v>46198</v>
      </c>
      <c r="GK9" s="152">
        <v>2.431</v>
      </c>
      <c r="GL9" s="152">
        <v>16.5816079</v>
      </c>
    </row>
    <row r="10" spans="1:194">
      <c r="A10" s="168"/>
      <c r="B10" s="172">
        <v>45040</v>
      </c>
      <c r="C10" s="149">
        <v>2.6281</v>
      </c>
      <c r="D10" s="309">
        <v>18.09052635</v>
      </c>
      <c r="F10" s="168"/>
      <c r="G10" s="172">
        <v>45071</v>
      </c>
      <c r="H10" s="149">
        <v>2.7287</v>
      </c>
      <c r="I10" s="309">
        <v>19.24524823</v>
      </c>
      <c r="K10" s="168"/>
      <c r="L10" s="172">
        <v>45103</v>
      </c>
      <c r="M10" s="149">
        <v>2.5992</v>
      </c>
      <c r="N10" s="309">
        <v>18.72879552</v>
      </c>
      <c r="P10" s="168"/>
      <c r="Q10" s="172">
        <v>45132</v>
      </c>
      <c r="R10" s="149">
        <v>2.4632</v>
      </c>
      <c r="S10" s="309">
        <v>17.58872592</v>
      </c>
      <c r="U10" s="168"/>
      <c r="V10" s="172">
        <v>45163</v>
      </c>
      <c r="W10" s="149">
        <v>2.591</v>
      </c>
      <c r="X10" s="309">
        <v>18.6248853</v>
      </c>
      <c r="Z10" s="168"/>
      <c r="AA10" s="173">
        <v>45191</v>
      </c>
      <c r="AB10" s="149">
        <v>2.6333</v>
      </c>
      <c r="AC10" s="309">
        <v>18.88839757</v>
      </c>
      <c r="AE10" s="168"/>
      <c r="AF10" s="173">
        <v>45224</v>
      </c>
      <c r="AG10" s="149">
        <v>2.6428</v>
      </c>
      <c r="AH10" s="309">
        <v>18.9713398</v>
      </c>
      <c r="AJ10" s="168"/>
      <c r="AK10" s="173">
        <v>45254</v>
      </c>
      <c r="AL10" s="149">
        <v>2.6422</v>
      </c>
      <c r="AM10" s="309">
        <v>18.79951722</v>
      </c>
      <c r="AO10" s="168"/>
      <c r="AP10" s="173">
        <v>45285</v>
      </c>
      <c r="AQ10" s="149">
        <v>2.6015</v>
      </c>
      <c r="AR10" s="309">
        <v>18.4732515</v>
      </c>
      <c r="AT10" s="168"/>
      <c r="AU10" s="173">
        <v>45315</v>
      </c>
      <c r="AV10" s="149">
        <v>2.6735</v>
      </c>
      <c r="AW10" s="309">
        <v>18.99601955</v>
      </c>
      <c r="AY10" s="168"/>
      <c r="AZ10" s="173">
        <v>45345</v>
      </c>
      <c r="BA10" s="149">
        <v>2.693</v>
      </c>
      <c r="BB10" s="309">
        <v>19.1375352</v>
      </c>
      <c r="BD10" s="168"/>
      <c r="BE10" s="173">
        <v>45376</v>
      </c>
      <c r="BF10" s="149">
        <v>2.6648</v>
      </c>
      <c r="BG10" s="309">
        <v>18.91901</v>
      </c>
      <c r="BI10" s="168"/>
      <c r="BJ10" s="173">
        <v>45406</v>
      </c>
      <c r="BK10" s="149">
        <v>2.6848</v>
      </c>
      <c r="BL10" s="309">
        <v>19.07496704</v>
      </c>
      <c r="BN10" s="168"/>
      <c r="BO10" s="173">
        <v>45439</v>
      </c>
      <c r="BP10" s="149">
        <v>2.5837</v>
      </c>
      <c r="BQ10" s="309">
        <v>18.36778167</v>
      </c>
      <c r="BS10" s="168"/>
      <c r="BT10" s="173">
        <v>45467</v>
      </c>
      <c r="BU10" s="149">
        <v>2.5215</v>
      </c>
      <c r="BV10" s="309">
        <v>17.95333215</v>
      </c>
      <c r="BX10" s="168"/>
      <c r="BY10" s="173">
        <v>45498</v>
      </c>
      <c r="BZ10" s="149">
        <v>2.5677</v>
      </c>
      <c r="CA10" s="309">
        <v>18.31309317</v>
      </c>
      <c r="CC10" s="168"/>
      <c r="CD10" s="173">
        <v>45530</v>
      </c>
      <c r="CE10" s="149">
        <v>2.4942</v>
      </c>
      <c r="CF10" s="309">
        <v>17.74348938</v>
      </c>
      <c r="CH10" s="168"/>
      <c r="CI10" s="147">
        <v>45559</v>
      </c>
      <c r="CJ10" s="152">
        <v>2.461</v>
      </c>
      <c r="CK10" s="152">
        <v>17.35251</v>
      </c>
      <c r="CM10" s="168"/>
      <c r="CN10" s="147">
        <v>45590</v>
      </c>
      <c r="CO10" s="152">
        <v>2.4846</v>
      </c>
      <c r="CP10" s="152">
        <v>17.6630214</v>
      </c>
      <c r="CR10" s="168"/>
      <c r="CS10" s="147">
        <v>45621</v>
      </c>
      <c r="CT10" s="152">
        <v>2.4979</v>
      </c>
      <c r="CU10" s="152">
        <v>17.9644</v>
      </c>
      <c r="CW10" s="168"/>
      <c r="CX10" s="147">
        <v>45651</v>
      </c>
      <c r="CY10" s="152">
        <v>2.588</v>
      </c>
      <c r="CZ10" s="152">
        <v>18.59944</v>
      </c>
      <c r="DB10" s="168"/>
      <c r="DC10" s="147">
        <v>45670</v>
      </c>
      <c r="DD10" s="152">
        <v>2.6349</v>
      </c>
      <c r="DE10" s="152">
        <v>18.94098</v>
      </c>
      <c r="DG10" s="168"/>
      <c r="DH10" s="147">
        <v>45712</v>
      </c>
      <c r="DI10" s="152">
        <v>2.5548</v>
      </c>
      <c r="DJ10" s="152">
        <v>18.32226</v>
      </c>
      <c r="DL10" s="168"/>
      <c r="DM10" s="170">
        <v>45741</v>
      </c>
      <c r="DN10">
        <v>2.5347</v>
      </c>
      <c r="DO10">
        <v>18.1961</v>
      </c>
      <c r="DQ10" s="168"/>
      <c r="DR10" s="170">
        <v>45771</v>
      </c>
      <c r="DS10" s="152">
        <v>2.5766</v>
      </c>
      <c r="DT10" s="152">
        <v>18.57677</v>
      </c>
      <c r="DV10" s="168"/>
      <c r="DW10" s="170">
        <v>45803</v>
      </c>
      <c r="DX10" s="152">
        <v>2.4823</v>
      </c>
      <c r="DY10" s="152">
        <v>17.83111</v>
      </c>
      <c r="EA10" s="168"/>
      <c r="EB10" s="147">
        <v>45832</v>
      </c>
      <c r="EC10" s="152">
        <v>2.4876</v>
      </c>
      <c r="ED10" s="152">
        <v>17.82515</v>
      </c>
      <c r="EF10" s="168"/>
      <c r="EG10" s="147">
        <v>45863</v>
      </c>
      <c r="EH10">
        <v>2.4658</v>
      </c>
      <c r="EI10">
        <v>17.6105</v>
      </c>
      <c r="EK10" s="168"/>
      <c r="EL10" s="147">
        <v>45894</v>
      </c>
      <c r="EM10" s="152">
        <v>2.4448</v>
      </c>
      <c r="EN10" s="152">
        <v>17.39744</v>
      </c>
      <c r="EP10" s="168"/>
      <c r="EQ10" s="147">
        <v>45924</v>
      </c>
      <c r="ER10" s="152">
        <v>2.4267</v>
      </c>
      <c r="ES10" s="152">
        <v>17.24826</v>
      </c>
      <c r="EU10" s="168"/>
      <c r="EV10" s="147">
        <v>45957</v>
      </c>
      <c r="EW10" s="152">
        <v>2.4238</v>
      </c>
      <c r="EX10" s="152">
        <v>17.18013678</v>
      </c>
      <c r="EZ10" s="168"/>
      <c r="FA10" s="147">
        <v>45985</v>
      </c>
      <c r="FB10" s="152">
        <v>2.4493</v>
      </c>
      <c r="FC10" s="152">
        <v>17.35255571</v>
      </c>
      <c r="FE10" s="168"/>
      <c r="FF10" s="147">
        <v>46016</v>
      </c>
      <c r="FG10" s="152">
        <v>2.3704</v>
      </c>
      <c r="FH10" s="152">
        <v>16.68571968</v>
      </c>
      <c r="FJ10" s="168"/>
      <c r="FK10" s="147">
        <v>46048</v>
      </c>
      <c r="FL10" s="152">
        <v>2.3069</v>
      </c>
      <c r="FM10" s="152">
        <v>16.11208167</v>
      </c>
      <c r="FO10" s="168"/>
      <c r="FP10" s="147">
        <v>46066</v>
      </c>
      <c r="FQ10" s="152">
        <v>2.3036</v>
      </c>
      <c r="FR10" s="152">
        <v>15.98652328</v>
      </c>
      <c r="FT10" s="168"/>
      <c r="FU10" s="147">
        <v>46106</v>
      </c>
      <c r="FV10" s="152">
        <v>2.4555</v>
      </c>
      <c r="FW10" s="152">
        <v>16.92109605</v>
      </c>
      <c r="FY10" s="168"/>
      <c r="FZ10" s="147">
        <v>46136</v>
      </c>
      <c r="GA10" s="152">
        <v>2.4258</v>
      </c>
      <c r="GB10" s="152">
        <v>16.65893892</v>
      </c>
      <c r="GD10" s="168"/>
      <c r="GE10" s="147">
        <v>46167</v>
      </c>
      <c r="GF10" s="152">
        <v>2.399</v>
      </c>
      <c r="GG10" s="152">
        <v>16.3894882</v>
      </c>
      <c r="GI10" s="168"/>
      <c r="GJ10" s="147">
        <v>46197</v>
      </c>
      <c r="GK10" s="152">
        <v>2.4295</v>
      </c>
      <c r="GL10" s="152">
        <v>16.56797525</v>
      </c>
    </row>
    <row r="11" spans="1:194">
      <c r="A11" s="168"/>
      <c r="B11" s="172">
        <v>45037</v>
      </c>
      <c r="C11" s="149">
        <v>2.6225</v>
      </c>
      <c r="D11" s="309">
        <v>18.030212</v>
      </c>
      <c r="F11" s="168"/>
      <c r="G11" s="172">
        <v>45070</v>
      </c>
      <c r="H11" s="149">
        <v>2.721</v>
      </c>
      <c r="I11" s="309">
        <v>19.199376</v>
      </c>
      <c r="K11" s="168"/>
      <c r="L11" s="172">
        <v>45098</v>
      </c>
      <c r="M11" s="149">
        <v>2.5618</v>
      </c>
      <c r="N11" s="309">
        <v>18.3924431</v>
      </c>
      <c r="P11" s="168"/>
      <c r="Q11" s="172">
        <v>45131</v>
      </c>
      <c r="R11" s="149">
        <v>2.5026</v>
      </c>
      <c r="S11" s="309">
        <v>17.88132726</v>
      </c>
      <c r="U11" s="168"/>
      <c r="V11" s="172">
        <v>45162</v>
      </c>
      <c r="W11" s="149">
        <v>2.5481</v>
      </c>
      <c r="X11" s="309">
        <v>18.31727166</v>
      </c>
      <c r="Z11" s="168"/>
      <c r="AA11" s="173">
        <v>45190</v>
      </c>
      <c r="AB11" s="149">
        <v>2.6188</v>
      </c>
      <c r="AC11" s="309">
        <v>18.7846524</v>
      </c>
      <c r="AE11" s="168"/>
      <c r="AF11" s="173">
        <v>45223</v>
      </c>
      <c r="AG11" s="149">
        <v>2.6358</v>
      </c>
      <c r="AH11" s="309">
        <v>18.92135388</v>
      </c>
      <c r="AJ11" s="168"/>
      <c r="AK11" s="173">
        <v>45253</v>
      </c>
      <c r="AL11" s="149">
        <v>2.6445</v>
      </c>
      <c r="AM11" s="309">
        <v>18.8320134</v>
      </c>
      <c r="AO11" s="168"/>
      <c r="AP11" s="173">
        <v>45282</v>
      </c>
      <c r="AQ11" s="149">
        <v>2.5867</v>
      </c>
      <c r="AR11" s="309">
        <v>18.35341251</v>
      </c>
      <c r="AT11" s="168"/>
      <c r="AU11" s="173">
        <v>45314</v>
      </c>
      <c r="AV11" s="149">
        <v>2.6952</v>
      </c>
      <c r="AW11" s="309">
        <v>19.16745384</v>
      </c>
      <c r="AY11" s="168"/>
      <c r="AZ11" s="173">
        <v>45344</v>
      </c>
      <c r="BA11" s="149">
        <v>2.6578</v>
      </c>
      <c r="BB11" s="309">
        <v>18.87516404</v>
      </c>
      <c r="BD11" s="168"/>
      <c r="BE11" s="173">
        <v>45373</v>
      </c>
      <c r="BF11" s="149">
        <v>2.6445</v>
      </c>
      <c r="BG11" s="309">
        <v>18.77701</v>
      </c>
      <c r="BI11" s="168"/>
      <c r="BJ11" s="173">
        <v>45405</v>
      </c>
      <c r="BK11" s="149">
        <v>2.6938</v>
      </c>
      <c r="BL11" s="309">
        <v>19.14187342</v>
      </c>
      <c r="BN11" s="168"/>
      <c r="BO11" s="173">
        <v>45436</v>
      </c>
      <c r="BP11" s="149">
        <v>2.5898</v>
      </c>
      <c r="BQ11" s="309">
        <v>18.41399596</v>
      </c>
      <c r="BS11" s="168"/>
      <c r="BT11" s="173">
        <v>45464</v>
      </c>
      <c r="BU11" s="149">
        <v>2.5163</v>
      </c>
      <c r="BV11" s="309">
        <v>17.91504948</v>
      </c>
      <c r="BX11" s="168"/>
      <c r="BY11" s="173">
        <v>45497</v>
      </c>
      <c r="BZ11" s="149">
        <v>2.5734</v>
      </c>
      <c r="CA11" s="309">
        <v>18.36326772</v>
      </c>
      <c r="CC11" s="168"/>
      <c r="CD11" s="173">
        <v>45527</v>
      </c>
      <c r="CE11" s="149">
        <v>2.5241</v>
      </c>
      <c r="CF11" s="309">
        <v>18.01147278</v>
      </c>
      <c r="CH11" s="168"/>
      <c r="CI11" s="147">
        <v>45558</v>
      </c>
      <c r="CJ11" s="152">
        <v>2.4726</v>
      </c>
      <c r="CK11" s="152">
        <v>17.4395</v>
      </c>
      <c r="CM11" s="168"/>
      <c r="CN11" s="147">
        <v>45589</v>
      </c>
      <c r="CO11" s="152">
        <v>2.4959</v>
      </c>
      <c r="CP11" s="152">
        <v>17.79227274</v>
      </c>
      <c r="CR11" s="168"/>
      <c r="CS11" s="147">
        <v>45618</v>
      </c>
      <c r="CT11" s="152">
        <v>2.5077</v>
      </c>
      <c r="CU11" s="152">
        <v>18.0409</v>
      </c>
      <c r="CW11" s="168"/>
      <c r="CX11" s="147">
        <v>45650</v>
      </c>
      <c r="CY11" s="152">
        <v>2.5688</v>
      </c>
      <c r="CZ11" s="152">
        <v>18.46351</v>
      </c>
      <c r="DB11" s="168"/>
      <c r="DC11" s="147">
        <v>45667</v>
      </c>
      <c r="DD11" s="152">
        <v>2.6176</v>
      </c>
      <c r="DE11" s="152">
        <v>18.81819</v>
      </c>
      <c r="DG11" s="168"/>
      <c r="DH11" s="147">
        <v>45709</v>
      </c>
      <c r="DI11" s="152">
        <v>2.5521</v>
      </c>
      <c r="DJ11" s="152">
        <v>18.29754</v>
      </c>
      <c r="DL11" s="168"/>
      <c r="DM11" s="170">
        <v>45740</v>
      </c>
      <c r="DN11">
        <v>2.53</v>
      </c>
      <c r="DO11">
        <v>18.16034</v>
      </c>
      <c r="DQ11" s="168"/>
      <c r="DR11" s="170">
        <v>45770</v>
      </c>
      <c r="DS11" s="152">
        <v>2.5691</v>
      </c>
      <c r="DT11" s="152">
        <v>18.52732</v>
      </c>
      <c r="DV11" s="168"/>
      <c r="DW11" s="170">
        <v>45800</v>
      </c>
      <c r="DX11" s="152">
        <v>2.5026</v>
      </c>
      <c r="DY11" s="152">
        <v>17.99845</v>
      </c>
      <c r="EA11" s="168"/>
      <c r="EB11" s="147">
        <v>45831</v>
      </c>
      <c r="EC11" s="152">
        <v>2.518</v>
      </c>
      <c r="ED11" s="152">
        <v>18.05658</v>
      </c>
      <c r="EF11" s="168"/>
      <c r="EG11" s="147">
        <v>45862</v>
      </c>
      <c r="EH11">
        <v>2.452</v>
      </c>
      <c r="EI11">
        <v>17.5036</v>
      </c>
      <c r="EK11" s="168"/>
      <c r="EL11" s="147">
        <v>45891</v>
      </c>
      <c r="EM11" s="152">
        <v>2.4786</v>
      </c>
      <c r="EN11" s="152">
        <v>17.67762</v>
      </c>
      <c r="EP11" s="168"/>
      <c r="EQ11" s="147">
        <v>45923</v>
      </c>
      <c r="ER11" s="152">
        <v>2.4404</v>
      </c>
      <c r="ES11" s="152">
        <v>17.34075</v>
      </c>
      <c r="EU11" s="168"/>
      <c r="EV11" s="147">
        <v>45954</v>
      </c>
      <c r="EW11" s="152">
        <v>2.4406</v>
      </c>
      <c r="EX11" s="152">
        <v>17.31068768</v>
      </c>
      <c r="EZ11" s="168"/>
      <c r="FA11" s="147">
        <v>45982</v>
      </c>
      <c r="FB11" s="152">
        <v>2.4266</v>
      </c>
      <c r="FC11" s="152">
        <v>17.1985275</v>
      </c>
      <c r="FE11" s="168"/>
      <c r="FF11" s="147">
        <v>46015</v>
      </c>
      <c r="FG11" s="152">
        <v>2.3715</v>
      </c>
      <c r="FH11" s="152">
        <v>16.71219765</v>
      </c>
      <c r="FJ11" s="168"/>
      <c r="FK11" s="147">
        <v>46045</v>
      </c>
      <c r="FL11" s="152">
        <v>2.3169</v>
      </c>
      <c r="FM11" s="152">
        <v>16.20185001</v>
      </c>
      <c r="FO11" s="168"/>
      <c r="FP11" s="147">
        <v>46065</v>
      </c>
      <c r="FQ11" s="152">
        <v>2.291</v>
      </c>
      <c r="FR11" s="152">
        <v>15.9125987</v>
      </c>
      <c r="FT11" s="168"/>
      <c r="FU11" s="147">
        <v>46105</v>
      </c>
      <c r="FV11" s="152">
        <v>2.4439</v>
      </c>
      <c r="FW11" s="152">
        <v>16.84897977</v>
      </c>
      <c r="FY11" s="168"/>
      <c r="FZ11" s="147">
        <v>46135</v>
      </c>
      <c r="GA11" s="152">
        <v>2.4047</v>
      </c>
      <c r="GB11" s="152">
        <v>16.5082655</v>
      </c>
      <c r="GD11" s="168"/>
      <c r="GE11" s="147">
        <v>46164</v>
      </c>
      <c r="GF11" s="152">
        <v>2.4116</v>
      </c>
      <c r="GG11" s="152">
        <v>16.48883268</v>
      </c>
      <c r="GI11" s="168"/>
      <c r="GJ11" s="147">
        <v>46196</v>
      </c>
      <c r="GK11" s="152">
        <v>2.4118</v>
      </c>
      <c r="GL11" s="152">
        <v>16.44148178</v>
      </c>
    </row>
    <row r="12" spans="1:194">
      <c r="A12" s="168"/>
      <c r="B12" s="172">
        <v>45036</v>
      </c>
      <c r="C12" s="149">
        <v>2.6379</v>
      </c>
      <c r="D12" s="309">
        <v>18.19808073</v>
      </c>
      <c r="F12" s="168"/>
      <c r="G12" s="172">
        <v>45069</v>
      </c>
      <c r="H12" s="149">
        <v>2.7391</v>
      </c>
      <c r="I12" s="309">
        <v>19.26299466</v>
      </c>
      <c r="K12" s="168"/>
      <c r="L12" s="172">
        <v>45097</v>
      </c>
      <c r="M12" s="149">
        <v>2.5394</v>
      </c>
      <c r="N12" s="309">
        <v>18.18108824</v>
      </c>
      <c r="P12" s="168"/>
      <c r="Q12" s="172">
        <v>45128</v>
      </c>
      <c r="R12" s="149">
        <v>2.4914</v>
      </c>
      <c r="S12" s="309">
        <v>17.80254784</v>
      </c>
      <c r="U12" s="168"/>
      <c r="V12" s="172">
        <v>45161</v>
      </c>
      <c r="W12" s="149">
        <v>2.5893</v>
      </c>
      <c r="X12" s="309">
        <v>18.63985284</v>
      </c>
      <c r="Z12" s="168"/>
      <c r="AA12" s="173">
        <v>45189</v>
      </c>
      <c r="AB12" s="149">
        <v>2.6264</v>
      </c>
      <c r="AC12" s="309">
        <v>18.83969248</v>
      </c>
      <c r="AE12" s="168"/>
      <c r="AF12" s="173">
        <v>45222</v>
      </c>
      <c r="AG12" s="149">
        <v>2.6386</v>
      </c>
      <c r="AH12" s="309">
        <v>18.94303712</v>
      </c>
      <c r="AJ12" s="168"/>
      <c r="AK12" s="173">
        <v>45252</v>
      </c>
      <c r="AL12" s="149">
        <v>2.6071</v>
      </c>
      <c r="AM12" s="309">
        <v>18.57663034</v>
      </c>
      <c r="AO12" s="168"/>
      <c r="AP12" s="173">
        <v>45281</v>
      </c>
      <c r="AQ12" s="149">
        <v>2.5768</v>
      </c>
      <c r="AR12" s="309">
        <v>18.29837216</v>
      </c>
      <c r="AT12" s="168"/>
      <c r="AU12" s="173">
        <v>45313</v>
      </c>
      <c r="AV12" s="149">
        <v>2.6716</v>
      </c>
      <c r="AW12" s="309">
        <v>18.9964118</v>
      </c>
      <c r="AY12" s="168"/>
      <c r="AZ12" s="173">
        <v>45343</v>
      </c>
      <c r="BA12" s="149">
        <v>2.6595</v>
      </c>
      <c r="BB12" s="309">
        <v>18.8904285</v>
      </c>
      <c r="BD12" s="168"/>
      <c r="BE12" s="173">
        <v>45372</v>
      </c>
      <c r="BF12" s="149">
        <v>2.6323</v>
      </c>
      <c r="BG12" s="309">
        <v>18.67406</v>
      </c>
      <c r="BI12" s="168"/>
      <c r="BJ12" s="173">
        <v>45404</v>
      </c>
      <c r="BK12" s="149">
        <v>2.6824</v>
      </c>
      <c r="BL12" s="309">
        <v>19.05657432</v>
      </c>
      <c r="BN12" s="168"/>
      <c r="BO12" s="173">
        <v>45435</v>
      </c>
      <c r="BP12" s="149">
        <v>2.5656</v>
      </c>
      <c r="BQ12" s="309">
        <v>18.24090288</v>
      </c>
      <c r="BS12" s="168"/>
      <c r="BT12" s="173">
        <v>45463</v>
      </c>
      <c r="BU12" s="149">
        <v>2.5154</v>
      </c>
      <c r="BV12" s="309">
        <v>17.90763568</v>
      </c>
      <c r="BX12" s="168"/>
      <c r="BY12" s="173">
        <v>45496</v>
      </c>
      <c r="BZ12" s="149">
        <v>2.5519</v>
      </c>
      <c r="CA12" s="309">
        <v>18.20372346</v>
      </c>
      <c r="CC12" s="168"/>
      <c r="CD12" s="173">
        <v>45526</v>
      </c>
      <c r="CE12" s="149">
        <v>2.5054</v>
      </c>
      <c r="CF12" s="309">
        <v>17.84546312</v>
      </c>
      <c r="CH12" s="168"/>
      <c r="CI12" s="147">
        <v>45555</v>
      </c>
      <c r="CJ12" s="152">
        <v>2.4784</v>
      </c>
      <c r="CK12" s="152">
        <v>17.50841</v>
      </c>
      <c r="CM12" s="168"/>
      <c r="CN12" s="147">
        <v>45588</v>
      </c>
      <c r="CO12" s="152">
        <v>2.4615</v>
      </c>
      <c r="CP12" s="152">
        <v>17.53695675</v>
      </c>
      <c r="CR12" s="168"/>
      <c r="CS12" s="147">
        <v>45617</v>
      </c>
      <c r="CT12" s="152">
        <v>2.5089</v>
      </c>
      <c r="CU12" s="152">
        <v>18.04752</v>
      </c>
      <c r="CW12" s="168"/>
      <c r="CX12" s="147">
        <v>45649</v>
      </c>
      <c r="CY12" s="152">
        <v>2.5379</v>
      </c>
      <c r="CZ12" s="152">
        <v>18.23989</v>
      </c>
      <c r="DB12" s="168"/>
      <c r="DC12" s="147">
        <v>45666</v>
      </c>
      <c r="DD12" s="152">
        <v>2.617</v>
      </c>
      <c r="DE12" s="152">
        <v>18.81257</v>
      </c>
      <c r="DG12" s="168"/>
      <c r="DH12" s="147">
        <v>45708</v>
      </c>
      <c r="DI12" s="152">
        <v>2.5732</v>
      </c>
      <c r="DJ12" s="152">
        <v>18.45293</v>
      </c>
      <c r="DL12" s="168"/>
      <c r="DM12" s="170">
        <v>45737</v>
      </c>
      <c r="DN12">
        <v>2.5225</v>
      </c>
      <c r="DO12">
        <v>18.10146</v>
      </c>
      <c r="DQ12" s="168"/>
      <c r="DR12" s="170">
        <v>45769</v>
      </c>
      <c r="DS12" s="152">
        <v>2.5917</v>
      </c>
      <c r="DT12" s="152">
        <v>18.67942</v>
      </c>
      <c r="DV12" s="168"/>
      <c r="DW12" s="170">
        <v>45799</v>
      </c>
      <c r="DX12" s="152">
        <v>2.4991</v>
      </c>
      <c r="DY12" s="152">
        <v>17.96928</v>
      </c>
      <c r="EA12" s="168"/>
      <c r="EB12" s="147">
        <v>45828</v>
      </c>
      <c r="EC12" s="152">
        <v>2.5154</v>
      </c>
      <c r="ED12" s="152">
        <v>18.03416</v>
      </c>
      <c r="EF12" s="168"/>
      <c r="EG12" s="147">
        <v>45861</v>
      </c>
      <c r="EH12">
        <v>2.4573</v>
      </c>
      <c r="EI12">
        <v>17.54856</v>
      </c>
      <c r="EK12" s="168"/>
      <c r="EL12" s="147">
        <v>45890</v>
      </c>
      <c r="EM12" s="152">
        <v>2.4743</v>
      </c>
      <c r="EN12" s="152">
        <v>17.63854</v>
      </c>
      <c r="EP12" s="168"/>
      <c r="EQ12" s="147">
        <v>45922</v>
      </c>
      <c r="ER12" s="152">
        <v>2.4358</v>
      </c>
      <c r="ES12" s="152">
        <v>17.32</v>
      </c>
      <c r="EU12" s="168"/>
      <c r="EV12" s="147">
        <v>45953</v>
      </c>
      <c r="EW12" s="152">
        <v>2.453</v>
      </c>
      <c r="EX12" s="152">
        <v>17.3961854</v>
      </c>
      <c r="EZ12" s="168"/>
      <c r="FA12" s="147">
        <v>45981</v>
      </c>
      <c r="FB12" s="152">
        <v>2.4221</v>
      </c>
      <c r="FC12" s="152">
        <v>17.17390005</v>
      </c>
      <c r="FE12" s="168"/>
      <c r="FF12" s="147">
        <v>46014</v>
      </c>
      <c r="FG12" s="152">
        <v>2.3731</v>
      </c>
      <c r="FH12" s="152">
        <v>16.73581313</v>
      </c>
      <c r="FJ12" s="168"/>
      <c r="FK12" s="147">
        <v>46044</v>
      </c>
      <c r="FL12" s="152">
        <v>2.3323</v>
      </c>
      <c r="FM12" s="152">
        <v>16.33053137</v>
      </c>
      <c r="FO12" s="168"/>
      <c r="FP12" s="147">
        <v>46064</v>
      </c>
      <c r="FQ12" s="152">
        <v>2.3004</v>
      </c>
      <c r="FR12" s="152">
        <v>15.97351752</v>
      </c>
      <c r="FT12" s="168"/>
      <c r="FU12" s="147">
        <v>46104</v>
      </c>
      <c r="FV12" s="152">
        <v>2.476</v>
      </c>
      <c r="FW12" s="152">
        <v>17.0945516</v>
      </c>
      <c r="FY12" s="168"/>
      <c r="FZ12" s="147">
        <v>46134</v>
      </c>
      <c r="GA12" s="152">
        <v>2.4062</v>
      </c>
      <c r="GB12" s="152">
        <v>16.5149537</v>
      </c>
      <c r="GD12" s="168"/>
      <c r="GE12" s="147">
        <v>46163</v>
      </c>
      <c r="GF12" s="152">
        <v>2.4146</v>
      </c>
      <c r="GG12" s="152">
        <v>16.50354954</v>
      </c>
      <c r="GI12" s="168"/>
      <c r="GJ12" s="147">
        <v>46195</v>
      </c>
      <c r="GK12" s="152">
        <v>2.4199</v>
      </c>
      <c r="GL12" s="152">
        <v>16.4916185</v>
      </c>
    </row>
    <row r="13" spans="1:194">
      <c r="A13" s="168"/>
      <c r="B13" s="172">
        <v>45035</v>
      </c>
      <c r="C13" s="149">
        <v>2.6433</v>
      </c>
      <c r="D13" s="309">
        <v>18.16766523</v>
      </c>
      <c r="F13" s="168"/>
      <c r="G13" s="172">
        <v>45068</v>
      </c>
      <c r="H13" s="149">
        <v>2.7684</v>
      </c>
      <c r="I13" s="309">
        <v>19.42226388</v>
      </c>
      <c r="K13" s="168"/>
      <c r="L13" s="172">
        <v>45096</v>
      </c>
      <c r="M13" s="149">
        <v>2.5572</v>
      </c>
      <c r="N13" s="309">
        <v>18.20751972</v>
      </c>
      <c r="P13" s="168"/>
      <c r="Q13" s="172">
        <v>45127</v>
      </c>
      <c r="R13" s="149">
        <v>2.4775</v>
      </c>
      <c r="S13" s="309">
        <v>17.7057015</v>
      </c>
      <c r="U13" s="168"/>
      <c r="V13" s="172">
        <v>45160</v>
      </c>
      <c r="W13" s="149">
        <v>2.608</v>
      </c>
      <c r="X13" s="309">
        <v>18.7755136</v>
      </c>
      <c r="Z13" s="168"/>
      <c r="AA13" s="173">
        <v>45188</v>
      </c>
      <c r="AB13" s="149">
        <v>2.6381</v>
      </c>
      <c r="AC13" s="309">
        <v>18.92388273</v>
      </c>
      <c r="AE13" s="168"/>
      <c r="AF13" s="173">
        <v>45219</v>
      </c>
      <c r="AG13" s="149">
        <v>2.6429</v>
      </c>
      <c r="AH13" s="309">
        <v>18.97417197</v>
      </c>
      <c r="AJ13" s="168"/>
      <c r="AK13" s="173">
        <v>45251</v>
      </c>
      <c r="AL13" s="149">
        <v>2.5633</v>
      </c>
      <c r="AM13" s="309">
        <v>18.30349998</v>
      </c>
      <c r="AO13" s="168"/>
      <c r="AP13" s="173">
        <v>45280</v>
      </c>
      <c r="AQ13" s="149">
        <v>2.5831</v>
      </c>
      <c r="AR13" s="309">
        <v>18.33122746</v>
      </c>
      <c r="AT13" s="168"/>
      <c r="AU13" s="173">
        <v>45310</v>
      </c>
      <c r="AV13" s="149">
        <v>2.6555</v>
      </c>
      <c r="AW13" s="309">
        <v>18.89839685</v>
      </c>
      <c r="AY13" s="168"/>
      <c r="AZ13" s="173">
        <v>45342</v>
      </c>
      <c r="BA13" s="149">
        <v>2.6627</v>
      </c>
      <c r="BB13" s="309">
        <v>18.92327636</v>
      </c>
      <c r="BD13" s="168"/>
      <c r="BE13" s="173">
        <v>45371</v>
      </c>
      <c r="BF13" s="149">
        <v>2.6585</v>
      </c>
      <c r="BG13" s="309">
        <v>18.86684</v>
      </c>
      <c r="BI13" s="168"/>
      <c r="BJ13" s="173">
        <v>45401</v>
      </c>
      <c r="BK13" s="149">
        <v>2.6832</v>
      </c>
      <c r="BL13" s="309">
        <v>19.06306272</v>
      </c>
      <c r="BN13" s="168"/>
      <c r="BO13" s="173">
        <v>45434</v>
      </c>
      <c r="BP13" s="149">
        <v>2.5352</v>
      </c>
      <c r="BQ13" s="309">
        <v>18.01944104</v>
      </c>
      <c r="BS13" s="168"/>
      <c r="BT13" s="173">
        <v>45462</v>
      </c>
      <c r="BU13" s="149">
        <v>2.5312</v>
      </c>
      <c r="BV13" s="309">
        <v>18.01176608</v>
      </c>
      <c r="BX13" s="168"/>
      <c r="BY13" s="173">
        <v>45495</v>
      </c>
      <c r="BZ13" s="149">
        <v>2.5474</v>
      </c>
      <c r="CA13" s="309">
        <v>18.1718779</v>
      </c>
      <c r="CC13" s="168"/>
      <c r="CD13" s="173">
        <v>45525</v>
      </c>
      <c r="CE13" s="149">
        <v>2.4965</v>
      </c>
      <c r="CF13" s="309">
        <v>17.80179255</v>
      </c>
      <c r="CH13" s="168"/>
      <c r="CI13" s="147">
        <v>45554</v>
      </c>
      <c r="CJ13" s="152">
        <v>2.4717</v>
      </c>
      <c r="CK13" s="152">
        <v>17.54487</v>
      </c>
      <c r="CM13" s="168"/>
      <c r="CN13" s="147">
        <v>45587</v>
      </c>
      <c r="CO13" s="152">
        <v>2.4733</v>
      </c>
      <c r="CP13" s="152">
        <v>17.61558459</v>
      </c>
      <c r="CR13" s="168"/>
      <c r="CS13" s="147">
        <v>45616</v>
      </c>
      <c r="CT13" s="152">
        <v>2.5007</v>
      </c>
      <c r="CU13" s="152">
        <v>17.98879</v>
      </c>
      <c r="CW13" s="168"/>
      <c r="CX13" s="147">
        <v>45646</v>
      </c>
      <c r="CY13" s="152">
        <v>2.5485</v>
      </c>
      <c r="CZ13" s="152">
        <v>18.32397</v>
      </c>
      <c r="DB13" s="168"/>
      <c r="DC13" s="147">
        <v>45665</v>
      </c>
      <c r="DD13" s="152">
        <v>2.5859</v>
      </c>
      <c r="DE13" s="152">
        <v>18.58926</v>
      </c>
      <c r="DG13" s="168"/>
      <c r="DH13" s="147">
        <v>45707</v>
      </c>
      <c r="DI13" s="152">
        <v>2.5573</v>
      </c>
      <c r="DJ13" s="152">
        <v>18.33712</v>
      </c>
      <c r="DL13" s="168"/>
      <c r="DM13" s="170">
        <v>45736</v>
      </c>
      <c r="DN13">
        <v>2.5196</v>
      </c>
      <c r="DO13">
        <v>18.07914</v>
      </c>
      <c r="DQ13" s="168"/>
      <c r="DR13" s="170">
        <v>45768</v>
      </c>
      <c r="DS13" s="152">
        <v>2.6039</v>
      </c>
      <c r="DT13" s="152">
        <v>18.7624</v>
      </c>
      <c r="DV13" s="168"/>
      <c r="DW13" s="170">
        <v>45798</v>
      </c>
      <c r="DX13" s="152">
        <v>2.4906</v>
      </c>
      <c r="DY13" s="152">
        <v>17.91663</v>
      </c>
      <c r="EA13" s="168"/>
      <c r="EB13" s="147">
        <v>45827</v>
      </c>
      <c r="EC13" s="152">
        <v>2.5101</v>
      </c>
      <c r="ED13" s="152">
        <v>18.0047</v>
      </c>
      <c r="EF13" s="168"/>
      <c r="EG13" s="147">
        <v>45860</v>
      </c>
      <c r="EH13">
        <v>2.463</v>
      </c>
      <c r="EI13">
        <v>17.6006</v>
      </c>
      <c r="EK13" s="168"/>
      <c r="EL13" s="147">
        <v>45889</v>
      </c>
      <c r="EM13" s="152">
        <v>2.4756</v>
      </c>
      <c r="EN13" s="152">
        <v>17.67182</v>
      </c>
      <c r="EP13" s="168"/>
      <c r="EQ13" s="147">
        <v>45919</v>
      </c>
      <c r="ER13" s="152">
        <v>2.44</v>
      </c>
      <c r="ES13" s="152">
        <v>17.35523</v>
      </c>
      <c r="EU13" s="168"/>
      <c r="EV13" s="147">
        <v>45952</v>
      </c>
      <c r="EW13" s="152">
        <v>2.4477</v>
      </c>
      <c r="EX13" s="152">
        <v>17.36741058</v>
      </c>
      <c r="EZ13" s="168"/>
      <c r="FA13" s="147">
        <v>45980</v>
      </c>
      <c r="FB13" s="152">
        <v>2.4229</v>
      </c>
      <c r="FC13" s="152">
        <v>17.17157688</v>
      </c>
      <c r="FE13" s="168"/>
      <c r="FF13" s="147">
        <v>46013</v>
      </c>
      <c r="FG13" s="152">
        <v>2.3788</v>
      </c>
      <c r="FH13" s="152">
        <v>16.78766736</v>
      </c>
      <c r="FJ13" s="168"/>
      <c r="FK13" s="147">
        <v>46043</v>
      </c>
      <c r="FL13" s="152">
        <v>2.3539</v>
      </c>
      <c r="FM13" s="152">
        <v>16.48059546</v>
      </c>
      <c r="FO13" s="168"/>
      <c r="FP13" s="147">
        <v>46063</v>
      </c>
      <c r="FQ13" s="152">
        <v>2.2931</v>
      </c>
      <c r="FR13" s="152">
        <v>15.92741398</v>
      </c>
      <c r="FT13" s="168"/>
      <c r="FU13" s="147">
        <v>46101</v>
      </c>
      <c r="FV13" s="152">
        <v>2.432</v>
      </c>
      <c r="FW13" s="152">
        <v>16.7559936</v>
      </c>
      <c r="FY13" s="168"/>
      <c r="FZ13" s="147">
        <v>46133</v>
      </c>
      <c r="GA13" s="152">
        <v>2.3908</v>
      </c>
      <c r="GB13" s="152">
        <v>16.39945352</v>
      </c>
      <c r="GD13" s="168"/>
      <c r="GE13" s="147">
        <v>46162</v>
      </c>
      <c r="GF13" s="152">
        <v>2.4464</v>
      </c>
      <c r="GG13" s="152">
        <v>16.73264208</v>
      </c>
      <c r="GI13" s="168"/>
      <c r="GJ13" s="147">
        <v>46191</v>
      </c>
      <c r="GK13" s="152">
        <v>2.4085</v>
      </c>
      <c r="GL13" s="152">
        <v>16.4091105</v>
      </c>
    </row>
    <row r="14" spans="1:194">
      <c r="A14" s="168"/>
      <c r="B14" s="172">
        <v>45034</v>
      </c>
      <c r="C14" s="149">
        <v>2.6601</v>
      </c>
      <c r="D14" s="309">
        <v>18.30521214</v>
      </c>
      <c r="F14" s="168"/>
      <c r="G14" s="172">
        <v>45065</v>
      </c>
      <c r="H14" s="149">
        <v>2.7476</v>
      </c>
      <c r="I14" s="309">
        <v>19.33101456</v>
      </c>
      <c r="K14" s="168"/>
      <c r="L14" s="172">
        <v>45093</v>
      </c>
      <c r="M14" s="149">
        <v>2.5569</v>
      </c>
      <c r="N14" s="309">
        <v>18.22788441</v>
      </c>
      <c r="P14" s="168"/>
      <c r="Q14" s="172">
        <v>45126</v>
      </c>
      <c r="R14" s="149">
        <v>2.4889</v>
      </c>
      <c r="S14" s="309">
        <v>17.79215054</v>
      </c>
      <c r="U14" s="168"/>
      <c r="V14" s="172">
        <v>45159</v>
      </c>
      <c r="W14" s="149">
        <v>2.6117</v>
      </c>
      <c r="X14" s="309">
        <v>18.80084479</v>
      </c>
      <c r="Z14" s="168"/>
      <c r="AA14" s="173">
        <v>45187</v>
      </c>
      <c r="AB14" s="149">
        <v>2.6359</v>
      </c>
      <c r="AC14" s="309">
        <v>18.90889224</v>
      </c>
      <c r="AE14" s="168"/>
      <c r="AF14" s="173">
        <v>45218</v>
      </c>
      <c r="AG14" s="149">
        <v>2.6352</v>
      </c>
      <c r="AH14" s="309">
        <v>18.9194184</v>
      </c>
      <c r="AJ14" s="168"/>
      <c r="AK14" s="173">
        <v>45250</v>
      </c>
      <c r="AL14" s="149">
        <v>2.5555</v>
      </c>
      <c r="AM14" s="309">
        <v>18.3004466</v>
      </c>
      <c r="AO14" s="168"/>
      <c r="AP14" s="173">
        <v>45279</v>
      </c>
      <c r="AQ14" s="149">
        <v>2.6189</v>
      </c>
      <c r="AR14" s="309">
        <v>18.58947598</v>
      </c>
      <c r="AT14" s="168"/>
      <c r="AU14" s="173">
        <v>45309</v>
      </c>
      <c r="AV14" s="149">
        <v>2.6744</v>
      </c>
      <c r="AW14" s="309">
        <v>19.03477456</v>
      </c>
      <c r="AY14" s="168"/>
      <c r="AZ14" s="173">
        <v>45341</v>
      </c>
      <c r="BA14" s="149">
        <v>2.6491</v>
      </c>
      <c r="BB14" s="309">
        <v>18.81708712</v>
      </c>
      <c r="BD14" s="168"/>
      <c r="BE14" s="173">
        <v>45370</v>
      </c>
      <c r="BF14" s="149">
        <v>2.6651</v>
      </c>
      <c r="BG14" s="309">
        <v>18.91821</v>
      </c>
      <c r="BI14" s="168"/>
      <c r="BJ14" s="173">
        <v>45400</v>
      </c>
      <c r="BK14" s="149">
        <v>2.6681</v>
      </c>
      <c r="BL14" s="309">
        <v>18.9488462</v>
      </c>
      <c r="BN14" s="168"/>
      <c r="BO14" s="173">
        <v>45433</v>
      </c>
      <c r="BP14" s="149">
        <v>2.5502</v>
      </c>
      <c r="BQ14" s="309">
        <v>18.12401638</v>
      </c>
      <c r="BS14" s="168"/>
      <c r="BT14" s="173">
        <v>45461</v>
      </c>
      <c r="BU14" s="149">
        <v>2.5575</v>
      </c>
      <c r="BV14" s="309">
        <v>18.196101</v>
      </c>
      <c r="BX14" s="168"/>
      <c r="BY14" s="173">
        <v>45492</v>
      </c>
      <c r="BZ14" s="149">
        <v>2.5516</v>
      </c>
      <c r="CA14" s="309">
        <v>18.1967354</v>
      </c>
      <c r="CC14" s="168"/>
      <c r="CD14" s="173">
        <v>45524</v>
      </c>
      <c r="CE14" s="149">
        <v>2.4856</v>
      </c>
      <c r="CF14" s="309">
        <v>17.728542</v>
      </c>
      <c r="CH14" s="168"/>
      <c r="CI14" s="147">
        <v>45553</v>
      </c>
      <c r="CJ14" s="152">
        <v>2.4819</v>
      </c>
      <c r="CK14" s="152">
        <v>17.58923</v>
      </c>
      <c r="CM14" s="168"/>
      <c r="CN14" s="147">
        <v>45586</v>
      </c>
      <c r="CO14" s="152">
        <v>2.4799</v>
      </c>
      <c r="CP14" s="152">
        <v>17.60282618</v>
      </c>
      <c r="CR14" s="168"/>
      <c r="CS14" s="147">
        <v>45615</v>
      </c>
      <c r="CT14" s="152">
        <v>2.4901</v>
      </c>
      <c r="CU14" s="152">
        <v>17.90656</v>
      </c>
      <c r="CW14" s="168"/>
      <c r="CX14" s="147">
        <v>45645</v>
      </c>
      <c r="CY14" s="152">
        <v>2.5354</v>
      </c>
      <c r="CZ14" s="152">
        <v>18.23231</v>
      </c>
      <c r="DB14" s="168"/>
      <c r="DC14" s="147">
        <v>45664</v>
      </c>
      <c r="DD14" s="152">
        <v>2.5746</v>
      </c>
      <c r="DE14" s="152">
        <v>18.50597</v>
      </c>
      <c r="DG14" s="168"/>
      <c r="DH14" s="147">
        <v>45706</v>
      </c>
      <c r="DI14" s="152">
        <v>2.5613</v>
      </c>
      <c r="DJ14" s="152">
        <v>18.36375</v>
      </c>
      <c r="DL14" s="168"/>
      <c r="DM14" s="170">
        <v>45735</v>
      </c>
      <c r="DN14">
        <v>2.5221</v>
      </c>
      <c r="DO14">
        <v>18.0827</v>
      </c>
      <c r="DQ14" s="168"/>
      <c r="DR14" s="170">
        <v>45765</v>
      </c>
      <c r="DS14" s="152">
        <v>2.6012</v>
      </c>
      <c r="DT14" s="152">
        <v>18.74659</v>
      </c>
      <c r="DV14" s="168"/>
      <c r="DW14" s="170">
        <v>45797</v>
      </c>
      <c r="DX14" s="152">
        <v>2.5132</v>
      </c>
      <c r="DY14" s="152">
        <v>18.0777</v>
      </c>
      <c r="EA14" s="168"/>
      <c r="EB14" s="147">
        <v>45826</v>
      </c>
      <c r="EC14" s="152">
        <v>2.505</v>
      </c>
      <c r="ED14" s="152">
        <v>17.97613</v>
      </c>
      <c r="EF14" s="168"/>
      <c r="EG14" s="147">
        <v>45859</v>
      </c>
      <c r="EH14">
        <v>2.475</v>
      </c>
      <c r="EI14">
        <v>17.7017</v>
      </c>
      <c r="EK14" s="168"/>
      <c r="EL14" s="147">
        <v>45888</v>
      </c>
      <c r="EM14" s="152">
        <v>2.4658</v>
      </c>
      <c r="EN14" s="152">
        <v>17.5957</v>
      </c>
      <c r="EP14" s="168"/>
      <c r="EQ14" s="147">
        <v>45918</v>
      </c>
      <c r="ER14" s="152">
        <v>2.4463</v>
      </c>
      <c r="ES14" s="152">
        <v>17.38952</v>
      </c>
      <c r="EU14" s="168"/>
      <c r="EV14" s="147">
        <v>45951</v>
      </c>
      <c r="EW14" s="152">
        <v>2.4241</v>
      </c>
      <c r="EX14" s="152">
        <v>17.1941413</v>
      </c>
      <c r="EZ14" s="168"/>
      <c r="FA14" s="147">
        <v>45979</v>
      </c>
      <c r="FB14" s="152">
        <v>2.4217</v>
      </c>
      <c r="FC14" s="152">
        <v>17.15919752</v>
      </c>
      <c r="FE14" s="168"/>
      <c r="FF14" s="147">
        <v>46010</v>
      </c>
      <c r="FG14" s="152">
        <v>2.3739</v>
      </c>
      <c r="FH14" s="152">
        <v>16.7478645</v>
      </c>
      <c r="FJ14" s="168"/>
      <c r="FK14" s="147">
        <v>46042</v>
      </c>
      <c r="FL14" s="152">
        <v>2.3491</v>
      </c>
      <c r="FM14" s="152">
        <v>16.44510946</v>
      </c>
      <c r="FO14" s="168"/>
      <c r="FP14" s="147">
        <v>46062</v>
      </c>
      <c r="FQ14" s="152">
        <v>2.3071</v>
      </c>
      <c r="FR14" s="152">
        <v>16.03965133</v>
      </c>
      <c r="FT14" s="168"/>
      <c r="FU14" s="147">
        <v>46100</v>
      </c>
      <c r="FV14" s="152">
        <v>2.4631</v>
      </c>
      <c r="FW14" s="152">
        <v>16.98923225</v>
      </c>
      <c r="FY14" s="168"/>
      <c r="FZ14" s="147">
        <v>46132</v>
      </c>
      <c r="GA14" s="152">
        <v>2.3983</v>
      </c>
      <c r="GB14" s="152">
        <v>16.46384984</v>
      </c>
      <c r="GD14" s="168"/>
      <c r="GE14" s="147">
        <v>46161</v>
      </c>
      <c r="GF14" s="152">
        <v>2.4302</v>
      </c>
      <c r="GG14" s="152">
        <v>16.6164925</v>
      </c>
      <c r="GI14" s="168"/>
      <c r="GJ14" s="147">
        <v>46190</v>
      </c>
      <c r="GK14" s="152">
        <v>2.3844</v>
      </c>
      <c r="GL14" s="152">
        <v>16.23681024</v>
      </c>
    </row>
    <row r="15" spans="1:194">
      <c r="A15" s="168"/>
      <c r="B15" s="172">
        <v>45033</v>
      </c>
      <c r="C15" s="149">
        <v>2.6369</v>
      </c>
      <c r="D15" s="309">
        <v>18.10996551</v>
      </c>
      <c r="F15" s="168"/>
      <c r="G15" s="172">
        <v>45064</v>
      </c>
      <c r="H15" s="149">
        <v>2.7522</v>
      </c>
      <c r="I15" s="309">
        <v>19.25631774</v>
      </c>
      <c r="K15" s="168"/>
      <c r="L15" s="172">
        <v>45092</v>
      </c>
      <c r="M15" s="149">
        <v>2.5634</v>
      </c>
      <c r="N15" s="309">
        <v>18.32549026</v>
      </c>
      <c r="P15" s="168"/>
      <c r="Q15" s="172">
        <v>45125</v>
      </c>
      <c r="R15" s="149">
        <v>2.5152</v>
      </c>
      <c r="S15" s="309">
        <v>17.97185856</v>
      </c>
      <c r="U15" s="168"/>
      <c r="V15" s="172">
        <v>45156</v>
      </c>
      <c r="W15" s="149">
        <v>2.6206</v>
      </c>
      <c r="X15" s="309">
        <v>18.86989236</v>
      </c>
      <c r="Z15" s="168"/>
      <c r="AA15" s="173">
        <v>45184</v>
      </c>
      <c r="AB15" s="149">
        <v>2.6345</v>
      </c>
      <c r="AC15" s="309">
        <v>18.9120217</v>
      </c>
      <c r="AE15" s="168"/>
      <c r="AF15" s="173">
        <v>45217</v>
      </c>
      <c r="AG15" s="149">
        <v>2.6124</v>
      </c>
      <c r="AH15" s="309">
        <v>18.7557258</v>
      </c>
      <c r="AJ15" s="168"/>
      <c r="AK15" s="173">
        <v>45247</v>
      </c>
      <c r="AL15" s="149">
        <v>2.5585</v>
      </c>
      <c r="AM15" s="309">
        <v>18.3516088</v>
      </c>
      <c r="AO15" s="168"/>
      <c r="AP15" s="173">
        <v>45278</v>
      </c>
      <c r="AQ15" s="149">
        <v>2.5816</v>
      </c>
      <c r="AR15" s="309">
        <v>18.31206328</v>
      </c>
      <c r="AT15" s="168"/>
      <c r="AU15" s="173">
        <v>45308</v>
      </c>
      <c r="AV15" s="149">
        <v>2.6562</v>
      </c>
      <c r="AW15" s="309">
        <v>18.90364416</v>
      </c>
      <c r="AY15" s="168"/>
      <c r="AZ15" s="173">
        <v>45331</v>
      </c>
      <c r="BA15" s="149">
        <v>2.6629</v>
      </c>
      <c r="BB15" s="309">
        <v>18.91617644</v>
      </c>
      <c r="BD15" s="168"/>
      <c r="BE15" s="173">
        <v>45369</v>
      </c>
      <c r="BF15" s="149">
        <v>2.6358</v>
      </c>
      <c r="BG15" s="309">
        <v>18.69916</v>
      </c>
      <c r="BI15" s="168"/>
      <c r="BJ15" s="173">
        <v>45399</v>
      </c>
      <c r="BK15" s="149">
        <v>2.6675</v>
      </c>
      <c r="BL15" s="309">
        <v>18.94591875</v>
      </c>
      <c r="BN15" s="168"/>
      <c r="BO15" s="173">
        <v>45432</v>
      </c>
      <c r="BP15" s="149">
        <v>2.5523</v>
      </c>
      <c r="BQ15" s="309">
        <v>18.13204966</v>
      </c>
      <c r="BS15" s="168"/>
      <c r="BT15" s="173">
        <v>45460</v>
      </c>
      <c r="BU15" s="149">
        <v>2.5731</v>
      </c>
      <c r="BV15" s="309">
        <v>18.30734919</v>
      </c>
      <c r="BX15" s="168"/>
      <c r="BY15" s="173">
        <v>45491</v>
      </c>
      <c r="BZ15" s="149">
        <v>2.5493</v>
      </c>
      <c r="CA15" s="309">
        <v>18.17268505</v>
      </c>
      <c r="CC15" s="168"/>
      <c r="CD15" s="173">
        <v>45523</v>
      </c>
      <c r="CE15" s="149">
        <v>2.5006</v>
      </c>
      <c r="CF15" s="309">
        <v>17.8580349</v>
      </c>
      <c r="CH15" s="168"/>
      <c r="CI15" s="147">
        <v>45548</v>
      </c>
      <c r="CJ15" s="152">
        <v>2.5015</v>
      </c>
      <c r="CK15" s="152">
        <v>17.76815</v>
      </c>
      <c r="CM15" s="168"/>
      <c r="CN15" s="147">
        <v>45583</v>
      </c>
      <c r="CO15" s="152">
        <v>2.4802</v>
      </c>
      <c r="CP15" s="152">
        <v>17.67737748</v>
      </c>
      <c r="CR15" s="168"/>
      <c r="CS15" s="147">
        <v>45614</v>
      </c>
      <c r="CT15" s="152">
        <v>2.5216</v>
      </c>
      <c r="CU15" s="152">
        <v>18.13207</v>
      </c>
      <c r="CW15" s="168"/>
      <c r="CX15" s="147">
        <v>45644</v>
      </c>
      <c r="CY15" s="152">
        <v>2.5069</v>
      </c>
      <c r="CZ15" s="152">
        <v>18.0196</v>
      </c>
      <c r="DB15" s="168"/>
      <c r="DC15" s="147">
        <v>45663</v>
      </c>
      <c r="DD15" s="152">
        <v>2.5999</v>
      </c>
      <c r="DE15" s="152">
        <v>18.68704</v>
      </c>
      <c r="DG15" s="168"/>
      <c r="DH15" s="147">
        <v>45705</v>
      </c>
      <c r="DI15" s="152">
        <v>2.5529</v>
      </c>
      <c r="DJ15" s="152">
        <v>18.3048</v>
      </c>
      <c r="DL15" s="168"/>
      <c r="DM15" s="170">
        <v>45734</v>
      </c>
      <c r="DN15">
        <v>2.5188</v>
      </c>
      <c r="DO15">
        <v>18.06811</v>
      </c>
      <c r="DQ15" s="168"/>
      <c r="DR15" s="170">
        <v>45764</v>
      </c>
      <c r="DS15" s="152">
        <v>2.6043</v>
      </c>
      <c r="DT15" s="152">
        <v>18.7731</v>
      </c>
      <c r="DV15" s="168"/>
      <c r="DW15" s="170">
        <v>45796</v>
      </c>
      <c r="DX15" s="152">
        <v>2.5073</v>
      </c>
      <c r="DY15" s="152">
        <v>18.0315</v>
      </c>
      <c r="EA15" s="168"/>
      <c r="EB15" s="147">
        <v>45825</v>
      </c>
      <c r="EC15" s="152">
        <v>2.48</v>
      </c>
      <c r="ED15" s="152">
        <v>17.79301</v>
      </c>
      <c r="EF15" s="168"/>
      <c r="EG15" s="147">
        <v>45856</v>
      </c>
      <c r="EH15">
        <v>2.4898</v>
      </c>
      <c r="EI15">
        <v>17.80157</v>
      </c>
      <c r="EK15" s="168"/>
      <c r="EL15" s="147">
        <v>45887</v>
      </c>
      <c r="EM15" s="152">
        <v>2.4627</v>
      </c>
      <c r="EN15" s="152">
        <v>17.56447</v>
      </c>
      <c r="EP15" s="168"/>
      <c r="EQ15" s="147">
        <v>45917</v>
      </c>
      <c r="ER15" s="152">
        <v>2.4425</v>
      </c>
      <c r="ES15" s="152">
        <v>17.34493</v>
      </c>
      <c r="EU15" s="168"/>
      <c r="EV15" s="147">
        <v>45950</v>
      </c>
      <c r="EW15" s="152">
        <v>2.4448</v>
      </c>
      <c r="EX15" s="152">
        <v>17.35147904</v>
      </c>
      <c r="EZ15" s="168"/>
      <c r="FA15" s="147">
        <v>45978</v>
      </c>
      <c r="FB15" s="152">
        <v>2.4114</v>
      </c>
      <c r="FC15" s="152">
        <v>17.07657024</v>
      </c>
      <c r="FE15" s="168"/>
      <c r="FF15" s="147">
        <v>46009</v>
      </c>
      <c r="FG15" s="152">
        <v>2.3789</v>
      </c>
      <c r="FH15" s="152">
        <v>16.79098987</v>
      </c>
      <c r="FJ15" s="168"/>
      <c r="FK15" s="147">
        <v>46041</v>
      </c>
      <c r="FL15" s="152">
        <v>2.3516</v>
      </c>
      <c r="FM15" s="152">
        <v>16.47319316</v>
      </c>
      <c r="FO15" s="168"/>
      <c r="FP15" s="147">
        <v>46059</v>
      </c>
      <c r="FQ15" s="152">
        <v>2.3418</v>
      </c>
      <c r="FR15" s="152">
        <v>16.2965862</v>
      </c>
      <c r="FT15" s="168"/>
      <c r="FU15" s="147">
        <v>46099</v>
      </c>
      <c r="FV15" s="152">
        <v>2.4234</v>
      </c>
      <c r="FW15" s="152">
        <v>16.69940706</v>
      </c>
      <c r="FY15" s="168"/>
      <c r="FZ15" s="147">
        <v>46129</v>
      </c>
      <c r="GA15" s="152">
        <v>2.3954</v>
      </c>
      <c r="GB15" s="152">
        <v>16.43771388</v>
      </c>
      <c r="GD15" s="168"/>
      <c r="GE15" s="147">
        <v>46160</v>
      </c>
      <c r="GF15" s="152">
        <v>2.4472</v>
      </c>
      <c r="GG15" s="152">
        <v>16.7474132</v>
      </c>
      <c r="GI15" s="168"/>
      <c r="GJ15" s="147">
        <v>46189</v>
      </c>
      <c r="GK15" s="152">
        <v>2.3849</v>
      </c>
      <c r="GL15" s="152">
        <v>16.24307692</v>
      </c>
    </row>
    <row r="16" spans="1:194">
      <c r="A16" s="168"/>
      <c r="B16" s="172">
        <v>45030</v>
      </c>
      <c r="C16" s="149">
        <v>2.6295</v>
      </c>
      <c r="D16" s="309">
        <v>18.0399477</v>
      </c>
      <c r="F16" s="168"/>
      <c r="G16" s="172">
        <v>45063</v>
      </c>
      <c r="H16" s="149">
        <v>2.7359</v>
      </c>
      <c r="I16" s="309">
        <v>19.08235532</v>
      </c>
      <c r="K16" s="168"/>
      <c r="L16" s="172">
        <v>45091</v>
      </c>
      <c r="M16" s="149">
        <v>2.6015</v>
      </c>
      <c r="N16" s="309">
        <v>18.6178949</v>
      </c>
      <c r="P16" s="168"/>
      <c r="Q16" s="172">
        <v>45124</v>
      </c>
      <c r="R16" s="149">
        <v>2.537</v>
      </c>
      <c r="S16" s="309">
        <v>18.0954062</v>
      </c>
      <c r="U16" s="168"/>
      <c r="V16" s="172">
        <v>45155</v>
      </c>
      <c r="W16" s="149">
        <v>2.6368</v>
      </c>
      <c r="X16" s="309">
        <v>19.00499968</v>
      </c>
      <c r="Z16" s="168"/>
      <c r="AA16" s="173">
        <v>45183</v>
      </c>
      <c r="AB16" s="149">
        <v>2.6059</v>
      </c>
      <c r="AC16" s="309">
        <v>18.72964566</v>
      </c>
      <c r="AE16" s="168"/>
      <c r="AF16" s="173">
        <v>45216</v>
      </c>
      <c r="AG16" s="149">
        <v>2.609</v>
      </c>
      <c r="AH16" s="309">
        <v>18.7315764</v>
      </c>
      <c r="AJ16" s="168"/>
      <c r="AK16" s="173">
        <v>45246</v>
      </c>
      <c r="AL16" s="149">
        <v>2.5318</v>
      </c>
      <c r="AM16" s="309">
        <v>18.15908232</v>
      </c>
      <c r="AO16" s="168"/>
      <c r="AP16" s="173">
        <v>45275</v>
      </c>
      <c r="AQ16" s="149">
        <v>2.5847</v>
      </c>
      <c r="AR16" s="309">
        <v>18.34025579</v>
      </c>
      <c r="AT16" s="168"/>
      <c r="AU16" s="173">
        <v>45307</v>
      </c>
      <c r="AV16" s="149">
        <v>2.6226</v>
      </c>
      <c r="AW16" s="309">
        <v>18.65560284</v>
      </c>
      <c r="AY16" s="168"/>
      <c r="AZ16" s="173">
        <v>45330</v>
      </c>
      <c r="BA16" s="149">
        <v>2.6556</v>
      </c>
      <c r="BB16" s="309">
        <v>18.87149028</v>
      </c>
      <c r="BD16" s="168"/>
      <c r="BE16" s="173">
        <v>45366</v>
      </c>
      <c r="BF16" s="149">
        <v>2.6328</v>
      </c>
      <c r="BG16" s="309">
        <v>18.6863</v>
      </c>
      <c r="BI16" s="168"/>
      <c r="BJ16" s="173">
        <v>45398</v>
      </c>
      <c r="BK16" s="149">
        <v>2.6605</v>
      </c>
      <c r="BL16" s="309">
        <v>18.8969994</v>
      </c>
      <c r="BN16" s="168"/>
      <c r="BO16" s="173">
        <v>45429</v>
      </c>
      <c r="BP16" s="149">
        <v>2.5553</v>
      </c>
      <c r="BQ16" s="309">
        <v>18.15412885</v>
      </c>
      <c r="BS16" s="168"/>
      <c r="BT16" s="173">
        <v>45457</v>
      </c>
      <c r="BU16" s="149">
        <v>2.5821</v>
      </c>
      <c r="BV16" s="309">
        <v>18.37189971</v>
      </c>
      <c r="BX16" s="168"/>
      <c r="BY16" s="173">
        <v>45490</v>
      </c>
      <c r="BZ16" s="149">
        <v>2.5244</v>
      </c>
      <c r="CA16" s="309">
        <v>18.00351592</v>
      </c>
      <c r="CC16" s="168"/>
      <c r="CD16" s="173">
        <v>45520</v>
      </c>
      <c r="CE16" s="149">
        <v>2.5169</v>
      </c>
      <c r="CF16" s="309">
        <v>17.98677416</v>
      </c>
      <c r="CH16" s="168"/>
      <c r="CI16" s="147">
        <v>45547</v>
      </c>
      <c r="CJ16" s="152">
        <v>2.5143</v>
      </c>
      <c r="CK16" s="152">
        <v>17.90534</v>
      </c>
      <c r="CM16" s="168"/>
      <c r="CN16" s="147">
        <v>45582</v>
      </c>
      <c r="CO16" s="152">
        <v>2.4782</v>
      </c>
      <c r="CP16" s="152">
        <v>17.6497404</v>
      </c>
      <c r="CR16" s="168"/>
      <c r="CS16" s="147">
        <v>45611</v>
      </c>
      <c r="CT16" s="152">
        <v>2.5273</v>
      </c>
      <c r="CU16" s="152">
        <v>18.19454</v>
      </c>
      <c r="CW16" s="168"/>
      <c r="CX16" s="147">
        <v>45643</v>
      </c>
      <c r="CY16" s="152">
        <v>2.4749</v>
      </c>
      <c r="CZ16" s="152">
        <v>17.7923</v>
      </c>
      <c r="DB16" s="168"/>
      <c r="DC16" s="147">
        <v>45660</v>
      </c>
      <c r="DD16" s="152">
        <v>2.5942</v>
      </c>
      <c r="DE16" s="152">
        <v>18.64659</v>
      </c>
      <c r="DG16" s="168"/>
      <c r="DH16" s="147">
        <v>45702</v>
      </c>
      <c r="DI16" s="152">
        <v>2.5722</v>
      </c>
      <c r="DJ16" s="152">
        <v>18.44422</v>
      </c>
      <c r="DL16" s="168"/>
      <c r="DM16" s="170">
        <v>45733</v>
      </c>
      <c r="DN16">
        <v>2.5342</v>
      </c>
      <c r="DO16">
        <v>18.16717</v>
      </c>
      <c r="DQ16" s="168"/>
      <c r="DR16" s="170">
        <v>45763</v>
      </c>
      <c r="DS16" s="152">
        <v>2.6292</v>
      </c>
      <c r="DT16" s="152">
        <v>18.96521</v>
      </c>
      <c r="DV16" s="168"/>
      <c r="DW16" s="170">
        <v>45793</v>
      </c>
      <c r="DX16" s="152">
        <v>2.5027</v>
      </c>
      <c r="DY16" s="152">
        <v>18.00392</v>
      </c>
      <c r="EA16" s="168"/>
      <c r="EB16" s="147">
        <v>45824</v>
      </c>
      <c r="EC16" s="152">
        <v>2.4997</v>
      </c>
      <c r="ED16" s="152">
        <v>17.9451</v>
      </c>
      <c r="EF16" s="168"/>
      <c r="EG16" s="147">
        <v>45855</v>
      </c>
      <c r="EH16">
        <v>2.4924</v>
      </c>
      <c r="EI16">
        <v>17.81094</v>
      </c>
      <c r="EK16" s="168"/>
      <c r="EL16" s="147">
        <v>45884</v>
      </c>
      <c r="EM16" s="152">
        <v>2.4603</v>
      </c>
      <c r="EN16" s="152">
        <v>17.55941</v>
      </c>
      <c r="EP16" s="168"/>
      <c r="EQ16" s="147">
        <v>45916</v>
      </c>
      <c r="ER16" s="152">
        <v>2.4434</v>
      </c>
      <c r="ES16" s="152">
        <v>17.35474</v>
      </c>
      <c r="EU16" s="168"/>
      <c r="EV16" s="147">
        <v>45947</v>
      </c>
      <c r="EW16" s="152">
        <v>2.4418</v>
      </c>
      <c r="EX16" s="152">
        <v>17.32432682</v>
      </c>
      <c r="EZ16" s="168"/>
      <c r="FA16" s="147">
        <v>45975</v>
      </c>
      <c r="FB16" s="152">
        <v>2.4055</v>
      </c>
      <c r="FC16" s="152">
        <v>17.03695375</v>
      </c>
      <c r="FE16" s="168"/>
      <c r="FF16" s="147">
        <v>46008</v>
      </c>
      <c r="FG16" s="152">
        <v>2.3767</v>
      </c>
      <c r="FH16" s="152">
        <v>16.77308491</v>
      </c>
      <c r="FJ16" s="168"/>
      <c r="FK16" s="147">
        <v>46038</v>
      </c>
      <c r="FL16" s="152">
        <v>2.3387</v>
      </c>
      <c r="FM16" s="152">
        <v>16.38914186</v>
      </c>
      <c r="FO16" s="168"/>
      <c r="FP16" s="147">
        <v>46058</v>
      </c>
      <c r="FQ16" s="152">
        <v>2.3128</v>
      </c>
      <c r="FR16" s="152">
        <v>16.0901496</v>
      </c>
      <c r="FT16" s="168"/>
      <c r="FU16" s="147">
        <v>46098</v>
      </c>
      <c r="FV16" s="152">
        <v>2.4229</v>
      </c>
      <c r="FW16" s="152">
        <v>16.70856069</v>
      </c>
      <c r="FY16" s="168"/>
      <c r="FZ16" s="147">
        <v>46128</v>
      </c>
      <c r="GA16" s="152">
        <v>2.3933</v>
      </c>
      <c r="GB16" s="152">
        <v>16.42186728</v>
      </c>
      <c r="GD16" s="168"/>
      <c r="GE16" s="147">
        <v>46157</v>
      </c>
      <c r="GF16" s="152">
        <v>2.4161</v>
      </c>
      <c r="GG16" s="152">
        <v>16.52974815</v>
      </c>
      <c r="GI16" s="168"/>
      <c r="GJ16" s="147">
        <v>46188</v>
      </c>
      <c r="GK16" s="152">
        <v>2.387</v>
      </c>
      <c r="GL16" s="152">
        <v>16.2526056</v>
      </c>
    </row>
    <row r="17" spans="1:194">
      <c r="A17" s="168"/>
      <c r="B17" s="172">
        <v>45029</v>
      </c>
      <c r="C17" s="149">
        <v>2.6835</v>
      </c>
      <c r="D17" s="309">
        <v>18.4243743</v>
      </c>
      <c r="F17" s="168"/>
      <c r="G17" s="172">
        <v>45062</v>
      </c>
      <c r="H17" s="149">
        <v>2.7359</v>
      </c>
      <c r="I17" s="309">
        <v>19.01614654</v>
      </c>
      <c r="K17" s="168"/>
      <c r="L17" s="172">
        <v>45090</v>
      </c>
      <c r="M17" s="149">
        <v>2.5957</v>
      </c>
      <c r="N17" s="309">
        <v>18.55873586</v>
      </c>
      <c r="P17" s="168"/>
      <c r="Q17" s="172">
        <v>45121</v>
      </c>
      <c r="R17" s="149">
        <v>2.5127</v>
      </c>
      <c r="S17" s="309">
        <v>17.92007386</v>
      </c>
      <c r="U17" s="168"/>
      <c r="V17" s="172">
        <v>45154</v>
      </c>
      <c r="W17" s="149">
        <v>2.6381</v>
      </c>
      <c r="X17" s="309">
        <v>18.99062666</v>
      </c>
      <c r="Z17" s="168"/>
      <c r="AA17" s="173">
        <v>45182</v>
      </c>
      <c r="AB17" s="149">
        <v>2.617</v>
      </c>
      <c r="AC17" s="309">
        <v>18.8146598</v>
      </c>
      <c r="AE17" s="168"/>
      <c r="AF17" s="173">
        <v>45215</v>
      </c>
      <c r="AG17" s="149">
        <v>2.6354</v>
      </c>
      <c r="AH17" s="309">
        <v>18.92164492</v>
      </c>
      <c r="AJ17" s="168"/>
      <c r="AK17" s="173">
        <v>45245</v>
      </c>
      <c r="AL17" s="149">
        <v>2.5396</v>
      </c>
      <c r="AM17" s="309">
        <v>18.22213792</v>
      </c>
      <c r="AO17" s="168"/>
      <c r="AP17" s="173">
        <v>45274</v>
      </c>
      <c r="AQ17" s="149">
        <v>2.6275</v>
      </c>
      <c r="AR17" s="309">
        <v>18.6788975</v>
      </c>
      <c r="AT17" s="168"/>
      <c r="AU17" s="173">
        <v>45306</v>
      </c>
      <c r="AV17" s="149">
        <v>2.6238</v>
      </c>
      <c r="AW17" s="309">
        <v>18.65101992</v>
      </c>
      <c r="AY17" s="168"/>
      <c r="AZ17" s="173">
        <v>45329</v>
      </c>
      <c r="BA17" s="149">
        <v>2.6474</v>
      </c>
      <c r="BB17" s="309">
        <v>18.80951226</v>
      </c>
      <c r="BD17" s="168"/>
      <c r="BE17" s="173">
        <v>45365</v>
      </c>
      <c r="BF17" s="149">
        <v>2.6136</v>
      </c>
      <c r="BG17" s="309">
        <v>18.54976</v>
      </c>
      <c r="BI17" s="168"/>
      <c r="BJ17" s="173">
        <v>45397</v>
      </c>
      <c r="BK17" s="149">
        <v>2.6429</v>
      </c>
      <c r="BL17" s="309">
        <v>18.75903991</v>
      </c>
      <c r="BN17" s="168"/>
      <c r="BO17" s="173">
        <v>45428</v>
      </c>
      <c r="BP17" s="149">
        <v>2.5693</v>
      </c>
      <c r="BQ17" s="309">
        <v>18.2471686</v>
      </c>
      <c r="BS17" s="168"/>
      <c r="BT17" s="173">
        <v>45456</v>
      </c>
      <c r="BU17" s="149">
        <v>2.5797</v>
      </c>
      <c r="BV17" s="309">
        <v>18.34734234</v>
      </c>
      <c r="BX17" s="168"/>
      <c r="BY17" s="173">
        <v>45489</v>
      </c>
      <c r="BZ17" s="149">
        <v>2.5468</v>
      </c>
      <c r="CA17" s="309">
        <v>18.16581504</v>
      </c>
      <c r="CC17" s="168"/>
      <c r="CD17" s="173">
        <v>45519</v>
      </c>
      <c r="CE17" s="149">
        <v>2.5312</v>
      </c>
      <c r="CF17" s="309">
        <v>18.07251488</v>
      </c>
      <c r="CH17" s="168"/>
      <c r="CI17" s="147">
        <v>45546</v>
      </c>
      <c r="CJ17" s="152">
        <v>2.5206</v>
      </c>
      <c r="CK17" s="152">
        <v>17.94213</v>
      </c>
      <c r="CM17" s="168"/>
      <c r="CN17" s="147">
        <v>45581</v>
      </c>
      <c r="CO17" s="152">
        <v>2.4794</v>
      </c>
      <c r="CP17" s="152">
        <v>17.65109654</v>
      </c>
      <c r="CR17" s="168"/>
      <c r="CS17" s="147">
        <v>45610</v>
      </c>
      <c r="CT17" s="152">
        <v>2.5233</v>
      </c>
      <c r="CU17" s="152">
        <v>18.15918</v>
      </c>
      <c r="CW17" s="168"/>
      <c r="CX17" s="147">
        <v>45642</v>
      </c>
      <c r="CY17" s="152">
        <v>2.4759</v>
      </c>
      <c r="CZ17" s="152">
        <v>17.79726</v>
      </c>
      <c r="DB17" s="168"/>
      <c r="DC17" s="147">
        <v>45659</v>
      </c>
      <c r="DD17" s="152">
        <v>2.6092</v>
      </c>
      <c r="DE17" s="152">
        <v>18.75467</v>
      </c>
      <c r="DG17" s="168"/>
      <c r="DH17" s="147">
        <v>45701</v>
      </c>
      <c r="DI17" s="152">
        <v>2.5693</v>
      </c>
      <c r="DJ17" s="152">
        <v>18.42676</v>
      </c>
      <c r="DL17" s="168"/>
      <c r="DM17" s="170">
        <v>45730</v>
      </c>
      <c r="DN17">
        <v>2.5427</v>
      </c>
      <c r="DO17">
        <v>18.24082</v>
      </c>
      <c r="DQ17" s="168"/>
      <c r="DR17" s="170">
        <v>45762</v>
      </c>
      <c r="DS17" s="152">
        <v>2.6097</v>
      </c>
      <c r="DT17" s="152">
        <v>18.81489</v>
      </c>
      <c r="DV17" s="168"/>
      <c r="DW17" s="170">
        <v>45792</v>
      </c>
      <c r="DX17" s="152">
        <v>2.5333</v>
      </c>
      <c r="DY17" s="152">
        <v>18.23039</v>
      </c>
      <c r="EA17" s="168"/>
      <c r="EB17" s="147">
        <v>45821</v>
      </c>
      <c r="EC17" s="152">
        <v>2.4785</v>
      </c>
      <c r="ED17" s="152">
        <v>17.78869</v>
      </c>
      <c r="EF17" s="168"/>
      <c r="EG17" s="147">
        <v>45854</v>
      </c>
      <c r="EH17">
        <v>2.4987</v>
      </c>
      <c r="EI17">
        <v>17.8722</v>
      </c>
      <c r="EK17" s="168"/>
      <c r="EL17" s="147">
        <v>45883</v>
      </c>
      <c r="EM17" s="152">
        <v>2.4494</v>
      </c>
      <c r="EN17" s="152">
        <v>17.47328</v>
      </c>
      <c r="EP17" s="168"/>
      <c r="EQ17" s="147">
        <v>45915</v>
      </c>
      <c r="ER17" s="152">
        <v>2.4443</v>
      </c>
      <c r="ES17" s="152">
        <v>17.36822</v>
      </c>
      <c r="EU17" s="168"/>
      <c r="EV17" s="147">
        <v>45946</v>
      </c>
      <c r="EW17" s="152">
        <v>2.443</v>
      </c>
      <c r="EX17" s="152">
        <v>17.3374824</v>
      </c>
      <c r="EZ17" s="168"/>
      <c r="FA17" s="147">
        <v>45974</v>
      </c>
      <c r="FB17" s="152">
        <v>2.4093</v>
      </c>
      <c r="FC17" s="152">
        <v>17.07350445</v>
      </c>
      <c r="FE17" s="168"/>
      <c r="FF17" s="147">
        <v>46007</v>
      </c>
      <c r="FG17" s="152">
        <v>2.3807</v>
      </c>
      <c r="FH17" s="152">
        <v>16.80821814</v>
      </c>
      <c r="FJ17" s="168"/>
      <c r="FK17" s="147">
        <v>46037</v>
      </c>
      <c r="FL17" s="152">
        <v>2.3478</v>
      </c>
      <c r="FM17" s="152">
        <v>16.44962592</v>
      </c>
      <c r="FO17" s="168"/>
      <c r="FP17" s="147">
        <v>46057</v>
      </c>
      <c r="FQ17" s="152">
        <v>2.2974</v>
      </c>
      <c r="FR17" s="152">
        <v>15.97451142</v>
      </c>
      <c r="FT17" s="168"/>
      <c r="FU17" s="147">
        <v>46097</v>
      </c>
      <c r="FV17" s="152">
        <v>2.4461</v>
      </c>
      <c r="FW17" s="152">
        <v>16.89203277</v>
      </c>
      <c r="FY17" s="168"/>
      <c r="FZ17" s="147">
        <v>46127</v>
      </c>
      <c r="GA17" s="152">
        <v>2.3899</v>
      </c>
      <c r="GB17" s="152">
        <v>16.39041218</v>
      </c>
      <c r="GD17" s="168"/>
      <c r="GE17" s="147">
        <v>46156</v>
      </c>
      <c r="GF17" s="152">
        <v>2.404</v>
      </c>
      <c r="GG17" s="152">
        <v>16.4436004</v>
      </c>
      <c r="GI17" s="168"/>
      <c r="GJ17" s="147">
        <v>46185</v>
      </c>
      <c r="GK17" s="152">
        <v>2.3967</v>
      </c>
      <c r="GL17" s="152">
        <v>16.32368403</v>
      </c>
    </row>
    <row r="18" spans="1:194">
      <c r="A18" s="168"/>
      <c r="B18" s="172">
        <v>45028</v>
      </c>
      <c r="C18" s="149">
        <v>2.6684</v>
      </c>
      <c r="D18" s="309">
        <v>18.37300136</v>
      </c>
      <c r="F18" s="168"/>
      <c r="G18" s="172">
        <v>45061</v>
      </c>
      <c r="H18" s="149">
        <v>2.7558</v>
      </c>
      <c r="I18" s="309">
        <v>19.19524932</v>
      </c>
      <c r="K18" s="168"/>
      <c r="L18" s="172">
        <v>45089</v>
      </c>
      <c r="M18" s="149">
        <v>2.6283</v>
      </c>
      <c r="N18" s="309">
        <v>18.71664996</v>
      </c>
      <c r="P18" s="168"/>
      <c r="Q18" s="172">
        <v>45120</v>
      </c>
      <c r="R18" s="149">
        <v>2.5329</v>
      </c>
      <c r="S18" s="309">
        <v>18.11707383</v>
      </c>
      <c r="U18" s="168"/>
      <c r="V18" s="172">
        <v>45153</v>
      </c>
      <c r="W18" s="149">
        <v>2.6339</v>
      </c>
      <c r="X18" s="309">
        <v>18.90297352</v>
      </c>
      <c r="Z18" s="168"/>
      <c r="AA18" s="173">
        <v>45181</v>
      </c>
      <c r="AB18" s="149">
        <v>2.608</v>
      </c>
      <c r="AC18" s="309">
        <v>18.7739488</v>
      </c>
      <c r="AE18" s="168"/>
      <c r="AF18" s="173">
        <v>45212</v>
      </c>
      <c r="AG18" s="149">
        <v>2.6409</v>
      </c>
      <c r="AH18" s="309">
        <v>18.95505975</v>
      </c>
      <c r="AJ18" s="168"/>
      <c r="AK18" s="173">
        <v>45244</v>
      </c>
      <c r="AL18" s="149">
        <v>2.6008</v>
      </c>
      <c r="AM18" s="309">
        <v>18.66542144</v>
      </c>
      <c r="AO18" s="168"/>
      <c r="AP18" s="173">
        <v>45273</v>
      </c>
      <c r="AQ18" s="149">
        <v>2.6629</v>
      </c>
      <c r="AR18" s="309">
        <v>18.94014254</v>
      </c>
      <c r="AT18" s="168"/>
      <c r="AU18" s="173">
        <v>45303</v>
      </c>
      <c r="AV18" s="149">
        <v>2.622</v>
      </c>
      <c r="AW18" s="309">
        <v>18.62931</v>
      </c>
      <c r="AY18" s="168"/>
      <c r="AZ18" s="173">
        <v>45328</v>
      </c>
      <c r="BA18" s="149">
        <v>2.6743</v>
      </c>
      <c r="BB18" s="309">
        <v>19.00945926</v>
      </c>
      <c r="BD18" s="168"/>
      <c r="BE18" s="173">
        <v>45364</v>
      </c>
      <c r="BF18" s="149">
        <v>2.6261</v>
      </c>
      <c r="BG18" s="309">
        <v>18.62693</v>
      </c>
      <c r="BI18" s="168"/>
      <c r="BJ18" s="173">
        <v>45394</v>
      </c>
      <c r="BK18" s="149">
        <v>2.6306</v>
      </c>
      <c r="BL18" s="309">
        <v>18.66857902</v>
      </c>
      <c r="BN18" s="168"/>
      <c r="BO18" s="173">
        <v>45427</v>
      </c>
      <c r="BP18" s="149">
        <v>2.5845</v>
      </c>
      <c r="BQ18" s="309">
        <v>18.36261405</v>
      </c>
      <c r="BS18" s="168"/>
      <c r="BT18" s="173">
        <v>45455</v>
      </c>
      <c r="BU18" s="149">
        <v>2.601</v>
      </c>
      <c r="BV18" s="309">
        <v>18.5016933</v>
      </c>
      <c r="BX18" s="168"/>
      <c r="BY18" s="173">
        <v>45488</v>
      </c>
      <c r="BZ18" s="149">
        <v>2.5186</v>
      </c>
      <c r="CA18" s="309">
        <v>17.96089218</v>
      </c>
      <c r="CC18" s="168"/>
      <c r="CD18" s="173">
        <v>45518</v>
      </c>
      <c r="CE18" s="149">
        <v>2.5356</v>
      </c>
      <c r="CF18" s="309">
        <v>18.1079874</v>
      </c>
      <c r="CH18" s="168"/>
      <c r="CI18" s="147">
        <v>45545</v>
      </c>
      <c r="CJ18" s="152">
        <v>2.5126</v>
      </c>
      <c r="CK18" s="152">
        <v>17.87363</v>
      </c>
      <c r="CM18" s="168"/>
      <c r="CN18" s="147">
        <v>45580</v>
      </c>
      <c r="CO18" s="152">
        <v>2.478</v>
      </c>
      <c r="CP18" s="152">
        <v>17.551674</v>
      </c>
      <c r="CR18" s="168"/>
      <c r="CS18" s="147">
        <v>45609</v>
      </c>
      <c r="CT18" s="152">
        <v>2.5013</v>
      </c>
      <c r="CU18" s="152">
        <v>18.00711</v>
      </c>
      <c r="CW18" s="168"/>
      <c r="CX18" s="147">
        <v>45639</v>
      </c>
      <c r="CY18" s="152">
        <v>2.4644</v>
      </c>
      <c r="CZ18" s="152">
        <v>17.71312</v>
      </c>
      <c r="DB18" s="168"/>
      <c r="DC18" s="147"/>
      <c r="DD18" s="152"/>
      <c r="DE18" s="152"/>
      <c r="DG18" s="168"/>
      <c r="DH18" s="147">
        <v>45700</v>
      </c>
      <c r="DI18" s="152">
        <v>2.5703</v>
      </c>
      <c r="DJ18" s="152">
        <v>18.43162</v>
      </c>
      <c r="DL18" s="168"/>
      <c r="DM18" s="170">
        <v>45729</v>
      </c>
      <c r="DN18">
        <v>2.5493</v>
      </c>
      <c r="DO18">
        <v>18.28562</v>
      </c>
      <c r="DQ18" s="168"/>
      <c r="DR18" s="170">
        <v>45761</v>
      </c>
      <c r="DS18" s="152">
        <v>2.638</v>
      </c>
      <c r="DT18" s="152">
        <v>19.02262</v>
      </c>
      <c r="DV18" s="168"/>
      <c r="DW18" s="170">
        <v>45791</v>
      </c>
      <c r="DX18" s="152">
        <v>2.549</v>
      </c>
      <c r="DY18" s="152">
        <v>18.34158</v>
      </c>
      <c r="EA18" s="168"/>
      <c r="EB18" s="147">
        <v>45820</v>
      </c>
      <c r="EC18" s="152">
        <v>2.4671</v>
      </c>
      <c r="ED18" s="152">
        <v>17.71452</v>
      </c>
      <c r="EF18" s="168"/>
      <c r="EG18" s="147">
        <v>45853</v>
      </c>
      <c r="EH18">
        <v>2.5006</v>
      </c>
      <c r="EI18">
        <v>17.87879</v>
      </c>
      <c r="EK18" s="168"/>
      <c r="EL18" s="147">
        <v>45882</v>
      </c>
      <c r="EM18" s="152">
        <v>2.4603</v>
      </c>
      <c r="EN18" s="152">
        <v>17.55424</v>
      </c>
      <c r="EP18" s="168"/>
      <c r="EQ18" s="147">
        <v>45912</v>
      </c>
      <c r="ER18" s="152">
        <v>2.4446</v>
      </c>
      <c r="ES18" s="152">
        <v>17.3613</v>
      </c>
      <c r="EU18" s="168"/>
      <c r="EV18" s="147">
        <v>45945</v>
      </c>
      <c r="EW18" s="152">
        <v>2.4461</v>
      </c>
      <c r="EX18" s="152">
        <v>17.36608695</v>
      </c>
      <c r="EZ18" s="168"/>
      <c r="FA18" s="147">
        <v>45973</v>
      </c>
      <c r="FB18" s="152">
        <v>2.4193</v>
      </c>
      <c r="FC18" s="152">
        <v>17.13662769</v>
      </c>
      <c r="FE18" s="168"/>
      <c r="FF18" s="147">
        <v>46006</v>
      </c>
      <c r="FG18" s="152">
        <v>2.3897</v>
      </c>
      <c r="FH18" s="152">
        <v>16.88466432</v>
      </c>
      <c r="FJ18" s="168"/>
      <c r="FK18" s="147">
        <v>46036</v>
      </c>
      <c r="FL18" s="152">
        <v>2.3436</v>
      </c>
      <c r="FM18" s="152">
        <v>16.4333232</v>
      </c>
      <c r="FO18" s="168"/>
      <c r="FP18" s="147">
        <v>46056</v>
      </c>
      <c r="FQ18" s="152">
        <v>2.3073</v>
      </c>
      <c r="FR18" s="152">
        <v>16.06065384</v>
      </c>
      <c r="FT18" s="168"/>
      <c r="FU18" s="147">
        <v>46094</v>
      </c>
      <c r="FV18" s="152">
        <v>2.4317</v>
      </c>
      <c r="FW18" s="152">
        <v>16.78043219</v>
      </c>
      <c r="FY18" s="168"/>
      <c r="FZ18" s="147">
        <v>46126</v>
      </c>
      <c r="GA18" s="152">
        <v>2.3958</v>
      </c>
      <c r="GB18" s="152">
        <v>16.43351094</v>
      </c>
      <c r="GD18" s="168"/>
      <c r="GE18" s="147">
        <v>46155</v>
      </c>
      <c r="GF18" s="152">
        <v>2.4197</v>
      </c>
      <c r="GG18" s="152">
        <v>16.55824907</v>
      </c>
      <c r="GI18" s="168"/>
      <c r="GJ18" s="147">
        <v>46184</v>
      </c>
      <c r="GK18" s="152">
        <v>2.4378</v>
      </c>
      <c r="GL18" s="152">
        <v>16.613607</v>
      </c>
    </row>
    <row r="19" spans="1:194">
      <c r="A19" s="168"/>
      <c r="B19" s="172">
        <v>45027</v>
      </c>
      <c r="C19" s="149">
        <v>2.6831</v>
      </c>
      <c r="D19" s="309">
        <v>18.48172942</v>
      </c>
      <c r="F19" s="168"/>
      <c r="G19" s="172">
        <v>45058</v>
      </c>
      <c r="H19" s="149">
        <v>2.761</v>
      </c>
      <c r="I19" s="309">
        <v>19.1837041</v>
      </c>
      <c r="K19" s="168"/>
      <c r="L19" s="172">
        <v>45086</v>
      </c>
      <c r="M19" s="149">
        <v>2.6508</v>
      </c>
      <c r="N19" s="309">
        <v>18.8511642</v>
      </c>
      <c r="P19" s="168"/>
      <c r="Q19" s="172">
        <v>45119</v>
      </c>
      <c r="R19" s="149">
        <v>2.5697</v>
      </c>
      <c r="S19" s="309">
        <v>18.44145205</v>
      </c>
      <c r="U19" s="168"/>
      <c r="V19" s="172">
        <v>45152</v>
      </c>
      <c r="W19" s="149">
        <v>2.6171</v>
      </c>
      <c r="X19" s="309">
        <v>18.76094306</v>
      </c>
      <c r="Z19" s="168"/>
      <c r="AA19" s="173">
        <v>45180</v>
      </c>
      <c r="AB19" s="149">
        <v>2.6192</v>
      </c>
      <c r="AC19" s="309">
        <v>18.89700416</v>
      </c>
      <c r="AE19" s="168"/>
      <c r="AF19" s="173">
        <v>45211</v>
      </c>
      <c r="AG19" s="149">
        <v>2.6164</v>
      </c>
      <c r="AH19" s="309">
        <v>18.77947264</v>
      </c>
      <c r="AJ19" s="168"/>
      <c r="AK19" s="173">
        <v>45243</v>
      </c>
      <c r="AL19" s="149">
        <v>2.6051</v>
      </c>
      <c r="AM19" s="309">
        <v>18.69654219</v>
      </c>
      <c r="AO19" s="168"/>
      <c r="AP19" s="173">
        <v>45272</v>
      </c>
      <c r="AQ19" s="149">
        <v>2.6763</v>
      </c>
      <c r="AR19" s="309">
        <v>19.04829762</v>
      </c>
      <c r="AT19" s="168"/>
      <c r="AU19" s="173">
        <v>45302</v>
      </c>
      <c r="AV19" s="149">
        <v>2.6224</v>
      </c>
      <c r="AW19" s="309">
        <v>18.64185488</v>
      </c>
      <c r="AY19" s="168"/>
      <c r="AZ19" s="173">
        <v>45327</v>
      </c>
      <c r="BA19" s="149">
        <v>2.6548</v>
      </c>
      <c r="BB19" s="309">
        <v>18.8676636</v>
      </c>
      <c r="BD19" s="168"/>
      <c r="BE19" s="173">
        <v>45363</v>
      </c>
      <c r="BF19" s="149">
        <v>2.6274</v>
      </c>
      <c r="BG19" s="309">
        <v>18.64482</v>
      </c>
      <c r="BI19" s="168"/>
      <c r="BJ19" s="173">
        <v>45393</v>
      </c>
      <c r="BK19" s="149">
        <v>2.6363</v>
      </c>
      <c r="BL19" s="309">
        <v>18.70929384</v>
      </c>
      <c r="BN19" s="168"/>
      <c r="BO19" s="173">
        <v>45426</v>
      </c>
      <c r="BP19" s="149">
        <v>2.5784</v>
      </c>
      <c r="BQ19" s="309">
        <v>18.32030552</v>
      </c>
      <c r="BS19" s="168"/>
      <c r="BT19" s="173">
        <v>45454</v>
      </c>
      <c r="BU19" s="149">
        <v>2.6241</v>
      </c>
      <c r="BV19" s="309">
        <v>18.66653535</v>
      </c>
      <c r="BX19" s="168"/>
      <c r="BY19" s="173">
        <v>45485</v>
      </c>
      <c r="BZ19" s="149">
        <v>2.5204</v>
      </c>
      <c r="CA19" s="309">
        <v>17.9742326</v>
      </c>
      <c r="CC19" s="168"/>
      <c r="CD19" s="173">
        <v>45517</v>
      </c>
      <c r="CE19" s="149">
        <v>2.5508</v>
      </c>
      <c r="CF19" s="309">
        <v>18.23286332</v>
      </c>
      <c r="CH19" s="168"/>
      <c r="CI19" s="147">
        <v>45544</v>
      </c>
      <c r="CJ19" s="152">
        <v>2.5141</v>
      </c>
      <c r="CK19" s="152">
        <v>17.84734</v>
      </c>
      <c r="CM19" s="168"/>
      <c r="CN19" s="147">
        <v>45579</v>
      </c>
      <c r="CO19" s="152">
        <v>2.4694</v>
      </c>
      <c r="CP19" s="152">
        <v>17.46433762</v>
      </c>
      <c r="CR19" s="168"/>
      <c r="CS19" s="147">
        <v>45608</v>
      </c>
      <c r="CT19" s="152">
        <v>2.4927</v>
      </c>
      <c r="CU19" s="152">
        <v>17.92924</v>
      </c>
      <c r="CW19" s="168"/>
      <c r="CX19" s="147">
        <v>45638</v>
      </c>
      <c r="CY19" s="152">
        <v>2.4555</v>
      </c>
      <c r="CZ19" s="152">
        <v>17.64375</v>
      </c>
      <c r="DB19" s="168"/>
      <c r="DC19" s="147"/>
      <c r="DD19" s="152"/>
      <c r="DE19" s="152"/>
      <c r="DG19" s="168"/>
      <c r="DH19" s="147">
        <v>45699</v>
      </c>
      <c r="DI19" s="152">
        <v>2.5589</v>
      </c>
      <c r="DJ19" s="152">
        <v>18.35141</v>
      </c>
      <c r="DL19" s="168"/>
      <c r="DM19" s="170">
        <v>45728</v>
      </c>
      <c r="DN19">
        <v>2.5358</v>
      </c>
      <c r="DO19">
        <v>18.18067</v>
      </c>
      <c r="DQ19" s="168"/>
      <c r="DR19" s="170">
        <v>45758</v>
      </c>
      <c r="DS19" s="152">
        <v>2.6882</v>
      </c>
      <c r="DT19" s="152">
        <v>19.37843</v>
      </c>
      <c r="DV19" s="168"/>
      <c r="DW19" s="170">
        <v>45790</v>
      </c>
      <c r="DX19" s="152">
        <v>2.5325</v>
      </c>
      <c r="DY19" s="152">
        <v>18.23172</v>
      </c>
      <c r="EA19" s="168"/>
      <c r="EB19" s="147">
        <v>45819</v>
      </c>
      <c r="EC19" s="152">
        <v>2.4648</v>
      </c>
      <c r="ED19" s="152">
        <v>17.70096</v>
      </c>
      <c r="EF19" s="168"/>
      <c r="EG19" s="147">
        <v>45852</v>
      </c>
      <c r="EH19">
        <v>2.505</v>
      </c>
      <c r="EI19">
        <v>17.9085</v>
      </c>
      <c r="EK19" s="168"/>
      <c r="EL19" s="147">
        <v>45881</v>
      </c>
      <c r="EM19" s="152">
        <v>2.4818</v>
      </c>
      <c r="EN19" s="152">
        <v>17.72452</v>
      </c>
      <c r="EP19" s="168"/>
      <c r="EQ19" s="147">
        <v>45911</v>
      </c>
      <c r="ER19" s="152">
        <v>2.461</v>
      </c>
      <c r="ES19" s="152">
        <v>17.48147</v>
      </c>
      <c r="EU19" s="168"/>
      <c r="EV19" s="147">
        <v>45944</v>
      </c>
      <c r="EW19" s="152">
        <v>2.4355</v>
      </c>
      <c r="EX19" s="152">
        <v>17.29716455</v>
      </c>
      <c r="EZ19" s="168"/>
      <c r="FA19" s="147">
        <v>45972</v>
      </c>
      <c r="FB19" s="152">
        <v>2.4187</v>
      </c>
      <c r="FC19" s="152">
        <v>17.14035942</v>
      </c>
      <c r="FE19" s="168"/>
      <c r="FF19" s="147">
        <v>46003</v>
      </c>
      <c r="FG19" s="152">
        <v>2.3897</v>
      </c>
      <c r="FH19" s="152">
        <v>16.88036286</v>
      </c>
      <c r="FJ19" s="168"/>
      <c r="FK19" s="147">
        <v>46035</v>
      </c>
      <c r="FL19" s="152">
        <v>2.3446</v>
      </c>
      <c r="FM19" s="152">
        <v>16.43634938</v>
      </c>
      <c r="FO19" s="168"/>
      <c r="FP19" s="147">
        <v>46055</v>
      </c>
      <c r="FQ19" s="152">
        <v>2.3227</v>
      </c>
      <c r="FR19" s="152">
        <v>16.18805765</v>
      </c>
      <c r="FT19" s="168"/>
      <c r="FU19" s="147">
        <v>46093</v>
      </c>
      <c r="FV19" s="152">
        <v>2.4016</v>
      </c>
      <c r="FW19" s="152">
        <v>16.56119344</v>
      </c>
      <c r="FY19" s="168"/>
      <c r="FZ19" s="147">
        <v>46125</v>
      </c>
      <c r="GA19" s="152">
        <v>2.4222</v>
      </c>
      <c r="GB19" s="152">
        <v>16.63009854</v>
      </c>
      <c r="GD19" s="168"/>
      <c r="GE19" s="147">
        <v>46154</v>
      </c>
      <c r="GF19" s="152">
        <v>2.4086</v>
      </c>
      <c r="GG19" s="152">
        <v>16.48108636</v>
      </c>
      <c r="GI19" s="168"/>
      <c r="GJ19" s="147">
        <v>46183</v>
      </c>
      <c r="GK19" s="152">
        <v>2.433</v>
      </c>
      <c r="GL19" s="152">
        <v>16.576029</v>
      </c>
    </row>
    <row r="20" spans="1:194">
      <c r="A20" s="168"/>
      <c r="B20" s="172">
        <v>45026</v>
      </c>
      <c r="C20" s="149">
        <v>2.6515</v>
      </c>
      <c r="D20" s="309">
        <v>18.2327746</v>
      </c>
      <c r="F20" s="168"/>
      <c r="G20" s="172">
        <v>45057</v>
      </c>
      <c r="H20" s="149">
        <v>2.7289</v>
      </c>
      <c r="I20" s="309">
        <v>18.85697189</v>
      </c>
      <c r="K20" s="168"/>
      <c r="L20" s="172">
        <v>45085</v>
      </c>
      <c r="M20" s="149">
        <v>2.6781</v>
      </c>
      <c r="N20" s="309">
        <v>19.0894968</v>
      </c>
      <c r="P20" s="168"/>
      <c r="Q20" s="172">
        <v>45118</v>
      </c>
      <c r="R20" s="149">
        <v>2.6063</v>
      </c>
      <c r="S20" s="309">
        <v>18.73564818</v>
      </c>
      <c r="U20" s="168"/>
      <c r="V20" s="172">
        <v>45149</v>
      </c>
      <c r="W20" s="149">
        <v>2.6102</v>
      </c>
      <c r="X20" s="309">
        <v>18.68563874</v>
      </c>
      <c r="Z20" s="168"/>
      <c r="AA20" s="173">
        <v>45177</v>
      </c>
      <c r="AB20" s="149">
        <v>2.6283</v>
      </c>
      <c r="AC20" s="309">
        <v>18.9631845</v>
      </c>
      <c r="AE20" s="168"/>
      <c r="AF20" s="173">
        <v>45210</v>
      </c>
      <c r="AG20" s="149">
        <v>2.6419</v>
      </c>
      <c r="AH20" s="309">
        <v>18.96329401</v>
      </c>
      <c r="AJ20" s="168"/>
      <c r="AK20" s="173">
        <v>45240</v>
      </c>
      <c r="AL20" s="149">
        <v>2.5924</v>
      </c>
      <c r="AM20" s="309">
        <v>18.60591404</v>
      </c>
      <c r="AO20" s="168"/>
      <c r="AP20" s="173">
        <v>45271</v>
      </c>
      <c r="AQ20" s="149">
        <v>2.6611</v>
      </c>
      <c r="AR20" s="309">
        <v>18.93718593</v>
      </c>
      <c r="AT20" s="168"/>
      <c r="AU20" s="173">
        <v>45301</v>
      </c>
      <c r="AV20" s="149">
        <v>2.6232</v>
      </c>
      <c r="AW20" s="309">
        <v>18.6391476</v>
      </c>
      <c r="AY20" s="168"/>
      <c r="AZ20" s="173">
        <v>45324</v>
      </c>
      <c r="BA20" s="149">
        <v>2.6148</v>
      </c>
      <c r="BB20" s="309">
        <v>18.56664888</v>
      </c>
      <c r="BD20" s="168"/>
      <c r="BE20" s="173">
        <v>45362</v>
      </c>
      <c r="BF20" s="149">
        <v>2.6444</v>
      </c>
      <c r="BG20" s="309">
        <v>18.76704</v>
      </c>
      <c r="BI20" s="168"/>
      <c r="BJ20" s="173">
        <v>45392</v>
      </c>
      <c r="BK20" s="149">
        <v>2.5943</v>
      </c>
      <c r="BL20" s="309">
        <v>18.40889337</v>
      </c>
      <c r="BN20" s="168"/>
      <c r="BO20" s="173">
        <v>45425</v>
      </c>
      <c r="BP20" s="149">
        <v>2.5886</v>
      </c>
      <c r="BQ20" s="309">
        <v>18.3868258</v>
      </c>
      <c r="BS20" s="168"/>
      <c r="BT20" s="173">
        <v>45450</v>
      </c>
      <c r="BU20" s="149">
        <v>2.6636</v>
      </c>
      <c r="BV20" s="309">
        <v>18.93979416</v>
      </c>
      <c r="BX20" s="168"/>
      <c r="BY20" s="173">
        <v>45484</v>
      </c>
      <c r="BZ20" s="149">
        <v>2.532</v>
      </c>
      <c r="CA20" s="309">
        <v>18.0630348</v>
      </c>
      <c r="CC20" s="168"/>
      <c r="CD20" s="173">
        <v>45516</v>
      </c>
      <c r="CE20" s="149">
        <v>2.5614</v>
      </c>
      <c r="CF20" s="309">
        <v>18.30325212</v>
      </c>
      <c r="CH20" s="168"/>
      <c r="CI20" s="147">
        <v>45541</v>
      </c>
      <c r="CJ20" s="152">
        <v>2.4967</v>
      </c>
      <c r="CK20" s="152">
        <v>17.70784</v>
      </c>
      <c r="CM20" s="168"/>
      <c r="CN20" s="147">
        <v>45576</v>
      </c>
      <c r="CO20" s="152">
        <v>2.4759</v>
      </c>
      <c r="CP20" s="152">
        <v>17.51228829</v>
      </c>
      <c r="CR20" s="168"/>
      <c r="CS20" s="147">
        <v>45607</v>
      </c>
      <c r="CT20" s="152">
        <v>2.4552</v>
      </c>
      <c r="CU20" s="152">
        <v>17.6249</v>
      </c>
      <c r="CW20" s="168"/>
      <c r="CX20" s="147">
        <v>45637</v>
      </c>
      <c r="CY20" s="152">
        <v>2.4697</v>
      </c>
      <c r="CZ20" s="152">
        <v>17.74307</v>
      </c>
      <c r="DB20" s="168"/>
      <c r="DC20" s="147"/>
      <c r="DD20" s="152"/>
      <c r="DE20" s="152"/>
      <c r="DG20" s="168"/>
      <c r="DH20" s="147">
        <v>45698</v>
      </c>
      <c r="DI20" s="152">
        <v>2.5712</v>
      </c>
      <c r="DJ20" s="152">
        <v>18.4373</v>
      </c>
      <c r="DL20" s="168"/>
      <c r="DM20" s="170">
        <v>45727</v>
      </c>
      <c r="DN20">
        <v>2.548</v>
      </c>
      <c r="DO20">
        <v>18.27961</v>
      </c>
      <c r="DQ20" s="168"/>
      <c r="DR20" s="170">
        <v>45757</v>
      </c>
      <c r="DS20" s="152">
        <v>2.6749</v>
      </c>
      <c r="DT20" s="152">
        <v>19.28389</v>
      </c>
      <c r="DV20" s="168"/>
      <c r="DW20" s="170">
        <v>45789</v>
      </c>
      <c r="DX20" s="152">
        <v>2.523</v>
      </c>
      <c r="DY20" s="152">
        <v>18.18225</v>
      </c>
      <c r="EA20" s="168"/>
      <c r="EB20" s="147">
        <v>45818</v>
      </c>
      <c r="EC20" s="152">
        <v>2.4666</v>
      </c>
      <c r="ED20" s="152">
        <v>17.72005</v>
      </c>
      <c r="EF20" s="168"/>
      <c r="EG20" s="147">
        <v>45849</v>
      </c>
      <c r="EH20">
        <v>2.4779</v>
      </c>
      <c r="EI20">
        <v>17.71079</v>
      </c>
      <c r="EK20" s="168"/>
      <c r="EL20" s="147">
        <v>45880</v>
      </c>
      <c r="EM20" s="152">
        <v>2.4779</v>
      </c>
      <c r="EN20" s="152">
        <v>17.69344</v>
      </c>
      <c r="EP20" s="168"/>
      <c r="EQ20" s="147">
        <v>45910</v>
      </c>
      <c r="ER20" s="152">
        <v>2.4681</v>
      </c>
      <c r="ES20" s="152">
        <v>17.53881</v>
      </c>
      <c r="EU20" s="168"/>
      <c r="EV20" s="147">
        <v>45943</v>
      </c>
      <c r="EW20" s="152">
        <v>2.4484</v>
      </c>
      <c r="EX20" s="152">
        <v>17.38535388</v>
      </c>
      <c r="EZ20" s="168"/>
      <c r="FA20" s="147">
        <v>45971</v>
      </c>
      <c r="FB20" s="152">
        <v>2.4412</v>
      </c>
      <c r="FC20" s="152">
        <v>17.29736672</v>
      </c>
      <c r="FE20" s="168"/>
      <c r="FF20" s="147">
        <v>46002</v>
      </c>
      <c r="FG20" s="152">
        <v>2.3984</v>
      </c>
      <c r="FH20" s="152">
        <v>16.95333024</v>
      </c>
      <c r="FJ20" s="168"/>
      <c r="FK20" s="147">
        <v>46034</v>
      </c>
      <c r="FL20" s="152">
        <v>2.3566</v>
      </c>
      <c r="FM20" s="152">
        <v>16.52165128</v>
      </c>
      <c r="FO20" s="168"/>
      <c r="FP20" s="165"/>
      <c r="FQ20" s="314"/>
      <c r="FR20" s="314"/>
      <c r="FT20" s="168"/>
      <c r="FU20" s="165">
        <v>46092</v>
      </c>
      <c r="FV20" s="314">
        <v>2.3647</v>
      </c>
      <c r="FW20" s="314">
        <v>16.29680299</v>
      </c>
      <c r="FY20" s="168"/>
      <c r="FZ20" s="165">
        <v>46122</v>
      </c>
      <c r="GA20" s="314">
        <v>2.3932</v>
      </c>
      <c r="GB20" s="314">
        <v>16.43027528</v>
      </c>
      <c r="GD20" s="168"/>
      <c r="GE20" s="165">
        <v>46153</v>
      </c>
      <c r="GF20" s="314">
        <v>2.4067</v>
      </c>
      <c r="GG20" s="314">
        <v>16.47795289</v>
      </c>
      <c r="GI20" s="168"/>
      <c r="GJ20" s="165">
        <v>46182</v>
      </c>
      <c r="GK20" s="314">
        <v>2.4285</v>
      </c>
      <c r="GL20" s="314">
        <v>16.54949895</v>
      </c>
    </row>
    <row r="21" spans="1:194">
      <c r="A21" s="168"/>
      <c r="B21" s="172">
        <v>45023</v>
      </c>
      <c r="C21" s="149">
        <v>2.6507</v>
      </c>
      <c r="D21" s="309">
        <v>18.24688866</v>
      </c>
      <c r="F21" s="168"/>
      <c r="G21" s="172">
        <v>45056</v>
      </c>
      <c r="H21" s="149">
        <v>2.688</v>
      </c>
      <c r="I21" s="309">
        <v>18.6275712</v>
      </c>
      <c r="K21" s="168"/>
      <c r="L21" s="172">
        <v>45084</v>
      </c>
      <c r="M21" s="149">
        <v>2.6972</v>
      </c>
      <c r="N21" s="309">
        <v>19.20298512</v>
      </c>
      <c r="P21" s="168"/>
      <c r="Q21" s="172">
        <v>45117</v>
      </c>
      <c r="R21" s="149">
        <v>2.615</v>
      </c>
      <c r="S21" s="309">
        <v>18.808649</v>
      </c>
      <c r="U21" s="168"/>
      <c r="V21" s="172">
        <v>45148</v>
      </c>
      <c r="W21" s="149">
        <v>2.637</v>
      </c>
      <c r="X21" s="309">
        <v>18.8745912</v>
      </c>
      <c r="Z21" s="168"/>
      <c r="AA21" s="173">
        <v>45176</v>
      </c>
      <c r="AB21" s="149">
        <v>2.6392</v>
      </c>
      <c r="AC21" s="309">
        <v>18.99854512</v>
      </c>
      <c r="AE21" s="168"/>
      <c r="AF21" s="173">
        <v>45209</v>
      </c>
      <c r="AG21" s="149">
        <v>2.69</v>
      </c>
      <c r="AH21" s="309">
        <v>19.309089</v>
      </c>
      <c r="AJ21" s="168"/>
      <c r="AK21" s="173">
        <v>45239</v>
      </c>
      <c r="AL21" s="149">
        <v>2.5693</v>
      </c>
      <c r="AM21" s="309">
        <v>18.44037996</v>
      </c>
      <c r="AO21" s="168"/>
      <c r="AP21" s="173">
        <v>45268</v>
      </c>
      <c r="AQ21" s="149">
        <v>2.6454</v>
      </c>
      <c r="AR21" s="309">
        <v>18.81487842</v>
      </c>
      <c r="AT21" s="168"/>
      <c r="AU21" s="173">
        <v>45300</v>
      </c>
      <c r="AV21" s="149">
        <v>2.6165</v>
      </c>
      <c r="AW21" s="309">
        <v>18.5797665</v>
      </c>
      <c r="AY21" s="168"/>
      <c r="AZ21" s="173">
        <v>45323</v>
      </c>
      <c r="BA21" s="149">
        <v>2.6221</v>
      </c>
      <c r="BB21" s="309">
        <v>18.62975829</v>
      </c>
      <c r="BD21" s="168"/>
      <c r="BE21" s="173">
        <v>45359</v>
      </c>
      <c r="BF21" s="149">
        <v>2.6293</v>
      </c>
      <c r="BG21" s="309">
        <v>18.66225</v>
      </c>
      <c r="BI21" s="168"/>
      <c r="BJ21" s="173">
        <v>45391</v>
      </c>
      <c r="BK21" s="149">
        <v>2.6208</v>
      </c>
      <c r="BL21" s="309">
        <v>18.59614848</v>
      </c>
      <c r="BN21" s="168"/>
      <c r="BO21" s="173">
        <v>45422</v>
      </c>
      <c r="BP21" s="149">
        <v>2.5955</v>
      </c>
      <c r="BQ21" s="309">
        <v>18.43090505</v>
      </c>
      <c r="BS21" s="168"/>
      <c r="BT21" s="173">
        <v>45449</v>
      </c>
      <c r="BU21" s="149">
        <v>2.6573</v>
      </c>
      <c r="BV21" s="309">
        <v>18.89552884</v>
      </c>
      <c r="BX21" s="168"/>
      <c r="BY21" s="173">
        <v>45483</v>
      </c>
      <c r="BZ21" s="149">
        <v>2.5385</v>
      </c>
      <c r="CA21" s="309">
        <v>18.1101667</v>
      </c>
      <c r="CC21" s="168"/>
      <c r="CD21" s="173">
        <v>45513</v>
      </c>
      <c r="CE21" s="149">
        <v>2.5674</v>
      </c>
      <c r="CF21" s="309">
        <v>18.34381626</v>
      </c>
      <c r="CH21" s="168"/>
      <c r="CI21" s="147">
        <v>45540</v>
      </c>
      <c r="CJ21" s="152">
        <v>2.5173</v>
      </c>
      <c r="CK21" s="152">
        <v>17.87006</v>
      </c>
      <c r="CM21" s="168"/>
      <c r="CN21" s="147">
        <v>45575</v>
      </c>
      <c r="CO21" s="152">
        <v>2.4969</v>
      </c>
      <c r="CP21" s="152">
        <v>17.66356998</v>
      </c>
      <c r="CR21" s="168"/>
      <c r="CS21" s="147">
        <v>45604</v>
      </c>
      <c r="CT21" s="152">
        <v>2.4227</v>
      </c>
      <c r="CU21" s="152">
        <v>17.30607</v>
      </c>
      <c r="CW21" s="168"/>
      <c r="CX21" s="147">
        <v>45636</v>
      </c>
      <c r="CY21" s="152">
        <v>2.4651</v>
      </c>
      <c r="CZ21" s="152">
        <v>17.72308</v>
      </c>
      <c r="DB21" s="168"/>
      <c r="DC21" s="147"/>
      <c r="DD21" s="152"/>
      <c r="DE21" s="152"/>
      <c r="DG21" s="168"/>
      <c r="DH21" s="147">
        <v>45695</v>
      </c>
      <c r="DI21" s="152">
        <v>2.5611</v>
      </c>
      <c r="DJ21" s="152">
        <v>18.36283</v>
      </c>
      <c r="DL21" s="168"/>
      <c r="DM21" s="170">
        <v>45726</v>
      </c>
      <c r="DN21">
        <v>2.5425</v>
      </c>
      <c r="DO21">
        <v>18.23812</v>
      </c>
      <c r="DQ21" s="168"/>
      <c r="DR21" s="170">
        <v>45756</v>
      </c>
      <c r="DS21" s="152">
        <v>2.7245</v>
      </c>
      <c r="DT21" s="152">
        <v>19.63438</v>
      </c>
      <c r="DV21" s="168"/>
      <c r="DW21" s="170">
        <v>45786</v>
      </c>
      <c r="DX21" s="152">
        <v>2.5214</v>
      </c>
      <c r="DY21" s="152">
        <v>18.17803</v>
      </c>
      <c r="EA21" s="168"/>
      <c r="EB21" s="147">
        <v>45817</v>
      </c>
      <c r="EC21" s="152">
        <v>2.4732</v>
      </c>
      <c r="ED21" s="152">
        <v>17.77118</v>
      </c>
      <c r="EF21" s="168"/>
      <c r="EG21" s="147">
        <v>45848</v>
      </c>
      <c r="EH21">
        <v>2.4867</v>
      </c>
      <c r="EI21">
        <v>17.78239</v>
      </c>
      <c r="EK21" s="168"/>
      <c r="EL21" s="147">
        <v>45877</v>
      </c>
      <c r="EM21" s="152">
        <v>2.4789</v>
      </c>
      <c r="EN21" s="152">
        <v>17.69488</v>
      </c>
      <c r="EP21" s="168"/>
      <c r="EQ21" s="147">
        <v>45909</v>
      </c>
      <c r="ER21" s="152">
        <v>2.4608</v>
      </c>
      <c r="ES21" s="152">
        <v>17.47365</v>
      </c>
      <c r="EU21" s="168"/>
      <c r="EV21" s="147">
        <v>45940</v>
      </c>
      <c r="EW21" s="152">
        <v>2.4156</v>
      </c>
      <c r="EX21" s="152">
        <v>17.16235488</v>
      </c>
      <c r="EZ21" s="168"/>
      <c r="FA21" s="147">
        <v>45968</v>
      </c>
      <c r="FB21" s="152">
        <v>2.4501</v>
      </c>
      <c r="FC21" s="152">
        <v>17.35552836</v>
      </c>
      <c r="FE21" s="168"/>
      <c r="FF21" s="147">
        <v>46001</v>
      </c>
      <c r="FG21" s="152">
        <v>2.4103</v>
      </c>
      <c r="FH21" s="152">
        <v>17.05359559</v>
      </c>
      <c r="FJ21" s="168"/>
      <c r="FK21" s="147">
        <v>46031</v>
      </c>
      <c r="FL21" s="152">
        <v>2.3607</v>
      </c>
      <c r="FM21" s="152">
        <v>16.55511696</v>
      </c>
      <c r="FO21" s="168"/>
      <c r="FP21" s="147"/>
      <c r="FQ21" s="152"/>
      <c r="FR21" s="152"/>
      <c r="FT21" s="168"/>
      <c r="FU21" s="147">
        <v>46091</v>
      </c>
      <c r="FV21" s="152">
        <v>2.367</v>
      </c>
      <c r="FW21" s="152">
        <v>16.3280394</v>
      </c>
      <c r="FY21" s="168"/>
      <c r="FZ21" s="147">
        <v>46121</v>
      </c>
      <c r="GA21" s="152">
        <v>2.4004</v>
      </c>
      <c r="GB21" s="152">
        <v>16.47850596</v>
      </c>
      <c r="GD21" s="168"/>
      <c r="GE21" s="147">
        <v>46150</v>
      </c>
      <c r="GF21" s="152">
        <v>2.4096</v>
      </c>
      <c r="GG21" s="152">
        <v>16.50624192</v>
      </c>
      <c r="GI21" s="168"/>
      <c r="GJ21" s="147">
        <v>46181</v>
      </c>
      <c r="GK21" s="152">
        <v>2.4331</v>
      </c>
      <c r="GL21" s="152">
        <v>16.59325538</v>
      </c>
    </row>
    <row r="22" spans="1:194">
      <c r="A22" s="168"/>
      <c r="B22" s="172">
        <v>45022</v>
      </c>
      <c r="C22" s="149">
        <v>2.6275</v>
      </c>
      <c r="D22" s="309">
        <v>18.06327425</v>
      </c>
      <c r="F22" s="168"/>
      <c r="G22" s="172">
        <v>45055</v>
      </c>
      <c r="H22" s="149">
        <v>2.6451</v>
      </c>
      <c r="I22" s="309">
        <v>18.31864005</v>
      </c>
      <c r="K22" s="168"/>
      <c r="L22" s="172">
        <v>45083</v>
      </c>
      <c r="M22" s="149">
        <v>2.7116</v>
      </c>
      <c r="N22" s="309">
        <v>19.272697</v>
      </c>
      <c r="P22" s="168"/>
      <c r="Q22" s="172">
        <v>45114</v>
      </c>
      <c r="R22" s="149">
        <v>2.6365</v>
      </c>
      <c r="S22" s="309">
        <v>18.9970371</v>
      </c>
      <c r="U22" s="168"/>
      <c r="V22" s="172">
        <v>45147</v>
      </c>
      <c r="W22" s="149">
        <v>2.6242</v>
      </c>
      <c r="X22" s="309">
        <v>18.78612296</v>
      </c>
      <c r="Z22" s="168"/>
      <c r="AA22" s="173">
        <v>45175</v>
      </c>
      <c r="AB22" s="149">
        <v>2.6341</v>
      </c>
      <c r="AC22" s="309">
        <v>18.95735429</v>
      </c>
      <c r="AE22" s="168"/>
      <c r="AF22" s="173">
        <v>45208</v>
      </c>
      <c r="AG22" s="149">
        <v>2.6935</v>
      </c>
      <c r="AH22" s="309">
        <v>19.33636715</v>
      </c>
      <c r="AJ22" s="168"/>
      <c r="AK22" s="173">
        <v>45238</v>
      </c>
      <c r="AL22" s="149">
        <v>2.5477</v>
      </c>
      <c r="AM22" s="309">
        <v>18.28560721</v>
      </c>
      <c r="AO22" s="168"/>
      <c r="AP22" s="173">
        <v>45267</v>
      </c>
      <c r="AQ22" s="149">
        <v>2.6626</v>
      </c>
      <c r="AR22" s="309">
        <v>18.95132176</v>
      </c>
      <c r="AT22" s="168"/>
      <c r="AU22" s="173">
        <v>45299</v>
      </c>
      <c r="AV22" s="149">
        <v>2.6265</v>
      </c>
      <c r="AW22" s="309">
        <v>18.6497259</v>
      </c>
      <c r="AY22" s="168"/>
      <c r="AZ22" s="173"/>
      <c r="BA22" s="149"/>
      <c r="BB22" s="309"/>
      <c r="BD22" s="168"/>
      <c r="BE22" s="173">
        <v>45358</v>
      </c>
      <c r="BF22" s="149">
        <v>2.6467</v>
      </c>
      <c r="BG22" s="309">
        <v>18.7921</v>
      </c>
      <c r="BI22" s="168"/>
      <c r="BJ22" s="173">
        <v>45390</v>
      </c>
      <c r="BK22" s="149">
        <v>2.6321</v>
      </c>
      <c r="BL22" s="309">
        <v>18.67395987</v>
      </c>
      <c r="BN22" s="168"/>
      <c r="BO22" s="173">
        <v>45421</v>
      </c>
      <c r="BP22" s="149">
        <v>2.6091</v>
      </c>
      <c r="BQ22" s="309">
        <v>18.53191548</v>
      </c>
      <c r="BS22" s="168"/>
      <c r="BT22" s="173">
        <v>45448</v>
      </c>
      <c r="BU22" s="149">
        <v>2.6273</v>
      </c>
      <c r="BV22" s="309">
        <v>18.67931481</v>
      </c>
      <c r="BX22" s="168"/>
      <c r="BY22" s="173">
        <v>45482</v>
      </c>
      <c r="BZ22" s="149">
        <v>2.5339</v>
      </c>
      <c r="CA22" s="309">
        <v>18.0692409</v>
      </c>
      <c r="CC22" s="168"/>
      <c r="CD22" s="173">
        <v>45512</v>
      </c>
      <c r="CE22" s="149">
        <v>2.5742</v>
      </c>
      <c r="CF22" s="309">
        <v>18.3952332</v>
      </c>
      <c r="CH22" s="168"/>
      <c r="CI22" s="147">
        <v>45539</v>
      </c>
      <c r="CJ22" s="152">
        <v>2.5256</v>
      </c>
      <c r="CK22" s="152">
        <v>17.96914</v>
      </c>
      <c r="CM22" s="168"/>
      <c r="CN22" s="147">
        <v>45574</v>
      </c>
      <c r="CO22" s="152">
        <v>2.4921</v>
      </c>
      <c r="CP22" s="152">
        <v>17.58625128</v>
      </c>
      <c r="CR22" s="168"/>
      <c r="CS22" s="147">
        <v>45603</v>
      </c>
      <c r="CT22" s="152">
        <v>2.4634</v>
      </c>
      <c r="CU22" s="152">
        <v>17.65248</v>
      </c>
      <c r="CW22" s="168"/>
      <c r="CX22" s="147">
        <v>45635</v>
      </c>
      <c r="CY22" s="152">
        <v>2.4995</v>
      </c>
      <c r="CZ22" s="152">
        <v>17.96391</v>
      </c>
      <c r="DB22" s="168"/>
      <c r="DC22" s="147"/>
      <c r="DD22" s="152"/>
      <c r="DE22" s="152"/>
      <c r="DG22" s="168"/>
      <c r="DH22" s="147">
        <v>45694</v>
      </c>
      <c r="DI22" s="152">
        <v>2.5797</v>
      </c>
      <c r="DJ22" s="152">
        <v>18.49413</v>
      </c>
      <c r="DL22" s="168"/>
      <c r="DM22" s="170">
        <v>45723</v>
      </c>
      <c r="DN22">
        <v>2.524</v>
      </c>
      <c r="DO22">
        <v>18.09834</v>
      </c>
      <c r="DQ22" s="168"/>
      <c r="DR22" s="170">
        <v>45755</v>
      </c>
      <c r="DS22" s="152">
        <v>2.7025</v>
      </c>
      <c r="DT22" s="152">
        <v>19.46827</v>
      </c>
      <c r="DV22" s="168"/>
      <c r="DW22" s="170">
        <v>45785</v>
      </c>
      <c r="DX22" s="152">
        <v>2.53</v>
      </c>
      <c r="DY22" s="152">
        <v>18.23447</v>
      </c>
      <c r="EA22" s="168"/>
      <c r="EB22" s="147">
        <v>45814</v>
      </c>
      <c r="EC22" s="152">
        <v>2.4682</v>
      </c>
      <c r="ED22" s="152">
        <v>17.73278</v>
      </c>
      <c r="EF22" s="168"/>
      <c r="EG22" s="147">
        <v>45847</v>
      </c>
      <c r="EH22">
        <v>2.4822</v>
      </c>
      <c r="EI22">
        <v>17.75791</v>
      </c>
      <c r="EK22" s="168"/>
      <c r="EL22" s="147">
        <v>45876</v>
      </c>
      <c r="EM22" s="152">
        <v>2.488</v>
      </c>
      <c r="EN22" s="152">
        <v>17.75064</v>
      </c>
      <c r="EP22" s="168"/>
      <c r="EQ22" s="147">
        <v>45908</v>
      </c>
      <c r="ER22" s="152">
        <v>2.4777</v>
      </c>
      <c r="ES22" s="152">
        <v>17.59886</v>
      </c>
      <c r="EU22" s="168"/>
      <c r="EV22" s="147">
        <v>45939</v>
      </c>
      <c r="EW22" s="152">
        <v>2.4079</v>
      </c>
      <c r="EX22" s="152">
        <v>17.12065058</v>
      </c>
      <c r="EZ22" s="168"/>
      <c r="FA22" s="147">
        <v>45967</v>
      </c>
      <c r="FB22" s="152">
        <v>2.4531</v>
      </c>
      <c r="FC22" s="152">
        <v>17.38389315</v>
      </c>
      <c r="FE22" s="168"/>
      <c r="FF22" s="147">
        <v>46000</v>
      </c>
      <c r="FG22" s="152">
        <v>2.4081</v>
      </c>
      <c r="FH22" s="152">
        <v>17.04284613</v>
      </c>
      <c r="FJ22" s="168"/>
      <c r="FK22" s="147">
        <v>46030</v>
      </c>
      <c r="FL22" s="152">
        <v>2.348</v>
      </c>
      <c r="FM22" s="152">
        <v>16.4822556</v>
      </c>
      <c r="FO22" s="168"/>
      <c r="FP22" s="147"/>
      <c r="FQ22" s="152"/>
      <c r="FR22" s="152"/>
      <c r="FT22" s="168"/>
      <c r="FU22" s="147">
        <v>46090</v>
      </c>
      <c r="FV22" s="152">
        <v>2.4323</v>
      </c>
      <c r="FW22" s="152">
        <v>16.82130034</v>
      </c>
      <c r="FY22" s="168"/>
      <c r="FZ22" s="147">
        <v>46120</v>
      </c>
      <c r="GA22" s="152">
        <v>2.4086</v>
      </c>
      <c r="GB22" s="152">
        <v>16.5422648</v>
      </c>
      <c r="GD22" s="168"/>
      <c r="GE22" s="147">
        <v>46149</v>
      </c>
      <c r="GF22" s="152">
        <v>2.4</v>
      </c>
      <c r="GG22" s="152">
        <v>16.43688</v>
      </c>
      <c r="GI22" s="168"/>
      <c r="GJ22" s="147">
        <v>46178</v>
      </c>
      <c r="GK22" s="152">
        <v>2.3993</v>
      </c>
      <c r="GL22" s="152">
        <v>16.35290901</v>
      </c>
    </row>
    <row r="23" spans="1:194">
      <c r="A23" s="168"/>
      <c r="B23" s="172">
        <v>45020</v>
      </c>
      <c r="C23" s="149">
        <v>2.5926</v>
      </c>
      <c r="D23" s="309">
        <v>17.81090274</v>
      </c>
      <c r="F23" s="168"/>
      <c r="G23" s="172">
        <v>45054</v>
      </c>
      <c r="H23" s="149">
        <v>2.6638</v>
      </c>
      <c r="I23" s="309">
        <v>18.42230804</v>
      </c>
      <c r="K23" s="168"/>
      <c r="L23" s="172">
        <v>45082</v>
      </c>
      <c r="M23" s="149">
        <v>2.7525</v>
      </c>
      <c r="N23" s="309">
        <v>19.516326</v>
      </c>
      <c r="P23" s="168"/>
      <c r="Q23" s="172">
        <v>45113</v>
      </c>
      <c r="R23" s="149">
        <v>2.5941</v>
      </c>
      <c r="S23" s="309">
        <v>18.70294218</v>
      </c>
      <c r="U23" s="168"/>
      <c r="V23" s="172">
        <v>45146</v>
      </c>
      <c r="W23" s="149">
        <v>2.607</v>
      </c>
      <c r="X23" s="309">
        <v>18.6569955</v>
      </c>
      <c r="Z23" s="168"/>
      <c r="AA23" s="173">
        <v>45174</v>
      </c>
      <c r="AB23" s="149">
        <v>2.6403</v>
      </c>
      <c r="AC23" s="309">
        <v>18.95286549</v>
      </c>
      <c r="AE23" s="168"/>
      <c r="AF23" s="173"/>
      <c r="AG23" s="149"/>
      <c r="AH23" s="309"/>
      <c r="AJ23" s="168"/>
      <c r="AK23" s="173">
        <v>45237</v>
      </c>
      <c r="AL23" s="149">
        <v>2.545</v>
      </c>
      <c r="AM23" s="309">
        <v>18.266992</v>
      </c>
      <c r="AO23" s="168"/>
      <c r="AP23" s="173">
        <v>45266</v>
      </c>
      <c r="AQ23" s="149">
        <v>2.6617</v>
      </c>
      <c r="AR23" s="309">
        <v>18.9353338</v>
      </c>
      <c r="AT23" s="168"/>
      <c r="AU23" s="173">
        <v>45296</v>
      </c>
      <c r="AV23" s="149">
        <v>2.6298</v>
      </c>
      <c r="AW23" s="309">
        <v>18.67920642</v>
      </c>
      <c r="AY23" s="168"/>
      <c r="AZ23" s="173"/>
      <c r="BA23" s="149"/>
      <c r="BB23" s="309"/>
      <c r="BD23" s="168"/>
      <c r="BE23" s="173">
        <v>45357</v>
      </c>
      <c r="BF23" s="149">
        <v>2.6686</v>
      </c>
      <c r="BG23" s="309">
        <v>18.95133</v>
      </c>
      <c r="BI23" s="168"/>
      <c r="BJ23" s="173">
        <v>45385</v>
      </c>
      <c r="BK23" s="149">
        <v>2.6404</v>
      </c>
      <c r="BL23" s="309">
        <v>18.73337396</v>
      </c>
      <c r="BN23" s="168"/>
      <c r="BO23" s="173">
        <v>45420</v>
      </c>
      <c r="BP23" s="149">
        <v>2.5993</v>
      </c>
      <c r="BQ23" s="309">
        <v>18.45918888</v>
      </c>
      <c r="BS23" s="168"/>
      <c r="BT23" s="173">
        <v>45447</v>
      </c>
      <c r="BU23" s="149">
        <v>2.6024</v>
      </c>
      <c r="BV23" s="309">
        <v>18.49863992</v>
      </c>
      <c r="BX23" s="168"/>
      <c r="BY23" s="173">
        <v>45481</v>
      </c>
      <c r="BZ23" s="149">
        <v>2.542</v>
      </c>
      <c r="CA23" s="309">
        <v>18.1209012</v>
      </c>
      <c r="CC23" s="168"/>
      <c r="CD23" s="173">
        <v>45511</v>
      </c>
      <c r="CE23" s="149">
        <v>2.59</v>
      </c>
      <c r="CF23" s="309">
        <v>18.488974</v>
      </c>
      <c r="CH23" s="168"/>
      <c r="CI23" s="147">
        <v>45538</v>
      </c>
      <c r="CJ23" s="152">
        <v>2.5085</v>
      </c>
      <c r="CK23" s="152">
        <v>17.83845</v>
      </c>
      <c r="CM23" s="168"/>
      <c r="CN23" s="147">
        <v>45573</v>
      </c>
      <c r="CO23" s="152">
        <v>2.4573</v>
      </c>
      <c r="CP23" s="152">
        <v>17.37532257</v>
      </c>
      <c r="CR23" s="168"/>
      <c r="CS23" s="147">
        <v>45602</v>
      </c>
      <c r="CT23" s="152">
        <v>2.4526</v>
      </c>
      <c r="CU23" s="152">
        <v>17.41174</v>
      </c>
      <c r="CW23" s="168"/>
      <c r="CX23" s="147">
        <v>45632</v>
      </c>
      <c r="CY23" s="152">
        <v>2.5035</v>
      </c>
      <c r="CZ23" s="152">
        <v>17.98715</v>
      </c>
      <c r="DB23" s="168"/>
      <c r="DC23" s="147"/>
      <c r="DD23" s="152"/>
      <c r="DE23" s="152"/>
      <c r="DG23" s="168"/>
      <c r="DH23" s="147">
        <v>45693</v>
      </c>
      <c r="DI23" s="152">
        <v>2.5928</v>
      </c>
      <c r="DJ23" s="152">
        <v>18.58856</v>
      </c>
      <c r="DL23" s="168"/>
      <c r="DM23" s="170">
        <v>45722</v>
      </c>
      <c r="DN23">
        <v>2.549</v>
      </c>
      <c r="DO23">
        <v>18.27429</v>
      </c>
      <c r="DQ23" s="168"/>
      <c r="DR23" s="170">
        <v>45754</v>
      </c>
      <c r="DS23" s="152">
        <v>2.6622</v>
      </c>
      <c r="DT23" s="152">
        <v>19.16252</v>
      </c>
      <c r="DV23" s="168"/>
      <c r="DW23" s="170">
        <v>45784</v>
      </c>
      <c r="DX23" s="152">
        <v>2.5289</v>
      </c>
      <c r="DY23" s="152">
        <v>18.20934</v>
      </c>
      <c r="EA23" s="168"/>
      <c r="EB23" s="147">
        <v>45813</v>
      </c>
      <c r="EC23" s="152">
        <v>2.4822</v>
      </c>
      <c r="ED23" s="152">
        <v>17.83833</v>
      </c>
      <c r="EF23" s="168"/>
      <c r="EG23" s="147">
        <v>45846</v>
      </c>
      <c r="EH23">
        <v>2.4915</v>
      </c>
      <c r="EI23">
        <v>17.8227</v>
      </c>
      <c r="EK23" s="168"/>
      <c r="EL23" s="147">
        <v>45875</v>
      </c>
      <c r="EM23" s="152">
        <v>2.5051</v>
      </c>
      <c r="EN23" s="152">
        <v>17.88867</v>
      </c>
      <c r="EP23" s="168"/>
      <c r="EQ23" s="147">
        <v>45905</v>
      </c>
      <c r="ER23" s="152">
        <v>2.4954</v>
      </c>
      <c r="ES23" s="152">
        <v>17.73331</v>
      </c>
      <c r="EU23" s="168"/>
      <c r="EV23" s="147"/>
      <c r="EW23" s="152"/>
      <c r="EX23" s="152"/>
      <c r="EZ23" s="168"/>
      <c r="FA23" s="147">
        <v>45966</v>
      </c>
      <c r="FB23" s="152">
        <v>2.4653</v>
      </c>
      <c r="FC23" s="152">
        <v>17.47922353</v>
      </c>
      <c r="FE23" s="168"/>
      <c r="FF23" s="147">
        <v>45999</v>
      </c>
      <c r="FG23" s="152">
        <v>2.394</v>
      </c>
      <c r="FH23" s="152">
        <v>16.9409016</v>
      </c>
      <c r="FJ23" s="168"/>
      <c r="FK23" s="147">
        <v>46029</v>
      </c>
      <c r="FL23" s="152">
        <v>2.3379</v>
      </c>
      <c r="FM23" s="152">
        <v>16.40901873</v>
      </c>
      <c r="FO23" s="168"/>
      <c r="FP23" s="147"/>
      <c r="FQ23" s="152"/>
      <c r="FR23" s="152"/>
      <c r="FT23" s="168"/>
      <c r="FU23" s="147">
        <v>46087</v>
      </c>
      <c r="FV23" s="152">
        <v>2.4129</v>
      </c>
      <c r="FW23" s="152">
        <v>16.65504225</v>
      </c>
      <c r="FY23" s="168"/>
      <c r="FZ23" s="147">
        <v>46119</v>
      </c>
      <c r="GA23" s="152">
        <v>2.4503</v>
      </c>
      <c r="GB23" s="152">
        <v>16.87129562</v>
      </c>
      <c r="GD23" s="168"/>
      <c r="GE23" s="147">
        <v>46148</v>
      </c>
      <c r="GF23" s="152">
        <v>2.4253</v>
      </c>
      <c r="GG23" s="152">
        <v>16.62834186</v>
      </c>
      <c r="GI23" s="168"/>
      <c r="GJ23" s="147">
        <v>46177</v>
      </c>
      <c r="GK23" s="152">
        <v>2.4031</v>
      </c>
      <c r="GL23" s="152">
        <v>16.38986293</v>
      </c>
    </row>
    <row r="24" spans="1:194">
      <c r="A24" s="168"/>
      <c r="B24" s="172">
        <v>45019</v>
      </c>
      <c r="C24" s="149">
        <v>2.5846</v>
      </c>
      <c r="D24" s="309">
        <v>17.7833403</v>
      </c>
      <c r="F24" s="168"/>
      <c r="G24" s="172">
        <v>45051</v>
      </c>
      <c r="H24" s="149">
        <v>2.6469</v>
      </c>
      <c r="I24" s="309">
        <v>18.29378466</v>
      </c>
      <c r="K24" s="168"/>
      <c r="L24" s="172">
        <v>45079</v>
      </c>
      <c r="M24" s="149">
        <v>2.7677</v>
      </c>
      <c r="N24" s="309">
        <v>19.63378703</v>
      </c>
      <c r="P24" s="168"/>
      <c r="Q24" s="172">
        <v>45112</v>
      </c>
      <c r="R24" s="149">
        <v>2.5842</v>
      </c>
      <c r="S24" s="309">
        <v>18.59797056</v>
      </c>
      <c r="U24" s="168"/>
      <c r="V24" s="172">
        <v>45145</v>
      </c>
      <c r="W24" s="149">
        <v>2.5757</v>
      </c>
      <c r="X24" s="309">
        <v>18.3853466</v>
      </c>
      <c r="Z24" s="168"/>
      <c r="AA24" s="173">
        <v>45173</v>
      </c>
      <c r="AB24" s="149">
        <v>2.5968</v>
      </c>
      <c r="AC24" s="309">
        <v>18.64138848</v>
      </c>
      <c r="AE24" s="168"/>
      <c r="AF24" s="173"/>
      <c r="AG24" s="149"/>
      <c r="AH24" s="309"/>
      <c r="AJ24" s="168"/>
      <c r="AK24" s="173">
        <v>45236</v>
      </c>
      <c r="AL24" s="149">
        <v>2.5407</v>
      </c>
      <c r="AM24" s="309">
        <v>18.2371446</v>
      </c>
      <c r="AO24" s="168"/>
      <c r="AP24" s="173">
        <v>45265</v>
      </c>
      <c r="AQ24" s="149">
        <v>2.6433</v>
      </c>
      <c r="AR24" s="309">
        <v>18.80099991</v>
      </c>
      <c r="AT24" s="168"/>
      <c r="AU24" s="173">
        <v>45295</v>
      </c>
      <c r="AV24" s="149">
        <v>2.6286</v>
      </c>
      <c r="AW24" s="309">
        <v>18.66227142</v>
      </c>
      <c r="AY24" s="168"/>
      <c r="AZ24" s="173"/>
      <c r="BA24" s="149"/>
      <c r="BB24" s="309"/>
      <c r="BD24" s="168"/>
      <c r="BE24" s="173">
        <v>45356</v>
      </c>
      <c r="BF24" s="149">
        <v>2.6751</v>
      </c>
      <c r="BG24" s="309">
        <v>19.00043</v>
      </c>
      <c r="BI24" s="168"/>
      <c r="BJ24" s="173">
        <v>45384</v>
      </c>
      <c r="BK24" s="149">
        <v>2.6598</v>
      </c>
      <c r="BL24" s="309">
        <v>18.87314286</v>
      </c>
      <c r="BN24" s="168"/>
      <c r="BO24" s="173">
        <v>45419</v>
      </c>
      <c r="BP24" s="149">
        <v>2.5965</v>
      </c>
      <c r="BQ24" s="309">
        <v>18.4356693</v>
      </c>
      <c r="BS24" s="168"/>
      <c r="BT24" s="173">
        <v>45446</v>
      </c>
      <c r="BU24" s="149">
        <v>2.6379</v>
      </c>
      <c r="BV24" s="309">
        <v>18.75177594</v>
      </c>
      <c r="BX24" s="168"/>
      <c r="BY24" s="173">
        <v>45478</v>
      </c>
      <c r="BZ24" s="149">
        <v>2.5562</v>
      </c>
      <c r="CA24" s="309">
        <v>18.22289418</v>
      </c>
      <c r="CC24" s="168"/>
      <c r="CD24" s="173">
        <v>45510</v>
      </c>
      <c r="CE24" s="149">
        <v>2.5938</v>
      </c>
      <c r="CF24" s="309">
        <v>18.49846284</v>
      </c>
      <c r="CH24" s="168"/>
      <c r="CI24" s="147">
        <v>45537</v>
      </c>
      <c r="CJ24" s="152">
        <v>2.5109</v>
      </c>
      <c r="CK24" s="152">
        <v>17.83417</v>
      </c>
      <c r="CM24" s="168"/>
      <c r="CN24" s="147"/>
      <c r="CO24" s="152"/>
      <c r="CP24" s="152"/>
      <c r="CR24" s="168"/>
      <c r="CS24" s="147">
        <v>45601</v>
      </c>
      <c r="CT24" s="152">
        <v>2.4655</v>
      </c>
      <c r="CU24" s="152">
        <v>17.50899</v>
      </c>
      <c r="CW24" s="168"/>
      <c r="CX24" s="147">
        <v>45631</v>
      </c>
      <c r="CY24" s="152">
        <v>2.5193</v>
      </c>
      <c r="CZ24" s="152">
        <v>18.10848</v>
      </c>
      <c r="DB24" s="168"/>
      <c r="DC24" s="147"/>
      <c r="DD24" s="152"/>
      <c r="DE24" s="152"/>
      <c r="DG24" s="168"/>
      <c r="DH24" s="147"/>
      <c r="DI24" s="152"/>
      <c r="DJ24" s="152"/>
      <c r="DL24" s="168"/>
      <c r="DM24" s="170">
        <v>45721</v>
      </c>
      <c r="DN24">
        <v>2.5711</v>
      </c>
      <c r="DO24">
        <v>18.43839</v>
      </c>
      <c r="DQ24" s="168"/>
      <c r="DR24" s="170">
        <v>45750</v>
      </c>
      <c r="DS24" s="152">
        <v>2.6328</v>
      </c>
      <c r="DT24" s="152">
        <v>18.92694</v>
      </c>
      <c r="DV24" s="168"/>
      <c r="DW24" s="170">
        <v>45783</v>
      </c>
      <c r="DX24" s="152">
        <v>2.534</v>
      </c>
      <c r="DY24" s="152">
        <v>18.24683</v>
      </c>
      <c r="EA24" s="168"/>
      <c r="EB24" s="147">
        <v>45812</v>
      </c>
      <c r="EC24" s="152">
        <v>2.4828</v>
      </c>
      <c r="ED24" s="152">
        <v>17.84786</v>
      </c>
      <c r="EF24" s="168"/>
      <c r="EG24" s="147">
        <v>45845</v>
      </c>
      <c r="EH24">
        <v>2.4579</v>
      </c>
      <c r="EI24">
        <v>17.57546</v>
      </c>
      <c r="EK24" s="168"/>
      <c r="EL24" s="147">
        <v>45874</v>
      </c>
      <c r="EM24" s="152">
        <v>2.5094</v>
      </c>
      <c r="EN24" s="152">
        <v>17.90858</v>
      </c>
      <c r="EP24" s="168"/>
      <c r="EQ24" s="147">
        <v>45904</v>
      </c>
      <c r="ER24" s="152">
        <v>2.4826</v>
      </c>
      <c r="ES24" s="152">
        <v>17.63937</v>
      </c>
      <c r="EU24" s="168"/>
      <c r="EV24" s="147"/>
      <c r="EW24" s="152"/>
      <c r="EX24" s="152"/>
      <c r="EZ24" s="168"/>
      <c r="FA24" s="147">
        <v>45965</v>
      </c>
      <c r="FB24" s="152">
        <v>2.4397</v>
      </c>
      <c r="FC24" s="152">
        <v>17.29381345</v>
      </c>
      <c r="FE24" s="168"/>
      <c r="FF24" s="147">
        <v>45996</v>
      </c>
      <c r="FG24" s="152">
        <v>2.4017</v>
      </c>
      <c r="FH24" s="152">
        <v>16.99178733</v>
      </c>
      <c r="FJ24" s="168"/>
      <c r="FK24" s="147">
        <v>46028</v>
      </c>
      <c r="FL24" s="152">
        <v>2.3405</v>
      </c>
      <c r="FM24" s="152">
        <v>16.42399065</v>
      </c>
      <c r="FO24" s="168"/>
      <c r="FP24" s="147"/>
      <c r="FQ24" s="152"/>
      <c r="FR24" s="152"/>
      <c r="FT24" s="168"/>
      <c r="FU24" s="147">
        <v>46086</v>
      </c>
      <c r="FV24" s="152">
        <v>2.3668</v>
      </c>
      <c r="FW24" s="152">
        <v>16.33257676</v>
      </c>
      <c r="FY24" s="168"/>
      <c r="FZ24" s="147">
        <v>46115</v>
      </c>
      <c r="GA24" s="152">
        <v>2.4601</v>
      </c>
      <c r="GB24" s="152">
        <v>16.95722329</v>
      </c>
      <c r="GD24" s="168"/>
      <c r="GE24" s="147"/>
      <c r="GF24" s="152"/>
      <c r="GG24" s="152"/>
      <c r="GI24" s="168"/>
      <c r="GJ24" s="147">
        <v>46176</v>
      </c>
      <c r="GK24" s="152">
        <v>2.3913</v>
      </c>
      <c r="GL24" s="152">
        <v>16.30483992</v>
      </c>
    </row>
    <row r="25" spans="1:194">
      <c r="A25" s="168"/>
      <c r="B25" s="172"/>
      <c r="C25" s="149"/>
      <c r="D25" s="309"/>
      <c r="F25" s="168"/>
      <c r="G25" s="172">
        <v>45050</v>
      </c>
      <c r="H25" s="149">
        <v>2.6503</v>
      </c>
      <c r="I25" s="309">
        <v>18.30138162</v>
      </c>
      <c r="K25" s="168"/>
      <c r="L25" s="172">
        <v>45078</v>
      </c>
      <c r="M25" s="149">
        <v>2.7786</v>
      </c>
      <c r="N25" s="309">
        <v>19.7183349</v>
      </c>
      <c r="P25" s="168"/>
      <c r="Q25" s="172">
        <v>45111</v>
      </c>
      <c r="R25" s="149">
        <v>2.5913</v>
      </c>
      <c r="S25" s="309">
        <v>18.66927998</v>
      </c>
      <c r="U25" s="168"/>
      <c r="V25" s="172">
        <v>45142</v>
      </c>
      <c r="W25" s="149">
        <v>2.6002</v>
      </c>
      <c r="X25" s="309">
        <v>18.57010836</v>
      </c>
      <c r="Z25" s="168"/>
      <c r="AA25" s="173">
        <v>45170</v>
      </c>
      <c r="AB25" s="149">
        <v>2.5982</v>
      </c>
      <c r="AC25" s="309">
        <v>18.65195816</v>
      </c>
      <c r="AE25" s="168"/>
      <c r="AF25" s="173"/>
      <c r="AG25" s="149"/>
      <c r="AH25" s="309"/>
      <c r="AJ25" s="168"/>
      <c r="AK25" s="173">
        <v>45233</v>
      </c>
      <c r="AL25" s="149">
        <v>2.5594</v>
      </c>
      <c r="AM25" s="309">
        <v>18.37546824</v>
      </c>
      <c r="AO25" s="168"/>
      <c r="AP25" s="173">
        <v>45264</v>
      </c>
      <c r="AQ25" s="149">
        <v>2.625</v>
      </c>
      <c r="AR25" s="309">
        <v>18.6403875</v>
      </c>
      <c r="AT25" s="168"/>
      <c r="AU25" s="173">
        <v>45294</v>
      </c>
      <c r="AV25" s="149">
        <v>2.6109</v>
      </c>
      <c r="AW25" s="309">
        <v>18.53791218</v>
      </c>
      <c r="AY25" s="168"/>
      <c r="AZ25" s="173"/>
      <c r="BA25" s="149"/>
      <c r="BB25" s="309"/>
      <c r="BD25" s="168"/>
      <c r="BE25" s="173">
        <v>45355</v>
      </c>
      <c r="BF25" s="149">
        <v>2.6861</v>
      </c>
      <c r="BG25" s="309">
        <v>19.07668</v>
      </c>
      <c r="BI25" s="168"/>
      <c r="BJ25" s="173">
        <v>45383</v>
      </c>
      <c r="BK25" s="149">
        <v>2.6513</v>
      </c>
      <c r="BL25" s="309">
        <v>18.80779194</v>
      </c>
      <c r="BN25" s="168"/>
      <c r="BO25" s="173">
        <v>45418</v>
      </c>
      <c r="BP25" s="149">
        <v>2.6038</v>
      </c>
      <c r="BQ25" s="309">
        <v>18.48541772</v>
      </c>
      <c r="BS25" s="168"/>
      <c r="BT25" s="173"/>
      <c r="BU25" s="149"/>
      <c r="BV25" s="309"/>
      <c r="BX25" s="168"/>
      <c r="BY25" s="173">
        <v>45477</v>
      </c>
      <c r="BZ25" s="149">
        <v>2.5786</v>
      </c>
      <c r="CA25" s="309">
        <v>18.3867073</v>
      </c>
      <c r="CC25" s="168"/>
      <c r="CD25" s="173">
        <v>45509</v>
      </c>
      <c r="CE25" s="149">
        <v>2.5667</v>
      </c>
      <c r="CF25" s="309">
        <v>18.31212115</v>
      </c>
      <c r="CH25" s="168"/>
      <c r="CI25" s="173"/>
      <c r="CJ25" s="149"/>
      <c r="CK25" s="309"/>
      <c r="CM25" s="168"/>
      <c r="CN25" s="173"/>
      <c r="CO25" s="149"/>
      <c r="CP25" s="309"/>
      <c r="CR25" s="168"/>
      <c r="CS25" s="147">
        <v>45600</v>
      </c>
      <c r="CT25" s="152">
        <v>2.4691</v>
      </c>
      <c r="CU25" s="152">
        <v>17.58073</v>
      </c>
      <c r="CW25" s="168"/>
      <c r="CX25" s="147">
        <v>45630</v>
      </c>
      <c r="CY25" s="152">
        <v>2.5086</v>
      </c>
      <c r="CZ25" s="152">
        <v>18.04536</v>
      </c>
      <c r="DB25" s="168"/>
      <c r="DC25" s="147"/>
      <c r="DD25" s="152"/>
      <c r="DE25" s="152"/>
      <c r="DG25" s="168"/>
      <c r="DH25" s="147"/>
      <c r="DI25" s="152"/>
      <c r="DJ25" s="152"/>
      <c r="DL25" s="168"/>
      <c r="DM25" s="170">
        <v>45720</v>
      </c>
      <c r="DN25">
        <v>2.5846</v>
      </c>
      <c r="DO25">
        <v>18.54166</v>
      </c>
      <c r="DQ25" s="168"/>
      <c r="DR25" s="170">
        <v>45749</v>
      </c>
      <c r="DS25" s="152">
        <v>2.5639</v>
      </c>
      <c r="DT25" s="152">
        <v>18.40701</v>
      </c>
      <c r="DV25" s="168"/>
      <c r="DW25" s="170"/>
      <c r="DX25" s="152"/>
      <c r="DY25" s="152"/>
      <c r="EA25" s="168"/>
      <c r="EB25" s="147">
        <v>45811</v>
      </c>
      <c r="EC25" s="152">
        <v>2.4877</v>
      </c>
      <c r="ED25" s="152">
        <v>17.87885</v>
      </c>
      <c r="EF25" s="168"/>
      <c r="EG25" s="147">
        <v>45842</v>
      </c>
      <c r="EH25">
        <v>2.4452</v>
      </c>
      <c r="EI25">
        <v>17.49174</v>
      </c>
      <c r="EK25" s="168"/>
      <c r="EL25" s="147">
        <v>45873</v>
      </c>
      <c r="EM25" s="152">
        <v>2.5214</v>
      </c>
      <c r="EN25" s="152">
        <v>18.00154</v>
      </c>
      <c r="EP25" s="168"/>
      <c r="EQ25" s="147">
        <v>45903</v>
      </c>
      <c r="ER25" s="152">
        <v>2.4843</v>
      </c>
      <c r="ES25" s="152">
        <v>17.66536</v>
      </c>
      <c r="EU25" s="168"/>
      <c r="EV25" s="147"/>
      <c r="EW25" s="152"/>
      <c r="EX25" s="152"/>
      <c r="EZ25" s="168"/>
      <c r="FA25" s="147">
        <v>45964</v>
      </c>
      <c r="FB25" s="152">
        <v>2.44</v>
      </c>
      <c r="FC25" s="152">
        <v>17.291548</v>
      </c>
      <c r="FE25" s="168"/>
      <c r="FF25" s="147">
        <v>45995</v>
      </c>
      <c r="FG25" s="152">
        <v>2.4137</v>
      </c>
      <c r="FH25" s="152">
        <v>17.07282421</v>
      </c>
      <c r="FJ25" s="168"/>
      <c r="FK25" s="147">
        <v>46027</v>
      </c>
      <c r="FL25" s="152">
        <v>2.3539</v>
      </c>
      <c r="FM25" s="152">
        <v>16.5314397</v>
      </c>
      <c r="FO25" s="168"/>
      <c r="FP25" s="147"/>
      <c r="FQ25" s="152"/>
      <c r="FR25" s="152"/>
      <c r="FT25" s="168"/>
      <c r="FU25" s="147">
        <v>46085</v>
      </c>
      <c r="FV25" s="152">
        <v>2.3885</v>
      </c>
      <c r="FW25" s="152">
        <v>16.5102674</v>
      </c>
      <c r="FY25" s="168"/>
      <c r="FZ25" s="147">
        <v>46114</v>
      </c>
      <c r="GA25" s="152">
        <v>2.4427</v>
      </c>
      <c r="GB25" s="152">
        <v>16.8253176</v>
      </c>
      <c r="GD25" s="168"/>
      <c r="GE25" s="147"/>
      <c r="GF25" s="152"/>
      <c r="GG25" s="152"/>
      <c r="GI25" s="168"/>
      <c r="GJ25" s="147">
        <v>46175</v>
      </c>
      <c r="GK25" s="152">
        <v>2.3981</v>
      </c>
      <c r="GL25" s="152">
        <v>16.35192447</v>
      </c>
    </row>
    <row r="26" spans="1:194">
      <c r="A26" s="168"/>
      <c r="B26" s="172"/>
      <c r="C26" s="149"/>
      <c r="D26" s="309"/>
      <c r="F26" s="168"/>
      <c r="G26" s="172"/>
      <c r="H26" s="149"/>
      <c r="I26" s="309"/>
      <c r="K26" s="168"/>
      <c r="L26" s="172"/>
      <c r="M26" s="149"/>
      <c r="N26" s="309"/>
      <c r="P26" s="168"/>
      <c r="Q26" s="172">
        <v>45110</v>
      </c>
      <c r="R26" s="149">
        <v>2.6017</v>
      </c>
      <c r="S26" s="309">
        <v>18.77308669</v>
      </c>
      <c r="U26" s="168"/>
      <c r="V26" s="172">
        <v>45141</v>
      </c>
      <c r="W26" s="149">
        <v>2.5674</v>
      </c>
      <c r="X26" s="309">
        <v>18.3556263</v>
      </c>
      <c r="Z26" s="168"/>
      <c r="AA26" s="172"/>
      <c r="AB26" s="149"/>
      <c r="AC26" s="309"/>
      <c r="AE26" s="168"/>
      <c r="AF26" s="172"/>
      <c r="AG26" s="149"/>
      <c r="AH26" s="309"/>
      <c r="AJ26" s="168"/>
      <c r="AK26" s="172">
        <v>45232</v>
      </c>
      <c r="AL26" s="149">
        <v>2.5731</v>
      </c>
      <c r="AM26" s="309">
        <v>18.47408607</v>
      </c>
      <c r="AO26" s="168"/>
      <c r="AP26" s="172">
        <v>45261</v>
      </c>
      <c r="AQ26" s="149">
        <v>2.6491</v>
      </c>
      <c r="AR26" s="309">
        <v>18.83616064</v>
      </c>
      <c r="AT26" s="168"/>
      <c r="AU26" s="172">
        <v>45293</v>
      </c>
      <c r="AV26" s="149">
        <v>2.5832</v>
      </c>
      <c r="AW26" s="309">
        <v>18.2813064</v>
      </c>
      <c r="AY26" s="168"/>
      <c r="AZ26" s="172"/>
      <c r="BA26" s="149"/>
      <c r="BB26" s="309"/>
      <c r="BD26" s="168"/>
      <c r="BE26" s="172">
        <v>45352</v>
      </c>
      <c r="BF26" s="149">
        <v>2.6972</v>
      </c>
      <c r="BG26" s="309">
        <v>19.16603</v>
      </c>
      <c r="BI26" s="168"/>
      <c r="BJ26" s="172"/>
      <c r="BK26" s="149"/>
      <c r="BL26" s="309"/>
      <c r="BN26" s="168"/>
      <c r="BO26" s="172"/>
      <c r="BP26" s="149"/>
      <c r="BQ26" s="309"/>
      <c r="BS26" s="168"/>
      <c r="BT26" s="172"/>
      <c r="BU26" s="149"/>
      <c r="BV26" s="309"/>
      <c r="BX26" s="168"/>
      <c r="BY26" s="172">
        <v>45476</v>
      </c>
      <c r="BZ26" s="149">
        <v>2.6036</v>
      </c>
      <c r="CA26" s="309">
        <v>18.56679232</v>
      </c>
      <c r="CC26" s="168"/>
      <c r="CD26" s="172">
        <v>45506</v>
      </c>
      <c r="CE26" s="149">
        <v>2.5582</v>
      </c>
      <c r="CF26" s="309">
        <v>18.25940832</v>
      </c>
      <c r="CH26" s="168"/>
      <c r="CI26" s="172"/>
      <c r="CJ26" s="149"/>
      <c r="CK26" s="309"/>
      <c r="CM26" s="168"/>
      <c r="CN26" s="172"/>
      <c r="CO26" s="149"/>
      <c r="CP26" s="309"/>
      <c r="CR26" s="168"/>
      <c r="CS26" s="147">
        <v>45597</v>
      </c>
      <c r="CT26" s="152">
        <v>2.4747</v>
      </c>
      <c r="CU26" s="152">
        <v>17.60378</v>
      </c>
      <c r="CW26" s="168"/>
      <c r="CX26" s="147">
        <v>45629</v>
      </c>
      <c r="CY26" s="152">
        <v>2.5144</v>
      </c>
      <c r="CZ26" s="152">
        <v>18.10267</v>
      </c>
      <c r="DB26" s="168"/>
      <c r="DC26" s="147"/>
      <c r="DD26" s="152"/>
      <c r="DE26" s="152"/>
      <c r="DG26" s="168"/>
      <c r="DH26" s="147"/>
      <c r="DI26" s="152"/>
      <c r="DJ26" s="152"/>
      <c r="DL26" s="168"/>
      <c r="DM26" s="170">
        <v>45719</v>
      </c>
      <c r="DN26">
        <v>2.5834</v>
      </c>
      <c r="DO26">
        <v>18.5346</v>
      </c>
      <c r="DQ26" s="168"/>
      <c r="DR26" s="170">
        <v>45748</v>
      </c>
      <c r="DS26" s="152">
        <v>2.5444</v>
      </c>
      <c r="DT26" s="152">
        <v>18.26243</v>
      </c>
      <c r="DV26" s="168"/>
      <c r="DW26" s="170"/>
      <c r="DX26" s="152"/>
      <c r="DY26" s="152"/>
      <c r="EA26" s="168"/>
      <c r="EB26" s="170"/>
      <c r="EC26" s="152"/>
      <c r="ED26" s="152"/>
      <c r="EF26" s="168"/>
      <c r="EG26" s="147">
        <v>45841</v>
      </c>
      <c r="EH26">
        <v>2.4535</v>
      </c>
      <c r="EI26">
        <v>17.54817</v>
      </c>
      <c r="EK26" s="168"/>
      <c r="EL26" s="147">
        <v>45870</v>
      </c>
      <c r="EM26" s="152">
        <v>2.5419</v>
      </c>
      <c r="EN26" s="152">
        <v>18.17357</v>
      </c>
      <c r="EP26" s="168"/>
      <c r="EQ26" s="147">
        <v>45902</v>
      </c>
      <c r="ER26" s="152">
        <v>2.4765</v>
      </c>
      <c r="ES26" s="152">
        <v>17.60519</v>
      </c>
      <c r="EU26" s="168"/>
      <c r="EV26" s="147"/>
      <c r="EW26" s="152"/>
      <c r="EX26" s="152"/>
      <c r="EZ26" s="168"/>
      <c r="FA26" s="147"/>
      <c r="FB26" s="152"/>
      <c r="FC26" s="152"/>
      <c r="FE26" s="168"/>
      <c r="FF26" s="147">
        <v>45994</v>
      </c>
      <c r="FG26" s="152">
        <v>2.4206</v>
      </c>
      <c r="FH26" s="152">
        <v>17.12671324</v>
      </c>
      <c r="FJ26" s="168"/>
      <c r="FK26" s="147"/>
      <c r="FL26" s="152"/>
      <c r="FM26" s="152"/>
      <c r="FO26" s="168"/>
      <c r="FP26" s="147"/>
      <c r="FQ26" s="152"/>
      <c r="FR26" s="152"/>
      <c r="FT26" s="168"/>
      <c r="FU26" s="147">
        <v>46084</v>
      </c>
      <c r="FV26" s="152">
        <v>2.3285</v>
      </c>
      <c r="FW26" s="152">
        <v>16.0871408</v>
      </c>
      <c r="FY26" s="168"/>
      <c r="FZ26" s="147">
        <v>46113</v>
      </c>
      <c r="GA26" s="152">
        <v>2.4485</v>
      </c>
      <c r="GB26" s="152">
        <v>16.90077125</v>
      </c>
      <c r="GD26" s="168"/>
      <c r="GE26" s="147"/>
      <c r="GF26" s="152"/>
      <c r="GG26" s="152"/>
      <c r="GI26" s="168"/>
      <c r="GJ26" s="147">
        <v>46174</v>
      </c>
      <c r="GK26" s="152">
        <v>2.3908</v>
      </c>
      <c r="GL26" s="152">
        <v>16.29736636</v>
      </c>
    </row>
    <row r="27" spans="1:194">
      <c r="A27" s="168"/>
      <c r="B27" s="172"/>
      <c r="C27" s="149"/>
      <c r="D27" s="309"/>
      <c r="F27" s="168"/>
      <c r="G27" s="172"/>
      <c r="H27" s="149"/>
      <c r="I27" s="309"/>
      <c r="K27" s="168"/>
      <c r="L27" s="172"/>
      <c r="M27" s="149"/>
      <c r="N27" s="309"/>
      <c r="P27" s="168"/>
      <c r="Q27" s="172"/>
      <c r="R27" s="149"/>
      <c r="S27" s="309"/>
      <c r="U27" s="168"/>
      <c r="V27" s="172">
        <v>45140</v>
      </c>
      <c r="W27" s="149">
        <v>2.5525</v>
      </c>
      <c r="X27" s="309">
        <v>18.216682</v>
      </c>
      <c r="Z27" s="168"/>
      <c r="AA27" s="172"/>
      <c r="AB27" s="149"/>
      <c r="AC27" s="309"/>
      <c r="AE27" s="168"/>
      <c r="AF27" s="172"/>
      <c r="AG27" s="149"/>
      <c r="AH27" s="309"/>
      <c r="AJ27" s="168"/>
      <c r="AK27" s="172">
        <v>45231</v>
      </c>
      <c r="AL27" s="149">
        <v>2.5871</v>
      </c>
      <c r="AM27" s="309">
        <v>18.56968638</v>
      </c>
      <c r="AO27" s="168"/>
      <c r="AP27" s="172"/>
      <c r="AQ27" s="149"/>
      <c r="AR27" s="309"/>
      <c r="AT27" s="168"/>
      <c r="AU27" s="172"/>
      <c r="AV27" s="149"/>
      <c r="AW27" s="309"/>
      <c r="AY27" s="168"/>
      <c r="AZ27" s="172"/>
      <c r="BA27" s="149"/>
      <c r="BB27" s="309"/>
      <c r="BD27" s="168"/>
      <c r="BE27" s="172"/>
      <c r="BF27" s="149"/>
      <c r="BG27" s="309"/>
      <c r="BI27" s="168"/>
      <c r="BJ27" s="172"/>
      <c r="BK27" s="149"/>
      <c r="BL27" s="309"/>
      <c r="BN27" s="168"/>
      <c r="BO27" s="172"/>
      <c r="BP27" s="149"/>
      <c r="BQ27" s="309"/>
      <c r="BS27" s="168"/>
      <c r="BT27" s="172"/>
      <c r="BU27" s="149"/>
      <c r="BV27" s="309"/>
      <c r="BX27" s="168"/>
      <c r="BY27" s="172">
        <v>45475</v>
      </c>
      <c r="BZ27" s="149">
        <v>2.5647</v>
      </c>
      <c r="CA27" s="309">
        <v>18.28400277</v>
      </c>
      <c r="CC27" s="168"/>
      <c r="CD27" s="172">
        <v>45505</v>
      </c>
      <c r="CE27" s="149">
        <v>2.5519</v>
      </c>
      <c r="CF27" s="309">
        <v>18.20091637</v>
      </c>
      <c r="CH27" s="168"/>
      <c r="CI27" s="172"/>
      <c r="CJ27" s="149"/>
      <c r="CK27" s="309"/>
      <c r="CM27" s="168"/>
      <c r="CN27" s="172"/>
      <c r="CO27" s="149"/>
      <c r="CP27" s="309"/>
      <c r="CR27" s="168"/>
      <c r="CS27" s="172"/>
      <c r="CT27" s="149"/>
      <c r="CU27" s="309"/>
      <c r="CW27" s="168"/>
      <c r="CX27" s="147">
        <v>45628</v>
      </c>
      <c r="CY27" s="152">
        <v>2.512</v>
      </c>
      <c r="CZ27" s="152">
        <v>18.05249</v>
      </c>
      <c r="DB27" s="168"/>
      <c r="DC27" s="147"/>
      <c r="DD27" s="152"/>
      <c r="DE27" s="152"/>
      <c r="DG27" s="168"/>
      <c r="DH27" s="147"/>
      <c r="DI27" s="152"/>
      <c r="DJ27" s="152"/>
      <c r="DL27" s="168"/>
      <c r="DM27" s="147"/>
      <c r="DN27" s="152"/>
      <c r="DO27" s="152"/>
      <c r="DQ27" s="168"/>
      <c r="DR27" s="147"/>
      <c r="DS27" s="152"/>
      <c r="DT27" s="152"/>
      <c r="DV27" s="168"/>
      <c r="DW27" s="147"/>
      <c r="DX27" s="152"/>
      <c r="DY27" s="152"/>
      <c r="EA27" s="168"/>
      <c r="EB27" s="147"/>
      <c r="EC27" s="152"/>
      <c r="ED27" s="152"/>
      <c r="EF27" s="168"/>
      <c r="EG27" s="147">
        <v>45840</v>
      </c>
      <c r="EH27">
        <v>2.4602</v>
      </c>
      <c r="EI27">
        <v>17.60175</v>
      </c>
      <c r="EK27" s="168"/>
      <c r="EL27" s="147"/>
      <c r="EP27" s="168"/>
      <c r="EQ27" s="147">
        <v>45901</v>
      </c>
      <c r="ER27" s="152">
        <v>2.4817</v>
      </c>
      <c r="ES27" s="152">
        <v>17.63794</v>
      </c>
      <c r="EU27" s="168"/>
      <c r="EV27" s="147"/>
      <c r="EW27" s="152"/>
      <c r="EX27" s="152"/>
      <c r="EZ27" s="168"/>
      <c r="FA27" s="147"/>
      <c r="FB27" s="152"/>
      <c r="FC27" s="152"/>
      <c r="FE27" s="168"/>
      <c r="FF27" s="147">
        <v>45993</v>
      </c>
      <c r="FG27" s="152">
        <v>2.4155</v>
      </c>
      <c r="FH27" s="152">
        <v>17.1002907</v>
      </c>
      <c r="FJ27" s="168"/>
      <c r="FK27" s="147"/>
      <c r="FL27" s="152"/>
      <c r="FM27" s="152"/>
      <c r="FO27" s="168"/>
      <c r="FP27" s="147"/>
      <c r="FQ27" s="152"/>
      <c r="FR27" s="152"/>
      <c r="FT27" s="168"/>
      <c r="FU27" s="147">
        <v>46083</v>
      </c>
      <c r="FV27" s="152">
        <v>2.3287</v>
      </c>
      <c r="FW27" s="152">
        <v>16.12298732</v>
      </c>
      <c r="FY27" s="168"/>
      <c r="FZ27" s="147"/>
      <c r="GA27" s="152"/>
      <c r="GB27" s="152"/>
      <c r="GD27" s="168"/>
      <c r="GE27" s="147"/>
      <c r="GF27" s="152"/>
      <c r="GG27" s="152"/>
      <c r="GI27" s="168"/>
      <c r="GJ27" s="147"/>
      <c r="GK27" s="152"/>
      <c r="GL27" s="152"/>
    </row>
    <row r="28" spans="1:194">
      <c r="A28" s="168"/>
      <c r="B28" s="172"/>
      <c r="C28" s="149"/>
      <c r="D28" s="309"/>
      <c r="F28" s="168"/>
      <c r="G28" s="172"/>
      <c r="H28" s="149"/>
      <c r="I28" s="309"/>
      <c r="K28" s="168"/>
      <c r="L28" s="172"/>
      <c r="M28" s="149"/>
      <c r="N28" s="309"/>
      <c r="P28" s="168"/>
      <c r="Q28" s="172"/>
      <c r="R28" s="149"/>
      <c r="S28" s="309"/>
      <c r="U28" s="168"/>
      <c r="V28" s="172">
        <v>45139</v>
      </c>
      <c r="W28" s="149">
        <v>2.5007</v>
      </c>
      <c r="X28" s="309">
        <v>17.82573981</v>
      </c>
      <c r="Z28" s="168"/>
      <c r="AA28" s="172"/>
      <c r="AB28" s="149"/>
      <c r="AC28" s="309"/>
      <c r="AE28" s="168"/>
      <c r="AF28" s="172"/>
      <c r="AG28" s="149"/>
      <c r="AH28" s="309"/>
      <c r="AJ28" s="168"/>
      <c r="AK28" s="172"/>
      <c r="AL28" s="149"/>
      <c r="AM28" s="309"/>
      <c r="AO28" s="168"/>
      <c r="AP28" s="172"/>
      <c r="AQ28" s="149"/>
      <c r="AR28" s="309"/>
      <c r="AT28" s="168"/>
      <c r="AU28" s="172"/>
      <c r="AV28" s="149"/>
      <c r="AW28" s="309"/>
      <c r="AY28" s="168"/>
      <c r="AZ28" s="172"/>
      <c r="BA28" s="149"/>
      <c r="BB28" s="309"/>
      <c r="BD28" s="168"/>
      <c r="BE28" s="172"/>
      <c r="BF28" s="149"/>
      <c r="BG28" s="309"/>
      <c r="BI28" s="168"/>
      <c r="BJ28" s="172"/>
      <c r="BK28" s="149"/>
      <c r="BL28" s="309"/>
      <c r="BN28" s="168"/>
      <c r="BO28" s="172"/>
      <c r="BP28" s="149"/>
      <c r="BQ28" s="309"/>
      <c r="BS28" s="168"/>
      <c r="BT28" s="172"/>
      <c r="BU28" s="149"/>
      <c r="BV28" s="309"/>
      <c r="BX28" s="168"/>
      <c r="BY28" s="172">
        <v>45474</v>
      </c>
      <c r="BZ28" s="149">
        <v>2.5301</v>
      </c>
      <c r="CA28" s="309">
        <v>18.03075765</v>
      </c>
      <c r="CC28" s="168"/>
      <c r="CD28" s="172"/>
      <c r="CE28" s="149"/>
      <c r="CF28" s="309"/>
      <c r="CH28" s="168"/>
      <c r="CI28" s="172"/>
      <c r="CJ28" s="149"/>
      <c r="CK28" s="309"/>
      <c r="CM28" s="168"/>
      <c r="CN28" s="172"/>
      <c r="CO28" s="149"/>
      <c r="CP28" s="309"/>
      <c r="CR28" s="168"/>
      <c r="CS28" s="172"/>
      <c r="CT28" s="149"/>
      <c r="CU28" s="309"/>
      <c r="CW28" s="168"/>
      <c r="CX28" s="172"/>
      <c r="CY28" s="149"/>
      <c r="CZ28" s="309"/>
      <c r="DB28" s="168"/>
      <c r="DC28" s="172"/>
      <c r="DD28" s="149"/>
      <c r="DE28" s="309"/>
      <c r="DG28" s="168"/>
      <c r="DH28" s="172"/>
      <c r="DI28" s="149"/>
      <c r="DJ28" s="309"/>
      <c r="DL28" s="168"/>
      <c r="DM28" s="172"/>
      <c r="DN28" s="149"/>
      <c r="DO28" s="309"/>
      <c r="DQ28" s="168"/>
      <c r="DR28" s="172"/>
      <c r="DS28" s="149"/>
      <c r="DT28" s="309"/>
      <c r="DV28" s="168"/>
      <c r="DW28" s="172"/>
      <c r="DX28" s="149"/>
      <c r="DY28" s="309"/>
      <c r="EA28" s="168"/>
      <c r="EB28" s="172"/>
      <c r="EC28" s="149"/>
      <c r="ED28" s="309"/>
      <c r="EF28" s="168"/>
      <c r="EG28" s="147">
        <v>45839</v>
      </c>
      <c r="EH28">
        <v>2.4773</v>
      </c>
      <c r="EI28">
        <v>17.72112</v>
      </c>
      <c r="EK28" s="168"/>
      <c r="EL28" s="147"/>
      <c r="EP28" s="168"/>
      <c r="EQ28" s="147"/>
      <c r="EU28" s="168"/>
      <c r="EV28" s="147"/>
      <c r="EZ28" s="168"/>
      <c r="FA28" s="147"/>
      <c r="FE28" s="168"/>
      <c r="FF28" s="147">
        <v>45992</v>
      </c>
      <c r="FG28" s="152">
        <v>2.4199</v>
      </c>
      <c r="FH28" s="152">
        <v>17.12297041</v>
      </c>
      <c r="FJ28" s="168"/>
      <c r="FK28" s="147"/>
      <c r="FL28" s="152"/>
      <c r="FM28" s="152"/>
      <c r="FO28" s="168"/>
      <c r="FP28" s="147"/>
      <c r="FQ28" s="152"/>
      <c r="FR28" s="152"/>
      <c r="FT28" s="168"/>
      <c r="FU28" s="147"/>
      <c r="FV28" s="152"/>
      <c r="FW28" s="152"/>
      <c r="FY28" s="168"/>
      <c r="FZ28" s="147"/>
      <c r="GA28" s="152"/>
      <c r="GB28" s="152"/>
      <c r="GD28" s="168"/>
      <c r="GE28" s="147"/>
      <c r="GF28" s="152"/>
      <c r="GG28" s="152"/>
      <c r="GI28" s="168"/>
      <c r="GJ28" s="147"/>
      <c r="GK28" s="152"/>
      <c r="GL28" s="152"/>
    </row>
    <row r="29" spans="1:194">
      <c r="A29" s="132" t="s">
        <v>2915</v>
      </c>
      <c r="B29" s="141" t="s">
        <v>62</v>
      </c>
      <c r="C29" s="179">
        <f>1/C31</f>
        <v>0.0546464821797057</v>
      </c>
      <c r="D29" s="142"/>
      <c r="F29" s="132" t="s">
        <v>2915</v>
      </c>
      <c r="G29" s="141" t="s">
        <v>62</v>
      </c>
      <c r="H29" s="179">
        <f>1/H31</f>
        <v>0.0508100238157252</v>
      </c>
      <c r="I29" s="142"/>
      <c r="K29" s="132" t="s">
        <v>2915</v>
      </c>
      <c r="L29" s="141" t="s">
        <v>62</v>
      </c>
      <c r="M29" s="179">
        <f>1/M31</f>
        <v>0.0534728104431894</v>
      </c>
      <c r="N29" s="142"/>
      <c r="P29" s="132" t="s">
        <v>2915</v>
      </c>
      <c r="Q29" s="141" t="s">
        <v>62</v>
      </c>
      <c r="R29" s="179">
        <f>1/R31</f>
        <v>0.0568635688002824</v>
      </c>
      <c r="S29" s="142"/>
      <c r="U29" s="132" t="s">
        <v>2915</v>
      </c>
      <c r="V29" s="141" t="s">
        <v>62</v>
      </c>
      <c r="W29" s="179">
        <f>1/W31</f>
        <v>0.0540038903949008</v>
      </c>
      <c r="X29" s="142"/>
      <c r="Z29" s="132" t="s">
        <v>2915</v>
      </c>
      <c r="AA29" s="141" t="s">
        <v>62</v>
      </c>
      <c r="AB29" s="179">
        <f>1/AB31</f>
        <v>0.0522625312092238</v>
      </c>
      <c r="AC29" s="142"/>
      <c r="AE29" s="132" t="s">
        <v>2915</v>
      </c>
      <c r="AF29" s="141" t="s">
        <v>62</v>
      </c>
      <c r="AG29" s="179">
        <f>1/AG31</f>
        <v>0.0531600386104125</v>
      </c>
      <c r="AH29" s="142"/>
      <c r="AJ29" s="132" t="s">
        <v>2915</v>
      </c>
      <c r="AK29" s="141" t="s">
        <v>62</v>
      </c>
      <c r="AL29" s="179">
        <f>1/AL31</f>
        <v>0.0534360640096461</v>
      </c>
      <c r="AM29" s="142"/>
      <c r="AO29" s="132" t="s">
        <v>2915</v>
      </c>
      <c r="AP29" s="141" t="s">
        <v>62</v>
      </c>
      <c r="AQ29" s="179">
        <f>1/AQ31</f>
        <v>0.0539239562137023</v>
      </c>
      <c r="AR29" s="142"/>
      <c r="AT29" s="132" t="s">
        <v>2915</v>
      </c>
      <c r="AU29" s="141" t="s">
        <v>62</v>
      </c>
      <c r="AV29" s="179">
        <f>1/AV31</f>
        <v>0.0532606908640211</v>
      </c>
      <c r="AW29" s="142"/>
      <c r="AY29" s="132" t="s">
        <v>2915</v>
      </c>
      <c r="AZ29" s="141" t="s">
        <v>62</v>
      </c>
      <c r="BA29" s="179">
        <f>1/BA31</f>
        <v>0.0520227983046561</v>
      </c>
      <c r="BB29" s="142"/>
      <c r="BD29" s="132" t="s">
        <v>2915</v>
      </c>
      <c r="BE29" s="141" t="s">
        <v>62</v>
      </c>
      <c r="BF29" s="179">
        <f>1/BF31</f>
        <v>0.0529865890943002</v>
      </c>
      <c r="BG29" s="142"/>
      <c r="BI29" s="132" t="s">
        <v>2915</v>
      </c>
      <c r="BJ29" s="141" t="s">
        <v>62</v>
      </c>
      <c r="BK29" s="179">
        <f>1/BK31</f>
        <v>0.0537571937251716</v>
      </c>
      <c r="BL29" s="142"/>
      <c r="BN29" s="132" t="s">
        <v>2915</v>
      </c>
      <c r="BO29" s="141" t="s">
        <v>62</v>
      </c>
      <c r="BP29" s="179">
        <f>1/BP31</f>
        <v>0.0535134165113343</v>
      </c>
      <c r="BQ29" s="142"/>
      <c r="BS29" s="132" t="s">
        <v>2915</v>
      </c>
      <c r="BT29" s="141" t="s">
        <v>62</v>
      </c>
      <c r="BU29" s="179">
        <f>1/BU31</f>
        <v>0.0542890308305278</v>
      </c>
      <c r="BV29" s="142"/>
      <c r="BX29" s="132" t="s">
        <v>2915</v>
      </c>
      <c r="BY29" s="141" t="s">
        <v>62</v>
      </c>
      <c r="BZ29" s="179">
        <f>1/BZ31</f>
        <v>0.0547101866987638</v>
      </c>
      <c r="CA29" s="142"/>
      <c r="CC29" s="132" t="s">
        <v>2915</v>
      </c>
      <c r="CD29" s="141" t="s">
        <v>62</v>
      </c>
      <c r="CE29" s="179">
        <f>1/CE31</f>
        <v>0.0563367056688159</v>
      </c>
      <c r="CF29" s="142"/>
      <c r="CH29" s="132" t="s">
        <v>2915</v>
      </c>
      <c r="CI29" s="141" t="s">
        <v>62</v>
      </c>
      <c r="CJ29" s="179">
        <f>1/CJ31</f>
        <v>0.0584598404280196</v>
      </c>
      <c r="CK29" s="142"/>
      <c r="CM29" s="132" t="s">
        <v>2915</v>
      </c>
      <c r="CN29" s="141" t="s">
        <v>62</v>
      </c>
      <c r="CO29" s="179">
        <f>1/CO31</f>
        <v>0.0566502027015065</v>
      </c>
      <c r="CP29" s="142"/>
      <c r="CR29" s="132" t="s">
        <v>2915</v>
      </c>
      <c r="CS29" s="141" t="s">
        <v>62</v>
      </c>
      <c r="CT29" s="179">
        <f>1/CT31</f>
        <v>0.0553429157747233</v>
      </c>
      <c r="CU29" s="142"/>
      <c r="CW29" s="132" t="s">
        <v>2915</v>
      </c>
      <c r="CX29" s="141" t="s">
        <v>62</v>
      </c>
      <c r="CY29" s="179">
        <f>1/CY31</f>
        <v>0.0534762217979775</v>
      </c>
      <c r="CZ29" s="142"/>
      <c r="DB29" s="132" t="s">
        <v>2915</v>
      </c>
      <c r="DC29" s="141" t="s">
        <v>62</v>
      </c>
      <c r="DD29" s="179">
        <f>1/DD31</f>
        <v>0.0534088463208515</v>
      </c>
      <c r="DE29" s="142"/>
      <c r="DG29" s="132" t="s">
        <v>2915</v>
      </c>
      <c r="DH29" s="141" t="s">
        <v>62</v>
      </c>
      <c r="DI29" s="179">
        <f>1/DI31</f>
        <v>0.0544452357152035</v>
      </c>
      <c r="DJ29" s="142"/>
      <c r="DL29" s="132" t="s">
        <v>2915</v>
      </c>
      <c r="DM29" s="141" t="s">
        <v>62</v>
      </c>
      <c r="DN29" s="179">
        <f>1/DN31</f>
        <v>0.0544203767305</v>
      </c>
      <c r="DO29" s="142"/>
      <c r="DQ29" s="132" t="s">
        <v>2915</v>
      </c>
      <c r="DR29" s="141" t="s">
        <v>62</v>
      </c>
      <c r="DS29" s="179">
        <f>1/DS31</f>
        <v>0.0540570929392787</v>
      </c>
      <c r="DT29" s="142"/>
      <c r="DV29" s="132" t="s">
        <v>2915</v>
      </c>
      <c r="DW29" s="141" t="s">
        <v>62</v>
      </c>
      <c r="DX29" s="179">
        <f>1/DX31</f>
        <v>0.0561469703094821</v>
      </c>
      <c r="DY29" s="142"/>
      <c r="EA29" s="132" t="s">
        <v>2915</v>
      </c>
      <c r="EB29" s="141" t="s">
        <v>62</v>
      </c>
      <c r="EC29" s="179">
        <f>1/EC31</f>
        <v>0.0563115696624797</v>
      </c>
      <c r="ED29" s="142"/>
      <c r="EF29" s="132" t="s">
        <v>2915</v>
      </c>
      <c r="EG29" s="141" t="s">
        <v>62</v>
      </c>
      <c r="EH29" s="179">
        <f>1/EH31</f>
        <v>0.0557125411158553</v>
      </c>
      <c r="EI29" s="142"/>
      <c r="EK29" s="132" t="s">
        <v>2915</v>
      </c>
      <c r="EL29" s="141" t="s">
        <v>62</v>
      </c>
      <c r="EM29" s="179">
        <f>1/EM31</f>
        <v>0.0565904054363007</v>
      </c>
      <c r="EN29" s="142"/>
      <c r="EP29" s="132" t="s">
        <v>2915</v>
      </c>
      <c r="EQ29" s="141" t="s">
        <v>62</v>
      </c>
      <c r="ER29" s="179">
        <f>1/ER31</f>
        <v>0.057937528280756</v>
      </c>
      <c r="ES29" s="142"/>
      <c r="EU29" s="132" t="s">
        <v>2915</v>
      </c>
      <c r="EV29" s="141" t="s">
        <v>62</v>
      </c>
      <c r="EW29" s="179">
        <f>1/EW31</f>
        <v>0.0579374651737897</v>
      </c>
      <c r="EX29" s="142"/>
      <c r="EZ29" s="132" t="s">
        <v>2915</v>
      </c>
      <c r="FA29" s="141" t="s">
        <v>62</v>
      </c>
      <c r="FB29" s="179">
        <f>1/FB31</f>
        <v>0.058289616582356</v>
      </c>
      <c r="FC29" s="142"/>
      <c r="FE29" s="132" t="s">
        <v>2915</v>
      </c>
      <c r="FF29" s="141" t="s">
        <v>62</v>
      </c>
      <c r="FG29" s="179">
        <f>1/FG31</f>
        <v>0.0601012994420215</v>
      </c>
      <c r="FH29" s="142"/>
      <c r="FJ29" s="132" t="s">
        <v>2915</v>
      </c>
      <c r="FK29" s="141" t="s">
        <v>62</v>
      </c>
      <c r="FL29" s="179">
        <f>1/FL31</f>
        <v>0.0635257270453394</v>
      </c>
      <c r="FM29" s="142"/>
      <c r="FO29" s="132" t="s">
        <v>2915</v>
      </c>
      <c r="FP29" s="141" t="s">
        <v>62</v>
      </c>
      <c r="FQ29" s="179">
        <f>1/FQ31</f>
        <v>0.0624676623652234</v>
      </c>
      <c r="FR29" s="142"/>
      <c r="FT29" s="132" t="s">
        <v>2915</v>
      </c>
      <c r="FU29" s="141" t="s">
        <v>62</v>
      </c>
      <c r="FV29" s="179">
        <f>1/FV31</f>
        <v>0.058138708367618</v>
      </c>
      <c r="FW29" s="142"/>
      <c r="FY29" s="132" t="s">
        <v>2915</v>
      </c>
      <c r="FZ29" s="141" t="s">
        <v>62</v>
      </c>
      <c r="GA29" s="179">
        <f>1/GA31</f>
        <v>0.0593608669121789</v>
      </c>
      <c r="GB29" s="142"/>
      <c r="GD29" s="132" t="s">
        <v>2915</v>
      </c>
      <c r="GE29" s="141" t="s">
        <v>62</v>
      </c>
      <c r="GF29" s="179">
        <f>1/GF31</f>
        <v>0.0614440278528433</v>
      </c>
      <c r="GG29" s="142"/>
      <c r="GI29" s="132" t="s">
        <v>2915</v>
      </c>
      <c r="GJ29" s="141" t="s">
        <v>62</v>
      </c>
      <c r="GK29" s="179">
        <f>1/GK31</f>
        <v>0.0608443388740811</v>
      </c>
      <c r="GL29" s="142"/>
    </row>
    <row r="30" spans="1:194">
      <c r="A30" s="136"/>
      <c r="B30" s="137" t="s">
        <v>63</v>
      </c>
      <c r="C30" s="138">
        <f>1/C32</f>
        <v>0.0549946416318261</v>
      </c>
      <c r="D30" s="142"/>
      <c r="F30" s="136"/>
      <c r="G30" s="137" t="s">
        <v>63</v>
      </c>
      <c r="H30" s="138">
        <f>1/H32</f>
        <v>0.0523809968461829</v>
      </c>
      <c r="I30" s="142"/>
      <c r="K30" s="136"/>
      <c r="L30" s="137" t="s">
        <v>63</v>
      </c>
      <c r="M30" s="138">
        <f>1/M32</f>
        <v>0.0532389246021068</v>
      </c>
      <c r="N30" s="142"/>
      <c r="P30" s="136"/>
      <c r="Q30" s="137" t="s">
        <v>63</v>
      </c>
      <c r="R30" s="138">
        <f>1/R32</f>
        <v>0.0551092664139685</v>
      </c>
      <c r="S30" s="142"/>
      <c r="U30" s="136"/>
      <c r="V30" s="137" t="s">
        <v>63</v>
      </c>
      <c r="W30" s="138">
        <f>1/W32</f>
        <v>0.0537758506534356</v>
      </c>
      <c r="X30" s="142"/>
      <c r="Z30" s="136"/>
      <c r="AA30" s="137" t="s">
        <v>63</v>
      </c>
      <c r="AB30" s="138">
        <f>1/AB32</f>
        <v>0.053029614636605</v>
      </c>
      <c r="AC30" s="142"/>
      <c r="AE30" s="136"/>
      <c r="AF30" s="137" t="s">
        <v>63</v>
      </c>
      <c r="AG30" s="138">
        <f>1/AG32</f>
        <v>0.052794441751881</v>
      </c>
      <c r="AH30" s="142"/>
      <c r="AJ30" s="136"/>
      <c r="AK30" s="137" t="s">
        <v>63</v>
      </c>
      <c r="AL30" s="138">
        <f>1/AL32</f>
        <v>0.0540627599011583</v>
      </c>
      <c r="AM30" s="142"/>
      <c r="AO30" s="136"/>
      <c r="AP30" s="137" t="s">
        <v>63</v>
      </c>
      <c r="AQ30" s="138">
        <f>1/AQ32</f>
        <v>0.0536605989951508</v>
      </c>
      <c r="AR30" s="142"/>
      <c r="AT30" s="136"/>
      <c r="AU30" s="137" t="s">
        <v>63</v>
      </c>
      <c r="AV30" s="138">
        <f>1/AV32</f>
        <v>0.0533146849898418</v>
      </c>
      <c r="AW30" s="142"/>
      <c r="AY30" s="136"/>
      <c r="AZ30" s="137" t="s">
        <v>63</v>
      </c>
      <c r="BA30" s="138">
        <f>1/BA32</f>
        <v>0.052778787162003</v>
      </c>
      <c r="BB30" s="142"/>
      <c r="BD30" s="136"/>
      <c r="BE30" s="137" t="s">
        <v>63</v>
      </c>
      <c r="BF30" s="138">
        <f>1/BF32</f>
        <v>0.0531238197341836</v>
      </c>
      <c r="BG30" s="142"/>
      <c r="BI30" s="136"/>
      <c r="BJ30" s="137" t="s">
        <v>63</v>
      </c>
      <c r="BK30" s="138">
        <f>1/BK32</f>
        <v>0.0530661363974048</v>
      </c>
      <c r="BL30" s="142"/>
      <c r="BN30" s="136"/>
      <c r="BO30" s="137" t="s">
        <v>63</v>
      </c>
      <c r="BP30" s="138">
        <f>1/BP32</f>
        <v>0.0545293679481535</v>
      </c>
      <c r="BQ30" s="142"/>
      <c r="BS30" s="136"/>
      <c r="BT30" s="137" t="s">
        <v>63</v>
      </c>
      <c r="BU30" s="138">
        <f>1/BU32</f>
        <v>0.0544805272743704</v>
      </c>
      <c r="BV30" s="142"/>
      <c r="BX30" s="136"/>
      <c r="BY30" s="137" t="s">
        <v>63</v>
      </c>
      <c r="BZ30" s="138">
        <f>1/BZ32</f>
        <v>0.0549385770043593</v>
      </c>
      <c r="CA30" s="142"/>
      <c r="CC30" s="136"/>
      <c r="CD30" s="137" t="s">
        <v>63</v>
      </c>
      <c r="CE30" s="138">
        <f>1/CE32</f>
        <v>0.0553849071726013</v>
      </c>
      <c r="CF30" s="142"/>
      <c r="CH30" s="136"/>
      <c r="CI30" s="137" t="s">
        <v>63</v>
      </c>
      <c r="CJ30" s="138">
        <f>1/CJ32</f>
        <v>0.0567453817696382</v>
      </c>
      <c r="CK30" s="142"/>
      <c r="CM30" s="136"/>
      <c r="CN30" s="137" t="s">
        <v>63</v>
      </c>
      <c r="CO30" s="138">
        <f>1/CO32</f>
        <v>0.0567800072034234</v>
      </c>
      <c r="CP30" s="142"/>
      <c r="CR30" s="136"/>
      <c r="CS30" s="137" t="s">
        <v>63</v>
      </c>
      <c r="CT30" s="138">
        <f>1/CT32</f>
        <v>0.055941434539238</v>
      </c>
      <c r="CU30" s="142"/>
      <c r="CW30" s="136"/>
      <c r="CX30" s="137" t="s">
        <v>63</v>
      </c>
      <c r="CY30" s="138">
        <f>1/CY32</f>
        <v>0.055103198648008</v>
      </c>
      <c r="CZ30" s="142"/>
      <c r="DB30" s="136"/>
      <c r="DC30" s="137" t="s">
        <v>63</v>
      </c>
      <c r="DD30" s="138">
        <f>1/DD32</f>
        <v>0.053352262716145</v>
      </c>
      <c r="DE30" s="142"/>
      <c r="DG30" s="136"/>
      <c r="DH30" s="137" t="s">
        <v>63</v>
      </c>
      <c r="DI30" s="138">
        <f>1/DI32</f>
        <v>0.0543778636175992</v>
      </c>
      <c r="DJ30" s="142"/>
      <c r="DL30" s="136"/>
      <c r="DM30" s="137" t="s">
        <v>63</v>
      </c>
      <c r="DN30" s="138">
        <f>1/DN32</f>
        <v>0.0548399264330221</v>
      </c>
      <c r="DO30" s="142"/>
      <c r="DQ30" s="136"/>
      <c r="DR30" s="137" t="s">
        <v>63</v>
      </c>
      <c r="DS30" s="138">
        <f>1/DS32</f>
        <v>0.0530736706523982</v>
      </c>
      <c r="DT30" s="142"/>
      <c r="DV30" s="136"/>
      <c r="DW30" s="137" t="s">
        <v>63</v>
      </c>
      <c r="DX30" s="138">
        <f>1/DX32</f>
        <v>0.0553610617855382</v>
      </c>
      <c r="DY30" s="142"/>
      <c r="EA30" s="136"/>
      <c r="EB30" s="137" t="s">
        <v>63</v>
      </c>
      <c r="EC30" s="138">
        <f>1/EC32</f>
        <v>0.0560689100360882</v>
      </c>
      <c r="ED30" s="142"/>
      <c r="EF30" s="136"/>
      <c r="EG30" s="137" t="s">
        <v>63</v>
      </c>
      <c r="EH30" s="138">
        <f>1/EH32</f>
        <v>0.0564210365393181</v>
      </c>
      <c r="EI30" s="142"/>
      <c r="EK30" s="136"/>
      <c r="EL30" s="137" t="s">
        <v>63</v>
      </c>
      <c r="EM30" s="138">
        <f>1/EM32</f>
        <v>0.056531562513544</v>
      </c>
      <c r="EN30" s="142"/>
      <c r="EP30" s="136"/>
      <c r="EQ30" s="137" t="s">
        <v>63</v>
      </c>
      <c r="ER30" s="138">
        <f>1/ER32</f>
        <v>0.057325352775661</v>
      </c>
      <c r="ES30" s="142"/>
      <c r="EU30" s="136"/>
      <c r="EV30" s="137" t="s">
        <v>63</v>
      </c>
      <c r="EW30" s="138">
        <f>1/EW32</f>
        <v>0.0579076409096311</v>
      </c>
      <c r="EX30" s="142"/>
      <c r="EZ30" s="136"/>
      <c r="FA30" s="137" t="s">
        <v>63</v>
      </c>
      <c r="FB30" s="138">
        <f>1/FB32</f>
        <v>0.0580675489146936</v>
      </c>
      <c r="FC30" s="142"/>
      <c r="FE30" s="136"/>
      <c r="FF30" s="137" t="s">
        <v>63</v>
      </c>
      <c r="FG30" s="138">
        <f>1/FG32</f>
        <v>0.0592883721909887</v>
      </c>
      <c r="FH30" s="142"/>
      <c r="FJ30" s="136"/>
      <c r="FK30" s="137" t="s">
        <v>63</v>
      </c>
      <c r="FL30" s="138">
        <f>1/FL32</f>
        <v>0.0613128827646393</v>
      </c>
      <c r="FM30" s="142"/>
      <c r="FO30" s="136"/>
      <c r="FP30" s="137" t="s">
        <v>63</v>
      </c>
      <c r="FQ30" s="138">
        <f>1/FQ32</f>
        <v>0.0623892365002547</v>
      </c>
      <c r="FR30" s="142"/>
      <c r="FT30" s="136"/>
      <c r="FU30" s="137" t="s">
        <v>63</v>
      </c>
      <c r="FV30" s="138">
        <f>1/FV32</f>
        <v>0.0598090342789164</v>
      </c>
      <c r="FW30" s="142"/>
      <c r="FY30" s="136"/>
      <c r="FZ30" s="137" t="s">
        <v>63</v>
      </c>
      <c r="GA30" s="138">
        <f>1/GA32</f>
        <v>0.0602687402811184</v>
      </c>
      <c r="GB30" s="142"/>
      <c r="GD30" s="136"/>
      <c r="GE30" s="137" t="s">
        <v>63</v>
      </c>
      <c r="GF30" s="138">
        <f>1/GF32</f>
        <v>0.0606121852326847</v>
      </c>
      <c r="GG30" s="142"/>
      <c r="GI30" s="136"/>
      <c r="GJ30" s="137" t="s">
        <v>63</v>
      </c>
      <c r="GK30" s="138">
        <f>1/GK32</f>
        <v>0.060871428100111</v>
      </c>
      <c r="GL30" s="142"/>
    </row>
    <row r="31" spans="1:194">
      <c r="A31" s="132" t="s">
        <v>2916</v>
      </c>
      <c r="B31" s="141" t="s">
        <v>62</v>
      </c>
      <c r="C31" s="134">
        <f>D6</f>
        <v>18.2994396</v>
      </c>
      <c r="F31" s="132" t="s">
        <v>2916</v>
      </c>
      <c r="G31" s="141" t="s">
        <v>62</v>
      </c>
      <c r="H31" s="134">
        <f>I6</f>
        <v>19.6811559</v>
      </c>
      <c r="K31" s="132" t="s">
        <v>2916</v>
      </c>
      <c r="L31" s="141" t="s">
        <v>62</v>
      </c>
      <c r="M31" s="134">
        <f>N6</f>
        <v>18.70109298</v>
      </c>
      <c r="P31" s="132" t="s">
        <v>2916</v>
      </c>
      <c r="Q31" s="141" t="s">
        <v>62</v>
      </c>
      <c r="R31" s="134">
        <f>S6</f>
        <v>17.58595215</v>
      </c>
      <c r="S31" s="135"/>
      <c r="U31" s="132" t="s">
        <v>2916</v>
      </c>
      <c r="V31" s="141" t="s">
        <v>62</v>
      </c>
      <c r="W31" s="134">
        <f>X6</f>
        <v>18.51718446</v>
      </c>
      <c r="X31" s="135"/>
      <c r="Z31" s="132" t="s">
        <v>2916</v>
      </c>
      <c r="AA31" s="141" t="s">
        <v>62</v>
      </c>
      <c r="AB31" s="134">
        <f>AC6</f>
        <v>19.134167</v>
      </c>
      <c r="AC31" s="135"/>
      <c r="AE31" s="132" t="s">
        <v>2916</v>
      </c>
      <c r="AF31" s="141" t="s">
        <v>62</v>
      </c>
      <c r="AG31" s="134">
        <f>AH6</f>
        <v>18.81112253</v>
      </c>
      <c r="AH31" s="135"/>
      <c r="AJ31" s="132" t="s">
        <v>2916</v>
      </c>
      <c r="AK31" s="141" t="s">
        <v>62</v>
      </c>
      <c r="AL31" s="134">
        <f>AM6</f>
        <v>18.71395318</v>
      </c>
      <c r="AM31" s="135"/>
      <c r="AO31" s="132" t="s">
        <v>2916</v>
      </c>
      <c r="AP31" s="141" t="s">
        <v>62</v>
      </c>
      <c r="AQ31" s="134">
        <f>AR6</f>
        <v>18.54463341</v>
      </c>
      <c r="AR31" s="135"/>
      <c r="AT31" s="132" t="s">
        <v>2916</v>
      </c>
      <c r="AU31" s="141" t="s">
        <v>62</v>
      </c>
      <c r="AV31" s="134">
        <f>AW6</f>
        <v>18.7755732</v>
      </c>
      <c r="AW31" s="135"/>
      <c r="AY31" s="132" t="s">
        <v>2916</v>
      </c>
      <c r="AZ31" s="141" t="s">
        <v>62</v>
      </c>
      <c r="BA31" s="134">
        <f>BB6</f>
        <v>19.2223416</v>
      </c>
      <c r="BB31" s="135"/>
      <c r="BD31" s="132" t="s">
        <v>2916</v>
      </c>
      <c r="BE31" s="141" t="s">
        <v>62</v>
      </c>
      <c r="BF31" s="134">
        <f>BG6</f>
        <v>18.8727</v>
      </c>
      <c r="BG31" s="135"/>
      <c r="BI31" s="132" t="s">
        <v>2916</v>
      </c>
      <c r="BJ31" s="141" t="s">
        <v>62</v>
      </c>
      <c r="BK31" s="134">
        <f>BL6</f>
        <v>18.60216151</v>
      </c>
      <c r="BL31" s="135"/>
      <c r="BN31" s="132" t="s">
        <v>2916</v>
      </c>
      <c r="BO31" s="141" t="s">
        <v>62</v>
      </c>
      <c r="BP31" s="134">
        <f>BQ6</f>
        <v>18.68690256</v>
      </c>
      <c r="BQ31" s="135"/>
      <c r="BS31" s="132" t="s">
        <v>2916</v>
      </c>
      <c r="BT31" s="141" t="s">
        <v>62</v>
      </c>
      <c r="BU31" s="134">
        <f>BV6</f>
        <v>18.41992728</v>
      </c>
      <c r="BV31" s="135"/>
      <c r="BX31" s="132" t="s">
        <v>2916</v>
      </c>
      <c r="BY31" s="141" t="s">
        <v>62</v>
      </c>
      <c r="BZ31" s="134">
        <f>CA6</f>
        <v>18.27813174</v>
      </c>
      <c r="CA31" s="135"/>
      <c r="CC31" s="132" t="s">
        <v>2916</v>
      </c>
      <c r="CD31" s="141" t="s">
        <v>62</v>
      </c>
      <c r="CE31" s="134">
        <f>CF6</f>
        <v>17.75041668</v>
      </c>
      <c r="CF31" s="135"/>
      <c r="CH31" s="132" t="s">
        <v>2916</v>
      </c>
      <c r="CI31" s="141" t="s">
        <v>62</v>
      </c>
      <c r="CJ31" s="134">
        <f>CK6</f>
        <v>17.10576</v>
      </c>
      <c r="CK31" s="135"/>
      <c r="CM31" s="132" t="s">
        <v>2916</v>
      </c>
      <c r="CN31" s="141" t="s">
        <v>62</v>
      </c>
      <c r="CO31" s="134">
        <f>CP6</f>
        <v>17.6521875</v>
      </c>
      <c r="CP31" s="135"/>
      <c r="CR31" s="132" t="s">
        <v>2916</v>
      </c>
      <c r="CS31" s="141" t="s">
        <v>62</v>
      </c>
      <c r="CT31" s="134">
        <f>CU6</f>
        <v>18.06916</v>
      </c>
      <c r="CU31" s="135"/>
      <c r="CW31" s="132" t="s">
        <v>2916</v>
      </c>
      <c r="CX31" s="141" t="s">
        <v>62</v>
      </c>
      <c r="CY31" s="134">
        <f>CZ6</f>
        <v>18.6999</v>
      </c>
      <c r="CZ31" s="135"/>
      <c r="DB31" s="132" t="s">
        <v>2916</v>
      </c>
      <c r="DC31" s="141" t="s">
        <v>62</v>
      </c>
      <c r="DD31" s="134">
        <f>DE6</f>
        <v>18.72349</v>
      </c>
      <c r="DE31" s="135"/>
      <c r="DG31" s="132" t="s">
        <v>2916</v>
      </c>
      <c r="DH31" s="141" t="s">
        <v>62</v>
      </c>
      <c r="DI31" s="134">
        <f>DJ6</f>
        <v>18.36708</v>
      </c>
      <c r="DJ31" s="135"/>
      <c r="DL31" s="132" t="s">
        <v>2916</v>
      </c>
      <c r="DM31" s="141" t="s">
        <v>62</v>
      </c>
      <c r="DN31" s="134">
        <f>DO6</f>
        <v>18.37547</v>
      </c>
      <c r="DO31" s="135"/>
      <c r="DQ31" s="132" t="s">
        <v>2916</v>
      </c>
      <c r="DR31" s="141" t="s">
        <v>62</v>
      </c>
      <c r="DS31" s="134">
        <f>DT6</f>
        <v>18.49896</v>
      </c>
      <c r="DT31" s="135"/>
      <c r="DV31" s="132" t="s">
        <v>2916</v>
      </c>
      <c r="DW31" s="141" t="s">
        <v>62</v>
      </c>
      <c r="DX31" s="134">
        <f>DY6</f>
        <v>17.8104</v>
      </c>
      <c r="DY31" s="135"/>
      <c r="EA31" s="132" t="s">
        <v>2916</v>
      </c>
      <c r="EB31" s="141" t="s">
        <v>62</v>
      </c>
      <c r="EC31" s="134">
        <f>ED6</f>
        <v>17.75834</v>
      </c>
      <c r="ED31" s="135"/>
      <c r="EF31" s="132" t="s">
        <v>2916</v>
      </c>
      <c r="EG31" s="141" t="s">
        <v>62</v>
      </c>
      <c r="EH31" s="134">
        <f>EI6</f>
        <v>17.94928</v>
      </c>
      <c r="EI31" s="135"/>
      <c r="EK31" s="132" t="s">
        <v>2916</v>
      </c>
      <c r="EL31" s="141" t="s">
        <v>62</v>
      </c>
      <c r="EM31" s="134">
        <f>EN6</f>
        <v>17.67084</v>
      </c>
      <c r="EN31" s="135"/>
      <c r="EP31" s="132" t="s">
        <v>2916</v>
      </c>
      <c r="EQ31" s="141" t="s">
        <v>62</v>
      </c>
      <c r="ER31" s="134">
        <f>ES6</f>
        <v>17.25997</v>
      </c>
      <c r="ES31" s="135"/>
      <c r="EU31" s="132" t="s">
        <v>2916</v>
      </c>
      <c r="EV31" s="141" t="s">
        <v>62</v>
      </c>
      <c r="EW31" s="134">
        <f>EX6</f>
        <v>17.2599888</v>
      </c>
      <c r="EX31" s="135"/>
      <c r="EZ31" s="132" t="s">
        <v>2916</v>
      </c>
      <c r="FA31" s="141" t="s">
        <v>62</v>
      </c>
      <c r="FB31" s="134">
        <f>FC6</f>
        <v>17.15571415</v>
      </c>
      <c r="FC31" s="135"/>
      <c r="FE31" s="132" t="s">
        <v>2916</v>
      </c>
      <c r="FF31" s="141" t="s">
        <v>62</v>
      </c>
      <c r="FG31" s="134">
        <f>FH6</f>
        <v>16.63857536</v>
      </c>
      <c r="FH31" s="135"/>
      <c r="FJ31" s="132" t="s">
        <v>2916</v>
      </c>
      <c r="FK31" s="141" t="s">
        <v>62</v>
      </c>
      <c r="FL31" s="134">
        <f>FM6</f>
        <v>15.74165376</v>
      </c>
      <c r="FM31" s="135"/>
      <c r="FO31" s="132" t="s">
        <v>2916</v>
      </c>
      <c r="FP31" s="141" t="s">
        <v>62</v>
      </c>
      <c r="FQ31" s="134">
        <f>FR6</f>
        <v>16.00828272</v>
      </c>
      <c r="FR31" s="135"/>
      <c r="FT31" s="132" t="s">
        <v>2916</v>
      </c>
      <c r="FU31" s="141" t="s">
        <v>62</v>
      </c>
      <c r="FV31" s="134">
        <f>FW6</f>
        <v>17.20024452</v>
      </c>
      <c r="FW31" s="135"/>
      <c r="FY31" s="132" t="s">
        <v>2916</v>
      </c>
      <c r="FZ31" s="141" t="s">
        <v>62</v>
      </c>
      <c r="GA31" s="134">
        <f>GB6</f>
        <v>16.84611516</v>
      </c>
      <c r="GB31" s="135"/>
      <c r="GD31" s="132" t="s">
        <v>2916</v>
      </c>
      <c r="GE31" s="141" t="s">
        <v>62</v>
      </c>
      <c r="GF31" s="134">
        <f>GG6</f>
        <v>16.27497472</v>
      </c>
      <c r="GG31" s="135"/>
      <c r="GI31" s="132" t="s">
        <v>2916</v>
      </c>
      <c r="GJ31" s="141" t="s">
        <v>62</v>
      </c>
      <c r="GK31" s="134">
        <f>GL6</f>
        <v>16.43538279</v>
      </c>
      <c r="GL31" s="135"/>
    </row>
    <row r="32" spans="1:194">
      <c r="A32" s="136"/>
      <c r="B32" s="137" t="s">
        <v>63</v>
      </c>
      <c r="C32" s="138">
        <f>AVERAGE(D6:D28)</f>
        <v>18.1835897157895</v>
      </c>
      <c r="F32" s="136"/>
      <c r="G32" s="137" t="s">
        <v>63</v>
      </c>
      <c r="H32" s="138">
        <f>AVERAGE(I6:I28)</f>
        <v>19.090892885</v>
      </c>
      <c r="K32" s="136"/>
      <c r="L32" s="137" t="s">
        <v>63</v>
      </c>
      <c r="M32" s="138">
        <f>AVERAGE(N6:N28)</f>
        <v>18.7832494265</v>
      </c>
      <c r="P32" s="136"/>
      <c r="Q32" s="137" t="s">
        <v>63</v>
      </c>
      <c r="R32" s="138">
        <f>AVERAGE(S6:S28)</f>
        <v>18.1457686714286</v>
      </c>
      <c r="S32" s="135"/>
      <c r="U32" s="136"/>
      <c r="V32" s="137" t="s">
        <v>63</v>
      </c>
      <c r="W32" s="138">
        <f>AVERAGE(X6:X28)</f>
        <v>18.5957076986957</v>
      </c>
      <c r="X32" s="135"/>
      <c r="Z32" s="136"/>
      <c r="AA32" s="137" t="s">
        <v>63</v>
      </c>
      <c r="AB32" s="138">
        <f>AVERAGE(AC6:AC28)</f>
        <v>18.8573876475</v>
      </c>
      <c r="AC32" s="135"/>
      <c r="AE32" s="136"/>
      <c r="AF32" s="137" t="s">
        <v>63</v>
      </c>
      <c r="AG32" s="138">
        <f>AVERAGE(AH6:AH28)</f>
        <v>18.9413878964706</v>
      </c>
      <c r="AH32" s="135"/>
      <c r="AJ32" s="136"/>
      <c r="AK32" s="137" t="s">
        <v>63</v>
      </c>
      <c r="AL32" s="138">
        <f>AVERAGE(AM6:AM28)</f>
        <v>18.4970209036364</v>
      </c>
      <c r="AM32" s="135"/>
      <c r="AO32" s="136"/>
      <c r="AP32" s="137" t="s">
        <v>63</v>
      </c>
      <c r="AQ32" s="138">
        <f>AVERAGE(AR6:AR28)</f>
        <v>18.63564736</v>
      </c>
      <c r="AR32" s="135"/>
      <c r="AT32" s="136"/>
      <c r="AU32" s="137" t="s">
        <v>63</v>
      </c>
      <c r="AV32" s="138">
        <f>AVERAGE(AW6:AW28)</f>
        <v>18.7565583514286</v>
      </c>
      <c r="AW32" s="135"/>
      <c r="AY32" s="136"/>
      <c r="AZ32" s="137" t="s">
        <v>63</v>
      </c>
      <c r="BA32" s="138">
        <f>AVERAGE(BB6:BB28)</f>
        <v>18.94700605625</v>
      </c>
      <c r="BB32" s="135"/>
      <c r="BD32" s="136"/>
      <c r="BE32" s="137" t="s">
        <v>63</v>
      </c>
      <c r="BF32" s="138">
        <f>AVERAGE(BG6:BG28)</f>
        <v>18.8239476190476</v>
      </c>
      <c r="BG32" s="135"/>
      <c r="BI32" s="136"/>
      <c r="BJ32" s="137" t="s">
        <v>63</v>
      </c>
      <c r="BK32" s="138">
        <f>AVERAGE(BL6:BL28)</f>
        <v>18.8444094085</v>
      </c>
      <c r="BL32" s="135"/>
      <c r="BN32" s="136"/>
      <c r="BO32" s="137" t="s">
        <v>63</v>
      </c>
      <c r="BP32" s="138">
        <f>AVERAGE(BQ6:BQ28)</f>
        <v>18.3387418125</v>
      </c>
      <c r="BQ32" s="135"/>
      <c r="BS32" s="136"/>
      <c r="BT32" s="137" t="s">
        <v>63</v>
      </c>
      <c r="BU32" s="138">
        <f>AVERAGE(BV6:BV28)</f>
        <v>18.3551821178947</v>
      </c>
      <c r="BV32" s="135"/>
      <c r="BX32" s="136"/>
      <c r="BY32" s="137" t="s">
        <v>63</v>
      </c>
      <c r="BZ32" s="138">
        <f>AVERAGE(CA6:CA28)</f>
        <v>18.202146006087</v>
      </c>
      <c r="CA32" s="135"/>
      <c r="CC32" s="136"/>
      <c r="CD32" s="137" t="s">
        <v>63</v>
      </c>
      <c r="CE32" s="138">
        <f>AVERAGE(CF6:CF28)</f>
        <v>18.0554604322727</v>
      </c>
      <c r="CF32" s="135"/>
      <c r="CH32" s="136"/>
      <c r="CI32" s="137" t="s">
        <v>63</v>
      </c>
      <c r="CJ32" s="138">
        <f>AVERAGE(CK6:CK28)</f>
        <v>17.6225794736842</v>
      </c>
      <c r="CK32" s="135"/>
      <c r="CM32" s="136"/>
      <c r="CN32" s="137" t="s">
        <v>63</v>
      </c>
      <c r="CO32" s="138">
        <f>AVERAGE(CP6:CP28)</f>
        <v>17.6118329188889</v>
      </c>
      <c r="CP32" s="135"/>
      <c r="CR32" s="136"/>
      <c r="CS32" s="137" t="s">
        <v>63</v>
      </c>
      <c r="CT32" s="138">
        <f>AVERAGE(CU6:CU28)</f>
        <v>17.8758376190476</v>
      </c>
      <c r="CU32" s="135"/>
      <c r="CW32" s="136"/>
      <c r="CX32" s="137" t="s">
        <v>63</v>
      </c>
      <c r="CY32" s="138">
        <f>AVERAGE(CZ6:CZ28)</f>
        <v>18.1477668181818</v>
      </c>
      <c r="CZ32" s="135"/>
      <c r="DB32" s="136"/>
      <c r="DC32" s="137" t="s">
        <v>63</v>
      </c>
      <c r="DD32" s="138">
        <f>AVERAGE(DE6:DE28)</f>
        <v>18.7433475</v>
      </c>
      <c r="DE32" s="135"/>
      <c r="DG32" s="136"/>
      <c r="DH32" s="137" t="s">
        <v>63</v>
      </c>
      <c r="DI32" s="138">
        <f>AVERAGE(DJ6:DJ28)</f>
        <v>18.3898361111111</v>
      </c>
      <c r="DJ32" s="135"/>
      <c r="DL32" s="136"/>
      <c r="DM32" s="137" t="s">
        <v>63</v>
      </c>
      <c r="DN32" s="138">
        <f>AVERAGE(DO6:DO28)</f>
        <v>18.2348895238095</v>
      </c>
      <c r="DO32" s="135"/>
      <c r="DQ32" s="136"/>
      <c r="DR32" s="137" t="s">
        <v>63</v>
      </c>
      <c r="DS32" s="138">
        <f>AVERAGE(DT6:DT28)</f>
        <v>18.8417342857143</v>
      </c>
      <c r="DT32" s="135"/>
      <c r="DV32" s="136"/>
      <c r="DW32" s="137" t="s">
        <v>63</v>
      </c>
      <c r="DX32" s="138">
        <f>AVERAGE(DY6:DY28)</f>
        <v>18.063237368421</v>
      </c>
      <c r="DY32" s="135"/>
      <c r="EA32" s="136"/>
      <c r="EB32" s="137" t="s">
        <v>63</v>
      </c>
      <c r="EC32" s="138">
        <f>AVERAGE(ED6:ED28)</f>
        <v>17.835196</v>
      </c>
      <c r="ED32" s="135"/>
      <c r="EF32" s="136"/>
      <c r="EG32" s="137" t="s">
        <v>63</v>
      </c>
      <c r="EH32" s="138">
        <f>AVERAGE(EI6:EI28)</f>
        <v>17.7238856521739</v>
      </c>
      <c r="EI32" s="135"/>
      <c r="EK32" s="136"/>
      <c r="EL32" s="137" t="s">
        <v>63</v>
      </c>
      <c r="EM32" s="138">
        <f>AVERAGE(EN6:EN28)</f>
        <v>17.6892333333333</v>
      </c>
      <c r="EN32" s="135"/>
      <c r="EP32" s="136"/>
      <c r="EQ32" s="137" t="s">
        <v>63</v>
      </c>
      <c r="ER32" s="138">
        <f>AVERAGE(ES6:ES28)</f>
        <v>17.4442886363636</v>
      </c>
      <c r="ES32" s="135"/>
      <c r="EU32" s="136"/>
      <c r="EV32" s="137" t="s">
        <v>63</v>
      </c>
      <c r="EW32" s="138">
        <f>AVERAGE(EX6:EX28)</f>
        <v>17.2688782394118</v>
      </c>
      <c r="EX32" s="135"/>
      <c r="EZ32" s="136"/>
      <c r="FA32" s="137" t="s">
        <v>63</v>
      </c>
      <c r="FB32" s="138">
        <f>AVERAGE(FC6:FC28)</f>
        <v>17.22132273</v>
      </c>
      <c r="FC32" s="135"/>
      <c r="FE32" s="136"/>
      <c r="FF32" s="137" t="s">
        <v>63</v>
      </c>
      <c r="FG32" s="138">
        <f>AVERAGE(FH6:FH28)</f>
        <v>16.8667137086957</v>
      </c>
      <c r="FH32" s="135"/>
      <c r="FJ32" s="136"/>
      <c r="FK32" s="137" t="s">
        <v>63</v>
      </c>
      <c r="FL32" s="138">
        <f>AVERAGE(FM6:FM28)</f>
        <v>16.30978605</v>
      </c>
      <c r="FM32" s="135"/>
      <c r="FO32" s="136"/>
      <c r="FP32" s="137" t="s">
        <v>63</v>
      </c>
      <c r="FQ32" s="138">
        <f>AVERAGE(FR6:FR28)</f>
        <v>16.0284057971429</v>
      </c>
      <c r="FR32" s="135"/>
      <c r="FT32" s="136"/>
      <c r="FU32" s="137" t="s">
        <v>63</v>
      </c>
      <c r="FV32" s="138">
        <f>AVERAGE(FW6:FW28)</f>
        <v>16.7198820722727</v>
      </c>
      <c r="FW32" s="135"/>
      <c r="FY32" s="136"/>
      <c r="FZ32" s="137" t="s">
        <v>63</v>
      </c>
      <c r="GA32" s="138">
        <f>AVERAGE(GB6:GB28)</f>
        <v>16.5923494557143</v>
      </c>
      <c r="GB32" s="135"/>
      <c r="GD32" s="136"/>
      <c r="GE32" s="137" t="s">
        <v>63</v>
      </c>
      <c r="GF32" s="138">
        <f>AVERAGE(GG6:GG28)</f>
        <v>16.4983327388889</v>
      </c>
      <c r="GG32" s="135"/>
      <c r="GI32" s="136"/>
      <c r="GJ32" s="137" t="s">
        <v>63</v>
      </c>
      <c r="GK32" s="138">
        <f>AVERAGE(GL6:GL28)</f>
        <v>16.4280686557143</v>
      </c>
      <c r="GL32" s="135"/>
    </row>
    <row r="33" spans="1:194">
      <c r="A33" s="164"/>
      <c r="B33" s="164">
        <f>B7</f>
        <v>45043</v>
      </c>
      <c r="F33" s="164"/>
      <c r="G33" s="164">
        <f>G7</f>
        <v>45076</v>
      </c>
      <c r="K33" s="164"/>
      <c r="L33" s="164">
        <f>L7</f>
        <v>45106</v>
      </c>
      <c r="P33" s="164"/>
      <c r="Q33" s="164">
        <f>Q7</f>
        <v>45135</v>
      </c>
      <c r="R33" s="135"/>
      <c r="S33" s="135"/>
      <c r="U33" s="164"/>
      <c r="V33" s="164">
        <f>V7</f>
        <v>45168</v>
      </c>
      <c r="W33" s="135"/>
      <c r="X33" s="135"/>
      <c r="Z33" s="164"/>
      <c r="AA33" s="164">
        <f>AA7</f>
        <v>45196</v>
      </c>
      <c r="AB33" s="135"/>
      <c r="AC33" s="135"/>
      <c r="AE33" s="164"/>
      <c r="AF33" s="164">
        <f>AF7</f>
        <v>45229</v>
      </c>
      <c r="AG33" s="135"/>
      <c r="AH33" s="135"/>
      <c r="AJ33" s="164"/>
      <c r="AK33" s="164">
        <f>AK7</f>
        <v>45259</v>
      </c>
      <c r="AL33" s="135"/>
      <c r="AM33" s="135"/>
      <c r="AO33" s="164"/>
      <c r="AP33" s="164">
        <f>AP7</f>
        <v>45288</v>
      </c>
      <c r="AQ33" s="135"/>
      <c r="AR33" s="135"/>
      <c r="AT33" s="164"/>
      <c r="AU33" s="164">
        <f>AU7</f>
        <v>45320</v>
      </c>
      <c r="AV33" s="135"/>
      <c r="AW33" s="135"/>
      <c r="AY33" s="164"/>
      <c r="AZ33" s="164">
        <f>AZ7</f>
        <v>45350</v>
      </c>
      <c r="BA33" s="135"/>
      <c r="BB33" s="135"/>
      <c r="BD33" s="164"/>
      <c r="BE33" s="164">
        <f>BE7</f>
        <v>45379</v>
      </c>
      <c r="BF33" s="135"/>
      <c r="BG33" s="135"/>
      <c r="BI33" s="164"/>
      <c r="BJ33" s="164">
        <f>BJ7</f>
        <v>45411</v>
      </c>
      <c r="BK33" s="135"/>
      <c r="BL33" s="135"/>
      <c r="BN33" s="164"/>
      <c r="BO33" s="164">
        <f>BO7</f>
        <v>45442</v>
      </c>
      <c r="BP33" s="135"/>
      <c r="BQ33" s="135"/>
      <c r="BS33" s="164"/>
      <c r="BT33" s="164">
        <f>BT7</f>
        <v>45470</v>
      </c>
      <c r="BU33" s="135"/>
      <c r="BV33" s="135"/>
      <c r="BX33" s="164"/>
      <c r="BY33" s="164">
        <f>BY7</f>
        <v>45503</v>
      </c>
      <c r="BZ33" s="135"/>
      <c r="CA33" s="135"/>
      <c r="CC33" s="164"/>
      <c r="CD33" s="164">
        <f>CD7</f>
        <v>45533</v>
      </c>
      <c r="CE33" s="135"/>
      <c r="CF33" s="135"/>
      <c r="CH33" s="164"/>
      <c r="CI33" s="164">
        <f>CI7</f>
        <v>45562</v>
      </c>
      <c r="CJ33" s="135"/>
      <c r="CK33" s="135"/>
      <c r="CM33" s="164"/>
      <c r="CN33" s="164">
        <f>CN7</f>
        <v>45595</v>
      </c>
      <c r="CO33" s="135"/>
      <c r="CP33" s="135"/>
      <c r="CR33" s="164"/>
      <c r="CS33" s="164">
        <f>CS7</f>
        <v>45624</v>
      </c>
      <c r="CT33" s="135"/>
      <c r="CU33" s="135"/>
      <c r="CW33" s="164"/>
      <c r="CX33" s="164">
        <f>CX7</f>
        <v>45656</v>
      </c>
      <c r="CY33" s="135"/>
      <c r="CZ33" s="135"/>
      <c r="DB33" s="164"/>
      <c r="DC33" s="164">
        <f>DC7</f>
        <v>45673</v>
      </c>
      <c r="DD33" s="135"/>
      <c r="DE33" s="135"/>
      <c r="DG33" s="164"/>
      <c r="DH33" s="164">
        <f>DH7</f>
        <v>45715</v>
      </c>
      <c r="DI33" s="135"/>
      <c r="DJ33" s="135"/>
      <c r="DL33" s="164"/>
      <c r="DM33" s="164">
        <f>DM7</f>
        <v>45744</v>
      </c>
      <c r="DN33" s="135"/>
      <c r="DO33" s="135"/>
      <c r="DQ33" s="164"/>
      <c r="DR33" s="164">
        <f>DR7</f>
        <v>45776</v>
      </c>
      <c r="DS33" s="135"/>
      <c r="DT33" s="135"/>
      <c r="DV33" s="164"/>
      <c r="DW33" s="164">
        <f>DW7</f>
        <v>45806</v>
      </c>
      <c r="DX33" s="135"/>
      <c r="DY33" s="135"/>
      <c r="EA33" s="164"/>
      <c r="EB33" s="164">
        <f>EB7</f>
        <v>45835</v>
      </c>
      <c r="EC33" s="135"/>
      <c r="ED33" s="135"/>
      <c r="EF33" s="164"/>
      <c r="EG33" s="164">
        <f>EG7</f>
        <v>45868</v>
      </c>
      <c r="EH33" s="135"/>
      <c r="EI33" s="135"/>
      <c r="EK33" s="164"/>
      <c r="EL33" s="164">
        <f>EL7</f>
        <v>45897</v>
      </c>
      <c r="EM33" s="135"/>
      <c r="EN33" s="135"/>
      <c r="EP33" s="164"/>
      <c r="EQ33" s="164">
        <f>EQ7</f>
        <v>45929</v>
      </c>
      <c r="ER33" s="135"/>
      <c r="ES33" s="135"/>
      <c r="EU33" s="164"/>
      <c r="EV33" s="164">
        <f>EV7</f>
        <v>45960</v>
      </c>
      <c r="EW33" s="135"/>
      <c r="EX33" s="135"/>
      <c r="EZ33" s="164"/>
      <c r="FA33" s="164">
        <f>FA7</f>
        <v>45988</v>
      </c>
      <c r="FB33" s="135"/>
      <c r="FC33" s="135"/>
      <c r="FE33" s="164"/>
      <c r="FF33" s="164">
        <f>FF7</f>
        <v>46021</v>
      </c>
      <c r="FG33" s="135"/>
      <c r="FH33" s="135"/>
      <c r="FJ33" s="164"/>
      <c r="FK33" s="164">
        <f>FK7</f>
        <v>46051</v>
      </c>
      <c r="FL33" s="135"/>
      <c r="FM33" s="135"/>
      <c r="FO33" s="164"/>
      <c r="FP33" s="164">
        <f>FP7</f>
        <v>46079</v>
      </c>
      <c r="FQ33" s="135"/>
      <c r="FR33" s="135"/>
      <c r="FT33" s="164"/>
      <c r="FU33" s="164">
        <f>FU7</f>
        <v>46111</v>
      </c>
      <c r="FV33" s="135"/>
      <c r="FW33" s="135"/>
      <c r="FY33" s="164"/>
      <c r="FZ33" s="164">
        <f>FZ7</f>
        <v>46141</v>
      </c>
      <c r="GA33" s="135"/>
      <c r="GB33" s="135"/>
      <c r="GD33" s="164"/>
      <c r="GE33" s="164">
        <f>GE7</f>
        <v>46170</v>
      </c>
      <c r="GF33" s="135"/>
      <c r="GG33" s="135"/>
      <c r="GI33" s="164"/>
      <c r="GJ33" s="164">
        <f>GJ7</f>
        <v>46202</v>
      </c>
      <c r="GK33" s="135"/>
      <c r="GL33" s="135"/>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FM33"/>
  <sheetViews>
    <sheetView zoomScale="90" zoomScaleNormal="90" topLeftCell="EW1" workbookViewId="0">
      <selection activeCell="IF2" sqref="IF2"/>
    </sheetView>
  </sheetViews>
  <sheetFormatPr defaultColWidth="8.88888888888889" defaultRowHeight="14.4"/>
  <cols>
    <col min="1" max="1" width="13.8888888888889" customWidth="1"/>
    <col min="2" max="2" width="10.787037037037" customWidth="1"/>
    <col min="3" max="3" width="16.787037037037" customWidth="1"/>
    <col min="4" max="4" width="19.4444444444444" customWidth="1"/>
    <col min="6" max="6" width="13.8888888888889" customWidth="1"/>
    <col min="7" max="7" width="12.3333333333333" customWidth="1"/>
    <col min="8" max="8" width="16.787037037037" customWidth="1"/>
    <col min="9" max="9" width="19.4444444444444" customWidth="1"/>
    <col min="11" max="11" width="13.8888888888889" customWidth="1"/>
    <col min="12" max="12" width="12.3333333333333" customWidth="1"/>
    <col min="13" max="13" width="16.787037037037" customWidth="1"/>
    <col min="14" max="14" width="19.4444444444444" customWidth="1"/>
    <col min="16" max="16" width="13.8888888888889" customWidth="1"/>
    <col min="17" max="17" width="12.3333333333333" customWidth="1"/>
    <col min="18" max="18" width="16.787037037037" customWidth="1"/>
    <col min="19" max="19" width="19.4444444444444" customWidth="1"/>
    <col min="21" max="21" width="13.8888888888889" customWidth="1"/>
    <col min="22" max="22" width="12.3333333333333" customWidth="1"/>
    <col min="23" max="23" width="16.787037037037" customWidth="1"/>
    <col min="24" max="24" width="19.4444444444444" customWidth="1"/>
    <col min="26" max="26" width="13.8888888888889" customWidth="1"/>
    <col min="27" max="27" width="12.3333333333333" customWidth="1"/>
    <col min="28" max="28" width="16.787037037037" customWidth="1"/>
    <col min="29" max="29" width="19.4444444444444" customWidth="1"/>
    <col min="31" max="31" width="13.8888888888889" customWidth="1"/>
    <col min="32" max="32" width="12.3333333333333" customWidth="1"/>
    <col min="33" max="33" width="16.787037037037" customWidth="1"/>
    <col min="34" max="34" width="19.4444444444444" customWidth="1"/>
    <col min="36" max="36" width="13.8888888888889" customWidth="1"/>
    <col min="37" max="37" width="12.3333333333333" customWidth="1"/>
    <col min="38" max="38" width="16.787037037037" customWidth="1"/>
    <col min="39" max="39" width="19.4444444444444" customWidth="1"/>
    <col min="41" max="41" width="13.8888888888889" customWidth="1"/>
    <col min="42" max="42" width="12.3333333333333" customWidth="1"/>
    <col min="43" max="43" width="16.787037037037" customWidth="1"/>
    <col min="44" max="44" width="19.4444444444444" customWidth="1"/>
    <col min="46" max="46" width="13.8888888888889" customWidth="1"/>
    <col min="47" max="47" width="12.3333333333333" customWidth="1"/>
    <col min="48" max="48" width="16.787037037037" customWidth="1"/>
    <col min="49" max="49" width="19.4444444444444" customWidth="1"/>
    <col min="51" max="51" width="13.8888888888889" customWidth="1"/>
    <col min="52" max="52" width="12.3333333333333" customWidth="1"/>
    <col min="53" max="53" width="16.787037037037" customWidth="1"/>
    <col min="54" max="54" width="19.4444444444444" customWidth="1"/>
    <col min="56" max="56" width="11.5555555555556" customWidth="1"/>
    <col min="57" max="57" width="10.787037037037" customWidth="1"/>
    <col min="58" max="58" width="11.4444444444444" customWidth="1"/>
    <col min="59" max="59" width="9.21296296296296" customWidth="1"/>
    <col min="61" max="61" width="11.5555555555556" customWidth="1"/>
    <col min="62" max="62" width="10.787037037037" customWidth="1"/>
    <col min="63" max="63" width="11.4444444444444" customWidth="1"/>
    <col min="64" max="64" width="9.21296296296296" customWidth="1"/>
    <col min="66" max="66" width="11.5555555555556" customWidth="1"/>
    <col min="67" max="67" width="10.787037037037" customWidth="1"/>
    <col min="68" max="68" width="11.4444444444444" customWidth="1"/>
    <col min="69" max="69" width="9.21296296296296" customWidth="1"/>
    <col min="71" max="71" width="11.5555555555556" customWidth="1"/>
    <col min="72" max="72" width="10.787037037037" customWidth="1"/>
    <col min="73" max="73" width="11.4444444444444" customWidth="1"/>
    <col min="74" max="74" width="9.21296296296296" customWidth="1"/>
    <col min="76" max="76" width="11.5555555555556" customWidth="1"/>
    <col min="77" max="77" width="10.787037037037" customWidth="1"/>
    <col min="78" max="78" width="11.4444444444444" customWidth="1"/>
    <col min="79" max="79" width="9.21296296296296" customWidth="1"/>
    <col min="81" max="81" width="11.5555555555556" customWidth="1"/>
    <col min="82" max="82" width="10.787037037037" customWidth="1"/>
    <col min="83" max="83" width="11.4444444444444" customWidth="1"/>
    <col min="84" max="84" width="9.21296296296296" customWidth="1"/>
    <col min="86" max="86" width="11.5555555555556" customWidth="1"/>
    <col min="87" max="87" width="10.787037037037" customWidth="1"/>
    <col min="88" max="88" width="11.4444444444444" customWidth="1"/>
    <col min="89" max="89" width="9.21296296296296" customWidth="1"/>
    <col min="91" max="91" width="11.5555555555556" customWidth="1"/>
    <col min="92" max="92" width="10.787037037037" customWidth="1"/>
    <col min="93" max="93" width="11.4444444444444" customWidth="1"/>
    <col min="94" max="94" width="9.21296296296296" customWidth="1"/>
    <col min="96" max="96" width="11.5555555555556" customWidth="1"/>
    <col min="97" max="97" width="10.787037037037" customWidth="1"/>
    <col min="98" max="98" width="11.4444444444444" customWidth="1"/>
    <col min="99" max="99" width="9.21296296296296" customWidth="1"/>
    <col min="101" max="101" width="11.5555555555556" customWidth="1"/>
    <col min="102" max="102" width="10.787037037037" customWidth="1"/>
    <col min="103" max="103" width="11.4444444444444" customWidth="1"/>
    <col min="104" max="104" width="9.21296296296296" customWidth="1"/>
    <col min="106" max="106" width="11.5555555555556" customWidth="1"/>
    <col min="107" max="107" width="10.787037037037" customWidth="1"/>
    <col min="108" max="108" width="11.4444444444444" customWidth="1"/>
    <col min="109" max="109" width="9.21296296296296" customWidth="1"/>
    <col min="111" max="111" width="11.5555555555556" customWidth="1"/>
    <col min="112" max="112" width="10.787037037037" customWidth="1"/>
    <col min="113" max="113" width="11.4444444444444" customWidth="1"/>
    <col min="114" max="114" width="9.21296296296296" customWidth="1"/>
    <col min="116" max="116" width="11.5555555555556" customWidth="1"/>
    <col min="117" max="117" width="10.787037037037" customWidth="1"/>
    <col min="118" max="118" width="11.4444444444444" customWidth="1"/>
    <col min="119" max="119" width="9.21296296296296" customWidth="1"/>
    <col min="121" max="121" width="11.5555555555556" customWidth="1"/>
    <col min="122" max="122" width="10.787037037037" customWidth="1"/>
    <col min="123" max="123" width="11.4444444444444" customWidth="1"/>
    <col min="124" max="124" width="9.21296296296296" customWidth="1"/>
    <col min="126" max="126" width="11.5555555555556" customWidth="1"/>
    <col min="127" max="127" width="12.3703703703704" customWidth="1"/>
    <col min="128" max="128" width="11.4444444444444" customWidth="1"/>
    <col min="129" max="129" width="9.21296296296296" customWidth="1"/>
    <col min="131" max="131" width="11.5555555555556" customWidth="1"/>
    <col min="132" max="132" width="12.3703703703704" customWidth="1"/>
    <col min="133" max="133" width="11.4444444444444" customWidth="1"/>
    <col min="134" max="134" width="9.21296296296296" customWidth="1"/>
    <col min="136" max="136" width="11.5555555555556" customWidth="1"/>
    <col min="137" max="137" width="12.3703703703704" customWidth="1"/>
    <col min="138" max="138" width="11.4444444444444" customWidth="1"/>
    <col min="139" max="139" width="9.21296296296296" customWidth="1"/>
    <col min="141" max="141" width="11.5555555555556" customWidth="1"/>
    <col min="142" max="142" width="12.3703703703704" customWidth="1"/>
    <col min="143" max="143" width="11.4444444444444" customWidth="1"/>
    <col min="144" max="144" width="9.21296296296296" customWidth="1"/>
    <col min="146" max="146" width="11.5555555555556" customWidth="1"/>
    <col min="147" max="147" width="12.3703703703704" customWidth="1"/>
    <col min="148" max="148" width="11.4444444444444" customWidth="1"/>
    <col min="149" max="149" width="9.21296296296296" customWidth="1"/>
    <col min="151" max="151" width="11.5555555555556" customWidth="1"/>
    <col min="152" max="152" width="12.3703703703704" customWidth="1"/>
    <col min="153" max="153" width="11.4444444444444" customWidth="1"/>
    <col min="154" max="154" width="9.21296296296296" customWidth="1"/>
    <col min="156" max="156" width="11.5555555555556" customWidth="1"/>
    <col min="157" max="157" width="12.3703703703704" customWidth="1"/>
    <col min="158" max="158" width="11.4444444444444" customWidth="1"/>
    <col min="159" max="159" width="9.21296296296296" customWidth="1"/>
    <col min="161" max="161" width="11.5555555555556" customWidth="1"/>
    <col min="162" max="162" width="12.3703703703704" customWidth="1"/>
    <col min="163" max="163" width="11.4444444444444" customWidth="1"/>
    <col min="164" max="164" width="9.21296296296296" customWidth="1"/>
    <col min="166" max="166" width="11.5555555555556" customWidth="1"/>
    <col min="167" max="167" width="12.3703703703704" customWidth="1"/>
    <col min="168" max="168" width="11.4444444444444" customWidth="1"/>
    <col min="169" max="169" width="9.21296296296296" customWidth="1"/>
  </cols>
  <sheetData>
    <row r="1" spans="1:169">
      <c r="A1" s="300" t="s">
        <v>2917</v>
      </c>
      <c r="B1" s="301" t="s">
        <v>62</v>
      </c>
      <c r="C1" s="311">
        <f>C6</f>
        <v>5.2599</v>
      </c>
      <c r="D1" s="303"/>
      <c r="F1" s="300" t="s">
        <v>2917</v>
      </c>
      <c r="G1" s="301" t="s">
        <v>62</v>
      </c>
      <c r="H1" s="311">
        <f>H6</f>
        <v>5.2744</v>
      </c>
      <c r="I1" s="303"/>
      <c r="K1" s="300" t="s">
        <v>2917</v>
      </c>
      <c r="L1" s="301" t="s">
        <v>62</v>
      </c>
      <c r="M1" s="311">
        <f>M6</f>
        <v>5.337</v>
      </c>
      <c r="N1" s="303"/>
      <c r="P1" s="300" t="s">
        <v>2917</v>
      </c>
      <c r="Q1" s="301" t="s">
        <v>62</v>
      </c>
      <c r="R1" s="311">
        <f>R6</f>
        <v>5.3772</v>
      </c>
      <c r="S1" s="303"/>
      <c r="U1" s="300" t="s">
        <v>2917</v>
      </c>
      <c r="V1" s="301" t="s">
        <v>62</v>
      </c>
      <c r="W1" s="311">
        <f>W6</f>
        <v>5.3173</v>
      </c>
      <c r="X1" s="303"/>
      <c r="Z1" s="300" t="s">
        <v>2917</v>
      </c>
      <c r="AA1" s="301" t="s">
        <v>62</v>
      </c>
      <c r="AB1" s="311">
        <f>AB6</f>
        <v>5.2937</v>
      </c>
      <c r="AC1" s="303"/>
      <c r="AE1" s="300" t="s">
        <v>2917</v>
      </c>
      <c r="AF1" s="301" t="s">
        <v>62</v>
      </c>
      <c r="AG1" s="311">
        <f>AG6</f>
        <v>5.2762</v>
      </c>
      <c r="AH1" s="303"/>
      <c r="AJ1" s="300" t="s">
        <v>2917</v>
      </c>
      <c r="AK1" s="301" t="s">
        <v>62</v>
      </c>
      <c r="AL1" s="311">
        <f>AL6</f>
        <v>5.241</v>
      </c>
      <c r="AM1" s="303"/>
      <c r="AO1" s="300" t="s">
        <v>2917</v>
      </c>
      <c r="AP1" s="301" t="s">
        <v>62</v>
      </c>
      <c r="AQ1" s="311">
        <f>AQ6</f>
        <v>5.2849</v>
      </c>
      <c r="AR1" s="303"/>
      <c r="AT1" s="300" t="s">
        <v>2917</v>
      </c>
      <c r="AU1" s="301" t="s">
        <v>62</v>
      </c>
      <c r="AV1" s="311">
        <f>AV6</f>
        <v>5.279</v>
      </c>
      <c r="AW1" s="303"/>
      <c r="AY1" s="300" t="s">
        <v>2917</v>
      </c>
      <c r="AZ1" s="301" t="s">
        <v>62</v>
      </c>
      <c r="BA1" s="311">
        <f>BA6</f>
        <v>5.3295</v>
      </c>
      <c r="BB1" s="303"/>
      <c r="BD1" s="300" t="s">
        <v>2917</v>
      </c>
      <c r="BE1" s="301" t="s">
        <v>62</v>
      </c>
      <c r="BF1" s="311">
        <f>BF6</f>
        <v>5.4588</v>
      </c>
      <c r="BG1" s="303"/>
      <c r="BI1" s="300" t="s">
        <v>2917</v>
      </c>
      <c r="BJ1" s="301" t="s">
        <v>62</v>
      </c>
      <c r="BK1" s="311">
        <f>BK6</f>
        <v>5.4731</v>
      </c>
      <c r="BL1" s="303"/>
      <c r="BN1" s="300" t="s">
        <v>2917</v>
      </c>
      <c r="BO1" s="301" t="s">
        <v>62</v>
      </c>
      <c r="BP1" s="311">
        <f>BP6</f>
        <v>5.3884</v>
      </c>
      <c r="BQ1" s="303"/>
      <c r="BS1" s="300" t="s">
        <v>2917</v>
      </c>
      <c r="BT1" s="301" t="s">
        <v>62</v>
      </c>
      <c r="BU1" s="311">
        <f>BU6</f>
        <v>5.3712</v>
      </c>
      <c r="BV1" s="303"/>
      <c r="BX1" s="300" t="s">
        <v>2917</v>
      </c>
      <c r="BY1" s="301" t="s">
        <v>62</v>
      </c>
      <c r="BZ1" s="311">
        <f>BZ6</f>
        <v>5.3214</v>
      </c>
      <c r="CA1" s="303"/>
      <c r="CC1" s="300" t="s">
        <v>2917</v>
      </c>
      <c r="CD1" s="301" t="s">
        <v>62</v>
      </c>
      <c r="CE1" s="311">
        <f>CE6</f>
        <v>5.2933</v>
      </c>
      <c r="CF1" s="303"/>
      <c r="CH1" s="300" t="s">
        <v>2917</v>
      </c>
      <c r="CI1" s="301" t="s">
        <v>62</v>
      </c>
      <c r="CJ1" s="311">
        <f>CJ6</f>
        <v>5.3522</v>
      </c>
      <c r="CK1" s="303"/>
      <c r="CM1" s="300" t="s">
        <v>2917</v>
      </c>
      <c r="CN1" s="301" t="s">
        <v>62</v>
      </c>
      <c r="CO1" s="311">
        <f>CO6</f>
        <v>5.3631</v>
      </c>
      <c r="CP1" s="303"/>
      <c r="CR1" s="300" t="s">
        <v>2917</v>
      </c>
      <c r="CS1" s="301" t="s">
        <v>62</v>
      </c>
      <c r="CT1" s="311">
        <f>CT6</f>
        <v>5.5219</v>
      </c>
      <c r="CU1" s="303"/>
      <c r="CW1" s="300" t="s">
        <v>2917</v>
      </c>
      <c r="CX1" s="301" t="s">
        <v>62</v>
      </c>
      <c r="CY1" s="311">
        <f>CY6</f>
        <v>5.5783</v>
      </c>
      <c r="CZ1" s="303"/>
      <c r="DB1" s="300" t="s">
        <v>2917</v>
      </c>
      <c r="DC1" s="301" t="s">
        <v>62</v>
      </c>
      <c r="DD1" s="311">
        <f>DD6</f>
        <v>5.6179</v>
      </c>
      <c r="DE1" s="303"/>
      <c r="DG1" s="300" t="s">
        <v>2917</v>
      </c>
      <c r="DH1" s="301" t="s">
        <v>62</v>
      </c>
      <c r="DI1" s="311">
        <f>DI6</f>
        <v>5.5306</v>
      </c>
      <c r="DJ1" s="303"/>
      <c r="DL1" s="300" t="s">
        <v>2917</v>
      </c>
      <c r="DM1" s="301" t="s">
        <v>62</v>
      </c>
      <c r="DN1" s="311">
        <f>DN6</f>
        <v>5.5453</v>
      </c>
      <c r="DO1" s="303"/>
      <c r="DQ1" s="300" t="s">
        <v>2917</v>
      </c>
      <c r="DR1" s="301" t="s">
        <v>62</v>
      </c>
      <c r="DS1" s="311">
        <f>DS6</f>
        <v>5.5131</v>
      </c>
      <c r="DT1" s="303"/>
      <c r="DV1" s="300" t="s">
        <v>2917</v>
      </c>
      <c r="DW1" s="301" t="s">
        <v>62</v>
      </c>
      <c r="DX1" s="311">
        <f>DX6</f>
        <v>5.4615</v>
      </c>
      <c r="DY1" s="303"/>
      <c r="EA1" s="300" t="s">
        <v>2917</v>
      </c>
      <c r="EB1" s="301" t="s">
        <v>62</v>
      </c>
      <c r="EC1" s="311">
        <f>EC6</f>
        <v>5.4589</v>
      </c>
      <c r="ED1" s="303"/>
      <c r="EF1" s="300" t="s">
        <v>2917</v>
      </c>
      <c r="EG1" s="301" t="s">
        <v>62</v>
      </c>
      <c r="EH1" s="311">
        <f>EH6</f>
        <v>5.4586</v>
      </c>
      <c r="EI1" s="303"/>
      <c r="EK1" s="300" t="s">
        <v>2917</v>
      </c>
      <c r="EL1" s="301" t="s">
        <v>62</v>
      </c>
      <c r="EM1" s="311">
        <f>EM6</f>
        <v>5.5061</v>
      </c>
      <c r="EN1" s="303"/>
      <c r="EP1" s="300" t="s">
        <v>2917</v>
      </c>
      <c r="EQ1" s="301" t="s">
        <v>62</v>
      </c>
      <c r="ER1" s="311">
        <f>ER6</f>
        <v>5.4488</v>
      </c>
      <c r="ES1" s="303"/>
      <c r="EU1" s="300" t="s">
        <v>2917</v>
      </c>
      <c r="EV1" s="301" t="s">
        <v>62</v>
      </c>
      <c r="EW1" s="311">
        <f>EW6</f>
        <v>5.3575</v>
      </c>
      <c r="EX1" s="303"/>
      <c r="EZ1" s="300" t="s">
        <v>2917</v>
      </c>
      <c r="FA1" s="301" t="s">
        <v>62</v>
      </c>
      <c r="FB1" s="311">
        <f>FB6</f>
        <v>5.3518</v>
      </c>
      <c r="FC1" s="303"/>
      <c r="FE1" s="300" t="s">
        <v>2917</v>
      </c>
      <c r="FF1" s="301" t="s">
        <v>62</v>
      </c>
      <c r="FG1" s="311">
        <f>FG6</f>
        <v>5.3271</v>
      </c>
      <c r="FH1" s="303"/>
      <c r="FJ1" s="300" t="s">
        <v>2917</v>
      </c>
      <c r="FK1" s="301" t="s">
        <v>62</v>
      </c>
      <c r="FL1" s="311">
        <f>FL6</f>
        <v>5.2605</v>
      </c>
      <c r="FM1" s="303"/>
    </row>
    <row r="2" spans="1:169">
      <c r="A2" s="304"/>
      <c r="B2" s="305" t="s">
        <v>63</v>
      </c>
      <c r="C2" s="311">
        <f>1/C4</f>
        <v>5.31606732625785</v>
      </c>
      <c r="D2" s="303"/>
      <c r="F2" s="304"/>
      <c r="G2" s="305" t="s">
        <v>63</v>
      </c>
      <c r="H2" s="311">
        <f>1/H4</f>
        <v>5.26731699997388</v>
      </c>
      <c r="I2" s="303"/>
      <c r="K2" s="304"/>
      <c r="L2" s="305" t="s">
        <v>63</v>
      </c>
      <c r="M2" s="311">
        <f>AVERAGE(M6:M28)</f>
        <v>5.31598636363636</v>
      </c>
      <c r="N2" s="303"/>
      <c r="P2" s="304"/>
      <c r="Q2" s="305" t="s">
        <v>63</v>
      </c>
      <c r="R2" s="311">
        <f>AVERAGE(R6:R28)</f>
        <v>5.3374380952381</v>
      </c>
      <c r="S2" s="303"/>
      <c r="U2" s="304"/>
      <c r="V2" s="305" t="s">
        <v>63</v>
      </c>
      <c r="W2" s="311">
        <f>AVERAGE(W6:W28)</f>
        <v>5.33368571428571</v>
      </c>
      <c r="X2" s="303"/>
      <c r="Z2" s="304"/>
      <c r="AA2" s="305" t="s">
        <v>63</v>
      </c>
      <c r="AB2" s="311">
        <f>AVERAGE(AB6:AB28)</f>
        <v>5.300275</v>
      </c>
      <c r="AC2" s="303"/>
      <c r="AE2" s="304"/>
      <c r="AF2" s="305" t="s">
        <v>63</v>
      </c>
      <c r="AG2" s="311">
        <f>AVERAGE(AG6:AG28)</f>
        <v>5.31057619047619</v>
      </c>
      <c r="AH2" s="303"/>
      <c r="AJ2" s="304"/>
      <c r="AK2" s="305" t="s">
        <v>63</v>
      </c>
      <c r="AL2" s="311">
        <f>AVERAGE(AL6:AL28)</f>
        <v>5.255255</v>
      </c>
      <c r="AM2" s="303"/>
      <c r="AO2" s="304"/>
      <c r="AP2" s="305" t="s">
        <v>63</v>
      </c>
      <c r="AQ2" s="311">
        <f>AVERAGE(AQ6:AQ28)</f>
        <v>5.27871</v>
      </c>
      <c r="AR2" s="303"/>
      <c r="AT2" s="304"/>
      <c r="AU2" s="305" t="s">
        <v>63</v>
      </c>
      <c r="AV2" s="311">
        <f>AVERAGE(AV6:AV28)</f>
        <v>5.28501052631579</v>
      </c>
      <c r="AW2" s="303"/>
      <c r="AY2" s="304"/>
      <c r="AZ2" s="305" t="s">
        <v>63</v>
      </c>
      <c r="BA2" s="311">
        <f>AVERAGE(BA6:BA28)</f>
        <v>5.31062173913043</v>
      </c>
      <c r="BB2" s="303"/>
      <c r="BD2" s="304"/>
      <c r="BE2" s="305" t="s">
        <v>63</v>
      </c>
      <c r="BF2" s="311">
        <f>AVERAGE(BF6:BF28)</f>
        <v>5.42105454545454</v>
      </c>
      <c r="BG2" s="303"/>
      <c r="BI2" s="304"/>
      <c r="BJ2" s="305" t="s">
        <v>63</v>
      </c>
      <c r="BK2" s="311">
        <f>AVERAGE(BK6:BK28)</f>
        <v>5.45776315789474</v>
      </c>
      <c r="BL2" s="303"/>
      <c r="BN2" s="304"/>
      <c r="BO2" s="305" t="s">
        <v>63</v>
      </c>
      <c r="BP2" s="311">
        <f>AVERAGE(BP6:BP28)</f>
        <v>5.40812777777778</v>
      </c>
      <c r="BQ2" s="303"/>
      <c r="BS2" s="304"/>
      <c r="BT2" s="305" t="s">
        <v>63</v>
      </c>
      <c r="BU2" s="311">
        <f>AVERAGE(BU6:BU28)</f>
        <v>5.38383333333333</v>
      </c>
      <c r="BV2" s="303"/>
      <c r="BX2" s="304"/>
      <c r="BY2" s="305" t="s">
        <v>63</v>
      </c>
      <c r="BZ2" s="311">
        <f>AVERAGE(BZ6:BZ28)</f>
        <v>5.35050909090909</v>
      </c>
      <c r="CA2" s="303"/>
      <c r="CC2" s="304"/>
      <c r="CD2" s="305" t="s">
        <v>63</v>
      </c>
      <c r="CE2" s="311">
        <f>AVERAGE(CE6:CE28)</f>
        <v>5.290975</v>
      </c>
      <c r="CF2" s="303"/>
      <c r="CH2" s="304"/>
      <c r="CI2" s="305" t="s">
        <v>63</v>
      </c>
      <c r="CJ2" s="311">
        <f>AVERAGE(CJ6:CJ28)</f>
        <v>5.35803888888889</v>
      </c>
      <c r="CK2" s="303"/>
      <c r="CM2" s="304"/>
      <c r="CN2" s="305" t="s">
        <v>63</v>
      </c>
      <c r="CO2" s="311">
        <f>AVERAGE(CO6:CO28)</f>
        <v>5.38861904761905</v>
      </c>
      <c r="CP2" s="303"/>
      <c r="CR2" s="304"/>
      <c r="CS2" s="305" t="s">
        <v>63</v>
      </c>
      <c r="CT2" s="311">
        <f>AVERAGE(CT6:CT28)</f>
        <v>5.4602619047619</v>
      </c>
      <c r="CU2" s="303"/>
      <c r="CW2" s="304"/>
      <c r="CX2" s="305" t="s">
        <v>63</v>
      </c>
      <c r="CY2" s="311">
        <f>AVERAGE(CY6:CY28)</f>
        <v>5.56612631578947</v>
      </c>
      <c r="CZ2" s="303"/>
      <c r="DB2" s="304"/>
      <c r="DC2" s="305" t="s">
        <v>63</v>
      </c>
      <c r="DD2" s="311">
        <f>AVERAGE(DD6:DD28)</f>
        <v>5.59247</v>
      </c>
      <c r="DE2" s="303"/>
      <c r="DG2" s="304"/>
      <c r="DH2" s="305" t="s">
        <v>63</v>
      </c>
      <c r="DI2" s="311">
        <f>AVERAGE(DI6:DI28)</f>
        <v>5.59068695652174</v>
      </c>
      <c r="DJ2" s="303"/>
      <c r="DL2" s="304"/>
      <c r="DM2" s="305" t="s">
        <v>63</v>
      </c>
      <c r="DN2" s="311">
        <f>AVERAGE(DN6:DN28)</f>
        <v>5.55914761904762</v>
      </c>
      <c r="DO2" s="303"/>
      <c r="DQ2" s="304"/>
      <c r="DR2" s="305" t="s">
        <v>63</v>
      </c>
      <c r="DS2" s="311">
        <f>AVERAGE(DS6:DS28)</f>
        <v>5.53667272727273</v>
      </c>
      <c r="DT2" s="303"/>
      <c r="DV2" s="304"/>
      <c r="DW2" s="305" t="s">
        <v>63</v>
      </c>
      <c r="DX2" s="311">
        <f>AVERAGE(DX6:DX28)</f>
        <v>5.47962352941176</v>
      </c>
      <c r="DY2" s="303"/>
      <c r="EA2" s="304"/>
      <c r="EB2" s="305" t="s">
        <v>63</v>
      </c>
      <c r="EC2" s="311">
        <f>AVERAGE(EC6:EC28)</f>
        <v>5.444525</v>
      </c>
      <c r="ED2" s="303"/>
      <c r="EF2" s="304"/>
      <c r="EG2" s="305" t="s">
        <v>63</v>
      </c>
      <c r="EH2" s="311">
        <f>AVERAGE(EH6:EH28)</f>
        <v>5.46195217391304</v>
      </c>
      <c r="EI2" s="303"/>
      <c r="EK2" s="304"/>
      <c r="EL2" s="305" t="s">
        <v>63</v>
      </c>
      <c r="EM2" s="311">
        <f>AVERAGE(EM6:EM28)</f>
        <v>5.45299</v>
      </c>
      <c r="EN2" s="303"/>
      <c r="EP2" s="304"/>
      <c r="EQ2" s="305" t="s">
        <v>63</v>
      </c>
      <c r="ER2" s="311">
        <f>AVERAGE(ER6:ER28)</f>
        <v>5.46918571428571</v>
      </c>
      <c r="ES2" s="303"/>
      <c r="EU2" s="304"/>
      <c r="EV2" s="305" t="s">
        <v>63</v>
      </c>
      <c r="EW2" s="311">
        <f>AVERAGE(EW6:EW28)</f>
        <v>5.39394090909091</v>
      </c>
      <c r="EX2" s="303"/>
      <c r="EZ2" s="304"/>
      <c r="FA2" s="305" t="s">
        <v>63</v>
      </c>
      <c r="FB2" s="311">
        <f>AVERAGE(FB6:FB28)</f>
        <v>5.36938571428571</v>
      </c>
      <c r="FC2" s="303"/>
      <c r="FE2" s="304"/>
      <c r="FF2" s="305" t="s">
        <v>63</v>
      </c>
      <c r="FG2" s="311">
        <f>AVERAGE(FG6:FG28)</f>
        <v>5.34881666666667</v>
      </c>
      <c r="FH2" s="303"/>
      <c r="FJ2" s="304"/>
      <c r="FK2" s="305" t="s">
        <v>63</v>
      </c>
      <c r="FL2" s="311">
        <f>AVERAGE(FL6:FL28)</f>
        <v>5.27987142857143</v>
      </c>
      <c r="FM2" s="303"/>
    </row>
    <row r="3" spans="1:169">
      <c r="A3" s="132" t="s">
        <v>2918</v>
      </c>
      <c r="B3" s="133" t="s">
        <v>62</v>
      </c>
      <c r="C3" s="134">
        <f>D6</f>
        <v>0.190117682845681</v>
      </c>
      <c r="D3" s="157"/>
      <c r="F3" s="132" t="s">
        <v>2918</v>
      </c>
      <c r="G3" s="133" t="s">
        <v>62</v>
      </c>
      <c r="H3" s="134">
        <f>I6</f>
        <v>0.189595025026543</v>
      </c>
      <c r="I3" s="157"/>
      <c r="K3" s="132" t="s">
        <v>2918</v>
      </c>
      <c r="L3" s="133" t="s">
        <v>62</v>
      </c>
      <c r="M3" s="134">
        <f>1/M1</f>
        <v>0.18737118231216</v>
      </c>
      <c r="N3" s="157"/>
      <c r="P3" s="132" t="s">
        <v>2918</v>
      </c>
      <c r="Q3" s="133" t="s">
        <v>62</v>
      </c>
      <c r="R3" s="134">
        <f>1/R1</f>
        <v>0.185970393513353</v>
      </c>
      <c r="S3" s="157"/>
      <c r="U3" s="132" t="s">
        <v>2918</v>
      </c>
      <c r="V3" s="133" t="s">
        <v>62</v>
      </c>
      <c r="W3" s="134">
        <f>1/W1</f>
        <v>0.188065371523141</v>
      </c>
      <c r="X3" s="157"/>
      <c r="Z3" s="132" t="s">
        <v>2918</v>
      </c>
      <c r="AA3" s="133" t="s">
        <v>62</v>
      </c>
      <c r="AB3" s="134">
        <f>1/AB1</f>
        <v>0.188903791299091</v>
      </c>
      <c r="AC3" s="157"/>
      <c r="AE3" s="132" t="s">
        <v>2918</v>
      </c>
      <c r="AF3" s="133" t="s">
        <v>62</v>
      </c>
      <c r="AG3" s="134">
        <f>1/AG1</f>
        <v>0.189530343808044</v>
      </c>
      <c r="AH3" s="157"/>
      <c r="AJ3" s="132" t="s">
        <v>2918</v>
      </c>
      <c r="AK3" s="133" t="s">
        <v>62</v>
      </c>
      <c r="AL3" s="134">
        <f>1/AL1</f>
        <v>0.190803281816447</v>
      </c>
      <c r="AM3" s="157"/>
      <c r="AO3" s="132" t="s">
        <v>2918</v>
      </c>
      <c r="AP3" s="133" t="s">
        <v>62</v>
      </c>
      <c r="AQ3" s="134">
        <f>1/AQ1</f>
        <v>0.18921833904142</v>
      </c>
      <c r="AR3" s="157"/>
      <c r="AT3" s="132" t="s">
        <v>2918</v>
      </c>
      <c r="AU3" s="133" t="s">
        <v>62</v>
      </c>
      <c r="AV3" s="134">
        <f>1/AV1</f>
        <v>0.189429816253078</v>
      </c>
      <c r="AW3" s="157"/>
      <c r="AY3" s="132" t="s">
        <v>2918</v>
      </c>
      <c r="AZ3" s="133" t="s">
        <v>62</v>
      </c>
      <c r="BA3" s="134">
        <f>1/BA1</f>
        <v>0.187634862557463</v>
      </c>
      <c r="BB3" s="157"/>
      <c r="BD3" s="132" t="s">
        <v>2918</v>
      </c>
      <c r="BE3" s="133" t="s">
        <v>62</v>
      </c>
      <c r="BF3" s="134">
        <f>1/BF1</f>
        <v>0.1831904447864</v>
      </c>
      <c r="BG3" s="157"/>
      <c r="BI3" s="132" t="s">
        <v>2918</v>
      </c>
      <c r="BJ3" s="133" t="s">
        <v>62</v>
      </c>
      <c r="BK3" s="134">
        <f>1/BK1</f>
        <v>0.182711808664194</v>
      </c>
      <c r="BL3" s="157"/>
      <c r="BN3" s="132" t="s">
        <v>2918</v>
      </c>
      <c r="BO3" s="133" t="s">
        <v>62</v>
      </c>
      <c r="BP3" s="134">
        <f>1/BP1</f>
        <v>0.185583846781976</v>
      </c>
      <c r="BQ3" s="157"/>
      <c r="BS3" s="132" t="s">
        <v>2918</v>
      </c>
      <c r="BT3" s="133" t="s">
        <v>62</v>
      </c>
      <c r="BU3" s="134">
        <f>1/BU1</f>
        <v>0.186178135239797</v>
      </c>
      <c r="BV3" s="157"/>
      <c r="BX3" s="132" t="s">
        <v>2918</v>
      </c>
      <c r="BY3" s="133" t="s">
        <v>62</v>
      </c>
      <c r="BZ3" s="134">
        <f>1/BZ1</f>
        <v>0.187920472056226</v>
      </c>
      <c r="CA3" s="157"/>
      <c r="CC3" s="132" t="s">
        <v>2918</v>
      </c>
      <c r="CD3" s="133" t="s">
        <v>62</v>
      </c>
      <c r="CE3" s="134">
        <f>1/CE1</f>
        <v>0.188918066234674</v>
      </c>
      <c r="CF3" s="157"/>
      <c r="CH3" s="132" t="s">
        <v>2918</v>
      </c>
      <c r="CI3" s="133" t="s">
        <v>62</v>
      </c>
      <c r="CJ3" s="134">
        <f>1/CJ1</f>
        <v>0.186839056836441</v>
      </c>
      <c r="CK3" s="157"/>
      <c r="CM3" s="132" t="s">
        <v>2918</v>
      </c>
      <c r="CN3" s="133" t="s">
        <v>62</v>
      </c>
      <c r="CO3" s="134">
        <f>1/CO1</f>
        <v>0.186459323898492</v>
      </c>
      <c r="CP3" s="157"/>
      <c r="CR3" s="132" t="s">
        <v>2918</v>
      </c>
      <c r="CS3" s="133" t="s">
        <v>62</v>
      </c>
      <c r="CT3" s="134">
        <f>1/CT1</f>
        <v>0.181097086147884</v>
      </c>
      <c r="CU3" s="157"/>
      <c r="CW3" s="132" t="s">
        <v>2918</v>
      </c>
      <c r="CX3" s="133" t="s">
        <v>62</v>
      </c>
      <c r="CY3" s="134">
        <f>1/CY1</f>
        <v>0.179266084649445</v>
      </c>
      <c r="CZ3" s="157"/>
      <c r="DB3" s="132" t="s">
        <v>2918</v>
      </c>
      <c r="DC3" s="133" t="s">
        <v>62</v>
      </c>
      <c r="DD3" s="134">
        <f>1/DD1</f>
        <v>0.178002456433899</v>
      </c>
      <c r="DE3" s="157"/>
      <c r="DG3" s="132" t="s">
        <v>2918</v>
      </c>
      <c r="DH3" s="133" t="s">
        <v>62</v>
      </c>
      <c r="DI3" s="134">
        <f>1/DI1</f>
        <v>0.180812208440314</v>
      </c>
      <c r="DJ3" s="157"/>
      <c r="DL3" s="132" t="s">
        <v>2918</v>
      </c>
      <c r="DM3" s="133" t="s">
        <v>62</v>
      </c>
      <c r="DN3" s="134">
        <f>1/DN1</f>
        <v>0.18033289452329</v>
      </c>
      <c r="DO3" s="157"/>
      <c r="DQ3" s="132" t="s">
        <v>2918</v>
      </c>
      <c r="DR3" s="133" t="s">
        <v>62</v>
      </c>
      <c r="DS3" s="134">
        <f>1/DS1</f>
        <v>0.181386152981081</v>
      </c>
      <c r="DT3" s="157"/>
      <c r="DV3" s="132" t="s">
        <v>2918</v>
      </c>
      <c r="DW3" s="133" t="s">
        <v>62</v>
      </c>
      <c r="DX3" s="134">
        <f>1/DX1</f>
        <v>0.183099880985077</v>
      </c>
      <c r="DY3" s="157"/>
      <c r="EA3" s="132" t="s">
        <v>2918</v>
      </c>
      <c r="EB3" s="133" t="s">
        <v>62</v>
      </c>
      <c r="EC3" s="134">
        <f>1/EC1</f>
        <v>0.183187088973969</v>
      </c>
      <c r="ED3" s="157"/>
      <c r="EF3" s="132" t="s">
        <v>2918</v>
      </c>
      <c r="EG3" s="133" t="s">
        <v>62</v>
      </c>
      <c r="EH3" s="134">
        <f>1/EH1</f>
        <v>0.183197156780127</v>
      </c>
      <c r="EI3" s="157"/>
      <c r="EK3" s="132" t="s">
        <v>2918</v>
      </c>
      <c r="EL3" s="133" t="s">
        <v>62</v>
      </c>
      <c r="EM3" s="134">
        <f>1/EM1</f>
        <v>0.181616752329235</v>
      </c>
      <c r="EN3" s="157"/>
      <c r="EP3" s="132" t="s">
        <v>2918</v>
      </c>
      <c r="EQ3" s="133" t="s">
        <v>62</v>
      </c>
      <c r="ER3" s="134">
        <f>1/ER1</f>
        <v>0.1835266480693</v>
      </c>
      <c r="ES3" s="157"/>
      <c r="EU3" s="132" t="s">
        <v>2918</v>
      </c>
      <c r="EV3" s="133" t="s">
        <v>62</v>
      </c>
      <c r="EW3" s="134">
        <f>1/EW1</f>
        <v>0.186654223051797</v>
      </c>
      <c r="EX3" s="157"/>
      <c r="EZ3" s="132" t="s">
        <v>2918</v>
      </c>
      <c r="FA3" s="133" t="s">
        <v>62</v>
      </c>
      <c r="FB3" s="134">
        <f>1/FB1</f>
        <v>0.186853021413356</v>
      </c>
      <c r="FC3" s="157"/>
      <c r="FE3" s="132" t="s">
        <v>2918</v>
      </c>
      <c r="FF3" s="133" t="s">
        <v>62</v>
      </c>
      <c r="FG3" s="134">
        <f>1/FG1</f>
        <v>0.187719397045297</v>
      </c>
      <c r="FH3" s="157"/>
      <c r="FJ3" s="132" t="s">
        <v>2918</v>
      </c>
      <c r="FK3" s="133" t="s">
        <v>62</v>
      </c>
      <c r="FL3" s="134">
        <f>1/FL1</f>
        <v>0.190095998479232</v>
      </c>
      <c r="FM3" s="157"/>
    </row>
    <row r="4" spans="1:169">
      <c r="A4" s="136"/>
      <c r="B4" s="137" t="s">
        <v>63</v>
      </c>
      <c r="C4" s="138">
        <f>AVERAGE(D6:D28)</f>
        <v>0.18810897955725</v>
      </c>
      <c r="D4" s="157"/>
      <c r="F4" s="136"/>
      <c r="G4" s="137" t="s">
        <v>63</v>
      </c>
      <c r="H4" s="138">
        <f>AVERAGE(I6:I28)</f>
        <v>0.189849974855312</v>
      </c>
      <c r="I4" s="157"/>
      <c r="K4" s="136"/>
      <c r="L4" s="137" t="s">
        <v>63</v>
      </c>
      <c r="M4" s="138">
        <f>1/M2</f>
        <v>0.188111844462287</v>
      </c>
      <c r="N4" s="157"/>
      <c r="P4" s="136"/>
      <c r="Q4" s="137" t="s">
        <v>63</v>
      </c>
      <c r="R4" s="138">
        <f>1/R2</f>
        <v>0.187355802944519</v>
      </c>
      <c r="S4" s="157"/>
      <c r="U4" s="136"/>
      <c r="V4" s="137" t="s">
        <v>63</v>
      </c>
      <c r="W4" s="138">
        <f>1/W2</f>
        <v>0.187487612425608</v>
      </c>
      <c r="X4" s="157"/>
      <c r="Z4" s="136"/>
      <c r="AA4" s="137" t="s">
        <v>63</v>
      </c>
      <c r="AB4" s="138">
        <f>1/AB2</f>
        <v>0.188669455830122</v>
      </c>
      <c r="AC4" s="157"/>
      <c r="AE4" s="136"/>
      <c r="AF4" s="137" t="s">
        <v>63</v>
      </c>
      <c r="AG4" s="138">
        <f>1/AG2</f>
        <v>0.188303484242137</v>
      </c>
      <c r="AH4" s="157"/>
      <c r="AJ4" s="136"/>
      <c r="AK4" s="137" t="s">
        <v>63</v>
      </c>
      <c r="AL4" s="138">
        <f>1/AL2</f>
        <v>0.190285723528164</v>
      </c>
      <c r="AM4" s="157"/>
      <c r="AO4" s="136"/>
      <c r="AP4" s="137" t="s">
        <v>63</v>
      </c>
      <c r="AQ4" s="138">
        <f>1/AQ2</f>
        <v>0.189440223084807</v>
      </c>
      <c r="AR4" s="157"/>
      <c r="AT4" s="136"/>
      <c r="AU4" s="137" t="s">
        <v>63</v>
      </c>
      <c r="AV4" s="138">
        <f>1/AV2</f>
        <v>0.189214381886408</v>
      </c>
      <c r="AW4" s="157"/>
      <c r="AY4" s="136"/>
      <c r="AZ4" s="137" t="s">
        <v>63</v>
      </c>
      <c r="BA4" s="138">
        <f>1/BA2</f>
        <v>0.188301869182598</v>
      </c>
      <c r="BB4" s="157"/>
      <c r="BD4" s="136"/>
      <c r="BE4" s="137" t="s">
        <v>63</v>
      </c>
      <c r="BF4" s="138">
        <f>1/BF2</f>
        <v>0.18446595429269</v>
      </c>
      <c r="BG4" s="157"/>
      <c r="BI4" s="136"/>
      <c r="BJ4" s="137" t="s">
        <v>63</v>
      </c>
      <c r="BK4" s="138">
        <f>1/BK2</f>
        <v>0.183225246510282</v>
      </c>
      <c r="BL4" s="157"/>
      <c r="BN4" s="136"/>
      <c r="BO4" s="137" t="s">
        <v>63</v>
      </c>
      <c r="BP4" s="138">
        <f>1/BP2</f>
        <v>0.184906873707578</v>
      </c>
      <c r="BQ4" s="157"/>
      <c r="BS4" s="136"/>
      <c r="BT4" s="137" t="s">
        <v>63</v>
      </c>
      <c r="BU4" s="138">
        <f>1/BU2</f>
        <v>0.185741262421447</v>
      </c>
      <c r="BV4" s="157"/>
      <c r="BX4" s="136"/>
      <c r="BY4" s="137" t="s">
        <v>63</v>
      </c>
      <c r="BZ4" s="138">
        <f>1/BZ2</f>
        <v>0.18689810315416</v>
      </c>
      <c r="CA4" s="157"/>
      <c r="CC4" s="136"/>
      <c r="CD4" s="137" t="s">
        <v>63</v>
      </c>
      <c r="CE4" s="138">
        <f>1/CE2</f>
        <v>0.189001082031195</v>
      </c>
      <c r="CF4" s="157"/>
      <c r="CH4" s="136"/>
      <c r="CI4" s="137" t="s">
        <v>63</v>
      </c>
      <c r="CJ4" s="138">
        <f>1/CJ2</f>
        <v>0.186635450159521</v>
      </c>
      <c r="CK4" s="157"/>
      <c r="CM4" s="136"/>
      <c r="CN4" s="137" t="s">
        <v>63</v>
      </c>
      <c r="CO4" s="138">
        <f>1/CO2</f>
        <v>0.18557630278983</v>
      </c>
      <c r="CP4" s="157"/>
      <c r="CR4" s="136"/>
      <c r="CS4" s="137" t="s">
        <v>63</v>
      </c>
      <c r="CT4" s="138">
        <f>1/CT2</f>
        <v>0.18314139824097</v>
      </c>
      <c r="CU4" s="157"/>
      <c r="CW4" s="136"/>
      <c r="CX4" s="137" t="s">
        <v>63</v>
      </c>
      <c r="CY4" s="138">
        <f>1/CY2</f>
        <v>0.179658157804161</v>
      </c>
      <c r="CZ4" s="157"/>
      <c r="DB4" s="136"/>
      <c r="DC4" s="137" t="s">
        <v>63</v>
      </c>
      <c r="DD4" s="138">
        <f>1/DD2</f>
        <v>0.17881186667072</v>
      </c>
      <c r="DE4" s="157"/>
      <c r="DG4" s="136"/>
      <c r="DH4" s="137" t="s">
        <v>63</v>
      </c>
      <c r="DI4" s="138">
        <f>1/DI2</f>
        <v>0.178868895321256</v>
      </c>
      <c r="DJ4" s="157"/>
      <c r="DL4" s="136"/>
      <c r="DM4" s="137" t="s">
        <v>63</v>
      </c>
      <c r="DN4" s="138">
        <f>1/DN2</f>
        <v>0.179883692344064</v>
      </c>
      <c r="DO4" s="157"/>
      <c r="DQ4" s="136"/>
      <c r="DR4" s="137" t="s">
        <v>63</v>
      </c>
      <c r="DS4" s="138">
        <f>1/DS2</f>
        <v>0.180613890193323</v>
      </c>
      <c r="DT4" s="157"/>
      <c r="DV4" s="136"/>
      <c r="DW4" s="137" t="s">
        <v>63</v>
      </c>
      <c r="DX4" s="138">
        <f>1/DX2</f>
        <v>0.18249428900225</v>
      </c>
      <c r="DY4" s="157"/>
      <c r="EA4" s="136"/>
      <c r="EB4" s="137" t="s">
        <v>63</v>
      </c>
      <c r="EC4" s="138">
        <f>1/EC2</f>
        <v>0.183670751810305</v>
      </c>
      <c r="ED4" s="157"/>
      <c r="EF4" s="136"/>
      <c r="EG4" s="137" t="s">
        <v>63</v>
      </c>
      <c r="EH4" s="138">
        <f>1/EH2</f>
        <v>0.183084722853511</v>
      </c>
      <c r="EI4" s="157"/>
      <c r="EK4" s="136"/>
      <c r="EL4" s="137" t="s">
        <v>63</v>
      </c>
      <c r="EM4" s="138">
        <f>1/EM2</f>
        <v>0.183385628801813</v>
      </c>
      <c r="EN4" s="157"/>
      <c r="EP4" s="136"/>
      <c r="EQ4" s="137" t="s">
        <v>63</v>
      </c>
      <c r="ER4" s="138">
        <f>1/ER2</f>
        <v>0.182842575154828</v>
      </c>
      <c r="ES4" s="157"/>
      <c r="EU4" s="136"/>
      <c r="EV4" s="137" t="s">
        <v>63</v>
      </c>
      <c r="EW4" s="138">
        <f>1/EW2</f>
        <v>0.185393206350223</v>
      </c>
      <c r="EX4" s="157"/>
      <c r="EZ4" s="136"/>
      <c r="FA4" s="137" t="s">
        <v>63</v>
      </c>
      <c r="FB4" s="138">
        <f>1/FB2</f>
        <v>0.186241043801233</v>
      </c>
      <c r="FC4" s="157"/>
      <c r="FE4" s="136"/>
      <c r="FF4" s="137" t="s">
        <v>63</v>
      </c>
      <c r="FG4" s="138">
        <f>1/FG2</f>
        <v>0.186957239763312</v>
      </c>
      <c r="FH4" s="157"/>
      <c r="FJ4" s="136"/>
      <c r="FK4" s="137" t="s">
        <v>63</v>
      </c>
      <c r="FL4" s="138">
        <f>1/FL2</f>
        <v>0.189398551371651</v>
      </c>
      <c r="FM4" s="157"/>
    </row>
    <row r="5" ht="27.6" spans="1:169">
      <c r="A5" s="143"/>
      <c r="B5" s="143" t="s">
        <v>72</v>
      </c>
      <c r="C5" s="312" t="s">
        <v>2919</v>
      </c>
      <c r="D5" s="313" t="s">
        <v>2920</v>
      </c>
      <c r="F5" s="143"/>
      <c r="G5" s="143" t="s">
        <v>72</v>
      </c>
      <c r="H5" s="312" t="s">
        <v>2919</v>
      </c>
      <c r="I5" s="313" t="s">
        <v>2920</v>
      </c>
      <c r="K5" s="143"/>
      <c r="L5" s="143" t="s">
        <v>72</v>
      </c>
      <c r="M5" s="312" t="s">
        <v>2919</v>
      </c>
      <c r="N5" s="312" t="s">
        <v>2921</v>
      </c>
      <c r="P5" s="143"/>
      <c r="Q5" s="143" t="s">
        <v>72</v>
      </c>
      <c r="R5" s="312" t="s">
        <v>2919</v>
      </c>
      <c r="S5" s="312" t="s">
        <v>2921</v>
      </c>
      <c r="U5" s="143"/>
      <c r="V5" s="143" t="s">
        <v>72</v>
      </c>
      <c r="W5" s="312" t="s">
        <v>2919</v>
      </c>
      <c r="X5" s="312" t="s">
        <v>2921</v>
      </c>
      <c r="Z5" s="143"/>
      <c r="AA5" s="143" t="s">
        <v>72</v>
      </c>
      <c r="AB5" s="312" t="s">
        <v>2919</v>
      </c>
      <c r="AC5" s="312" t="s">
        <v>2921</v>
      </c>
      <c r="AE5" s="143"/>
      <c r="AF5" s="143" t="s">
        <v>72</v>
      </c>
      <c r="AG5" s="312" t="s">
        <v>2919</v>
      </c>
      <c r="AH5" s="312" t="s">
        <v>2921</v>
      </c>
      <c r="AJ5" s="143"/>
      <c r="AK5" s="143" t="s">
        <v>72</v>
      </c>
      <c r="AL5" s="312" t="s">
        <v>2919</v>
      </c>
      <c r="AM5" s="312" t="s">
        <v>2921</v>
      </c>
      <c r="AO5" s="143"/>
      <c r="AP5" s="143" t="s">
        <v>72</v>
      </c>
      <c r="AQ5" s="312" t="s">
        <v>2919</v>
      </c>
      <c r="AR5" s="312" t="s">
        <v>2921</v>
      </c>
      <c r="AT5" s="143"/>
      <c r="AU5" s="143" t="s">
        <v>72</v>
      </c>
      <c r="AV5" s="312" t="s">
        <v>2919</v>
      </c>
      <c r="AW5" s="312" t="s">
        <v>2921</v>
      </c>
      <c r="AY5" s="143"/>
      <c r="AZ5" s="143" t="s">
        <v>72</v>
      </c>
      <c r="BA5" s="312" t="s">
        <v>2919</v>
      </c>
      <c r="BB5" s="312" t="s">
        <v>2921</v>
      </c>
      <c r="BD5" s="143"/>
      <c r="BE5" s="143" t="s">
        <v>72</v>
      </c>
      <c r="BF5" s="312" t="s">
        <v>2919</v>
      </c>
      <c r="BG5" s="312" t="s">
        <v>2921</v>
      </c>
      <c r="BI5" s="143"/>
      <c r="BJ5" s="143" t="s">
        <v>72</v>
      </c>
      <c r="BK5" s="312" t="s">
        <v>2919</v>
      </c>
      <c r="BL5" s="312" t="s">
        <v>2921</v>
      </c>
      <c r="BN5" s="143"/>
      <c r="BO5" s="143" t="s">
        <v>72</v>
      </c>
      <c r="BP5" s="312" t="s">
        <v>2919</v>
      </c>
      <c r="BQ5" s="312" t="s">
        <v>2921</v>
      </c>
      <c r="BS5" s="143"/>
      <c r="BT5" s="143" t="s">
        <v>72</v>
      </c>
      <c r="BU5" s="312" t="s">
        <v>2919</v>
      </c>
      <c r="BV5" s="312" t="s">
        <v>2921</v>
      </c>
      <c r="BX5" s="143"/>
      <c r="BY5" s="143" t="s">
        <v>72</v>
      </c>
      <c r="BZ5" s="312" t="s">
        <v>2919</v>
      </c>
      <c r="CA5" s="312" t="s">
        <v>2921</v>
      </c>
      <c r="CC5" s="143"/>
      <c r="CD5" s="143" t="s">
        <v>72</v>
      </c>
      <c r="CE5" s="312" t="s">
        <v>2919</v>
      </c>
      <c r="CF5" s="312" t="s">
        <v>2921</v>
      </c>
      <c r="CH5" s="143"/>
      <c r="CI5" s="143" t="s">
        <v>72</v>
      </c>
      <c r="CJ5" s="312" t="s">
        <v>2919</v>
      </c>
      <c r="CK5" s="312" t="s">
        <v>2921</v>
      </c>
      <c r="CM5" s="143"/>
      <c r="CN5" s="143" t="s">
        <v>72</v>
      </c>
      <c r="CO5" s="312" t="s">
        <v>2919</v>
      </c>
      <c r="CP5" s="312" t="s">
        <v>2921</v>
      </c>
      <c r="CR5" s="143"/>
      <c r="CS5" s="143" t="s">
        <v>72</v>
      </c>
      <c r="CT5" s="312" t="s">
        <v>2919</v>
      </c>
      <c r="CU5" s="312" t="s">
        <v>2921</v>
      </c>
      <c r="CW5" s="143"/>
      <c r="CX5" s="143" t="s">
        <v>72</v>
      </c>
      <c r="CY5" s="312" t="s">
        <v>2919</v>
      </c>
      <c r="CZ5" s="312" t="s">
        <v>2921</v>
      </c>
      <c r="DB5" s="143"/>
      <c r="DC5" s="143" t="s">
        <v>72</v>
      </c>
      <c r="DD5" s="312" t="s">
        <v>2919</v>
      </c>
      <c r="DE5" s="312" t="s">
        <v>2921</v>
      </c>
      <c r="DG5" s="143"/>
      <c r="DH5" s="143" t="s">
        <v>72</v>
      </c>
      <c r="DI5" s="312" t="s">
        <v>2919</v>
      </c>
      <c r="DJ5" s="312" t="s">
        <v>2921</v>
      </c>
      <c r="DL5" s="143"/>
      <c r="DM5" s="143" t="s">
        <v>72</v>
      </c>
      <c r="DN5" s="312" t="s">
        <v>2919</v>
      </c>
      <c r="DO5" s="312" t="s">
        <v>2921</v>
      </c>
      <c r="DQ5" s="143"/>
      <c r="DR5" s="143" t="s">
        <v>72</v>
      </c>
      <c r="DS5" s="312" t="s">
        <v>2919</v>
      </c>
      <c r="DT5" s="312" t="s">
        <v>2921</v>
      </c>
      <c r="DV5" s="143"/>
      <c r="DW5" s="143" t="s">
        <v>72</v>
      </c>
      <c r="DX5" s="312" t="s">
        <v>2919</v>
      </c>
      <c r="DY5" s="312" t="s">
        <v>2921</v>
      </c>
      <c r="EA5" s="143"/>
      <c r="EB5" s="143" t="s">
        <v>72</v>
      </c>
      <c r="EC5" s="312" t="s">
        <v>2919</v>
      </c>
      <c r="ED5" s="312" t="s">
        <v>2921</v>
      </c>
      <c r="EF5" s="143"/>
      <c r="EG5" s="143" t="s">
        <v>72</v>
      </c>
      <c r="EH5" s="312" t="s">
        <v>2919</v>
      </c>
      <c r="EI5" s="312" t="s">
        <v>2921</v>
      </c>
      <c r="EK5" s="143"/>
      <c r="EL5" s="143" t="s">
        <v>72</v>
      </c>
      <c r="EM5" s="312" t="s">
        <v>2919</v>
      </c>
      <c r="EN5" s="312" t="s">
        <v>2921</v>
      </c>
      <c r="EP5" s="143"/>
      <c r="EQ5" s="143" t="s">
        <v>72</v>
      </c>
      <c r="ER5" s="312" t="s">
        <v>2919</v>
      </c>
      <c r="ES5" s="312" t="s">
        <v>2921</v>
      </c>
      <c r="EU5" s="143"/>
      <c r="EV5" s="143" t="s">
        <v>72</v>
      </c>
      <c r="EW5" s="312" t="s">
        <v>2919</v>
      </c>
      <c r="EX5" s="312" t="s">
        <v>2921</v>
      </c>
      <c r="EZ5" s="143"/>
      <c r="FA5" s="143" t="s">
        <v>72</v>
      </c>
      <c r="FB5" s="312" t="s">
        <v>2919</v>
      </c>
      <c r="FC5" s="312" t="s">
        <v>2921</v>
      </c>
      <c r="FE5" s="143"/>
      <c r="FF5" s="143" t="s">
        <v>72</v>
      </c>
      <c r="FG5" s="312" t="s">
        <v>2919</v>
      </c>
      <c r="FH5" s="312" t="s">
        <v>2921</v>
      </c>
      <c r="FJ5" s="143"/>
      <c r="FK5" s="143" t="s">
        <v>72</v>
      </c>
      <c r="FL5" s="312" t="s">
        <v>2919</v>
      </c>
      <c r="FM5" s="312" t="s">
        <v>2921</v>
      </c>
    </row>
    <row r="6" spans="1:169">
      <c r="A6" s="168"/>
      <c r="B6" s="173">
        <v>45197</v>
      </c>
      <c r="C6" s="149">
        <v>5.2599</v>
      </c>
      <c r="D6" s="309">
        <f>1/C6</f>
        <v>0.190117682845681</v>
      </c>
      <c r="F6" s="168"/>
      <c r="G6" s="173">
        <v>45230</v>
      </c>
      <c r="H6" s="149">
        <v>5.2744</v>
      </c>
      <c r="I6" s="309">
        <f t="shared" ref="I6:I22" si="0">1/H6</f>
        <v>0.189595025026543</v>
      </c>
      <c r="K6" s="168"/>
      <c r="L6" s="173">
        <v>45260</v>
      </c>
      <c r="M6" s="149">
        <v>5.337</v>
      </c>
      <c r="N6" s="309">
        <v>1.330672663</v>
      </c>
      <c r="P6" s="168"/>
      <c r="Q6" s="173">
        <v>45289</v>
      </c>
      <c r="R6" s="149">
        <v>5.3772</v>
      </c>
      <c r="S6" s="309">
        <v>1.317172506</v>
      </c>
      <c r="U6" s="168"/>
      <c r="V6" s="173">
        <v>45321</v>
      </c>
      <c r="W6" s="149">
        <v>5.3173</v>
      </c>
      <c r="X6" s="309">
        <v>1.336298497</v>
      </c>
      <c r="Z6" s="168"/>
      <c r="AA6" s="173">
        <v>45351</v>
      </c>
      <c r="AB6" s="149">
        <v>5.2937</v>
      </c>
      <c r="AC6" s="309">
        <v>1.341896972</v>
      </c>
      <c r="AE6" s="168"/>
      <c r="AF6" s="173">
        <v>45380</v>
      </c>
      <c r="AG6" s="149">
        <v>5.2762</v>
      </c>
      <c r="AH6" s="309">
        <v>1.344718</v>
      </c>
      <c r="AJ6" s="168"/>
      <c r="AK6" s="173">
        <v>45412</v>
      </c>
      <c r="AL6" s="149">
        <v>5.241</v>
      </c>
      <c r="AM6" s="309">
        <v>1.355905362</v>
      </c>
      <c r="AO6" s="168"/>
      <c r="AP6" s="173">
        <v>45443</v>
      </c>
      <c r="AQ6" s="149">
        <v>5.2849</v>
      </c>
      <c r="AR6" s="309">
        <v>1.345115329</v>
      </c>
      <c r="AT6" s="168"/>
      <c r="AU6" s="173">
        <v>45471</v>
      </c>
      <c r="AV6" s="149">
        <v>5.279</v>
      </c>
      <c r="AW6" s="309">
        <v>1.350028414</v>
      </c>
      <c r="AY6" s="168"/>
      <c r="AZ6" s="173">
        <v>45504</v>
      </c>
      <c r="BA6" s="149">
        <v>5.3295</v>
      </c>
      <c r="BB6" s="309">
        <v>1.33869969</v>
      </c>
      <c r="BD6" s="168"/>
      <c r="BE6" s="173">
        <v>45534</v>
      </c>
      <c r="BF6" s="149">
        <v>5.4588</v>
      </c>
      <c r="BG6" s="309">
        <v>1.302923719</v>
      </c>
      <c r="BI6" s="168"/>
      <c r="BJ6" s="147">
        <v>45565</v>
      </c>
      <c r="BK6" s="152">
        <v>5.4731</v>
      </c>
      <c r="BL6" s="152">
        <v>1.280335</v>
      </c>
      <c r="BN6" s="168"/>
      <c r="BO6" s="147">
        <v>45596</v>
      </c>
      <c r="BP6" s="152">
        <v>5.3884</v>
      </c>
      <c r="BQ6" s="152">
        <v>1.322284908</v>
      </c>
      <c r="BS6" s="168"/>
      <c r="BT6" s="147">
        <v>45625</v>
      </c>
      <c r="BU6" s="152">
        <v>5.3712</v>
      </c>
      <c r="BV6" s="152">
        <v>1.338193</v>
      </c>
      <c r="BX6" s="168"/>
      <c r="BY6" s="147">
        <v>45657</v>
      </c>
      <c r="BZ6" s="152">
        <v>5.3214</v>
      </c>
      <c r="CA6" s="152">
        <v>1.350848</v>
      </c>
      <c r="CC6" s="168"/>
      <c r="CD6" s="147">
        <v>45674</v>
      </c>
      <c r="CE6" s="152">
        <v>5.2933</v>
      </c>
      <c r="CF6" s="152">
        <v>1.358113</v>
      </c>
      <c r="CH6" s="168"/>
      <c r="CI6" s="147">
        <v>45716</v>
      </c>
      <c r="CJ6" s="152">
        <v>5.3522</v>
      </c>
      <c r="CK6" s="152">
        <v>1.340346</v>
      </c>
      <c r="CM6" s="168"/>
      <c r="CN6" s="169">
        <v>45747</v>
      </c>
      <c r="CO6" s="152">
        <v>5.3631</v>
      </c>
      <c r="CP6" s="152">
        <v>1.338442</v>
      </c>
      <c r="CR6" s="168"/>
      <c r="CS6" s="169">
        <v>45777</v>
      </c>
      <c r="CT6" s="152">
        <v>5.5219</v>
      </c>
      <c r="CU6" s="152">
        <v>1.304153</v>
      </c>
      <c r="CW6" s="168"/>
      <c r="CX6" s="169">
        <v>45807</v>
      </c>
      <c r="CY6" s="152">
        <v>5.5783</v>
      </c>
      <c r="CZ6" s="152">
        <v>1.287991</v>
      </c>
      <c r="DB6" s="168"/>
      <c r="DC6" s="147">
        <v>45838</v>
      </c>
      <c r="DD6" s="152">
        <v>5.6179</v>
      </c>
      <c r="DE6" s="152">
        <v>1.274248</v>
      </c>
      <c r="DG6" s="168"/>
      <c r="DH6" s="147">
        <v>45869</v>
      </c>
      <c r="DI6">
        <v>5.5306</v>
      </c>
      <c r="DJ6">
        <v>1.292699</v>
      </c>
      <c r="DL6" s="168"/>
      <c r="DM6" s="147">
        <v>45898</v>
      </c>
      <c r="DN6" s="152">
        <v>5.5453</v>
      </c>
      <c r="DO6" s="152">
        <v>1.280905</v>
      </c>
      <c r="DQ6" s="168"/>
      <c r="DR6" s="147">
        <v>45930</v>
      </c>
      <c r="DS6" s="152">
        <v>5.5131</v>
      </c>
      <c r="DT6" s="152">
        <v>1.288839</v>
      </c>
      <c r="DV6" s="168"/>
      <c r="DW6" s="147">
        <v>45961</v>
      </c>
      <c r="DX6" s="152">
        <v>5.4615</v>
      </c>
      <c r="DY6" s="152">
        <v>1.297811956</v>
      </c>
      <c r="EA6" s="168"/>
      <c r="EB6" s="147">
        <v>45989</v>
      </c>
      <c r="EC6" s="152">
        <v>5.4589</v>
      </c>
      <c r="ED6" s="152">
        <v>1.296763084</v>
      </c>
      <c r="EF6" s="168"/>
      <c r="EG6" s="147">
        <v>46022</v>
      </c>
      <c r="EH6" s="152">
        <v>5.4586</v>
      </c>
      <c r="EI6" s="152">
        <v>1.28765617557616</v>
      </c>
      <c r="EK6" s="168"/>
      <c r="EL6" s="147">
        <v>46052</v>
      </c>
      <c r="EM6" s="152">
        <v>5.5061</v>
      </c>
      <c r="EN6" s="152">
        <v>1.26546920687964</v>
      </c>
      <c r="EP6" s="168"/>
      <c r="EQ6" s="147">
        <v>46080</v>
      </c>
      <c r="ER6" s="152">
        <v>5.4488</v>
      </c>
      <c r="ES6" s="152">
        <v>1.27051827925415</v>
      </c>
      <c r="EU6" s="168"/>
      <c r="EV6" s="147">
        <v>46112</v>
      </c>
      <c r="EW6" s="152">
        <v>5.3575</v>
      </c>
      <c r="EX6" s="152">
        <v>1.2915352309846</v>
      </c>
      <c r="EZ6" s="168"/>
      <c r="FA6" s="147">
        <v>46142</v>
      </c>
      <c r="FB6" s="152">
        <v>5.3518</v>
      </c>
      <c r="FC6" s="152">
        <v>1.28233491535558</v>
      </c>
      <c r="FE6" s="168"/>
      <c r="FF6" s="147">
        <v>46171</v>
      </c>
      <c r="FG6" s="152">
        <v>5.3271</v>
      </c>
      <c r="FH6" s="152">
        <v>1.27979576129601</v>
      </c>
      <c r="FJ6" s="168"/>
      <c r="FK6" s="147">
        <v>46203</v>
      </c>
      <c r="FL6" s="152">
        <v>5.2605</v>
      </c>
      <c r="FM6" s="152">
        <v>1.2947248360422</v>
      </c>
    </row>
    <row r="7" spans="1:169">
      <c r="A7" s="168"/>
      <c r="B7" s="173">
        <v>45196</v>
      </c>
      <c r="C7" s="149">
        <v>5.2687</v>
      </c>
      <c r="D7" s="309">
        <f t="shared" ref="D7:D25" si="1">1/C7</f>
        <v>0.189800140452104</v>
      </c>
      <c r="F7" s="168"/>
      <c r="G7" s="173">
        <v>45229</v>
      </c>
      <c r="H7" s="149">
        <v>5.2594</v>
      </c>
      <c r="I7" s="309">
        <f t="shared" si="0"/>
        <v>0.190135756930448</v>
      </c>
      <c r="K7" s="168"/>
      <c r="L7" s="173">
        <v>45259</v>
      </c>
      <c r="M7" s="149">
        <v>5.3439</v>
      </c>
      <c r="N7" s="309">
        <v>1.329197777</v>
      </c>
      <c r="P7" s="168"/>
      <c r="Q7" s="173">
        <v>45288</v>
      </c>
      <c r="R7" s="149">
        <v>5.3803</v>
      </c>
      <c r="S7" s="309">
        <v>1.319145773</v>
      </c>
      <c r="U7" s="168"/>
      <c r="V7" s="173">
        <v>45320</v>
      </c>
      <c r="W7" s="149">
        <v>5.3068</v>
      </c>
      <c r="X7" s="309">
        <v>1.339733926</v>
      </c>
      <c r="Z7" s="168"/>
      <c r="AA7" s="173">
        <v>45350</v>
      </c>
      <c r="AB7" s="149">
        <v>5.3005</v>
      </c>
      <c r="AC7" s="309">
        <v>1.340911235</v>
      </c>
      <c r="AE7" s="168"/>
      <c r="AF7" s="173">
        <v>45379</v>
      </c>
      <c r="AG7" s="149">
        <v>5.2873</v>
      </c>
      <c r="AH7" s="309">
        <v>1.341857</v>
      </c>
      <c r="AJ7" s="168"/>
      <c r="AK7" s="173">
        <v>45411</v>
      </c>
      <c r="AL7" s="149">
        <v>5.2446</v>
      </c>
      <c r="AM7" s="309">
        <v>1.355031842</v>
      </c>
      <c r="AO7" s="168"/>
      <c r="AP7" s="173">
        <v>45442</v>
      </c>
      <c r="AQ7" s="149">
        <v>5.2831</v>
      </c>
      <c r="AR7" s="309">
        <v>1.346008972</v>
      </c>
      <c r="AT7" s="168"/>
      <c r="AU7" s="173">
        <v>45470</v>
      </c>
      <c r="AV7" s="149">
        <v>5.2658</v>
      </c>
      <c r="AW7" s="309">
        <v>1.353450568</v>
      </c>
      <c r="AY7" s="168"/>
      <c r="AZ7" s="173">
        <v>45503</v>
      </c>
      <c r="BA7" s="149">
        <v>5.3293</v>
      </c>
      <c r="BB7" s="309">
        <v>1.339087685</v>
      </c>
      <c r="BD7" s="168"/>
      <c r="BE7" s="173">
        <v>45533</v>
      </c>
      <c r="BF7" s="149">
        <v>5.4711</v>
      </c>
      <c r="BG7" s="309">
        <v>1.303193142</v>
      </c>
      <c r="BI7" s="168"/>
      <c r="BJ7" s="147">
        <v>45562</v>
      </c>
      <c r="BK7" s="152">
        <v>5.4597</v>
      </c>
      <c r="BL7" s="152">
        <v>1.283972</v>
      </c>
      <c r="BN7" s="168"/>
      <c r="BO7" s="147">
        <v>45595</v>
      </c>
      <c r="BP7" s="152">
        <v>5.3941</v>
      </c>
      <c r="BQ7" s="152">
        <v>1.323483065</v>
      </c>
      <c r="BS7" s="168"/>
      <c r="BT7" s="147">
        <v>45624</v>
      </c>
      <c r="BU7" s="152">
        <v>5.3809</v>
      </c>
      <c r="BV7" s="152">
        <v>1.336096</v>
      </c>
      <c r="BX7" s="168"/>
      <c r="BY7" s="147">
        <v>45656</v>
      </c>
      <c r="BZ7" s="152">
        <v>5.3234</v>
      </c>
      <c r="CA7" s="152">
        <v>1.350434</v>
      </c>
      <c r="CC7" s="168"/>
      <c r="CD7" s="147">
        <v>45673</v>
      </c>
      <c r="CE7" s="152">
        <v>5.291</v>
      </c>
      <c r="CF7" s="152">
        <v>1.358552</v>
      </c>
      <c r="CH7" s="168"/>
      <c r="CI7" s="147">
        <v>45715</v>
      </c>
      <c r="CJ7" s="152">
        <v>5.3844</v>
      </c>
      <c r="CK7" s="152">
        <v>1.332368</v>
      </c>
      <c r="CM7" s="168"/>
      <c r="CN7" s="170">
        <v>45744</v>
      </c>
      <c r="CO7" s="152">
        <v>5.3764</v>
      </c>
      <c r="CP7" s="152">
        <v>1.334573</v>
      </c>
      <c r="CR7" s="168"/>
      <c r="CS7" s="170">
        <v>45776</v>
      </c>
      <c r="CT7" s="152">
        <v>5.5179</v>
      </c>
      <c r="CU7" s="152">
        <v>1.30537</v>
      </c>
      <c r="CW7" s="168"/>
      <c r="CX7" s="170">
        <v>45806</v>
      </c>
      <c r="CY7" s="152">
        <v>5.5727</v>
      </c>
      <c r="CZ7" s="152">
        <v>1.290344</v>
      </c>
      <c r="DB7" s="168"/>
      <c r="DC7" s="147">
        <v>45835</v>
      </c>
      <c r="DD7" s="152">
        <v>5.6201</v>
      </c>
      <c r="DE7" s="152">
        <v>1.274479</v>
      </c>
      <c r="DG7" s="168"/>
      <c r="DH7" s="147">
        <v>45868</v>
      </c>
      <c r="DI7">
        <v>5.5598</v>
      </c>
      <c r="DJ7">
        <v>1.284956</v>
      </c>
      <c r="DL7" s="168"/>
      <c r="DM7" s="147">
        <v>45897</v>
      </c>
      <c r="DN7" s="152">
        <v>5.5421</v>
      </c>
      <c r="DO7" s="152">
        <v>1.28224</v>
      </c>
      <c r="DQ7" s="168"/>
      <c r="DR7" s="147">
        <v>45929</v>
      </c>
      <c r="DS7" s="152">
        <v>5.5108</v>
      </c>
      <c r="DT7" s="152">
        <v>1.289994</v>
      </c>
      <c r="DV7" s="168"/>
      <c r="DW7" s="147">
        <v>45960</v>
      </c>
      <c r="DX7" s="152">
        <v>5.4698</v>
      </c>
      <c r="DY7" s="152">
        <v>1.295550112</v>
      </c>
      <c r="EA7" s="168"/>
      <c r="EB7" s="147">
        <v>45988</v>
      </c>
      <c r="EC7" s="152">
        <v>5.4565</v>
      </c>
      <c r="ED7" s="152">
        <v>1.297150188</v>
      </c>
      <c r="EF7" s="168"/>
      <c r="EG7" s="147">
        <v>46021</v>
      </c>
      <c r="EH7" s="152">
        <v>5.463</v>
      </c>
      <c r="EI7" s="152">
        <v>1.28771737140765</v>
      </c>
      <c r="EK7" s="168"/>
      <c r="EL7" s="147">
        <v>46051</v>
      </c>
      <c r="EM7" s="152">
        <v>5.5181</v>
      </c>
      <c r="EN7" s="152">
        <v>1.26440260234501</v>
      </c>
      <c r="EP7" s="168"/>
      <c r="EQ7" s="147">
        <v>46079</v>
      </c>
      <c r="ER7" s="152">
        <v>5.4618</v>
      </c>
      <c r="ES7" s="152">
        <v>1.26749423267055</v>
      </c>
      <c r="EU7" s="168"/>
      <c r="EV7" s="147">
        <v>46111</v>
      </c>
      <c r="EW7" s="152">
        <v>5.3655</v>
      </c>
      <c r="EX7" s="152">
        <v>1.29015003261579</v>
      </c>
      <c r="EZ7" s="168"/>
      <c r="FA7" s="147">
        <v>46141</v>
      </c>
      <c r="FB7" s="152">
        <v>5.366</v>
      </c>
      <c r="FC7" s="152">
        <v>1.27856876630637</v>
      </c>
      <c r="FE7" s="168"/>
      <c r="FF7" s="147">
        <v>46170</v>
      </c>
      <c r="FG7" s="152">
        <v>5.3291</v>
      </c>
      <c r="FH7" s="152">
        <v>1.28051640990036</v>
      </c>
      <c r="FJ7" s="168"/>
      <c r="FK7" s="147">
        <v>46202</v>
      </c>
      <c r="FL7" s="152">
        <v>5.2623</v>
      </c>
      <c r="FM7" s="152">
        <v>1.2955361723961</v>
      </c>
    </row>
    <row r="8" spans="1:169">
      <c r="A8" s="168"/>
      <c r="B8" s="173">
        <v>45195</v>
      </c>
      <c r="C8" s="149">
        <v>5.2833</v>
      </c>
      <c r="D8" s="309">
        <f t="shared" si="1"/>
        <v>0.189275642117616</v>
      </c>
      <c r="F8" s="168"/>
      <c r="G8" s="173">
        <v>45226</v>
      </c>
      <c r="H8" s="149">
        <v>5.2642</v>
      </c>
      <c r="I8" s="309">
        <f t="shared" si="0"/>
        <v>0.189962387447285</v>
      </c>
      <c r="K8" s="168"/>
      <c r="L8" s="173">
        <v>45258</v>
      </c>
      <c r="M8" s="149">
        <v>5.3271</v>
      </c>
      <c r="N8" s="309">
        <v>1.335285615</v>
      </c>
      <c r="P8" s="168"/>
      <c r="Q8" s="173">
        <v>45287</v>
      </c>
      <c r="R8" s="149">
        <v>5.368</v>
      </c>
      <c r="S8" s="309">
        <v>1.322690015</v>
      </c>
      <c r="U8" s="168"/>
      <c r="V8" s="173">
        <v>45317</v>
      </c>
      <c r="W8" s="149">
        <v>5.3128</v>
      </c>
      <c r="X8" s="309">
        <v>1.337787984</v>
      </c>
      <c r="Z8" s="168"/>
      <c r="AA8" s="173">
        <v>45349</v>
      </c>
      <c r="AB8" s="149">
        <v>5.2952</v>
      </c>
      <c r="AC8" s="309">
        <v>1.341913431</v>
      </c>
      <c r="AE8" s="168"/>
      <c r="AF8" s="173">
        <v>45378</v>
      </c>
      <c r="AG8" s="149">
        <v>5.2932</v>
      </c>
      <c r="AH8" s="309">
        <v>1.340323</v>
      </c>
      <c r="AJ8" s="168"/>
      <c r="AK8" s="173">
        <v>45408</v>
      </c>
      <c r="AL8" s="149">
        <v>5.246</v>
      </c>
      <c r="AM8" s="309">
        <v>1.354479604</v>
      </c>
      <c r="AO8" s="168"/>
      <c r="AP8" s="173">
        <v>45441</v>
      </c>
      <c r="AQ8" s="149">
        <v>5.2907</v>
      </c>
      <c r="AR8" s="309">
        <v>1.343980948</v>
      </c>
      <c r="AT8" s="168"/>
      <c r="AU8" s="173">
        <v>45469</v>
      </c>
      <c r="AV8" s="149">
        <v>5.2785</v>
      </c>
      <c r="AW8" s="309">
        <v>1.349777399</v>
      </c>
      <c r="AY8" s="168"/>
      <c r="AZ8" s="173">
        <v>45502</v>
      </c>
      <c r="BA8" s="149">
        <v>5.3231</v>
      </c>
      <c r="BB8" s="309">
        <v>1.339745637</v>
      </c>
      <c r="BD8" s="168"/>
      <c r="BE8" s="173">
        <v>45532</v>
      </c>
      <c r="BF8" s="149">
        <v>5.4731</v>
      </c>
      <c r="BG8" s="309">
        <v>1.301200417</v>
      </c>
      <c r="BI8" s="168"/>
      <c r="BJ8" s="147">
        <v>45561</v>
      </c>
      <c r="BK8" s="152">
        <v>5.4569</v>
      </c>
      <c r="BL8" s="152">
        <v>1.289267</v>
      </c>
      <c r="BN8" s="168"/>
      <c r="BO8" s="147">
        <v>45594</v>
      </c>
      <c r="BP8" s="152">
        <v>5.3886</v>
      </c>
      <c r="BQ8" s="152">
        <v>1.322848235</v>
      </c>
      <c r="BS8" s="168"/>
      <c r="BT8" s="147">
        <v>45623</v>
      </c>
      <c r="BU8" s="152">
        <v>5.3634</v>
      </c>
      <c r="BV8" s="152">
        <v>1.342096</v>
      </c>
      <c r="BX8" s="168"/>
      <c r="BY8" s="147">
        <v>45653</v>
      </c>
      <c r="BZ8" s="152">
        <v>5.3197</v>
      </c>
      <c r="CA8" s="152">
        <v>1.351448</v>
      </c>
      <c r="CC8" s="168"/>
      <c r="CD8" s="147">
        <v>45672</v>
      </c>
      <c r="CE8" s="152">
        <v>5.2921</v>
      </c>
      <c r="CF8" s="152">
        <v>1.358308</v>
      </c>
      <c r="CH8" s="168"/>
      <c r="CI8" s="147">
        <v>45714</v>
      </c>
      <c r="CJ8" s="152">
        <v>5.3878</v>
      </c>
      <c r="CK8" s="152">
        <v>1.331378</v>
      </c>
      <c r="CM8" s="168"/>
      <c r="CN8" s="170">
        <v>45743</v>
      </c>
      <c r="CO8" s="152">
        <v>5.3746</v>
      </c>
      <c r="CP8" s="152">
        <v>1.335225</v>
      </c>
      <c r="CR8" s="168"/>
      <c r="CS8" s="170">
        <v>45775</v>
      </c>
      <c r="CT8" s="152">
        <v>5.5001</v>
      </c>
      <c r="CU8" s="152">
        <v>1.309849</v>
      </c>
      <c r="CW8" s="168"/>
      <c r="CX8" s="170">
        <v>45805</v>
      </c>
      <c r="CY8" s="152">
        <v>5.5844</v>
      </c>
      <c r="CZ8" s="152">
        <v>1.287408</v>
      </c>
      <c r="DB8" s="168"/>
      <c r="DC8" s="147">
        <v>45834</v>
      </c>
      <c r="DD8" s="152">
        <v>5.6055</v>
      </c>
      <c r="DE8" s="152">
        <v>1.277674</v>
      </c>
      <c r="DG8" s="168"/>
      <c r="DH8" s="147">
        <v>45867</v>
      </c>
      <c r="DI8">
        <v>5.5683</v>
      </c>
      <c r="DJ8">
        <v>1.284252</v>
      </c>
      <c r="DL8" s="168"/>
      <c r="DM8" s="147">
        <v>45896</v>
      </c>
      <c r="DN8" s="152">
        <v>5.5464</v>
      </c>
      <c r="DO8" s="152">
        <v>1.282057</v>
      </c>
      <c r="DQ8" s="168"/>
      <c r="DR8" s="147">
        <v>45926</v>
      </c>
      <c r="DS8" s="152">
        <v>5.5052</v>
      </c>
      <c r="DT8" s="152">
        <v>1.292451</v>
      </c>
      <c r="DV8" s="168"/>
      <c r="DW8" s="147">
        <v>45959</v>
      </c>
      <c r="DX8" s="152">
        <v>5.4799</v>
      </c>
      <c r="DY8" s="152">
        <v>1.292779065</v>
      </c>
      <c r="EA8" s="168"/>
      <c r="EB8" s="147">
        <v>45987</v>
      </c>
      <c r="EC8" s="152">
        <v>5.4401</v>
      </c>
      <c r="ED8" s="152">
        <v>1.301373137</v>
      </c>
      <c r="EF8" s="168"/>
      <c r="EG8" s="147">
        <v>46020</v>
      </c>
      <c r="EH8" s="152">
        <v>5.4633</v>
      </c>
      <c r="EI8" s="152">
        <v>1.28733549320008</v>
      </c>
      <c r="EK8" s="168"/>
      <c r="EL8" s="147">
        <v>46050</v>
      </c>
      <c r="EM8" s="152">
        <v>5.5083</v>
      </c>
      <c r="EN8" s="152">
        <v>1.26636167238531</v>
      </c>
      <c r="EP8" s="168"/>
      <c r="EQ8" s="147">
        <v>46078</v>
      </c>
      <c r="ER8" s="152">
        <v>5.455</v>
      </c>
      <c r="ES8" s="152">
        <v>1.27077910174152</v>
      </c>
      <c r="EU8" s="168"/>
      <c r="EV8" s="147">
        <v>46108</v>
      </c>
      <c r="EW8" s="152">
        <v>5.3742</v>
      </c>
      <c r="EX8" s="152">
        <v>1.28653567042537</v>
      </c>
      <c r="EZ8" s="168"/>
      <c r="FA8" s="147">
        <v>46140</v>
      </c>
      <c r="FB8" s="152">
        <v>5.372</v>
      </c>
      <c r="FC8" s="152">
        <v>1.2767870439315</v>
      </c>
      <c r="FE8" s="168"/>
      <c r="FF8" s="147">
        <v>46169</v>
      </c>
      <c r="FG8" s="152">
        <v>5.3315</v>
      </c>
      <c r="FH8" s="152">
        <v>1.28089655819188</v>
      </c>
      <c r="FJ8" s="168"/>
      <c r="FK8" s="147">
        <v>46199</v>
      </c>
      <c r="FL8" s="152">
        <v>5.2526</v>
      </c>
      <c r="FM8" s="152">
        <v>1.2977573011461</v>
      </c>
    </row>
    <row r="9" spans="1:169">
      <c r="A9" s="168"/>
      <c r="B9" s="173">
        <v>45194</v>
      </c>
      <c r="C9" s="149">
        <v>5.2746</v>
      </c>
      <c r="D9" s="309">
        <f t="shared" si="1"/>
        <v>0.189587836044439</v>
      </c>
      <c r="F9" s="168"/>
      <c r="G9" s="173">
        <v>45225</v>
      </c>
      <c r="H9" s="149">
        <v>5.2559</v>
      </c>
      <c r="I9" s="309">
        <f t="shared" si="0"/>
        <v>0.190262371810727</v>
      </c>
      <c r="K9" s="168"/>
      <c r="L9" s="173">
        <v>45257</v>
      </c>
      <c r="M9" s="149">
        <v>5.3145</v>
      </c>
      <c r="N9" s="309">
        <v>1.338959451</v>
      </c>
      <c r="P9" s="168"/>
      <c r="Q9" s="173">
        <v>45286</v>
      </c>
      <c r="R9" s="149">
        <v>5.3644</v>
      </c>
      <c r="S9" s="309">
        <v>1.322887928</v>
      </c>
      <c r="U9" s="168"/>
      <c r="V9" s="173">
        <v>45316</v>
      </c>
      <c r="W9" s="149">
        <v>5.3098</v>
      </c>
      <c r="X9" s="309">
        <v>1.337978832</v>
      </c>
      <c r="Z9" s="168"/>
      <c r="AA9" s="173">
        <v>45348</v>
      </c>
      <c r="AB9" s="149">
        <v>5.3048</v>
      </c>
      <c r="AC9" s="309">
        <v>1.339918564</v>
      </c>
      <c r="AE9" s="168"/>
      <c r="AF9" s="173">
        <v>45377</v>
      </c>
      <c r="AG9" s="149">
        <v>5.2889</v>
      </c>
      <c r="AH9" s="309">
        <v>1.341356</v>
      </c>
      <c r="AJ9" s="168"/>
      <c r="AK9" s="173">
        <v>45407</v>
      </c>
      <c r="AL9" s="149">
        <v>5.2364</v>
      </c>
      <c r="AM9" s="309">
        <v>1.357000993</v>
      </c>
      <c r="AO9" s="168"/>
      <c r="AP9" s="173">
        <v>45440</v>
      </c>
      <c r="AQ9" s="149">
        <v>5.2867</v>
      </c>
      <c r="AR9" s="309">
        <v>1.344903248</v>
      </c>
      <c r="AT9" s="168"/>
      <c r="AU9" s="173">
        <v>45468</v>
      </c>
      <c r="AV9" s="149">
        <v>5.2774</v>
      </c>
      <c r="AW9" s="309">
        <v>1.34962292</v>
      </c>
      <c r="AY9" s="168"/>
      <c r="AZ9" s="173">
        <v>45499</v>
      </c>
      <c r="BA9" s="149">
        <v>5.3207</v>
      </c>
      <c r="BB9" s="309">
        <v>1.339485406</v>
      </c>
      <c r="BD9" s="168"/>
      <c r="BE9" s="173">
        <v>45531</v>
      </c>
      <c r="BF9" s="149">
        <v>5.4617</v>
      </c>
      <c r="BG9" s="309">
        <v>1.304520571</v>
      </c>
      <c r="BI9" s="168"/>
      <c r="BJ9" s="147">
        <v>45560</v>
      </c>
      <c r="BK9" s="152">
        <v>5.472</v>
      </c>
      <c r="BL9" s="152">
        <v>1.282931</v>
      </c>
      <c r="BN9" s="168"/>
      <c r="BO9" s="147">
        <v>45593</v>
      </c>
      <c r="BP9" s="152">
        <v>5.3892</v>
      </c>
      <c r="BQ9" s="152">
        <v>1.323146293</v>
      </c>
      <c r="BS9" s="168"/>
      <c r="BT9" s="147">
        <v>45622</v>
      </c>
      <c r="BU9" s="152">
        <v>5.359</v>
      </c>
      <c r="BV9" s="152">
        <v>1.341855</v>
      </c>
      <c r="BX9" s="168"/>
      <c r="BY9" s="147">
        <v>45652</v>
      </c>
      <c r="BZ9" s="152">
        <v>5.3197</v>
      </c>
      <c r="CA9" s="152">
        <v>1.351524</v>
      </c>
      <c r="CC9" s="168"/>
      <c r="CD9" s="147">
        <v>45671</v>
      </c>
      <c r="CE9" s="152">
        <v>5.2897</v>
      </c>
      <c r="CF9" s="152">
        <v>1.358829</v>
      </c>
      <c r="CH9" s="168"/>
      <c r="CI9" s="147">
        <v>45713</v>
      </c>
      <c r="CJ9" s="152">
        <v>5.3759</v>
      </c>
      <c r="CK9" s="152">
        <v>1.334214</v>
      </c>
      <c r="CM9" s="168"/>
      <c r="CN9" s="170">
        <v>45742</v>
      </c>
      <c r="CO9" s="152">
        <v>5.3895</v>
      </c>
      <c r="CP9" s="152">
        <v>1.331367</v>
      </c>
      <c r="CR9" s="168"/>
      <c r="CS9" s="170">
        <v>45772</v>
      </c>
      <c r="CT9" s="152">
        <v>5.5136</v>
      </c>
      <c r="CU9" s="152">
        <v>1.307059</v>
      </c>
      <c r="CW9" s="168"/>
      <c r="CX9" s="170">
        <v>45804</v>
      </c>
      <c r="CY9" s="152">
        <v>5.5974</v>
      </c>
      <c r="CZ9" s="152">
        <v>1.284096</v>
      </c>
      <c r="DB9" s="168"/>
      <c r="DC9" s="147">
        <v>45833</v>
      </c>
      <c r="DD9" s="152">
        <v>5.6009</v>
      </c>
      <c r="DE9" s="152">
        <v>1.27958</v>
      </c>
      <c r="DG9" s="168"/>
      <c r="DH9" s="147">
        <v>45866</v>
      </c>
      <c r="DI9">
        <v>5.585</v>
      </c>
      <c r="DJ9">
        <v>1.279624</v>
      </c>
      <c r="DL9" s="168"/>
      <c r="DM9" s="147">
        <v>45895</v>
      </c>
      <c r="DN9" s="152">
        <v>5.5519</v>
      </c>
      <c r="DO9" s="152">
        <v>1.282228</v>
      </c>
      <c r="DQ9" s="168"/>
      <c r="DR9" s="147">
        <v>45925</v>
      </c>
      <c r="DS9" s="152">
        <v>5.5271</v>
      </c>
      <c r="DT9" s="152">
        <v>1.286715</v>
      </c>
      <c r="DV9" s="168"/>
      <c r="DW9" s="147">
        <v>45958</v>
      </c>
      <c r="DX9" s="152">
        <v>5.473</v>
      </c>
      <c r="DY9" s="152">
        <v>1.294646446</v>
      </c>
      <c r="EA9" s="168"/>
      <c r="EB9" s="147">
        <v>45986</v>
      </c>
      <c r="EC9" s="152">
        <v>5.4352</v>
      </c>
      <c r="ED9" s="152">
        <v>1.303098322</v>
      </c>
      <c r="EF9" s="168"/>
      <c r="EG9" s="147">
        <v>46017</v>
      </c>
      <c r="EH9" s="152">
        <v>5.4655</v>
      </c>
      <c r="EI9" s="152">
        <v>1.28731131643948</v>
      </c>
      <c r="EK9" s="168"/>
      <c r="EL9" s="147">
        <v>46049</v>
      </c>
      <c r="EM9" s="152">
        <v>5.4847</v>
      </c>
      <c r="EN9" s="152">
        <v>1.27368862471967</v>
      </c>
      <c r="EP9" s="168"/>
      <c r="EQ9" s="147">
        <v>46077</v>
      </c>
      <c r="ER9" s="152">
        <v>5.4715</v>
      </c>
      <c r="ES9" s="152">
        <v>1.26864662341223</v>
      </c>
      <c r="EU9" s="168"/>
      <c r="EV9" s="147">
        <v>46107</v>
      </c>
      <c r="EW9" s="152">
        <v>5.3876</v>
      </c>
      <c r="EX9" s="152">
        <v>1.28175811121835</v>
      </c>
      <c r="EZ9" s="168"/>
      <c r="FA9" s="147">
        <v>46139</v>
      </c>
      <c r="FB9" s="152">
        <v>5.3639</v>
      </c>
      <c r="FC9" s="152">
        <v>1.27852868248849</v>
      </c>
      <c r="FE9" s="168"/>
      <c r="FF9" s="147">
        <v>46168</v>
      </c>
      <c r="FG9" s="152">
        <v>5.3317</v>
      </c>
      <c r="FH9" s="152">
        <v>1.2807922426243</v>
      </c>
      <c r="FJ9" s="168"/>
      <c r="FK9" s="147">
        <v>46198</v>
      </c>
      <c r="FL9" s="152">
        <v>5.2507</v>
      </c>
      <c r="FM9" s="152">
        <v>1.29904584150685</v>
      </c>
    </row>
    <row r="10" spans="1:169">
      <c r="A10" s="168"/>
      <c r="B10" s="173">
        <v>45191</v>
      </c>
      <c r="C10" s="149">
        <v>5.2741</v>
      </c>
      <c r="D10" s="309">
        <f t="shared" si="1"/>
        <v>0.189605809522004</v>
      </c>
      <c r="F10" s="168"/>
      <c r="G10" s="173">
        <v>45224</v>
      </c>
      <c r="H10" s="149">
        <v>5.2692</v>
      </c>
      <c r="I10" s="309">
        <f t="shared" si="0"/>
        <v>0.189782130114628</v>
      </c>
      <c r="K10" s="168"/>
      <c r="L10" s="173">
        <v>45254</v>
      </c>
      <c r="M10" s="149">
        <v>5.3158</v>
      </c>
      <c r="N10" s="309">
        <v>1.338481508</v>
      </c>
      <c r="P10" s="168"/>
      <c r="Q10" s="173">
        <v>45285</v>
      </c>
      <c r="R10" s="149">
        <v>5.3634</v>
      </c>
      <c r="S10" s="309">
        <v>1.323973599</v>
      </c>
      <c r="U10" s="168"/>
      <c r="V10" s="173">
        <v>45315</v>
      </c>
      <c r="W10" s="149">
        <v>5.3131</v>
      </c>
      <c r="X10" s="309">
        <v>1.337317197</v>
      </c>
      <c r="Z10" s="168"/>
      <c r="AA10" s="173">
        <v>45345</v>
      </c>
      <c r="AB10" s="149">
        <v>5.3024</v>
      </c>
      <c r="AC10" s="309">
        <v>1.340223295</v>
      </c>
      <c r="AE10" s="168"/>
      <c r="AF10" s="173">
        <v>45376</v>
      </c>
      <c r="AG10" s="149">
        <v>5.2876</v>
      </c>
      <c r="AH10" s="309">
        <v>1.342689</v>
      </c>
      <c r="AJ10" s="168"/>
      <c r="AK10" s="173">
        <v>45406</v>
      </c>
      <c r="AL10" s="149">
        <v>5.2345</v>
      </c>
      <c r="AM10" s="309">
        <v>1.357302512</v>
      </c>
      <c r="AO10" s="168"/>
      <c r="AP10" s="173">
        <v>45439</v>
      </c>
      <c r="AQ10" s="149">
        <v>5.2828</v>
      </c>
      <c r="AR10" s="309">
        <v>1.345706822</v>
      </c>
      <c r="AT10" s="168"/>
      <c r="AU10" s="173">
        <v>45467</v>
      </c>
      <c r="AV10" s="149">
        <v>5.278</v>
      </c>
      <c r="AW10" s="309">
        <v>1.349014778</v>
      </c>
      <c r="AY10" s="168"/>
      <c r="AZ10" s="173">
        <v>45498</v>
      </c>
      <c r="BA10" s="149">
        <v>5.3289</v>
      </c>
      <c r="BB10" s="309">
        <v>1.338381279</v>
      </c>
      <c r="BD10" s="168"/>
      <c r="BE10" s="173">
        <v>45530</v>
      </c>
      <c r="BF10" s="149">
        <v>5.4693</v>
      </c>
      <c r="BG10" s="309">
        <v>1.300696616</v>
      </c>
      <c r="BI10" s="168"/>
      <c r="BJ10" s="147">
        <v>45559</v>
      </c>
      <c r="BK10" s="152">
        <v>5.4616</v>
      </c>
      <c r="BL10" s="152">
        <v>1.291014</v>
      </c>
      <c r="BN10" s="168"/>
      <c r="BO10" s="147">
        <v>45590</v>
      </c>
      <c r="BP10" s="152">
        <v>5.3909</v>
      </c>
      <c r="BQ10" s="152">
        <v>1.318703741</v>
      </c>
      <c r="BS10" s="168"/>
      <c r="BT10" s="147">
        <v>45621</v>
      </c>
      <c r="BU10" s="152">
        <v>5.3765</v>
      </c>
      <c r="BV10" s="152">
        <v>1.337636</v>
      </c>
      <c r="BX10" s="168"/>
      <c r="BY10" s="147">
        <v>45651</v>
      </c>
      <c r="BZ10" s="152">
        <v>5.3168</v>
      </c>
      <c r="CA10" s="152">
        <v>1.351715</v>
      </c>
      <c r="CC10" s="168"/>
      <c r="CD10" s="147">
        <v>45670</v>
      </c>
      <c r="CE10" s="152">
        <v>5.2818</v>
      </c>
      <c r="CF10" s="152">
        <v>1.360994</v>
      </c>
      <c r="CH10" s="168"/>
      <c r="CI10" s="147">
        <v>45712</v>
      </c>
      <c r="CJ10" s="152">
        <v>5.3914</v>
      </c>
      <c r="CK10" s="152">
        <v>1.330211</v>
      </c>
      <c r="CM10" s="168"/>
      <c r="CN10" s="170">
        <v>45741</v>
      </c>
      <c r="CO10" s="152">
        <v>5.3821</v>
      </c>
      <c r="CP10" s="152">
        <v>1.333829</v>
      </c>
      <c r="CR10" s="168"/>
      <c r="CS10" s="170">
        <v>45771</v>
      </c>
      <c r="CT10" s="152">
        <v>5.5052</v>
      </c>
      <c r="CU10" s="152">
        <v>1.309635</v>
      </c>
      <c r="CW10" s="168"/>
      <c r="CX10" s="170">
        <v>45803</v>
      </c>
      <c r="CY10" s="152">
        <v>5.5896</v>
      </c>
      <c r="CZ10" s="152">
        <v>1.285119</v>
      </c>
      <c r="DB10" s="168"/>
      <c r="DC10" s="147">
        <v>45832</v>
      </c>
      <c r="DD10" s="152">
        <v>5.5877</v>
      </c>
      <c r="DE10" s="152">
        <v>1.282388</v>
      </c>
      <c r="DG10" s="168"/>
      <c r="DH10" s="147">
        <v>45863</v>
      </c>
      <c r="DI10">
        <v>5.5949</v>
      </c>
      <c r="DJ10">
        <v>1.276502</v>
      </c>
      <c r="DL10" s="168"/>
      <c r="DM10" s="147">
        <v>45894</v>
      </c>
      <c r="DN10" s="152">
        <v>5.5645</v>
      </c>
      <c r="DO10" s="152">
        <v>1.278839</v>
      </c>
      <c r="DQ10" s="168"/>
      <c r="DR10" s="147">
        <v>45924</v>
      </c>
      <c r="DS10" s="152">
        <v>5.5387</v>
      </c>
      <c r="DT10" s="152">
        <v>1.283279</v>
      </c>
      <c r="DV10" s="168"/>
      <c r="DW10" s="147">
        <v>45957</v>
      </c>
      <c r="DX10" s="152">
        <v>5.47</v>
      </c>
      <c r="DY10" s="152">
        <v>1.295813528</v>
      </c>
      <c r="EA10" s="168"/>
      <c r="EB10" s="147">
        <v>45985</v>
      </c>
      <c r="EC10" s="152">
        <v>5.4283</v>
      </c>
      <c r="ED10" s="152">
        <v>1.305141573</v>
      </c>
      <c r="EF10" s="168"/>
      <c r="EG10" s="147">
        <v>46016</v>
      </c>
      <c r="EH10" s="152">
        <v>5.474</v>
      </c>
      <c r="EI10" s="152">
        <v>1.28593350383632</v>
      </c>
      <c r="EK10" s="168"/>
      <c r="EL10" s="147">
        <v>46048</v>
      </c>
      <c r="EM10" s="152">
        <v>5.4784</v>
      </c>
      <c r="EN10" s="152">
        <v>1.27487952686916</v>
      </c>
      <c r="EP10" s="168"/>
      <c r="EQ10" s="147">
        <v>46066</v>
      </c>
      <c r="ER10" s="152">
        <v>5.4851</v>
      </c>
      <c r="ES10" s="152">
        <v>1.26520938542597</v>
      </c>
      <c r="EU10" s="168"/>
      <c r="EV10" s="147">
        <v>46106</v>
      </c>
      <c r="EW10" s="152">
        <v>5.3908</v>
      </c>
      <c r="EX10" s="152">
        <v>1.27830748682941</v>
      </c>
      <c r="EZ10" s="168"/>
      <c r="FA10" s="147">
        <v>46136</v>
      </c>
      <c r="FB10" s="152">
        <v>5.3637</v>
      </c>
      <c r="FC10" s="152">
        <v>1.28034752130059</v>
      </c>
      <c r="FE10" s="168"/>
      <c r="FF10" s="147">
        <v>46167</v>
      </c>
      <c r="FG10" s="152">
        <v>5.3348</v>
      </c>
      <c r="FH10" s="152">
        <v>1.28061033215866</v>
      </c>
      <c r="FJ10" s="168"/>
      <c r="FK10" s="147">
        <v>46197</v>
      </c>
      <c r="FL10" s="152">
        <v>5.2477</v>
      </c>
      <c r="FM10" s="152">
        <v>1.29952169521886</v>
      </c>
    </row>
    <row r="11" spans="1:169">
      <c r="A11" s="168"/>
      <c r="B11" s="173">
        <v>45190</v>
      </c>
      <c r="C11" s="149">
        <v>5.2817</v>
      </c>
      <c r="D11" s="309">
        <f t="shared" si="1"/>
        <v>0.189332979911771</v>
      </c>
      <c r="F11" s="168"/>
      <c r="G11" s="173">
        <v>45223</v>
      </c>
      <c r="H11" s="149">
        <v>5.269</v>
      </c>
      <c r="I11" s="309">
        <f t="shared" si="0"/>
        <v>0.189789333839438</v>
      </c>
      <c r="K11" s="168"/>
      <c r="L11" s="173">
        <v>45253</v>
      </c>
      <c r="M11" s="149">
        <v>5.3233</v>
      </c>
      <c r="N11" s="309">
        <v>1.337741626</v>
      </c>
      <c r="P11" s="168"/>
      <c r="Q11" s="173">
        <v>45282</v>
      </c>
      <c r="R11" s="149">
        <v>5.3511</v>
      </c>
      <c r="S11" s="309">
        <v>1.325951673</v>
      </c>
      <c r="U11" s="168"/>
      <c r="V11" s="173">
        <v>45314</v>
      </c>
      <c r="W11" s="149">
        <v>5.3135</v>
      </c>
      <c r="X11" s="309">
        <v>1.338421003</v>
      </c>
      <c r="Z11" s="168"/>
      <c r="AA11" s="173">
        <v>45344</v>
      </c>
      <c r="AB11" s="149">
        <v>5.2954</v>
      </c>
      <c r="AC11" s="309">
        <v>1.341126261</v>
      </c>
      <c r="AE11" s="168"/>
      <c r="AF11" s="173">
        <v>45373</v>
      </c>
      <c r="AG11" s="149">
        <v>5.3052</v>
      </c>
      <c r="AH11" s="309">
        <v>1.338385</v>
      </c>
      <c r="AJ11" s="168"/>
      <c r="AK11" s="173">
        <v>45405</v>
      </c>
      <c r="AL11" s="149">
        <v>5.2357</v>
      </c>
      <c r="AM11" s="309">
        <v>1.35720152</v>
      </c>
      <c r="AO11" s="168"/>
      <c r="AP11" s="173">
        <v>45436</v>
      </c>
      <c r="AQ11" s="149">
        <v>5.2814</v>
      </c>
      <c r="AR11" s="309">
        <v>1.346271822</v>
      </c>
      <c r="AT11" s="168"/>
      <c r="AU11" s="173">
        <v>45464</v>
      </c>
      <c r="AV11" s="149">
        <v>5.2794</v>
      </c>
      <c r="AW11" s="309">
        <v>1.348562337</v>
      </c>
      <c r="AY11" s="168"/>
      <c r="AZ11" s="173">
        <v>45497</v>
      </c>
      <c r="BA11" s="149">
        <v>5.3225</v>
      </c>
      <c r="BB11" s="309">
        <v>1.340685768</v>
      </c>
      <c r="BD11" s="168"/>
      <c r="BE11" s="173">
        <v>45527</v>
      </c>
      <c r="BF11" s="149">
        <v>5.4474</v>
      </c>
      <c r="BG11" s="309">
        <v>1.309946029</v>
      </c>
      <c r="BI11" s="168"/>
      <c r="BJ11" s="147">
        <v>45558</v>
      </c>
      <c r="BK11" s="152">
        <v>5.4642</v>
      </c>
      <c r="BL11" s="152">
        <v>1.290784</v>
      </c>
      <c r="BN11" s="168"/>
      <c r="BO11" s="147">
        <v>45589</v>
      </c>
      <c r="BP11" s="152">
        <v>5.388</v>
      </c>
      <c r="BQ11" s="152">
        <v>1.323051225</v>
      </c>
      <c r="BS11" s="168"/>
      <c r="BT11" s="147">
        <v>45618</v>
      </c>
      <c r="BU11" s="152">
        <v>5.3646</v>
      </c>
      <c r="BV11" s="152">
        <v>1.341051</v>
      </c>
      <c r="BX11" s="168"/>
      <c r="BY11" s="147">
        <v>45650</v>
      </c>
      <c r="BZ11" s="152">
        <v>5.3282</v>
      </c>
      <c r="CA11" s="152">
        <v>1.348973</v>
      </c>
      <c r="CC11" s="168"/>
      <c r="CD11" s="147">
        <v>45667</v>
      </c>
      <c r="CE11" s="152">
        <v>5.2899</v>
      </c>
      <c r="CF11" s="152">
        <v>1.359024</v>
      </c>
      <c r="CH11" s="168"/>
      <c r="CI11" s="147">
        <v>45709</v>
      </c>
      <c r="CJ11" s="152">
        <v>5.3959</v>
      </c>
      <c r="CK11" s="152">
        <v>1.328713</v>
      </c>
      <c r="CM11" s="168"/>
      <c r="CN11" s="170">
        <v>45740</v>
      </c>
      <c r="CO11" s="152">
        <v>5.3935</v>
      </c>
      <c r="CP11" s="152">
        <v>1.330861</v>
      </c>
      <c r="CR11" s="168"/>
      <c r="CS11" s="170">
        <v>45770</v>
      </c>
      <c r="CT11" s="152">
        <v>5.518</v>
      </c>
      <c r="CU11" s="152">
        <v>1.306923</v>
      </c>
      <c r="CW11" s="168"/>
      <c r="CX11" s="170">
        <v>45800</v>
      </c>
      <c r="CY11" s="152">
        <v>5.5729</v>
      </c>
      <c r="CZ11" s="152">
        <v>1.290513</v>
      </c>
      <c r="DB11" s="168"/>
      <c r="DC11" s="147">
        <v>45831</v>
      </c>
      <c r="DD11" s="152">
        <v>5.5727</v>
      </c>
      <c r="DE11" s="152">
        <v>1.286809</v>
      </c>
      <c r="DG11" s="168"/>
      <c r="DH11" s="147">
        <v>45862</v>
      </c>
      <c r="DI11">
        <v>5.5979</v>
      </c>
      <c r="DJ11">
        <v>1.27521</v>
      </c>
      <c r="DL11" s="168"/>
      <c r="DM11" s="147">
        <v>45891</v>
      </c>
      <c r="DN11" s="152">
        <v>5.5493</v>
      </c>
      <c r="DO11" s="152">
        <v>1.285225</v>
      </c>
      <c r="DQ11" s="168"/>
      <c r="DR11" s="147">
        <v>45923</v>
      </c>
      <c r="DS11" s="152">
        <v>5.545</v>
      </c>
      <c r="DT11" s="152">
        <v>1.281461</v>
      </c>
      <c r="DV11" s="168"/>
      <c r="DW11" s="147">
        <v>45954</v>
      </c>
      <c r="DX11" s="152">
        <v>5.471</v>
      </c>
      <c r="DY11" s="152">
        <v>1.296435752</v>
      </c>
      <c r="EA11" s="168"/>
      <c r="EB11" s="147">
        <v>45982</v>
      </c>
      <c r="EC11" s="152">
        <v>5.4309</v>
      </c>
      <c r="ED11" s="152">
        <v>1.305032315</v>
      </c>
      <c r="EF11" s="168"/>
      <c r="EG11" s="147">
        <v>46015</v>
      </c>
      <c r="EH11" s="152">
        <v>5.4762</v>
      </c>
      <c r="EI11" s="152">
        <v>1.28685950111391</v>
      </c>
      <c r="EK11" s="168"/>
      <c r="EL11" s="147">
        <v>46045</v>
      </c>
      <c r="EM11" s="152">
        <v>5.4419</v>
      </c>
      <c r="EN11" s="152">
        <v>1.2850107499219</v>
      </c>
      <c r="EP11" s="168"/>
      <c r="EQ11" s="147">
        <v>46065</v>
      </c>
      <c r="ER11" s="152">
        <v>5.4905</v>
      </c>
      <c r="ES11" s="152">
        <v>1.26503961387852</v>
      </c>
      <c r="EU11" s="168"/>
      <c r="EV11" s="147">
        <v>46105</v>
      </c>
      <c r="EW11" s="152">
        <v>5.4036</v>
      </c>
      <c r="EX11" s="152">
        <v>1.27587164112814</v>
      </c>
      <c r="EZ11" s="168"/>
      <c r="FA11" s="147">
        <v>46135</v>
      </c>
      <c r="FB11" s="152">
        <v>5.368</v>
      </c>
      <c r="FC11" s="152">
        <v>1.27887481371088</v>
      </c>
      <c r="FE11" s="168"/>
      <c r="FF11" s="147">
        <v>46164</v>
      </c>
      <c r="FG11" s="152">
        <v>5.3355</v>
      </c>
      <c r="FH11" s="152">
        <v>1.28147315153219</v>
      </c>
      <c r="FJ11" s="168"/>
      <c r="FK11" s="147">
        <v>46196</v>
      </c>
      <c r="FL11" s="152">
        <v>5.2553</v>
      </c>
      <c r="FM11" s="152">
        <v>1.29718569824748</v>
      </c>
    </row>
    <row r="12" spans="1:169">
      <c r="A12" s="168"/>
      <c r="B12" s="173">
        <v>45189</v>
      </c>
      <c r="C12" s="149">
        <v>5.2904</v>
      </c>
      <c r="D12" s="309">
        <f t="shared" si="1"/>
        <v>0.189021624073794</v>
      </c>
      <c r="F12" s="168"/>
      <c r="G12" s="173">
        <v>45222</v>
      </c>
      <c r="H12" s="149">
        <v>5.2649</v>
      </c>
      <c r="I12" s="309">
        <f t="shared" si="0"/>
        <v>0.189937130809702</v>
      </c>
      <c r="K12" s="168"/>
      <c r="L12" s="173">
        <v>45252</v>
      </c>
      <c r="M12" s="149">
        <v>5.3367</v>
      </c>
      <c r="N12" s="309">
        <v>1.335169674</v>
      </c>
      <c r="P12" s="168"/>
      <c r="Q12" s="173">
        <v>45281</v>
      </c>
      <c r="R12" s="149">
        <v>5.3354</v>
      </c>
      <c r="S12" s="309">
        <v>1.330959253</v>
      </c>
      <c r="U12" s="168"/>
      <c r="V12" s="173">
        <v>45313</v>
      </c>
      <c r="W12" s="149">
        <v>5.3167</v>
      </c>
      <c r="X12" s="309">
        <v>1.337389734</v>
      </c>
      <c r="Z12" s="168"/>
      <c r="AA12" s="173">
        <v>45343</v>
      </c>
      <c r="AB12" s="149">
        <v>5.2964</v>
      </c>
      <c r="AC12" s="309">
        <v>1.341099615</v>
      </c>
      <c r="AE12" s="168"/>
      <c r="AF12" s="173">
        <v>45372</v>
      </c>
      <c r="AG12" s="149">
        <v>5.3052</v>
      </c>
      <c r="AH12" s="309">
        <v>1.337216</v>
      </c>
      <c r="AJ12" s="168"/>
      <c r="AK12" s="173">
        <v>45404</v>
      </c>
      <c r="AL12" s="149">
        <v>5.2413</v>
      </c>
      <c r="AM12" s="309">
        <v>1.355446168</v>
      </c>
      <c r="AO12" s="168"/>
      <c r="AP12" s="173">
        <v>45435</v>
      </c>
      <c r="AQ12" s="149">
        <v>5.2881</v>
      </c>
      <c r="AR12" s="309">
        <v>1.34449046</v>
      </c>
      <c r="AT12" s="168"/>
      <c r="AU12" s="173">
        <v>45463</v>
      </c>
      <c r="AV12" s="149">
        <v>5.2864</v>
      </c>
      <c r="AW12" s="309">
        <v>1.346700969</v>
      </c>
      <c r="AY12" s="168"/>
      <c r="AZ12" s="173">
        <v>45496</v>
      </c>
      <c r="BA12" s="149">
        <v>5.3189</v>
      </c>
      <c r="BB12" s="309">
        <v>1.341141965</v>
      </c>
      <c r="BD12" s="168"/>
      <c r="BE12" s="173">
        <v>45526</v>
      </c>
      <c r="BF12" s="149">
        <v>5.4595</v>
      </c>
      <c r="BG12" s="309">
        <v>1.304661599</v>
      </c>
      <c r="BI12" s="168"/>
      <c r="BJ12" s="147">
        <v>45555</v>
      </c>
      <c r="BK12" s="152">
        <v>5.467</v>
      </c>
      <c r="BL12" s="152">
        <v>1.29219</v>
      </c>
      <c r="BN12" s="168"/>
      <c r="BO12" s="147">
        <v>45588</v>
      </c>
      <c r="BP12" s="152">
        <v>5.4125</v>
      </c>
      <c r="BQ12" s="152">
        <v>1.31630485</v>
      </c>
      <c r="BS12" s="168"/>
      <c r="BT12" s="147">
        <v>45617</v>
      </c>
      <c r="BU12" s="152">
        <v>5.3806</v>
      </c>
      <c r="BV12" s="152">
        <v>1.336914</v>
      </c>
      <c r="BX12" s="168"/>
      <c r="BY12" s="147">
        <v>45649</v>
      </c>
      <c r="BZ12" s="152">
        <v>5.3309</v>
      </c>
      <c r="CA12" s="152">
        <v>1.348178</v>
      </c>
      <c r="CC12" s="168"/>
      <c r="CD12" s="147">
        <v>45666</v>
      </c>
      <c r="CE12" s="152">
        <v>5.2928</v>
      </c>
      <c r="CF12" s="152">
        <v>1.358185</v>
      </c>
      <c r="CH12" s="168"/>
      <c r="CI12" s="147">
        <v>45708</v>
      </c>
      <c r="CJ12" s="152">
        <v>5.3689</v>
      </c>
      <c r="CK12" s="152">
        <v>1.335693</v>
      </c>
      <c r="CM12" s="168"/>
      <c r="CN12" s="170">
        <v>45737</v>
      </c>
      <c r="CO12" s="152">
        <v>5.3939</v>
      </c>
      <c r="CP12" s="152">
        <v>1.330392</v>
      </c>
      <c r="CR12" s="168"/>
      <c r="CS12" s="170">
        <v>45769</v>
      </c>
      <c r="CT12" s="152">
        <v>5.541</v>
      </c>
      <c r="CU12" s="152">
        <v>1.30074</v>
      </c>
      <c r="CW12" s="168"/>
      <c r="CX12" s="170">
        <v>45799</v>
      </c>
      <c r="CY12" s="152">
        <v>5.5784</v>
      </c>
      <c r="CZ12" s="152">
        <v>1.288954</v>
      </c>
      <c r="DB12" s="168"/>
      <c r="DC12" s="147">
        <v>45828</v>
      </c>
      <c r="DD12" s="152">
        <v>5.5835</v>
      </c>
      <c r="DE12" s="152">
        <v>1.284051</v>
      </c>
      <c r="DG12" s="168"/>
      <c r="DH12" s="147">
        <v>45861</v>
      </c>
      <c r="DI12">
        <v>5.5924</v>
      </c>
      <c r="DJ12">
        <v>1.276983</v>
      </c>
      <c r="DL12" s="168"/>
      <c r="DM12" s="147">
        <v>45890</v>
      </c>
      <c r="DN12" s="152">
        <v>5.5638</v>
      </c>
      <c r="DO12" s="152">
        <v>1.281265</v>
      </c>
      <c r="DQ12" s="168"/>
      <c r="DR12" s="147">
        <v>45922</v>
      </c>
      <c r="DS12" s="152">
        <v>5.537</v>
      </c>
      <c r="DT12" s="152">
        <v>1.284197</v>
      </c>
      <c r="DV12" s="168"/>
      <c r="DW12" s="147">
        <v>45953</v>
      </c>
      <c r="DX12" s="152">
        <v>5.4749</v>
      </c>
      <c r="DY12" s="152">
        <v>1.295329595</v>
      </c>
      <c r="EA12" s="168"/>
      <c r="EB12" s="147">
        <v>45981</v>
      </c>
      <c r="EC12" s="152">
        <v>5.4359</v>
      </c>
      <c r="ED12" s="152">
        <v>1.304383819</v>
      </c>
      <c r="EF12" s="168"/>
      <c r="EG12" s="147">
        <v>46014</v>
      </c>
      <c r="EH12" s="152">
        <v>5.4663</v>
      </c>
      <c r="EI12" s="152">
        <v>1.29014141192397</v>
      </c>
      <c r="EK12" s="168"/>
      <c r="EL12" s="147">
        <v>46044</v>
      </c>
      <c r="EM12" s="152">
        <v>5.4322</v>
      </c>
      <c r="EN12" s="152">
        <v>1.28896211479695</v>
      </c>
      <c r="EP12" s="168"/>
      <c r="EQ12" s="147">
        <v>46064</v>
      </c>
      <c r="ER12" s="152">
        <v>5.4777</v>
      </c>
      <c r="ES12" s="152">
        <v>1.26764883071362</v>
      </c>
      <c r="EU12" s="168"/>
      <c r="EV12" s="147">
        <v>46104</v>
      </c>
      <c r="EW12" s="152">
        <v>5.3776</v>
      </c>
      <c r="EX12" s="152">
        <v>1.28386268967569</v>
      </c>
      <c r="EZ12" s="168"/>
      <c r="FA12" s="147">
        <v>46134</v>
      </c>
      <c r="FB12" s="152">
        <v>5.3738</v>
      </c>
      <c r="FC12" s="152">
        <v>1.27721537831702</v>
      </c>
      <c r="FE12" s="168"/>
      <c r="FF12" s="147">
        <v>46163</v>
      </c>
      <c r="FG12" s="152">
        <v>5.3361</v>
      </c>
      <c r="FH12" s="152">
        <v>1.28087929386631</v>
      </c>
      <c r="FJ12" s="168"/>
      <c r="FK12" s="147">
        <v>46195</v>
      </c>
      <c r="FL12" s="152">
        <v>5.2586</v>
      </c>
      <c r="FM12" s="152">
        <v>1.29597231202221</v>
      </c>
    </row>
    <row r="13" spans="1:169">
      <c r="A13" s="168"/>
      <c r="B13" s="173">
        <v>45188</v>
      </c>
      <c r="C13" s="149">
        <v>5.2973</v>
      </c>
      <c r="D13" s="309">
        <f t="shared" si="1"/>
        <v>0.188775413890095</v>
      </c>
      <c r="F13" s="168"/>
      <c r="G13" s="173">
        <v>45219</v>
      </c>
      <c r="H13" s="149">
        <v>5.2462</v>
      </c>
      <c r="I13" s="309">
        <f t="shared" si="0"/>
        <v>0.190614158819717</v>
      </c>
      <c r="K13" s="168"/>
      <c r="L13" s="173">
        <v>45251</v>
      </c>
      <c r="M13" s="149">
        <v>5.3521</v>
      </c>
      <c r="N13" s="309">
        <v>1.334167897</v>
      </c>
      <c r="P13" s="168"/>
      <c r="Q13" s="173">
        <v>45280</v>
      </c>
      <c r="R13" s="149">
        <v>5.3443</v>
      </c>
      <c r="S13" s="309">
        <v>1.327882043</v>
      </c>
      <c r="U13" s="168"/>
      <c r="V13" s="173">
        <v>45310</v>
      </c>
      <c r="W13" s="149">
        <v>5.3094</v>
      </c>
      <c r="X13" s="309">
        <v>1.340396278</v>
      </c>
      <c r="Z13" s="168"/>
      <c r="AA13" s="173">
        <v>45342</v>
      </c>
      <c r="AB13" s="149">
        <v>5.2912</v>
      </c>
      <c r="AC13" s="309">
        <v>1.343135773</v>
      </c>
      <c r="AE13" s="168"/>
      <c r="AF13" s="173">
        <v>45371</v>
      </c>
      <c r="AG13" s="149">
        <v>5.3061</v>
      </c>
      <c r="AH13" s="309">
        <v>1.33748</v>
      </c>
      <c r="AJ13" s="168"/>
      <c r="AK13" s="173">
        <v>45401</v>
      </c>
      <c r="AL13" s="149">
        <v>5.2378</v>
      </c>
      <c r="AM13" s="309">
        <v>1.356409179</v>
      </c>
      <c r="AO13" s="168"/>
      <c r="AP13" s="173">
        <v>45434</v>
      </c>
      <c r="AQ13" s="149">
        <v>5.294</v>
      </c>
      <c r="AR13" s="309">
        <v>1.342595391</v>
      </c>
      <c r="AT13" s="168"/>
      <c r="AU13" s="173">
        <v>45462</v>
      </c>
      <c r="AV13" s="149">
        <v>5.2809</v>
      </c>
      <c r="AW13" s="309">
        <v>1.347478649</v>
      </c>
      <c r="AY13" s="168"/>
      <c r="AZ13" s="173">
        <v>45495</v>
      </c>
      <c r="BA13" s="149">
        <v>5.3247</v>
      </c>
      <c r="BB13" s="309">
        <v>1.339699889</v>
      </c>
      <c r="BD13" s="168"/>
      <c r="BE13" s="173">
        <v>45525</v>
      </c>
      <c r="BF13" s="149">
        <v>5.4653</v>
      </c>
      <c r="BG13" s="309">
        <v>1.304722522</v>
      </c>
      <c r="BI13" s="168"/>
      <c r="BJ13" s="147">
        <v>45554</v>
      </c>
      <c r="BK13" s="152">
        <v>5.4776</v>
      </c>
      <c r="BL13" s="152">
        <v>1.295878</v>
      </c>
      <c r="BN13" s="168"/>
      <c r="BO13" s="147">
        <v>45587</v>
      </c>
      <c r="BP13" s="152">
        <v>5.4093</v>
      </c>
      <c r="BQ13" s="152">
        <v>1.316676834</v>
      </c>
      <c r="BS13" s="168"/>
      <c r="BT13" s="147">
        <v>45616</v>
      </c>
      <c r="BU13" s="152">
        <v>5.3995</v>
      </c>
      <c r="BV13" s="152">
        <v>1.332253</v>
      </c>
      <c r="BX13" s="168"/>
      <c r="BY13" s="147">
        <v>45646</v>
      </c>
      <c r="BZ13" s="152">
        <v>5.3145</v>
      </c>
      <c r="CA13" s="152">
        <v>1.352921</v>
      </c>
      <c r="CC13" s="168"/>
      <c r="CD13" s="147">
        <v>45665</v>
      </c>
      <c r="CE13" s="152">
        <v>5.3054</v>
      </c>
      <c r="CF13" s="152">
        <v>1.354978</v>
      </c>
      <c r="CH13" s="168"/>
      <c r="CI13" s="147">
        <v>45707</v>
      </c>
      <c r="CJ13" s="152">
        <v>5.3707</v>
      </c>
      <c r="CK13" s="152">
        <v>1.335115</v>
      </c>
      <c r="CM13" s="168"/>
      <c r="CN13" s="170">
        <v>45736</v>
      </c>
      <c r="CO13" s="152">
        <v>5.4089</v>
      </c>
      <c r="CP13" s="152">
        <v>1.326591</v>
      </c>
      <c r="CR13" s="168"/>
      <c r="CS13" s="170">
        <v>45768</v>
      </c>
      <c r="CT13" s="152">
        <v>5.5302</v>
      </c>
      <c r="CU13" s="152">
        <v>1.302937</v>
      </c>
      <c r="CW13" s="168"/>
      <c r="CX13" s="170">
        <v>45798</v>
      </c>
      <c r="CY13" s="152">
        <v>5.5638</v>
      </c>
      <c r="CZ13" s="152">
        <v>1.292947</v>
      </c>
      <c r="DB13" s="168"/>
      <c r="DC13" s="147">
        <v>45827</v>
      </c>
      <c r="DD13" s="152">
        <v>5.5889</v>
      </c>
      <c r="DE13" s="152">
        <v>1.283419</v>
      </c>
      <c r="DG13" s="168"/>
      <c r="DH13" s="147">
        <v>45860</v>
      </c>
      <c r="DI13">
        <v>5.5868</v>
      </c>
      <c r="DJ13">
        <v>1.279086</v>
      </c>
      <c r="DL13" s="168"/>
      <c r="DM13" s="147">
        <v>45889</v>
      </c>
      <c r="DN13" s="152">
        <v>5.5672</v>
      </c>
      <c r="DO13" s="152">
        <v>1.282224</v>
      </c>
      <c r="DQ13" s="168"/>
      <c r="DR13" s="147">
        <v>45919</v>
      </c>
      <c r="DS13" s="152">
        <v>5.5475</v>
      </c>
      <c r="DT13" s="152">
        <v>1.282163</v>
      </c>
      <c r="DV13" s="168"/>
      <c r="DW13" s="147">
        <v>45952</v>
      </c>
      <c r="DX13" s="152">
        <v>5.4748</v>
      </c>
      <c r="DY13" s="152">
        <v>1.296010813</v>
      </c>
      <c r="EA13" s="168"/>
      <c r="EB13" s="147">
        <v>45980</v>
      </c>
      <c r="EC13" s="152">
        <v>5.4513</v>
      </c>
      <c r="ED13" s="152">
        <v>1.300093556</v>
      </c>
      <c r="EF13" s="168"/>
      <c r="EG13" s="147">
        <v>46013</v>
      </c>
      <c r="EH13" s="152">
        <v>5.4511</v>
      </c>
      <c r="EI13" s="152">
        <v>1.29463777953074</v>
      </c>
      <c r="EK13" s="168"/>
      <c r="EL13" s="147">
        <v>46043</v>
      </c>
      <c r="EM13" s="152">
        <v>5.4286</v>
      </c>
      <c r="EN13" s="152">
        <v>1.28972479092215</v>
      </c>
      <c r="EP13" s="168"/>
      <c r="EQ13" s="147">
        <v>46063</v>
      </c>
      <c r="ER13" s="152">
        <v>5.4762</v>
      </c>
      <c r="ES13" s="152">
        <v>1.26836127241518</v>
      </c>
      <c r="EU13" s="168"/>
      <c r="EV13" s="147">
        <v>46101</v>
      </c>
      <c r="EW13" s="152">
        <v>5.3869</v>
      </c>
      <c r="EX13" s="152">
        <v>1.2789916278379</v>
      </c>
      <c r="EZ13" s="168"/>
      <c r="FA13" s="147">
        <v>46133</v>
      </c>
      <c r="FB13" s="152">
        <v>5.3844</v>
      </c>
      <c r="FC13" s="152">
        <v>1.27393952900973</v>
      </c>
      <c r="FE13" s="168"/>
      <c r="FF13" s="147">
        <v>46162</v>
      </c>
      <c r="FG13" s="152">
        <v>5.3263</v>
      </c>
      <c r="FH13" s="152">
        <v>1.28413720594033</v>
      </c>
      <c r="FJ13" s="168"/>
      <c r="FK13" s="147">
        <v>46191</v>
      </c>
      <c r="FL13" s="152">
        <v>5.2764</v>
      </c>
      <c r="FM13" s="152">
        <v>1.2912212872413</v>
      </c>
    </row>
    <row r="14" spans="1:169">
      <c r="A14" s="168"/>
      <c r="B14" s="173">
        <v>45187</v>
      </c>
      <c r="C14" s="149">
        <v>5.2975</v>
      </c>
      <c r="D14" s="309">
        <f t="shared" si="1"/>
        <v>0.188768286927796</v>
      </c>
      <c r="F14" s="168"/>
      <c r="G14" s="173">
        <v>45218</v>
      </c>
      <c r="H14" s="149">
        <v>5.2546</v>
      </c>
      <c r="I14" s="309">
        <f t="shared" si="0"/>
        <v>0.190309443154569</v>
      </c>
      <c r="K14" s="168"/>
      <c r="L14" s="173">
        <v>45250</v>
      </c>
      <c r="M14" s="149">
        <v>5.3429</v>
      </c>
      <c r="N14" s="309">
        <v>1.3403208</v>
      </c>
      <c r="P14" s="168"/>
      <c r="Q14" s="173">
        <v>45279</v>
      </c>
      <c r="R14" s="149">
        <v>5.3329</v>
      </c>
      <c r="S14" s="309">
        <v>1.331020645</v>
      </c>
      <c r="U14" s="168"/>
      <c r="V14" s="173">
        <v>45309</v>
      </c>
      <c r="W14" s="149">
        <v>5.3094</v>
      </c>
      <c r="X14" s="309">
        <v>1.34052812</v>
      </c>
      <c r="Z14" s="168"/>
      <c r="AA14" s="173">
        <v>45341</v>
      </c>
      <c r="AB14" s="149">
        <v>5.2945</v>
      </c>
      <c r="AC14" s="309">
        <v>1.341618661</v>
      </c>
      <c r="AE14" s="168"/>
      <c r="AF14" s="173">
        <v>45370</v>
      </c>
      <c r="AG14" s="149">
        <v>5.3156</v>
      </c>
      <c r="AH14" s="309">
        <v>1.335409</v>
      </c>
      <c r="AJ14" s="168"/>
      <c r="AK14" s="173">
        <v>45400</v>
      </c>
      <c r="AL14" s="149">
        <v>5.2392</v>
      </c>
      <c r="AM14" s="309">
        <v>1.355550466</v>
      </c>
      <c r="AO14" s="168"/>
      <c r="AP14" s="173">
        <v>45433</v>
      </c>
      <c r="AQ14" s="149">
        <v>5.2916</v>
      </c>
      <c r="AR14" s="309">
        <v>1.343053141</v>
      </c>
      <c r="AT14" s="168"/>
      <c r="AU14" s="173">
        <v>45461</v>
      </c>
      <c r="AV14" s="149">
        <v>5.2847</v>
      </c>
      <c r="AW14" s="309">
        <v>1.346301588</v>
      </c>
      <c r="AY14" s="168"/>
      <c r="AZ14" s="173">
        <v>45492</v>
      </c>
      <c r="BA14" s="149">
        <v>5.3262</v>
      </c>
      <c r="BB14" s="309">
        <v>1.338947092</v>
      </c>
      <c r="BD14" s="168"/>
      <c r="BE14" s="173">
        <v>45524</v>
      </c>
      <c r="BF14" s="149">
        <v>5.4516</v>
      </c>
      <c r="BG14" s="309">
        <v>1.308331499</v>
      </c>
      <c r="BI14" s="168"/>
      <c r="BJ14" s="147">
        <v>45553</v>
      </c>
      <c r="BK14" s="152">
        <v>5.4701</v>
      </c>
      <c r="BL14" s="152">
        <v>1.295589</v>
      </c>
      <c r="BN14" s="168"/>
      <c r="BO14" s="147">
        <v>45586</v>
      </c>
      <c r="BP14" s="152">
        <v>5.4179</v>
      </c>
      <c r="BQ14" s="152">
        <v>1.310138615</v>
      </c>
      <c r="BS14" s="168"/>
      <c r="BT14" s="147">
        <v>45615</v>
      </c>
      <c r="BU14" s="152">
        <v>5.3905</v>
      </c>
      <c r="BV14" s="152">
        <v>1.334032</v>
      </c>
      <c r="BX14" s="168"/>
      <c r="BY14" s="147">
        <v>45645</v>
      </c>
      <c r="BZ14" s="152">
        <v>5.3119</v>
      </c>
      <c r="CA14" s="152">
        <v>1.353772</v>
      </c>
      <c r="CC14" s="168"/>
      <c r="CD14" s="147">
        <v>45664</v>
      </c>
      <c r="CE14" s="152">
        <v>5.3006</v>
      </c>
      <c r="CF14" s="152">
        <v>1.356054</v>
      </c>
      <c r="CH14" s="168"/>
      <c r="CI14" s="147">
        <v>45706</v>
      </c>
      <c r="CJ14" s="152">
        <v>5.3671</v>
      </c>
      <c r="CK14" s="152">
        <v>1.335861</v>
      </c>
      <c r="CM14" s="168"/>
      <c r="CN14" s="170">
        <v>45735</v>
      </c>
      <c r="CO14" s="152">
        <v>5.4023</v>
      </c>
      <c r="CP14" s="152">
        <v>1.327157</v>
      </c>
      <c r="CR14" s="168"/>
      <c r="CS14" s="170">
        <v>45765</v>
      </c>
      <c r="CT14" s="152">
        <v>5.5188</v>
      </c>
      <c r="CU14" s="152">
        <v>1.305882</v>
      </c>
      <c r="CW14" s="168"/>
      <c r="CX14" s="170">
        <v>45797</v>
      </c>
      <c r="CY14" s="152">
        <v>5.5583</v>
      </c>
      <c r="CZ14" s="152">
        <v>1.294119</v>
      </c>
      <c r="DB14" s="168"/>
      <c r="DC14" s="147">
        <v>45826</v>
      </c>
      <c r="DD14" s="152">
        <v>5.5887</v>
      </c>
      <c r="DE14" s="152">
        <v>1.284037</v>
      </c>
      <c r="DG14" s="168"/>
      <c r="DH14" s="147">
        <v>45859</v>
      </c>
      <c r="DI14">
        <v>5.5717</v>
      </c>
      <c r="DJ14">
        <v>1.283666</v>
      </c>
      <c r="DL14" s="168"/>
      <c r="DM14" s="147">
        <v>45888</v>
      </c>
      <c r="DN14" s="152">
        <v>5.5692</v>
      </c>
      <c r="DO14" s="152">
        <v>1.281315</v>
      </c>
      <c r="DQ14" s="168"/>
      <c r="DR14" s="147">
        <v>45918</v>
      </c>
      <c r="DS14" s="152">
        <v>5.5611</v>
      </c>
      <c r="DT14" s="152">
        <v>1.278254</v>
      </c>
      <c r="DV14" s="168"/>
      <c r="DW14" s="147">
        <v>45951</v>
      </c>
      <c r="DX14" s="152">
        <v>5.4934</v>
      </c>
      <c r="DY14" s="152">
        <v>1.291185787</v>
      </c>
      <c r="EA14" s="168"/>
      <c r="EB14" s="147">
        <v>45979</v>
      </c>
      <c r="EC14" s="152">
        <v>5.4449</v>
      </c>
      <c r="ED14" s="152">
        <v>1.301327848</v>
      </c>
      <c r="EF14" s="168"/>
      <c r="EG14" s="147">
        <v>46010</v>
      </c>
      <c r="EH14" s="152">
        <v>5.4639</v>
      </c>
      <c r="EI14" s="152">
        <v>1.29120225479969</v>
      </c>
      <c r="EK14" s="168"/>
      <c r="EL14" s="147">
        <v>46042</v>
      </c>
      <c r="EM14" s="152">
        <v>5.4279</v>
      </c>
      <c r="EN14" s="152">
        <v>1.28974373146152</v>
      </c>
      <c r="EP14" s="168"/>
      <c r="EQ14" s="147">
        <v>46062</v>
      </c>
      <c r="ER14" s="152">
        <v>5.4615</v>
      </c>
      <c r="ES14" s="152">
        <v>1.27296530257255</v>
      </c>
      <c r="EU14" s="168"/>
      <c r="EV14" s="147">
        <v>46100</v>
      </c>
      <c r="EW14" s="152">
        <v>5.3734</v>
      </c>
      <c r="EX14" s="152">
        <v>1.28363792012506</v>
      </c>
      <c r="EZ14" s="168"/>
      <c r="FA14" s="147">
        <v>46132</v>
      </c>
      <c r="FB14" s="152">
        <v>5.3767</v>
      </c>
      <c r="FC14" s="152">
        <v>1.27676827794</v>
      </c>
      <c r="FE14" s="168"/>
      <c r="FF14" s="147">
        <v>46161</v>
      </c>
      <c r="FG14" s="152">
        <v>5.3332</v>
      </c>
      <c r="FH14" s="152">
        <v>1.28206330158254</v>
      </c>
      <c r="FJ14" s="168"/>
      <c r="FK14" s="147">
        <v>46190</v>
      </c>
      <c r="FL14" s="152">
        <v>5.2925</v>
      </c>
      <c r="FM14" s="152">
        <v>1.28665092111479</v>
      </c>
    </row>
    <row r="15" spans="1:169">
      <c r="A15" s="168"/>
      <c r="B15" s="173">
        <v>45184</v>
      </c>
      <c r="C15" s="149">
        <v>5.3032</v>
      </c>
      <c r="D15" s="309">
        <f t="shared" si="1"/>
        <v>0.188565394478805</v>
      </c>
      <c r="F15" s="168"/>
      <c r="G15" s="173">
        <v>45217</v>
      </c>
      <c r="H15" s="149">
        <v>5.2667</v>
      </c>
      <c r="I15" s="309">
        <f t="shared" si="0"/>
        <v>0.189872215998633</v>
      </c>
      <c r="K15" s="168"/>
      <c r="L15" s="173">
        <v>45247</v>
      </c>
      <c r="M15" s="149">
        <v>5.3343</v>
      </c>
      <c r="N15" s="309">
        <v>1.344656281</v>
      </c>
      <c r="P15" s="168"/>
      <c r="Q15" s="173">
        <v>45278</v>
      </c>
      <c r="R15" s="149">
        <v>5.3294</v>
      </c>
      <c r="S15" s="309">
        <v>1.330975344</v>
      </c>
      <c r="U15" s="168"/>
      <c r="V15" s="173">
        <v>45308</v>
      </c>
      <c r="W15" s="149">
        <v>5.322</v>
      </c>
      <c r="X15" s="309">
        <v>1.337241638</v>
      </c>
      <c r="Z15" s="168"/>
      <c r="AA15" s="173">
        <v>45331</v>
      </c>
      <c r="AB15" s="149">
        <v>5.2916</v>
      </c>
      <c r="AC15" s="309">
        <v>1.342429511</v>
      </c>
      <c r="AE15" s="168"/>
      <c r="AF15" s="173">
        <v>45369</v>
      </c>
      <c r="AG15" s="149">
        <v>5.3219</v>
      </c>
      <c r="AH15" s="309">
        <v>1.333039</v>
      </c>
      <c r="AJ15" s="168"/>
      <c r="AK15" s="173">
        <v>45399</v>
      </c>
      <c r="AL15" s="149">
        <v>5.2331</v>
      </c>
      <c r="AM15" s="309">
        <v>1.357226118</v>
      </c>
      <c r="AO15" s="168"/>
      <c r="AP15" s="173">
        <v>45432</v>
      </c>
      <c r="AQ15" s="149">
        <v>5.295</v>
      </c>
      <c r="AR15" s="309">
        <v>1.341680831</v>
      </c>
      <c r="AT15" s="168"/>
      <c r="AU15" s="173">
        <v>45460</v>
      </c>
      <c r="AV15" s="149">
        <v>5.2805</v>
      </c>
      <c r="AW15" s="309">
        <v>1.347391346</v>
      </c>
      <c r="AY15" s="168"/>
      <c r="AZ15" s="173">
        <v>45491</v>
      </c>
      <c r="BA15" s="149">
        <v>5.3326</v>
      </c>
      <c r="BB15" s="309">
        <v>1.336777557</v>
      </c>
      <c r="BD15" s="168"/>
      <c r="BE15" s="173">
        <v>45523</v>
      </c>
      <c r="BF15" s="149">
        <v>5.4294</v>
      </c>
      <c r="BG15" s="309">
        <v>1.315338711</v>
      </c>
      <c r="BI15" s="168"/>
      <c r="BJ15" s="147">
        <v>45548</v>
      </c>
      <c r="BK15" s="152">
        <v>5.4594</v>
      </c>
      <c r="BL15" s="152">
        <v>1.301059</v>
      </c>
      <c r="BN15" s="168"/>
      <c r="BO15" s="147">
        <v>45583</v>
      </c>
      <c r="BP15" s="152">
        <v>5.4216</v>
      </c>
      <c r="BQ15" s="152">
        <v>1.314630367</v>
      </c>
      <c r="BS15" s="168"/>
      <c r="BT15" s="147">
        <v>45614</v>
      </c>
      <c r="BU15" s="152">
        <v>5.3786</v>
      </c>
      <c r="BV15" s="152">
        <v>1.336909</v>
      </c>
      <c r="BX15" s="168"/>
      <c r="BY15" s="147">
        <v>45644</v>
      </c>
      <c r="BZ15" s="152">
        <v>5.3563</v>
      </c>
      <c r="CA15" s="152">
        <v>1.341971</v>
      </c>
      <c r="CC15" s="168"/>
      <c r="CD15" s="147">
        <v>45663</v>
      </c>
      <c r="CE15" s="152">
        <v>5.2743</v>
      </c>
      <c r="CF15" s="152">
        <v>1.362759</v>
      </c>
      <c r="CH15" s="168"/>
      <c r="CI15" s="147">
        <v>45705</v>
      </c>
      <c r="CJ15" s="152">
        <v>5.3695</v>
      </c>
      <c r="CK15" s="152">
        <v>1.335357</v>
      </c>
      <c r="CM15" s="168"/>
      <c r="CN15" s="170">
        <v>45734</v>
      </c>
      <c r="CO15" s="152">
        <v>5.4049</v>
      </c>
      <c r="CP15" s="152">
        <v>1.327185</v>
      </c>
      <c r="CR15" s="168"/>
      <c r="CS15" s="170">
        <v>45764</v>
      </c>
      <c r="CT15" s="152">
        <v>5.5229</v>
      </c>
      <c r="CU15" s="152">
        <v>1.305202</v>
      </c>
      <c r="CW15" s="168"/>
      <c r="CX15" s="170">
        <v>45796</v>
      </c>
      <c r="CY15" s="152">
        <v>5.5473</v>
      </c>
      <c r="CZ15" s="152">
        <v>1.296414</v>
      </c>
      <c r="DB15" s="168"/>
      <c r="DC15" s="147">
        <v>45825</v>
      </c>
      <c r="DD15" s="152">
        <v>5.6053</v>
      </c>
      <c r="DE15" s="152">
        <v>1.279967</v>
      </c>
      <c r="DG15" s="168"/>
      <c r="DH15" s="147">
        <v>45856</v>
      </c>
      <c r="DI15">
        <v>5.5692</v>
      </c>
      <c r="DJ15">
        <v>1.283811</v>
      </c>
      <c r="DL15" s="168"/>
      <c r="DM15" s="147">
        <v>45887</v>
      </c>
      <c r="DN15" s="152">
        <v>5.5751</v>
      </c>
      <c r="DO15" s="152">
        <v>1.279295</v>
      </c>
      <c r="DQ15" s="168"/>
      <c r="DR15" s="147">
        <v>45917</v>
      </c>
      <c r="DS15" s="152">
        <v>5.566</v>
      </c>
      <c r="DT15" s="152">
        <v>1.275835</v>
      </c>
      <c r="DV15" s="168"/>
      <c r="DW15" s="147">
        <v>45950</v>
      </c>
      <c r="DX15" s="152">
        <v>5.4891</v>
      </c>
      <c r="DY15" s="152">
        <v>1.292980634</v>
      </c>
      <c r="EA15" s="168"/>
      <c r="EB15" s="147">
        <v>45978</v>
      </c>
      <c r="EC15" s="152">
        <v>5.4577</v>
      </c>
      <c r="ED15" s="152">
        <v>1.297542921</v>
      </c>
      <c r="EF15" s="168"/>
      <c r="EG15" s="147">
        <v>46009</v>
      </c>
      <c r="EH15" s="152">
        <v>5.4597</v>
      </c>
      <c r="EI15" s="152">
        <v>1.29279997069436</v>
      </c>
      <c r="EK15" s="168"/>
      <c r="EL15" s="147">
        <v>46041</v>
      </c>
      <c r="EM15" s="152">
        <v>5.4244</v>
      </c>
      <c r="EN15" s="152">
        <v>1.29140550106924</v>
      </c>
      <c r="EP15" s="168"/>
      <c r="EQ15" s="147">
        <v>46059</v>
      </c>
      <c r="ER15" s="152">
        <v>5.4531</v>
      </c>
      <c r="ES15" s="152">
        <v>1.27615484770131</v>
      </c>
      <c r="EU15" s="168"/>
      <c r="EV15" s="147">
        <v>46099</v>
      </c>
      <c r="EW15" s="152">
        <v>5.3943</v>
      </c>
      <c r="EX15" s="152">
        <v>1.27744100253972</v>
      </c>
      <c r="EZ15" s="168"/>
      <c r="FA15" s="147">
        <v>46129</v>
      </c>
      <c r="FB15" s="152">
        <v>5.3751</v>
      </c>
      <c r="FC15" s="152">
        <v>1.27666462019311</v>
      </c>
      <c r="FE15" s="168"/>
      <c r="FF15" s="147">
        <v>46160</v>
      </c>
      <c r="FG15" s="152">
        <v>5.3292</v>
      </c>
      <c r="FH15" s="152">
        <v>1.28415146738723</v>
      </c>
      <c r="FJ15" s="168"/>
      <c r="FK15" s="147">
        <v>46189</v>
      </c>
      <c r="FL15" s="152">
        <v>5.2901</v>
      </c>
      <c r="FM15" s="152">
        <v>1.28746148466003</v>
      </c>
    </row>
    <row r="16" spans="1:169">
      <c r="A16" s="168"/>
      <c r="B16" s="173">
        <v>45183</v>
      </c>
      <c r="C16" s="149">
        <v>5.3157</v>
      </c>
      <c r="D16" s="309">
        <f t="shared" si="1"/>
        <v>0.188121978290724</v>
      </c>
      <c r="F16" s="168"/>
      <c r="G16" s="173">
        <v>45216</v>
      </c>
      <c r="H16" s="149">
        <v>5.2652</v>
      </c>
      <c r="I16" s="309">
        <f t="shared" si="0"/>
        <v>0.189926308592266</v>
      </c>
      <c r="K16" s="168"/>
      <c r="L16" s="173">
        <v>45246</v>
      </c>
      <c r="M16" s="149">
        <v>5.3203</v>
      </c>
      <c r="N16" s="309">
        <v>1.348119467</v>
      </c>
      <c r="P16" s="168"/>
      <c r="Q16" s="173">
        <v>45275</v>
      </c>
      <c r="R16" s="149">
        <v>5.3417</v>
      </c>
      <c r="S16" s="309">
        <v>1.328359885</v>
      </c>
      <c r="U16" s="168"/>
      <c r="V16" s="173">
        <v>45307</v>
      </c>
      <c r="W16" s="149">
        <v>5.3442</v>
      </c>
      <c r="X16" s="309">
        <v>1.331050485</v>
      </c>
      <c r="Z16" s="168"/>
      <c r="AA16" s="173">
        <v>45330</v>
      </c>
      <c r="AB16" s="149">
        <v>5.3029</v>
      </c>
      <c r="AC16" s="309">
        <v>1.34007807</v>
      </c>
      <c r="AE16" s="168"/>
      <c r="AF16" s="173">
        <v>45366</v>
      </c>
      <c r="AG16" s="149">
        <v>5.333</v>
      </c>
      <c r="AH16" s="309">
        <v>1.330864</v>
      </c>
      <c r="AJ16" s="168"/>
      <c r="AK16" s="173">
        <v>45398</v>
      </c>
      <c r="AL16" s="149">
        <v>5.2377</v>
      </c>
      <c r="AM16" s="309">
        <v>1.356091414</v>
      </c>
      <c r="AO16" s="168"/>
      <c r="AP16" s="173">
        <v>45429</v>
      </c>
      <c r="AQ16" s="149">
        <v>5.2896</v>
      </c>
      <c r="AR16" s="309">
        <v>1.343107229</v>
      </c>
      <c r="AT16" s="168"/>
      <c r="AU16" s="173">
        <v>45457</v>
      </c>
      <c r="AV16" s="149">
        <v>5.2896</v>
      </c>
      <c r="AW16" s="309">
        <v>1.345111162</v>
      </c>
      <c r="AY16" s="168"/>
      <c r="AZ16" s="173">
        <v>45490</v>
      </c>
      <c r="BA16" s="149">
        <v>5.3227</v>
      </c>
      <c r="BB16" s="309">
        <v>1.339883894</v>
      </c>
      <c r="BD16" s="168"/>
      <c r="BE16" s="173">
        <v>45520</v>
      </c>
      <c r="BF16" s="149">
        <v>5.4086</v>
      </c>
      <c r="BG16" s="309">
        <v>1.32130311</v>
      </c>
      <c r="BI16" s="168"/>
      <c r="BJ16" s="147">
        <v>45547</v>
      </c>
      <c r="BK16" s="152">
        <v>5.459</v>
      </c>
      <c r="BL16" s="152">
        <v>1.304525</v>
      </c>
      <c r="BN16" s="168"/>
      <c r="BO16" s="147">
        <v>45582</v>
      </c>
      <c r="BP16" s="152">
        <v>5.4222</v>
      </c>
      <c r="BQ16" s="152">
        <v>1.31348899</v>
      </c>
      <c r="BS16" s="168"/>
      <c r="BT16" s="147">
        <v>45611</v>
      </c>
      <c r="BU16" s="152">
        <v>5.3709</v>
      </c>
      <c r="BV16" s="152">
        <v>1.340408</v>
      </c>
      <c r="BX16" s="168"/>
      <c r="BY16" s="147">
        <v>45643</v>
      </c>
      <c r="BZ16" s="152">
        <v>5.3528</v>
      </c>
      <c r="CA16" s="152">
        <v>1.343054</v>
      </c>
      <c r="CC16" s="168"/>
      <c r="CD16" s="147">
        <v>45660</v>
      </c>
      <c r="CE16" s="152">
        <v>5.2817</v>
      </c>
      <c r="CF16" s="152">
        <v>1.360888</v>
      </c>
      <c r="CH16" s="168"/>
      <c r="CI16" s="147">
        <v>45702</v>
      </c>
      <c r="CJ16" s="152">
        <v>5.3605</v>
      </c>
      <c r="CK16" s="152">
        <v>1.337674</v>
      </c>
      <c r="CM16" s="168"/>
      <c r="CN16" s="170">
        <v>45733</v>
      </c>
      <c r="CO16" s="152">
        <v>5.3914</v>
      </c>
      <c r="CP16" s="152">
        <v>1.329673</v>
      </c>
      <c r="CR16" s="168"/>
      <c r="CS16" s="170">
        <v>45763</v>
      </c>
      <c r="CT16" s="152">
        <v>5.4989</v>
      </c>
      <c r="CU16" s="152">
        <v>1.311771</v>
      </c>
      <c r="CW16" s="168"/>
      <c r="CX16" s="170">
        <v>45793</v>
      </c>
      <c r="CY16" s="152">
        <v>5.5542</v>
      </c>
      <c r="CZ16" s="152">
        <v>1.2952</v>
      </c>
      <c r="DB16" s="168"/>
      <c r="DC16" s="147">
        <v>45824</v>
      </c>
      <c r="DD16" s="152">
        <v>5.6008</v>
      </c>
      <c r="DE16" s="152">
        <v>1.281763</v>
      </c>
      <c r="DG16" s="168"/>
      <c r="DH16" s="147">
        <v>45855</v>
      </c>
      <c r="DI16">
        <v>5.5802</v>
      </c>
      <c r="DJ16">
        <v>1.280617</v>
      </c>
      <c r="DL16" s="168"/>
      <c r="DM16" s="147">
        <v>45884</v>
      </c>
      <c r="DN16" s="152">
        <v>5.5694</v>
      </c>
      <c r="DO16" s="152">
        <v>1.281485</v>
      </c>
      <c r="DQ16" s="168"/>
      <c r="DR16" s="147">
        <v>45916</v>
      </c>
      <c r="DS16" s="152">
        <v>5.5508</v>
      </c>
      <c r="DT16" s="152">
        <v>1.279581</v>
      </c>
      <c r="DV16" s="168"/>
      <c r="DW16" s="147">
        <v>45947</v>
      </c>
      <c r="DX16" s="152">
        <v>5.4934</v>
      </c>
      <c r="DY16" s="152">
        <v>1.291531656</v>
      </c>
      <c r="EA16" s="168"/>
      <c r="EB16" s="147">
        <v>45975</v>
      </c>
      <c r="EC16" s="152">
        <v>5.4483</v>
      </c>
      <c r="ED16" s="152">
        <v>1.299946772</v>
      </c>
      <c r="EF16" s="168"/>
      <c r="EG16" s="147">
        <v>46008</v>
      </c>
      <c r="EH16" s="152">
        <v>5.468</v>
      </c>
      <c r="EI16" s="152">
        <v>1.29065471836138</v>
      </c>
      <c r="EK16" s="168"/>
      <c r="EL16" s="147">
        <v>46038</v>
      </c>
      <c r="EM16" s="152">
        <v>5.4238</v>
      </c>
      <c r="EN16" s="152">
        <v>1.29204616689406</v>
      </c>
      <c r="EP16" s="168"/>
      <c r="EQ16" s="147">
        <v>46058</v>
      </c>
      <c r="ER16" s="152">
        <v>5.4621</v>
      </c>
      <c r="ES16" s="152">
        <v>1.27368594496622</v>
      </c>
      <c r="EU16" s="168"/>
      <c r="EV16" s="147">
        <v>46098</v>
      </c>
      <c r="EW16" s="152">
        <v>5.3922</v>
      </c>
      <c r="EX16" s="152">
        <v>1.27890285968621</v>
      </c>
      <c r="EZ16" s="168"/>
      <c r="FA16" s="147">
        <v>46128</v>
      </c>
      <c r="FB16" s="152">
        <v>5.3808</v>
      </c>
      <c r="FC16" s="152">
        <v>1.27520071364853</v>
      </c>
      <c r="FE16" s="168"/>
      <c r="FF16" s="147">
        <v>46157</v>
      </c>
      <c r="FG16" s="152">
        <v>5.3446</v>
      </c>
      <c r="FH16" s="152">
        <v>1.28007708715339</v>
      </c>
      <c r="FJ16" s="168"/>
      <c r="FK16" s="147">
        <v>46188</v>
      </c>
      <c r="FL16" s="152">
        <v>5.2944</v>
      </c>
      <c r="FM16" s="152">
        <v>1.28603807796917</v>
      </c>
    </row>
    <row r="17" spans="1:169">
      <c r="A17" s="168"/>
      <c r="B17" s="173">
        <v>45182</v>
      </c>
      <c r="C17" s="149">
        <v>5.3274</v>
      </c>
      <c r="D17" s="309">
        <f t="shared" si="1"/>
        <v>0.187708826069002</v>
      </c>
      <c r="F17" s="168"/>
      <c r="G17" s="173">
        <v>45215</v>
      </c>
      <c r="H17" s="149">
        <v>5.265</v>
      </c>
      <c r="I17" s="309">
        <f t="shared" si="0"/>
        <v>0.189933523266857</v>
      </c>
      <c r="K17" s="168"/>
      <c r="L17" s="173">
        <v>45245</v>
      </c>
      <c r="M17" s="149">
        <v>5.3269</v>
      </c>
      <c r="N17" s="309">
        <v>1.346974788</v>
      </c>
      <c r="P17" s="168"/>
      <c r="Q17" s="173">
        <v>45274</v>
      </c>
      <c r="R17" s="149">
        <v>5.3341</v>
      </c>
      <c r="S17" s="309">
        <v>1.332745918</v>
      </c>
      <c r="U17" s="168"/>
      <c r="V17" s="173">
        <v>45306</v>
      </c>
      <c r="W17" s="149">
        <v>5.3455</v>
      </c>
      <c r="X17" s="309">
        <v>1.329791413</v>
      </c>
      <c r="Z17" s="168"/>
      <c r="AA17" s="173">
        <v>45329</v>
      </c>
      <c r="AB17" s="149">
        <v>5.2967</v>
      </c>
      <c r="AC17" s="309">
        <v>1.34138237</v>
      </c>
      <c r="AE17" s="168"/>
      <c r="AF17" s="173">
        <v>45365</v>
      </c>
      <c r="AG17" s="149">
        <v>5.3371</v>
      </c>
      <c r="AH17" s="309">
        <v>1.329823</v>
      </c>
      <c r="AJ17" s="168"/>
      <c r="AK17" s="173">
        <v>45397</v>
      </c>
      <c r="AL17" s="149">
        <v>5.251</v>
      </c>
      <c r="AM17" s="309">
        <v>1.351723481</v>
      </c>
      <c r="AO17" s="168"/>
      <c r="AP17" s="173">
        <v>45428</v>
      </c>
      <c r="AQ17" s="149">
        <v>5.2927</v>
      </c>
      <c r="AR17" s="309">
        <v>1.341848206</v>
      </c>
      <c r="AT17" s="168"/>
      <c r="AU17" s="173">
        <v>45456</v>
      </c>
      <c r="AV17" s="149">
        <v>5.2941</v>
      </c>
      <c r="AW17" s="309">
        <v>1.343420034</v>
      </c>
      <c r="AY17" s="168"/>
      <c r="AZ17" s="173">
        <v>45489</v>
      </c>
      <c r="BA17" s="149">
        <v>5.3237</v>
      </c>
      <c r="BB17" s="309">
        <v>1.33982005</v>
      </c>
      <c r="BD17" s="168"/>
      <c r="BE17" s="173">
        <v>45519</v>
      </c>
      <c r="BF17" s="149">
        <v>5.4229</v>
      </c>
      <c r="BG17" s="309">
        <v>1.316620259</v>
      </c>
      <c r="BI17" s="168"/>
      <c r="BJ17" s="147">
        <v>45546</v>
      </c>
      <c r="BK17" s="152">
        <v>5.4581</v>
      </c>
      <c r="BL17" s="152">
        <v>1.304153</v>
      </c>
      <c r="BN17" s="168"/>
      <c r="BO17" s="147">
        <v>45581</v>
      </c>
      <c r="BP17" s="152">
        <v>5.4368</v>
      </c>
      <c r="BQ17" s="152">
        <v>1.30942834</v>
      </c>
      <c r="BS17" s="168"/>
      <c r="BT17" s="147">
        <v>45610</v>
      </c>
      <c r="BU17" s="152">
        <v>5.3792</v>
      </c>
      <c r="BV17" s="152">
        <v>1.337857</v>
      </c>
      <c r="BX17" s="168"/>
      <c r="BY17" s="147">
        <v>45642</v>
      </c>
      <c r="BZ17" s="152">
        <v>5.355</v>
      </c>
      <c r="CA17" s="152">
        <v>1.342334</v>
      </c>
      <c r="CC17" s="168"/>
      <c r="CD17" s="147">
        <v>45659</v>
      </c>
      <c r="CE17" s="152">
        <v>5.2991</v>
      </c>
      <c r="CF17" s="152">
        <v>1.356438</v>
      </c>
      <c r="CH17" s="168"/>
      <c r="CI17" s="147">
        <v>45701</v>
      </c>
      <c r="CJ17" s="152">
        <v>5.3338</v>
      </c>
      <c r="CK17" s="152">
        <v>1.344614</v>
      </c>
      <c r="CM17" s="168"/>
      <c r="CN17" s="170">
        <v>45730</v>
      </c>
      <c r="CO17" s="152">
        <v>5.388</v>
      </c>
      <c r="CP17" s="152">
        <v>1.33144</v>
      </c>
      <c r="CR17" s="168"/>
      <c r="CS17" s="170">
        <v>45762</v>
      </c>
      <c r="CT17" s="152">
        <v>5.4992</v>
      </c>
      <c r="CU17" s="152">
        <v>1.311027</v>
      </c>
      <c r="CW17" s="168"/>
      <c r="CX17" s="170">
        <v>45792</v>
      </c>
      <c r="CY17" s="152">
        <v>5.5387</v>
      </c>
      <c r="CZ17" s="152">
        <v>1.299276</v>
      </c>
      <c r="DB17" s="168"/>
      <c r="DC17" s="147">
        <v>45821</v>
      </c>
      <c r="DD17" s="152">
        <v>5.609</v>
      </c>
      <c r="DE17" s="152">
        <v>1.279586</v>
      </c>
      <c r="DG17" s="168"/>
      <c r="DH17" s="147">
        <v>45854</v>
      </c>
      <c r="DI17">
        <v>5.5757</v>
      </c>
      <c r="DJ17">
        <v>1.282817</v>
      </c>
      <c r="DL17" s="168"/>
      <c r="DM17" s="147">
        <v>45883</v>
      </c>
      <c r="DN17" s="152">
        <v>5.5809</v>
      </c>
      <c r="DO17" s="152">
        <v>1.278235</v>
      </c>
      <c r="DQ17" s="168"/>
      <c r="DR17" s="147">
        <v>45915</v>
      </c>
      <c r="DS17" s="152">
        <v>5.5412</v>
      </c>
      <c r="DT17" s="152">
        <v>1.282322</v>
      </c>
      <c r="DV17" s="168"/>
      <c r="DW17" s="147">
        <v>45946</v>
      </c>
      <c r="DX17" s="152">
        <v>5.4854</v>
      </c>
      <c r="DY17" s="152">
        <v>1.293761622</v>
      </c>
      <c r="EA17" s="168"/>
      <c r="EB17" s="147">
        <v>45974</v>
      </c>
      <c r="EC17" s="152">
        <v>5.4512</v>
      </c>
      <c r="ED17" s="152">
        <v>1.299988993</v>
      </c>
      <c r="EF17" s="168"/>
      <c r="EG17" s="147">
        <v>46007</v>
      </c>
      <c r="EH17" s="152">
        <v>5.4706</v>
      </c>
      <c r="EI17" s="152">
        <v>1.29057141812598</v>
      </c>
      <c r="EK17" s="168"/>
      <c r="EL17" s="147">
        <v>46037</v>
      </c>
      <c r="EM17" s="152">
        <v>5.4231</v>
      </c>
      <c r="EN17" s="152">
        <v>1.291954786008</v>
      </c>
      <c r="EP17" s="168"/>
      <c r="EQ17" s="147">
        <v>46057</v>
      </c>
      <c r="ER17" s="152">
        <v>5.4729</v>
      </c>
      <c r="ES17" s="152">
        <v>1.27049644612545</v>
      </c>
      <c r="EU17" s="168"/>
      <c r="EV17" s="147">
        <v>46097</v>
      </c>
      <c r="EW17" s="152">
        <v>5.3826</v>
      </c>
      <c r="EX17" s="152">
        <v>1.2829673392041</v>
      </c>
      <c r="EZ17" s="168"/>
      <c r="FA17" s="147">
        <v>46127</v>
      </c>
      <c r="FB17" s="152">
        <v>5.3763</v>
      </c>
      <c r="FC17" s="152">
        <v>1.27563566021241</v>
      </c>
      <c r="FE17" s="168"/>
      <c r="FF17" s="147">
        <v>46156</v>
      </c>
      <c r="FG17" s="152">
        <v>5.3585</v>
      </c>
      <c r="FH17" s="152">
        <v>1.27649528786041</v>
      </c>
      <c r="FJ17" s="168"/>
      <c r="FK17" s="147">
        <v>46185</v>
      </c>
      <c r="FL17" s="152">
        <v>5.2891</v>
      </c>
      <c r="FM17" s="152">
        <v>1.28772380934374</v>
      </c>
    </row>
    <row r="18" spans="1:169">
      <c r="A18" s="168"/>
      <c r="B18" s="173">
        <v>45181</v>
      </c>
      <c r="C18" s="149">
        <v>5.3336</v>
      </c>
      <c r="D18" s="309">
        <f t="shared" si="1"/>
        <v>0.187490625468727</v>
      </c>
      <c r="F18" s="168"/>
      <c r="G18" s="173">
        <v>45212</v>
      </c>
      <c r="H18" s="149">
        <v>5.2682</v>
      </c>
      <c r="I18" s="309">
        <f t="shared" si="0"/>
        <v>0.189818154208268</v>
      </c>
      <c r="K18" s="168"/>
      <c r="L18" s="173">
        <v>45244</v>
      </c>
      <c r="M18" s="149">
        <v>5.2976</v>
      </c>
      <c r="N18" s="309">
        <v>1.354726669</v>
      </c>
      <c r="P18" s="168"/>
      <c r="Q18" s="173">
        <v>45273</v>
      </c>
      <c r="R18" s="149">
        <v>5.3119</v>
      </c>
      <c r="S18" s="309">
        <v>1.33899358</v>
      </c>
      <c r="U18" s="168"/>
      <c r="V18" s="173">
        <v>45303</v>
      </c>
      <c r="W18" s="149">
        <v>5.3506</v>
      </c>
      <c r="X18" s="309">
        <v>1.327888461</v>
      </c>
      <c r="Z18" s="168"/>
      <c r="AA18" s="173">
        <v>45328</v>
      </c>
      <c r="AB18" s="149">
        <v>5.2943</v>
      </c>
      <c r="AC18" s="309">
        <v>1.342613754</v>
      </c>
      <c r="AE18" s="168"/>
      <c r="AF18" s="173">
        <v>45364</v>
      </c>
      <c r="AG18" s="149">
        <v>5.3404</v>
      </c>
      <c r="AH18" s="309">
        <v>1.328178</v>
      </c>
      <c r="AJ18" s="168"/>
      <c r="AK18" s="173">
        <v>45394</v>
      </c>
      <c r="AL18" s="149">
        <v>5.2699</v>
      </c>
      <c r="AM18" s="309">
        <v>1.346647944</v>
      </c>
      <c r="AO18" s="168"/>
      <c r="AP18" s="173">
        <v>45427</v>
      </c>
      <c r="AQ18" s="149">
        <v>5.2695</v>
      </c>
      <c r="AR18" s="309">
        <v>1.348306291</v>
      </c>
      <c r="AT18" s="168"/>
      <c r="AU18" s="173">
        <v>45455</v>
      </c>
      <c r="AV18" s="149">
        <v>5.2822</v>
      </c>
      <c r="AW18" s="309">
        <v>1.346654803</v>
      </c>
      <c r="AY18" s="168"/>
      <c r="AZ18" s="173">
        <v>45488</v>
      </c>
      <c r="BA18" s="149">
        <v>5.3252</v>
      </c>
      <c r="BB18" s="309">
        <v>1.33916097</v>
      </c>
      <c r="BD18" s="168"/>
      <c r="BE18" s="173">
        <v>45518</v>
      </c>
      <c r="BF18" s="149">
        <v>5.4224</v>
      </c>
      <c r="BG18" s="309">
        <v>1.317036737</v>
      </c>
      <c r="BI18" s="168"/>
      <c r="BJ18" s="147">
        <v>45545</v>
      </c>
      <c r="BK18" s="152">
        <v>5.4473</v>
      </c>
      <c r="BL18" s="152">
        <v>1.305895</v>
      </c>
      <c r="BN18" s="168"/>
      <c r="BO18" s="147">
        <v>45580</v>
      </c>
      <c r="BP18" s="152">
        <v>5.4154</v>
      </c>
      <c r="BQ18" s="152">
        <v>1.307936625</v>
      </c>
      <c r="BS18" s="168"/>
      <c r="BT18" s="147">
        <v>45609</v>
      </c>
      <c r="BU18" s="152">
        <v>5.4089</v>
      </c>
      <c r="BV18" s="152">
        <v>1.330973</v>
      </c>
      <c r="BX18" s="168"/>
      <c r="BY18" s="147">
        <v>45639</v>
      </c>
      <c r="BZ18" s="152">
        <v>5.3616</v>
      </c>
      <c r="CA18" s="152">
        <v>1.34057</v>
      </c>
      <c r="CC18" s="168"/>
      <c r="CD18" s="147"/>
      <c r="CE18" s="152"/>
      <c r="CF18" s="152"/>
      <c r="CH18" s="168"/>
      <c r="CI18" s="147">
        <v>45700</v>
      </c>
      <c r="CJ18" s="152">
        <v>5.3311</v>
      </c>
      <c r="CK18" s="152">
        <v>1.345126</v>
      </c>
      <c r="CM18" s="168"/>
      <c r="CN18" s="170">
        <v>45729</v>
      </c>
      <c r="CO18" s="152">
        <v>5.401</v>
      </c>
      <c r="CP18" s="152">
        <v>1.32805</v>
      </c>
      <c r="CR18" s="168"/>
      <c r="CS18" s="170">
        <v>45761</v>
      </c>
      <c r="CT18" s="152">
        <v>5.4837</v>
      </c>
      <c r="CU18" s="152">
        <v>1.314988</v>
      </c>
      <c r="CW18" s="168"/>
      <c r="CX18" s="170">
        <v>45791</v>
      </c>
      <c r="CY18" s="152">
        <v>5.5225</v>
      </c>
      <c r="CZ18" s="152">
        <v>1.302961</v>
      </c>
      <c r="DB18" s="168"/>
      <c r="DC18" s="147">
        <v>45820</v>
      </c>
      <c r="DD18" s="152">
        <v>5.5895</v>
      </c>
      <c r="DE18" s="152">
        <v>1.284605</v>
      </c>
      <c r="DG18" s="168"/>
      <c r="DH18" s="147">
        <v>45853</v>
      </c>
      <c r="DI18">
        <v>5.5838</v>
      </c>
      <c r="DJ18">
        <v>1.280454</v>
      </c>
      <c r="DL18" s="168"/>
      <c r="DM18" s="147">
        <v>45882</v>
      </c>
      <c r="DN18" s="152">
        <v>5.5724</v>
      </c>
      <c r="DO18" s="152">
        <v>1.280418</v>
      </c>
      <c r="DQ18" s="168"/>
      <c r="DR18" s="147">
        <v>45912</v>
      </c>
      <c r="DS18" s="152">
        <v>5.5417</v>
      </c>
      <c r="DT18" s="152">
        <v>1.281538</v>
      </c>
      <c r="DV18" s="168"/>
      <c r="DW18" s="147">
        <v>45945</v>
      </c>
      <c r="DX18" s="152">
        <v>5.4772</v>
      </c>
      <c r="DY18" s="152">
        <v>1.296191485</v>
      </c>
      <c r="EA18" s="168"/>
      <c r="EB18" s="147">
        <v>45973</v>
      </c>
      <c r="EC18" s="152">
        <v>5.4528</v>
      </c>
      <c r="ED18" s="152">
        <v>1.299020687</v>
      </c>
      <c r="EF18" s="168"/>
      <c r="EG18" s="147">
        <v>46006</v>
      </c>
      <c r="EH18" s="152">
        <v>5.4653</v>
      </c>
      <c r="EI18" s="152">
        <v>1.29281100762996</v>
      </c>
      <c r="EK18" s="168"/>
      <c r="EL18" s="147">
        <v>46036</v>
      </c>
      <c r="EM18" s="152">
        <v>5.4261</v>
      </c>
      <c r="EN18" s="152">
        <v>1.29227253460128</v>
      </c>
      <c r="EP18" s="168"/>
      <c r="EQ18" s="147">
        <v>46056</v>
      </c>
      <c r="ER18" s="152">
        <v>5.4765</v>
      </c>
      <c r="ES18" s="152">
        <v>1.27103076782617</v>
      </c>
      <c r="EU18" s="168"/>
      <c r="EV18" s="147">
        <v>46094</v>
      </c>
      <c r="EW18" s="152">
        <v>5.3901</v>
      </c>
      <c r="EX18" s="152">
        <v>1.28025454073208</v>
      </c>
      <c r="EZ18" s="168"/>
      <c r="FA18" s="147">
        <v>46126</v>
      </c>
      <c r="FB18" s="152">
        <v>5.375</v>
      </c>
      <c r="FC18" s="152">
        <v>1.2761488372093</v>
      </c>
      <c r="FE18" s="168"/>
      <c r="FF18" s="147">
        <v>46155</v>
      </c>
      <c r="FG18" s="152">
        <v>5.3635</v>
      </c>
      <c r="FH18" s="152">
        <v>1.27586464062646</v>
      </c>
      <c r="FJ18" s="168"/>
      <c r="FK18" s="147">
        <v>46184</v>
      </c>
      <c r="FL18" s="152">
        <v>5.2798</v>
      </c>
      <c r="FM18" s="152">
        <v>1.29076858971931</v>
      </c>
    </row>
    <row r="19" spans="1:169">
      <c r="A19" s="168"/>
      <c r="B19" s="173">
        <v>45180</v>
      </c>
      <c r="C19" s="149">
        <v>5.3514</v>
      </c>
      <c r="D19" s="309">
        <f t="shared" si="1"/>
        <v>0.186866988077886</v>
      </c>
      <c r="F19" s="168"/>
      <c r="G19" s="173">
        <v>45211</v>
      </c>
      <c r="H19" s="149">
        <v>5.2842</v>
      </c>
      <c r="I19" s="309">
        <f t="shared" si="0"/>
        <v>0.18924340486734</v>
      </c>
      <c r="K19" s="168"/>
      <c r="L19" s="173">
        <v>45243</v>
      </c>
      <c r="M19" s="149">
        <v>5.2956</v>
      </c>
      <c r="N19" s="309">
        <v>1.355257195</v>
      </c>
      <c r="P19" s="168"/>
      <c r="Q19" s="173">
        <v>45272</v>
      </c>
      <c r="R19" s="149">
        <v>5.3083</v>
      </c>
      <c r="S19" s="309">
        <v>1.340805908</v>
      </c>
      <c r="U19" s="168"/>
      <c r="V19" s="173">
        <v>45302</v>
      </c>
      <c r="W19" s="149">
        <v>5.3473</v>
      </c>
      <c r="X19" s="309">
        <v>1.329399884</v>
      </c>
      <c r="Z19" s="168"/>
      <c r="AA19" s="173">
        <v>45327</v>
      </c>
      <c r="AB19" s="149">
        <v>5.3085</v>
      </c>
      <c r="AC19" s="309">
        <v>1.33879627</v>
      </c>
      <c r="AE19" s="168"/>
      <c r="AF19" s="173">
        <v>45363</v>
      </c>
      <c r="AG19" s="149">
        <v>5.3469</v>
      </c>
      <c r="AH19" s="309">
        <v>1.32718</v>
      </c>
      <c r="AJ19" s="168"/>
      <c r="AK19" s="173">
        <v>45393</v>
      </c>
      <c r="AL19" s="149">
        <v>5.2699</v>
      </c>
      <c r="AM19" s="309">
        <v>1.34666692</v>
      </c>
      <c r="AO19" s="168"/>
      <c r="AP19" s="173">
        <v>45426</v>
      </c>
      <c r="AQ19" s="149">
        <v>5.2657</v>
      </c>
      <c r="AR19" s="309">
        <v>1.349355261</v>
      </c>
      <c r="AT19" s="168"/>
      <c r="AU19" s="173">
        <v>45454</v>
      </c>
      <c r="AV19" s="149">
        <v>5.284</v>
      </c>
      <c r="AW19" s="309">
        <v>1.346233914</v>
      </c>
      <c r="AY19" s="168"/>
      <c r="AZ19" s="173">
        <v>45485</v>
      </c>
      <c r="BA19" s="149">
        <v>5.3198</v>
      </c>
      <c r="BB19" s="309">
        <v>1.340557916</v>
      </c>
      <c r="BD19" s="168"/>
      <c r="BE19" s="173">
        <v>45517</v>
      </c>
      <c r="BF19" s="149">
        <v>5.4023</v>
      </c>
      <c r="BG19" s="309">
        <v>1.323121633</v>
      </c>
      <c r="BI19" s="168"/>
      <c r="BJ19" s="147">
        <v>45544</v>
      </c>
      <c r="BK19" s="152">
        <v>5.4474</v>
      </c>
      <c r="BL19" s="152">
        <v>1.303172</v>
      </c>
      <c r="BN19" s="168"/>
      <c r="BO19" s="147">
        <v>45579</v>
      </c>
      <c r="BP19" s="152">
        <v>5.4119</v>
      </c>
      <c r="BQ19" s="152">
        <v>1.306805373</v>
      </c>
      <c r="BS19" s="168"/>
      <c r="BT19" s="147">
        <v>45608</v>
      </c>
      <c r="BU19" s="152">
        <v>5.3938</v>
      </c>
      <c r="BV19" s="152">
        <v>1.333513</v>
      </c>
      <c r="BX19" s="168"/>
      <c r="BY19" s="147">
        <v>45638</v>
      </c>
      <c r="BZ19" s="152">
        <v>5.3713</v>
      </c>
      <c r="CA19" s="152">
        <v>1.337739</v>
      </c>
      <c r="CC19" s="168"/>
      <c r="CD19" s="147"/>
      <c r="CE19" s="152"/>
      <c r="CF19" s="152"/>
      <c r="CH19" s="168"/>
      <c r="CI19" s="147">
        <v>45699</v>
      </c>
      <c r="CJ19" s="152">
        <v>5.3243</v>
      </c>
      <c r="CK19" s="152">
        <v>1.346956</v>
      </c>
      <c r="CM19" s="168"/>
      <c r="CN19" s="170">
        <v>45728</v>
      </c>
      <c r="CO19" s="152">
        <v>5.4026</v>
      </c>
      <c r="CP19" s="152">
        <v>1.327065</v>
      </c>
      <c r="CR19" s="168"/>
      <c r="CS19" s="170">
        <v>45758</v>
      </c>
      <c r="CT19" s="152">
        <v>5.4353</v>
      </c>
      <c r="CU19" s="152">
        <v>1.326275</v>
      </c>
      <c r="CW19" s="168"/>
      <c r="CX19" s="170">
        <v>45790</v>
      </c>
      <c r="CY19" s="152">
        <v>5.5249</v>
      </c>
      <c r="CZ19" s="152">
        <v>1.303028</v>
      </c>
      <c r="DB19" s="168"/>
      <c r="DC19" s="147">
        <v>45819</v>
      </c>
      <c r="DD19" s="152">
        <v>5.5839</v>
      </c>
      <c r="DE19" s="152">
        <v>1.286108</v>
      </c>
      <c r="DG19" s="168"/>
      <c r="DH19" s="147">
        <v>45852</v>
      </c>
      <c r="DI19">
        <v>5.5928</v>
      </c>
      <c r="DJ19">
        <v>1.278268</v>
      </c>
      <c r="DL19" s="168"/>
      <c r="DM19" s="147">
        <v>45881</v>
      </c>
      <c r="DN19" s="152">
        <v>5.5621</v>
      </c>
      <c r="DO19" s="152">
        <v>1.284011</v>
      </c>
      <c r="DQ19" s="168"/>
      <c r="DR19" s="147">
        <v>45911</v>
      </c>
      <c r="DS19" s="152">
        <v>5.5452</v>
      </c>
      <c r="DT19" s="152">
        <v>1.281</v>
      </c>
      <c r="DV19" s="168"/>
      <c r="DW19" s="147">
        <v>45944</v>
      </c>
      <c r="DX19" s="152">
        <v>5.4784</v>
      </c>
      <c r="DY19" s="152">
        <v>1.296382155</v>
      </c>
      <c r="EA19" s="168"/>
      <c r="EB19" s="147">
        <v>45972</v>
      </c>
      <c r="EC19" s="152">
        <v>5.4468</v>
      </c>
      <c r="ED19" s="152">
        <v>1.301057502</v>
      </c>
      <c r="EF19" s="168"/>
      <c r="EG19" s="147">
        <v>46003</v>
      </c>
      <c r="EH19" s="152">
        <v>5.4632</v>
      </c>
      <c r="EI19" s="152">
        <v>1.29297847415434</v>
      </c>
      <c r="EK19" s="168"/>
      <c r="EL19" s="147">
        <v>46035</v>
      </c>
      <c r="EM19" s="152">
        <v>5.4368</v>
      </c>
      <c r="EN19" s="152">
        <v>1.28941656856975</v>
      </c>
      <c r="EP19" s="168"/>
      <c r="EQ19" s="147">
        <v>46055</v>
      </c>
      <c r="ER19" s="152">
        <v>5.4759</v>
      </c>
      <c r="ES19" s="152">
        <v>1.27275881590241</v>
      </c>
      <c r="EU19" s="168"/>
      <c r="EV19" s="147">
        <v>46093</v>
      </c>
      <c r="EW19" s="152">
        <v>5.4021</v>
      </c>
      <c r="EX19" s="152">
        <v>1.27652209326003</v>
      </c>
      <c r="EZ19" s="168"/>
      <c r="FA19" s="147">
        <v>46125</v>
      </c>
      <c r="FB19" s="152">
        <v>5.3609</v>
      </c>
      <c r="FC19" s="152">
        <v>1.28069913633905</v>
      </c>
      <c r="FE19" s="168"/>
      <c r="FF19" s="147">
        <v>46154</v>
      </c>
      <c r="FG19" s="152">
        <v>5.3761</v>
      </c>
      <c r="FH19" s="152">
        <v>1.27278138427485</v>
      </c>
      <c r="FJ19" s="168"/>
      <c r="FK19" s="147">
        <v>46183</v>
      </c>
      <c r="FL19" s="152">
        <v>5.2796</v>
      </c>
      <c r="FM19" s="152">
        <v>1.29043866959618</v>
      </c>
    </row>
    <row r="20" spans="1:169">
      <c r="A20" s="168"/>
      <c r="B20" s="173">
        <v>45177</v>
      </c>
      <c r="C20" s="149">
        <v>5.3504</v>
      </c>
      <c r="D20" s="309">
        <f t="shared" si="1"/>
        <v>0.186901913875598</v>
      </c>
      <c r="F20" s="168"/>
      <c r="G20" s="173">
        <v>45210</v>
      </c>
      <c r="H20" s="149">
        <v>5.2847</v>
      </c>
      <c r="I20" s="309">
        <f t="shared" si="0"/>
        <v>0.189225500028384</v>
      </c>
      <c r="K20" s="168"/>
      <c r="L20" s="173">
        <v>45240</v>
      </c>
      <c r="M20" s="149">
        <v>5.2964</v>
      </c>
      <c r="N20" s="309">
        <v>1.35509025</v>
      </c>
      <c r="P20" s="168"/>
      <c r="Q20" s="173">
        <v>45271</v>
      </c>
      <c r="R20" s="149">
        <v>5.3116</v>
      </c>
      <c r="S20" s="309">
        <v>1.339765796</v>
      </c>
      <c r="U20" s="168"/>
      <c r="V20" s="173">
        <v>45301</v>
      </c>
      <c r="W20" s="149">
        <v>5.3467</v>
      </c>
      <c r="X20" s="309">
        <v>1.328950568</v>
      </c>
      <c r="Z20" s="168"/>
      <c r="AA20" s="173">
        <v>45324</v>
      </c>
      <c r="AB20" s="149">
        <v>5.3212</v>
      </c>
      <c r="AC20" s="309">
        <v>1.334398256</v>
      </c>
      <c r="AE20" s="168"/>
      <c r="AF20" s="173">
        <v>45362</v>
      </c>
      <c r="AG20" s="149">
        <v>5.3421</v>
      </c>
      <c r="AH20" s="309">
        <v>1.328485</v>
      </c>
      <c r="AJ20" s="168"/>
      <c r="AK20" s="173">
        <v>45392</v>
      </c>
      <c r="AL20" s="149">
        <v>5.2962</v>
      </c>
      <c r="AM20" s="309">
        <v>1.339809675</v>
      </c>
      <c r="AO20" s="168"/>
      <c r="AP20" s="173">
        <v>45425</v>
      </c>
      <c r="AQ20" s="149">
        <v>5.2604</v>
      </c>
      <c r="AR20" s="309">
        <v>1.350277545</v>
      </c>
      <c r="AT20" s="168"/>
      <c r="AU20" s="173">
        <v>45450</v>
      </c>
      <c r="AV20" s="149">
        <v>5.3027</v>
      </c>
      <c r="AW20" s="309">
        <v>1.340939521</v>
      </c>
      <c r="AY20" s="168"/>
      <c r="AZ20" s="173">
        <v>45484</v>
      </c>
      <c r="BA20" s="149">
        <v>5.3093</v>
      </c>
      <c r="BB20" s="309">
        <v>1.343661123</v>
      </c>
      <c r="BD20" s="168"/>
      <c r="BE20" s="173">
        <v>45516</v>
      </c>
      <c r="BF20" s="149">
        <v>5.398</v>
      </c>
      <c r="BG20" s="309">
        <v>1.323786588</v>
      </c>
      <c r="BI20" s="168"/>
      <c r="BJ20" s="147">
        <v>45541</v>
      </c>
      <c r="BK20" s="152">
        <v>5.4555</v>
      </c>
      <c r="BL20" s="152">
        <v>1.300064</v>
      </c>
      <c r="BN20" s="168"/>
      <c r="BO20" s="147">
        <v>45576</v>
      </c>
      <c r="BP20" s="152">
        <v>5.4162</v>
      </c>
      <c r="BQ20" s="152">
        <v>1.305915587</v>
      </c>
      <c r="BS20" s="168"/>
      <c r="BT20" s="147">
        <v>45607</v>
      </c>
      <c r="BU20" s="152">
        <v>5.4082</v>
      </c>
      <c r="BV20" s="152">
        <v>1.327355</v>
      </c>
      <c r="BX20" s="168"/>
      <c r="BY20" s="147">
        <v>45637</v>
      </c>
      <c r="BZ20" s="152">
        <v>5.3802</v>
      </c>
      <c r="CA20" s="152">
        <v>1.335322</v>
      </c>
      <c r="CC20" s="168"/>
      <c r="CD20" s="147"/>
      <c r="CE20" s="152"/>
      <c r="CF20" s="152"/>
      <c r="CH20" s="168"/>
      <c r="CI20" s="147">
        <v>45698</v>
      </c>
      <c r="CJ20" s="152">
        <v>5.3201</v>
      </c>
      <c r="CK20" s="152">
        <v>1.347851</v>
      </c>
      <c r="CM20" s="168"/>
      <c r="CN20" s="170">
        <v>45727</v>
      </c>
      <c r="CO20" s="152">
        <v>5.403</v>
      </c>
      <c r="CP20" s="152">
        <v>1.327799</v>
      </c>
      <c r="CR20" s="168"/>
      <c r="CS20" s="170">
        <v>45757</v>
      </c>
      <c r="CT20" s="152">
        <v>5.3979</v>
      </c>
      <c r="CU20" s="152">
        <v>1.335556</v>
      </c>
      <c r="CW20" s="168"/>
      <c r="CX20" s="170">
        <v>45789</v>
      </c>
      <c r="CY20" s="152">
        <v>5.5637</v>
      </c>
      <c r="CZ20" s="152">
        <v>1.295289</v>
      </c>
      <c r="DB20" s="168"/>
      <c r="DC20" s="147">
        <v>45818</v>
      </c>
      <c r="DD20" s="152">
        <v>5.5888</v>
      </c>
      <c r="DE20" s="152">
        <v>1.285428</v>
      </c>
      <c r="DG20" s="168"/>
      <c r="DH20" s="147">
        <v>45849</v>
      </c>
      <c r="DI20">
        <v>5.5933</v>
      </c>
      <c r="DJ20">
        <v>1.277868</v>
      </c>
      <c r="DL20" s="168"/>
      <c r="DM20" s="147">
        <v>45880</v>
      </c>
      <c r="DN20" s="152">
        <v>5.5678</v>
      </c>
      <c r="DO20" s="152">
        <v>1.282463</v>
      </c>
      <c r="DQ20" s="168"/>
      <c r="DR20" s="147">
        <v>45910</v>
      </c>
      <c r="DS20" s="152">
        <v>5.5448</v>
      </c>
      <c r="DT20" s="152">
        <v>1.281597</v>
      </c>
      <c r="DV20" s="168"/>
      <c r="DW20" s="147">
        <v>45943</v>
      </c>
      <c r="DX20" s="152">
        <v>5.4837</v>
      </c>
      <c r="DY20" s="152">
        <v>1.294873899</v>
      </c>
      <c r="EA20" s="168"/>
      <c r="EB20" s="147">
        <v>45971</v>
      </c>
      <c r="EC20" s="152">
        <v>5.4476</v>
      </c>
      <c r="ED20" s="152">
        <v>1.30068287</v>
      </c>
      <c r="EF20" s="168"/>
      <c r="EG20" s="147">
        <v>46002</v>
      </c>
      <c r="EH20" s="152">
        <v>5.4646</v>
      </c>
      <c r="EI20" s="152">
        <v>1.29352560114189</v>
      </c>
      <c r="EK20" s="168"/>
      <c r="EL20" s="147">
        <v>46034</v>
      </c>
      <c r="EM20" s="152">
        <v>5.4345</v>
      </c>
      <c r="EN20" s="152">
        <v>1.29005428282271</v>
      </c>
      <c r="EP20" s="168"/>
      <c r="EQ20" s="165"/>
      <c r="ER20" s="314"/>
      <c r="ES20" s="314"/>
      <c r="EU20" s="168"/>
      <c r="EV20" s="165">
        <v>46092</v>
      </c>
      <c r="EW20" s="314">
        <v>5.4091</v>
      </c>
      <c r="EX20" s="314">
        <v>1.27409365698545</v>
      </c>
      <c r="EZ20" s="168"/>
      <c r="FA20" s="165">
        <v>46122</v>
      </c>
      <c r="FB20" s="314">
        <v>5.3773</v>
      </c>
      <c r="FC20" s="314">
        <v>1.27673739609097</v>
      </c>
      <c r="FE20" s="168"/>
      <c r="FF20" s="165">
        <v>46153</v>
      </c>
      <c r="FG20" s="314">
        <v>5.3815</v>
      </c>
      <c r="FH20" s="314">
        <v>1.27226609681316</v>
      </c>
      <c r="FJ20" s="168"/>
      <c r="FK20" s="165">
        <v>46182</v>
      </c>
      <c r="FL20" s="314">
        <v>5.2785</v>
      </c>
      <c r="FM20" s="314">
        <v>1.29102964857441</v>
      </c>
    </row>
    <row r="21" spans="1:169">
      <c r="A21" s="168"/>
      <c r="B21" s="173">
        <v>45176</v>
      </c>
      <c r="C21" s="149">
        <v>5.3478</v>
      </c>
      <c r="D21" s="309">
        <f t="shared" si="1"/>
        <v>0.186992782078612</v>
      </c>
      <c r="F21" s="168"/>
      <c r="G21" s="173">
        <v>45209</v>
      </c>
      <c r="H21" s="149">
        <v>5.2764</v>
      </c>
      <c r="I21" s="309">
        <f t="shared" si="0"/>
        <v>0.189523159730119</v>
      </c>
      <c r="K21" s="168"/>
      <c r="L21" s="173">
        <v>45239</v>
      </c>
      <c r="M21" s="149">
        <v>5.3065</v>
      </c>
      <c r="N21" s="309">
        <v>1.352529916</v>
      </c>
      <c r="P21" s="168"/>
      <c r="Q21" s="173">
        <v>45268</v>
      </c>
      <c r="R21" s="149">
        <v>5.3153</v>
      </c>
      <c r="S21" s="309">
        <v>1.338080635</v>
      </c>
      <c r="U21" s="168"/>
      <c r="V21" s="173">
        <v>45300</v>
      </c>
      <c r="W21" s="149">
        <v>5.353</v>
      </c>
      <c r="X21" s="309">
        <v>1.326545862</v>
      </c>
      <c r="Z21" s="168"/>
      <c r="AA21" s="173">
        <v>45323</v>
      </c>
      <c r="AB21" s="149">
        <v>5.3151</v>
      </c>
      <c r="AC21" s="309">
        <v>1.336738726</v>
      </c>
      <c r="AE21" s="168"/>
      <c r="AF21" s="173">
        <v>45359</v>
      </c>
      <c r="AG21" s="149">
        <v>5.3335</v>
      </c>
      <c r="AH21" s="309">
        <v>1.330796</v>
      </c>
      <c r="AJ21" s="168"/>
      <c r="AK21" s="173">
        <v>45391</v>
      </c>
      <c r="AL21" s="149">
        <v>5.2836</v>
      </c>
      <c r="AM21" s="309">
        <v>1.34294799</v>
      </c>
      <c r="AO21" s="168"/>
      <c r="AP21" s="173">
        <v>45422</v>
      </c>
      <c r="AQ21" s="149">
        <v>5.2634</v>
      </c>
      <c r="AR21" s="309">
        <v>1.349146939</v>
      </c>
      <c r="AT21" s="168"/>
      <c r="AU21" s="173">
        <v>45449</v>
      </c>
      <c r="AV21" s="149">
        <v>5.2945</v>
      </c>
      <c r="AW21" s="309">
        <v>1.343054113</v>
      </c>
      <c r="AY21" s="168"/>
      <c r="AZ21" s="173">
        <v>45483</v>
      </c>
      <c r="BA21" s="149">
        <v>5.2984</v>
      </c>
      <c r="BB21" s="309">
        <v>1.346481957</v>
      </c>
      <c r="BD21" s="168"/>
      <c r="BE21" s="173">
        <v>45513</v>
      </c>
      <c r="BF21" s="149">
        <v>5.3928</v>
      </c>
      <c r="BG21" s="309">
        <v>1.324896158</v>
      </c>
      <c r="BI21" s="168"/>
      <c r="BJ21" s="147">
        <v>45540</v>
      </c>
      <c r="BK21" s="152">
        <v>5.4464</v>
      </c>
      <c r="BL21" s="152">
        <v>1.303411</v>
      </c>
      <c r="BN21" s="168"/>
      <c r="BO21" s="147">
        <v>45575</v>
      </c>
      <c r="BP21" s="152">
        <v>5.4097</v>
      </c>
      <c r="BQ21" s="152">
        <v>1.307688042</v>
      </c>
      <c r="BS21" s="168"/>
      <c r="BT21" s="147">
        <v>45604</v>
      </c>
      <c r="BU21" s="152">
        <v>5.4083</v>
      </c>
      <c r="BV21" s="152">
        <v>1.320803</v>
      </c>
      <c r="BX21" s="168"/>
      <c r="BY21" s="147">
        <v>45636</v>
      </c>
      <c r="BZ21" s="152">
        <v>5.3865</v>
      </c>
      <c r="CA21" s="152">
        <v>1.334744</v>
      </c>
      <c r="CC21" s="168"/>
      <c r="CD21" s="147"/>
      <c r="CE21" s="152"/>
      <c r="CF21" s="152"/>
      <c r="CH21" s="168"/>
      <c r="CI21" s="147">
        <v>45695</v>
      </c>
      <c r="CJ21" s="152">
        <v>5.336</v>
      </c>
      <c r="CK21" s="152">
        <v>1.343684</v>
      </c>
      <c r="CM21" s="168"/>
      <c r="CN21" s="170">
        <v>45726</v>
      </c>
      <c r="CO21" s="152">
        <v>5.4113</v>
      </c>
      <c r="CP21" s="152">
        <v>1.325615</v>
      </c>
      <c r="CR21" s="168"/>
      <c r="CS21" s="170">
        <v>45756</v>
      </c>
      <c r="CT21" s="152">
        <v>5.3589</v>
      </c>
      <c r="CU21" s="152">
        <v>1.344791</v>
      </c>
      <c r="CW21" s="168"/>
      <c r="CX21" s="170">
        <v>45786</v>
      </c>
      <c r="CY21" s="152">
        <v>5.5563</v>
      </c>
      <c r="CZ21" s="152">
        <v>1.297536</v>
      </c>
      <c r="DB21" s="168"/>
      <c r="DC21" s="147">
        <v>45817</v>
      </c>
      <c r="DD21" s="152">
        <v>5.5767</v>
      </c>
      <c r="DE21" s="152">
        <v>1.288486</v>
      </c>
      <c r="DG21" s="168"/>
      <c r="DH21" s="147">
        <v>45848</v>
      </c>
      <c r="DI21">
        <v>5.5954</v>
      </c>
      <c r="DJ21">
        <v>1.278014</v>
      </c>
      <c r="DL21" s="168"/>
      <c r="DM21" s="147">
        <v>45877</v>
      </c>
      <c r="DN21" s="152">
        <v>5.5717</v>
      </c>
      <c r="DO21" s="152">
        <v>1.281153</v>
      </c>
      <c r="DQ21" s="168"/>
      <c r="DR21" s="147">
        <v>45909</v>
      </c>
      <c r="DS21" s="152">
        <v>5.5421</v>
      </c>
      <c r="DT21" s="152">
        <v>1.281247</v>
      </c>
      <c r="DV21" s="168"/>
      <c r="DW21" s="147">
        <v>45940</v>
      </c>
      <c r="DX21" s="152">
        <v>5.4809</v>
      </c>
      <c r="DY21" s="152">
        <v>1.296283457</v>
      </c>
      <c r="EA21" s="168"/>
      <c r="EB21" s="147">
        <v>45968</v>
      </c>
      <c r="EC21" s="152">
        <v>5.4391</v>
      </c>
      <c r="ED21" s="152">
        <v>1.302347815</v>
      </c>
      <c r="EF21" s="168"/>
      <c r="EG21" s="147">
        <v>46001</v>
      </c>
      <c r="EH21" s="152">
        <v>5.455</v>
      </c>
      <c r="EI21" s="152">
        <v>1.29703024747938</v>
      </c>
      <c r="EK21" s="168"/>
      <c r="EL21" s="147">
        <v>46031</v>
      </c>
      <c r="EM21" s="152">
        <v>5.4456</v>
      </c>
      <c r="EN21" s="152">
        <v>1.28779197884531</v>
      </c>
      <c r="EP21" s="168"/>
      <c r="EQ21" s="165"/>
      <c r="ER21" s="314"/>
      <c r="ES21" s="314"/>
      <c r="EU21" s="168"/>
      <c r="EV21" s="147">
        <v>46091</v>
      </c>
      <c r="EW21" s="314">
        <v>5.4137</v>
      </c>
      <c r="EX21" s="314">
        <v>1.27421172211242</v>
      </c>
      <c r="EZ21" s="168"/>
      <c r="FA21" s="147">
        <v>46121</v>
      </c>
      <c r="FB21" s="314">
        <v>5.3689</v>
      </c>
      <c r="FC21" s="314">
        <v>1.27864180744659</v>
      </c>
      <c r="FE21" s="168"/>
      <c r="FF21" s="147">
        <v>46150</v>
      </c>
      <c r="FG21" s="314">
        <v>5.3839</v>
      </c>
      <c r="FH21" s="314">
        <v>1.27234904065826</v>
      </c>
      <c r="FJ21" s="168"/>
      <c r="FK21" s="147">
        <v>46181</v>
      </c>
      <c r="FL21" s="314">
        <v>5.2754</v>
      </c>
      <c r="FM21" s="314">
        <v>1.29275505174963</v>
      </c>
    </row>
    <row r="22" spans="1:169">
      <c r="A22" s="168"/>
      <c r="B22" s="173">
        <v>45175</v>
      </c>
      <c r="C22" s="149">
        <v>5.3627</v>
      </c>
      <c r="D22" s="309">
        <f t="shared" si="1"/>
        <v>0.18647323176758</v>
      </c>
      <c r="F22" s="168"/>
      <c r="G22" s="173">
        <v>45208</v>
      </c>
      <c r="H22" s="149">
        <v>5.2765</v>
      </c>
      <c r="I22" s="309">
        <f t="shared" si="0"/>
        <v>0.189519567895385</v>
      </c>
      <c r="K22" s="168"/>
      <c r="L22" s="173">
        <v>45238</v>
      </c>
      <c r="M22" s="149">
        <v>5.3172</v>
      </c>
      <c r="N22" s="309">
        <v>1.349826977</v>
      </c>
      <c r="P22" s="168"/>
      <c r="Q22" s="173">
        <v>45267</v>
      </c>
      <c r="R22" s="149">
        <v>5.3137</v>
      </c>
      <c r="S22" s="309">
        <v>1.339480964</v>
      </c>
      <c r="U22" s="168"/>
      <c r="V22" s="173">
        <v>45299</v>
      </c>
      <c r="W22" s="149">
        <v>5.3489</v>
      </c>
      <c r="X22" s="309">
        <v>1.327487895</v>
      </c>
      <c r="Z22" s="168"/>
      <c r="AA22" s="173"/>
      <c r="AB22" s="149"/>
      <c r="AC22" s="309"/>
      <c r="AE22" s="168"/>
      <c r="AF22" s="173">
        <v>45358</v>
      </c>
      <c r="AG22" s="149">
        <v>5.3151</v>
      </c>
      <c r="AH22" s="309">
        <v>1.335854</v>
      </c>
      <c r="AJ22" s="168"/>
      <c r="AK22" s="173">
        <v>45390</v>
      </c>
      <c r="AL22" s="149">
        <v>5.2763</v>
      </c>
      <c r="AM22" s="309">
        <v>1.344635445</v>
      </c>
      <c r="AO22" s="168"/>
      <c r="AP22" s="173">
        <v>45421</v>
      </c>
      <c r="AQ22" s="149">
        <v>5.2583</v>
      </c>
      <c r="AR22" s="309">
        <v>1.350778769</v>
      </c>
      <c r="AT22" s="168"/>
      <c r="AU22" s="173">
        <v>45448</v>
      </c>
      <c r="AV22" s="149">
        <v>5.2994</v>
      </c>
      <c r="AW22" s="309">
        <v>1.34160471</v>
      </c>
      <c r="AY22" s="168"/>
      <c r="AZ22" s="173">
        <v>45482</v>
      </c>
      <c r="BA22" s="149">
        <v>5.2982</v>
      </c>
      <c r="BB22" s="309">
        <v>1.345928806</v>
      </c>
      <c r="BD22" s="168"/>
      <c r="BE22" s="173">
        <v>45512</v>
      </c>
      <c r="BF22" s="149">
        <v>5.3882</v>
      </c>
      <c r="BG22" s="309">
        <v>1.326231395</v>
      </c>
      <c r="BI22" s="168"/>
      <c r="BJ22" s="147">
        <v>45539</v>
      </c>
      <c r="BK22" s="152">
        <v>5.4451</v>
      </c>
      <c r="BL22" s="152">
        <v>1.306643</v>
      </c>
      <c r="BN22" s="168"/>
      <c r="BO22" s="147">
        <v>45574</v>
      </c>
      <c r="BP22" s="152">
        <v>5.4106</v>
      </c>
      <c r="BQ22" s="152">
        <v>1.304254611</v>
      </c>
      <c r="BS22" s="168"/>
      <c r="BT22" s="147">
        <v>45603</v>
      </c>
      <c r="BU22" s="152">
        <v>5.3746</v>
      </c>
      <c r="BV22" s="152">
        <v>1.33329</v>
      </c>
      <c r="BX22" s="168"/>
      <c r="BY22" s="147">
        <v>45635</v>
      </c>
      <c r="BZ22" s="152">
        <v>5.378</v>
      </c>
      <c r="CA22" s="152">
        <v>1.33637</v>
      </c>
      <c r="CC22" s="168"/>
      <c r="CD22" s="147"/>
      <c r="CE22" s="152"/>
      <c r="CF22" s="152"/>
      <c r="CH22" s="168"/>
      <c r="CI22" s="147">
        <v>45694</v>
      </c>
      <c r="CJ22" s="152">
        <v>5.3392</v>
      </c>
      <c r="CK22" s="152">
        <v>1.342729</v>
      </c>
      <c r="CM22" s="168"/>
      <c r="CN22" s="170">
        <v>45723</v>
      </c>
      <c r="CO22" s="152">
        <v>5.397</v>
      </c>
      <c r="CP22" s="152">
        <v>1.328608</v>
      </c>
      <c r="CR22" s="168"/>
      <c r="CS22" s="170">
        <v>45755</v>
      </c>
      <c r="CT22" s="152">
        <v>5.3601</v>
      </c>
      <c r="CU22" s="152">
        <v>1.343967</v>
      </c>
      <c r="CW22" s="168"/>
      <c r="CX22" s="170">
        <v>45785</v>
      </c>
      <c r="CY22" s="152">
        <v>5.575</v>
      </c>
      <c r="CZ22" s="152">
        <v>1.292789</v>
      </c>
      <c r="DB22" s="168"/>
      <c r="DC22" s="147">
        <v>45814</v>
      </c>
      <c r="DD22" s="152">
        <v>5.5808</v>
      </c>
      <c r="DE22" s="152">
        <v>1.28736</v>
      </c>
      <c r="DG22" s="168"/>
      <c r="DH22" s="147">
        <v>45847</v>
      </c>
      <c r="DI22">
        <v>5.5958</v>
      </c>
      <c r="DJ22">
        <v>1.278477</v>
      </c>
      <c r="DL22" s="168"/>
      <c r="DM22" s="147">
        <v>45876</v>
      </c>
      <c r="DN22" s="152">
        <v>5.561</v>
      </c>
      <c r="DO22" s="152">
        <v>1.282953</v>
      </c>
      <c r="DQ22" s="168"/>
      <c r="DR22" s="147">
        <v>45908</v>
      </c>
      <c r="DS22" s="152">
        <v>5.5309</v>
      </c>
      <c r="DT22" s="152">
        <v>1.284221</v>
      </c>
      <c r="DV22" s="168"/>
      <c r="DW22" s="147">
        <v>45939</v>
      </c>
      <c r="DX22" s="152">
        <v>5.4972</v>
      </c>
      <c r="DY22" s="152">
        <v>1.293422106</v>
      </c>
      <c r="EA22" s="168"/>
      <c r="EB22" s="147">
        <v>45967</v>
      </c>
      <c r="EC22" s="152">
        <v>5.4358</v>
      </c>
      <c r="ED22" s="152">
        <v>1.303671953</v>
      </c>
      <c r="EF22" s="168"/>
      <c r="EG22" s="147">
        <v>46000</v>
      </c>
      <c r="EH22" s="152">
        <v>5.4532</v>
      </c>
      <c r="EI22" s="152">
        <v>1.29782513019878</v>
      </c>
      <c r="EK22" s="168"/>
      <c r="EL22" s="147">
        <v>46030</v>
      </c>
      <c r="EM22" s="152">
        <v>5.4595</v>
      </c>
      <c r="EN22" s="152">
        <v>1.28577708581372</v>
      </c>
      <c r="EP22" s="168"/>
      <c r="EQ22" s="147"/>
      <c r="ER22" s="152"/>
      <c r="ES22" s="152"/>
      <c r="EU22" s="168"/>
      <c r="EV22" s="147">
        <v>46090</v>
      </c>
      <c r="EW22" s="152">
        <v>5.3849</v>
      </c>
      <c r="EX22" s="152">
        <v>1.28429497298</v>
      </c>
      <c r="EZ22" s="168"/>
      <c r="FA22" s="147">
        <v>46120</v>
      </c>
      <c r="FB22" s="152">
        <v>5.3671</v>
      </c>
      <c r="FC22" s="152">
        <v>1.27964822716178</v>
      </c>
      <c r="FE22" s="168"/>
      <c r="FF22" s="147">
        <v>46149</v>
      </c>
      <c r="FG22" s="152">
        <v>5.3884</v>
      </c>
      <c r="FH22" s="152">
        <v>1.27100809145572</v>
      </c>
      <c r="FJ22" s="168"/>
      <c r="FK22" s="147">
        <v>46178</v>
      </c>
      <c r="FL22" s="152">
        <v>5.2916</v>
      </c>
      <c r="FM22" s="152">
        <v>1.28802252626805</v>
      </c>
    </row>
    <row r="23" spans="1:169">
      <c r="A23" s="168"/>
      <c r="B23" s="173">
        <v>45174</v>
      </c>
      <c r="C23" s="149">
        <v>5.3614</v>
      </c>
      <c r="D23" s="309">
        <f t="shared" si="1"/>
        <v>0.186518446674376</v>
      </c>
      <c r="F23" s="168"/>
      <c r="G23" s="173"/>
      <c r="H23" s="149"/>
      <c r="I23" s="309"/>
      <c r="K23" s="168"/>
      <c r="L23" s="173">
        <v>45237</v>
      </c>
      <c r="M23" s="149">
        <v>5.3267</v>
      </c>
      <c r="N23" s="309">
        <v>1.347475923</v>
      </c>
      <c r="P23" s="168"/>
      <c r="Q23" s="173">
        <v>45266</v>
      </c>
      <c r="R23" s="149">
        <v>5.3157</v>
      </c>
      <c r="S23" s="309">
        <v>1.338299754</v>
      </c>
      <c r="U23" s="168"/>
      <c r="V23" s="173">
        <v>45296</v>
      </c>
      <c r="W23" s="149">
        <v>5.3514</v>
      </c>
      <c r="X23" s="309">
        <v>1.32729753</v>
      </c>
      <c r="Z23" s="168"/>
      <c r="AA23" s="173"/>
      <c r="AB23" s="149"/>
      <c r="AC23" s="309"/>
      <c r="AE23" s="168"/>
      <c r="AF23" s="173">
        <v>45357</v>
      </c>
      <c r="AG23" s="149">
        <v>5.3013</v>
      </c>
      <c r="AH23" s="309">
        <v>1.339596</v>
      </c>
      <c r="AJ23" s="168"/>
      <c r="AK23" s="173">
        <v>45385</v>
      </c>
      <c r="AL23" s="149">
        <v>5.269</v>
      </c>
      <c r="AM23" s="309">
        <v>1.346536345</v>
      </c>
      <c r="AO23" s="168"/>
      <c r="AP23" s="173">
        <v>45420</v>
      </c>
      <c r="AQ23" s="149">
        <v>5.2582</v>
      </c>
      <c r="AR23" s="309">
        <v>1.350576243</v>
      </c>
      <c r="AT23" s="168"/>
      <c r="AU23" s="173">
        <v>45447</v>
      </c>
      <c r="AV23" s="149">
        <v>5.2968</v>
      </c>
      <c r="AW23" s="309">
        <v>1.341998943</v>
      </c>
      <c r="AY23" s="168"/>
      <c r="AZ23" s="173">
        <v>45481</v>
      </c>
      <c r="BA23" s="149">
        <v>5.301</v>
      </c>
      <c r="BB23" s="309">
        <v>1.344765139</v>
      </c>
      <c r="BD23" s="168"/>
      <c r="BE23" s="173">
        <v>45511</v>
      </c>
      <c r="BF23" s="149">
        <v>5.3855</v>
      </c>
      <c r="BG23" s="309">
        <v>1.325522236</v>
      </c>
      <c r="BI23" s="168"/>
      <c r="BJ23" s="147">
        <v>45538</v>
      </c>
      <c r="BK23" s="152">
        <v>5.4395</v>
      </c>
      <c r="BL23" s="152">
        <v>1.307326</v>
      </c>
      <c r="BN23" s="168"/>
      <c r="BO23" s="147">
        <v>45573</v>
      </c>
      <c r="BP23" s="152">
        <v>5.423</v>
      </c>
      <c r="BQ23" s="152">
        <v>1.303872395</v>
      </c>
      <c r="BS23" s="168"/>
      <c r="BT23" s="147">
        <v>45602</v>
      </c>
      <c r="BU23" s="152">
        <v>5.3945</v>
      </c>
      <c r="BV23" s="152">
        <v>1.316026</v>
      </c>
      <c r="BX23" s="168"/>
      <c r="BY23" s="147">
        <v>45632</v>
      </c>
      <c r="BZ23" s="152">
        <v>5.3864</v>
      </c>
      <c r="CA23" s="152">
        <v>1.333878</v>
      </c>
      <c r="CC23" s="168"/>
      <c r="CD23" s="147"/>
      <c r="CE23" s="152"/>
      <c r="CF23" s="152"/>
      <c r="CH23" s="168"/>
      <c r="CI23" s="147">
        <v>45693</v>
      </c>
      <c r="CJ23" s="152">
        <v>5.3359</v>
      </c>
      <c r="CK23" s="152">
        <v>1.343597</v>
      </c>
      <c r="CM23" s="168"/>
      <c r="CN23" s="170">
        <v>45722</v>
      </c>
      <c r="CO23" s="152">
        <v>5.4008</v>
      </c>
      <c r="CP23" s="152">
        <v>1.327433</v>
      </c>
      <c r="CR23" s="168"/>
      <c r="CS23" s="170">
        <v>45754</v>
      </c>
      <c r="CT23" s="152">
        <v>5.3719</v>
      </c>
      <c r="CU23" s="152">
        <v>1.339936</v>
      </c>
      <c r="CW23" s="168"/>
      <c r="CX23" s="170">
        <v>45784</v>
      </c>
      <c r="CY23" s="152">
        <v>5.5908</v>
      </c>
      <c r="CZ23" s="152">
        <v>1.287919</v>
      </c>
      <c r="DB23" s="168"/>
      <c r="DC23" s="147">
        <v>45813</v>
      </c>
      <c r="DD23" s="152">
        <v>5.5839</v>
      </c>
      <c r="DE23" s="152">
        <v>1.287004</v>
      </c>
      <c r="DG23" s="168"/>
      <c r="DH23" s="147">
        <v>45846</v>
      </c>
      <c r="DI23">
        <v>5.6029</v>
      </c>
      <c r="DJ23">
        <v>1.276732</v>
      </c>
      <c r="DL23" s="168"/>
      <c r="DM23" s="147">
        <v>45875</v>
      </c>
      <c r="DN23" s="152">
        <v>5.5544</v>
      </c>
      <c r="DO23" s="152">
        <v>1.285629</v>
      </c>
      <c r="DQ23" s="168"/>
      <c r="DR23" s="147">
        <v>45905</v>
      </c>
      <c r="DS23" s="152">
        <v>5.5225</v>
      </c>
      <c r="DT23" s="152">
        <v>1.286809</v>
      </c>
      <c r="DV23" s="168"/>
      <c r="DW23" s="147"/>
      <c r="DX23" s="152"/>
      <c r="DY23" s="152"/>
      <c r="EA23" s="168"/>
      <c r="EB23" s="147">
        <v>45966</v>
      </c>
      <c r="EC23" s="152">
        <v>5.433</v>
      </c>
      <c r="ED23" s="152">
        <v>1.305006442</v>
      </c>
      <c r="EF23" s="168"/>
      <c r="EG23" s="147">
        <v>45999</v>
      </c>
      <c r="EH23" s="152">
        <v>5.4599</v>
      </c>
      <c r="EI23" s="152">
        <v>1.2960676935475</v>
      </c>
      <c r="EK23" s="168"/>
      <c r="EL23" s="147">
        <v>46029</v>
      </c>
      <c r="EM23" s="152">
        <v>5.4652</v>
      </c>
      <c r="EN23" s="152">
        <v>1.28425309229305</v>
      </c>
      <c r="EP23" s="168"/>
      <c r="EQ23" s="147"/>
      <c r="ER23" s="152"/>
      <c r="ES23" s="152"/>
      <c r="EU23" s="168"/>
      <c r="EV23" s="147">
        <v>46087</v>
      </c>
      <c r="EW23" s="152">
        <v>5.3907</v>
      </c>
      <c r="EX23" s="152">
        <v>1.28044595321572</v>
      </c>
      <c r="EZ23" s="168"/>
      <c r="FA23" s="147">
        <v>46119</v>
      </c>
      <c r="FB23" s="152">
        <v>5.3555</v>
      </c>
      <c r="FC23" s="152">
        <v>1.28566893847447</v>
      </c>
      <c r="FE23" s="168"/>
      <c r="FF23" s="147">
        <v>46148</v>
      </c>
      <c r="FG23" s="152">
        <v>5.3677</v>
      </c>
      <c r="FH23" s="152">
        <v>1.2773068539598</v>
      </c>
      <c r="FJ23" s="168"/>
      <c r="FK23" s="147">
        <v>46177</v>
      </c>
      <c r="FL23" s="152">
        <v>5.2994</v>
      </c>
      <c r="FM23" s="152">
        <v>1.28699475412311</v>
      </c>
    </row>
    <row r="24" spans="1:169">
      <c r="A24" s="168"/>
      <c r="B24" s="173">
        <v>45173</v>
      </c>
      <c r="C24" s="149">
        <v>5.3613</v>
      </c>
      <c r="D24" s="309">
        <f t="shared" si="1"/>
        <v>0.18652192565236</v>
      </c>
      <c r="F24" s="168"/>
      <c r="G24" s="173"/>
      <c r="H24" s="149"/>
      <c r="I24" s="309"/>
      <c r="K24" s="168"/>
      <c r="L24" s="173">
        <v>45236</v>
      </c>
      <c r="M24" s="149">
        <v>5.3149</v>
      </c>
      <c r="N24" s="309">
        <v>1.350542814</v>
      </c>
      <c r="P24" s="168"/>
      <c r="Q24" s="173">
        <v>45265</v>
      </c>
      <c r="R24" s="149">
        <v>5.3252</v>
      </c>
      <c r="S24" s="309">
        <v>1.335668144</v>
      </c>
      <c r="U24" s="168"/>
      <c r="V24" s="173">
        <v>45295</v>
      </c>
      <c r="W24" s="149">
        <v>5.3569</v>
      </c>
      <c r="X24" s="309">
        <v>1.325337415</v>
      </c>
      <c r="Z24" s="168"/>
      <c r="AA24" s="173"/>
      <c r="AB24" s="149"/>
      <c r="AC24" s="309"/>
      <c r="AE24" s="168"/>
      <c r="AF24" s="173">
        <v>45356</v>
      </c>
      <c r="AG24" s="149">
        <v>5.3001</v>
      </c>
      <c r="AH24" s="309">
        <v>1.340107</v>
      </c>
      <c r="AJ24" s="168"/>
      <c r="AK24" s="173">
        <v>45384</v>
      </c>
      <c r="AL24" s="149">
        <v>5.2784</v>
      </c>
      <c r="AM24" s="309">
        <v>1.344289936</v>
      </c>
      <c r="AO24" s="168"/>
      <c r="AP24" s="173">
        <v>45419</v>
      </c>
      <c r="AQ24" s="149">
        <v>5.2679</v>
      </c>
      <c r="AR24" s="309">
        <v>1.347823611</v>
      </c>
      <c r="AT24" s="168"/>
      <c r="AU24" s="173">
        <v>45446</v>
      </c>
      <c r="AV24" s="149">
        <v>5.2813</v>
      </c>
      <c r="AW24" s="309">
        <v>1.345994357</v>
      </c>
      <c r="AY24" s="168"/>
      <c r="AZ24" s="173">
        <v>45478</v>
      </c>
      <c r="BA24" s="149">
        <v>5.2896</v>
      </c>
      <c r="BB24" s="309">
        <v>1.347720054</v>
      </c>
      <c r="BD24" s="168"/>
      <c r="BE24" s="173">
        <v>45510</v>
      </c>
      <c r="BF24" s="149">
        <v>5.3831</v>
      </c>
      <c r="BG24" s="309">
        <v>1.324849993</v>
      </c>
      <c r="BI24" s="168"/>
      <c r="BJ24" s="147">
        <v>45537</v>
      </c>
      <c r="BK24" s="152">
        <v>5.4376</v>
      </c>
      <c r="BL24" s="152">
        <v>1.30622</v>
      </c>
      <c r="BN24" s="168"/>
      <c r="BO24" s="147"/>
      <c r="BP24" s="152"/>
      <c r="BQ24" s="152"/>
      <c r="BS24" s="168"/>
      <c r="BT24" s="147">
        <v>45601</v>
      </c>
      <c r="BU24" s="152">
        <v>5.3823</v>
      </c>
      <c r="BV24" s="152">
        <v>1.319436</v>
      </c>
      <c r="BX24" s="168"/>
      <c r="BY24" s="147">
        <v>45631</v>
      </c>
      <c r="BZ24" s="152">
        <v>5.3733</v>
      </c>
      <c r="CA24" s="152">
        <v>1.337707</v>
      </c>
      <c r="CC24" s="168"/>
      <c r="CD24" s="147"/>
      <c r="CE24" s="152"/>
      <c r="CF24" s="152"/>
      <c r="CH24" s="168"/>
      <c r="CI24" s="147"/>
      <c r="CJ24" s="152"/>
      <c r="CK24" s="152"/>
      <c r="CM24" s="168"/>
      <c r="CN24" s="170">
        <v>45721</v>
      </c>
      <c r="CO24" s="152">
        <v>5.3802</v>
      </c>
      <c r="CP24" s="152">
        <v>1.332924</v>
      </c>
      <c r="CR24" s="168"/>
      <c r="CS24" s="170">
        <v>45750</v>
      </c>
      <c r="CT24" s="152">
        <v>5.3478</v>
      </c>
      <c r="CU24" s="152">
        <v>1.344272</v>
      </c>
      <c r="CW24" s="168"/>
      <c r="CX24" s="170">
        <v>45783</v>
      </c>
      <c r="CY24" s="152">
        <v>5.5872</v>
      </c>
      <c r="CZ24" s="152">
        <v>1.288803</v>
      </c>
      <c r="DB24" s="168"/>
      <c r="DC24" s="147">
        <v>45812</v>
      </c>
      <c r="DD24" s="152">
        <v>5.5788</v>
      </c>
      <c r="DE24" s="152">
        <v>1.288557</v>
      </c>
      <c r="DG24" s="168"/>
      <c r="DH24" s="147">
        <v>45845</v>
      </c>
      <c r="DI24">
        <v>5.6167</v>
      </c>
      <c r="DJ24">
        <v>1.273096</v>
      </c>
      <c r="DL24" s="168"/>
      <c r="DM24" s="147">
        <v>45874</v>
      </c>
      <c r="DN24" s="152">
        <v>5.5553</v>
      </c>
      <c r="DO24" s="152">
        <v>1.284647</v>
      </c>
      <c r="DQ24" s="168"/>
      <c r="DR24" s="147">
        <v>45904</v>
      </c>
      <c r="DS24" s="152">
        <v>5.5264</v>
      </c>
      <c r="DT24" s="152">
        <v>1.285683</v>
      </c>
      <c r="DV24" s="168"/>
      <c r="DW24" s="147"/>
      <c r="DX24" s="152"/>
      <c r="DY24" s="152"/>
      <c r="EA24" s="168"/>
      <c r="EB24" s="147">
        <v>45965</v>
      </c>
      <c r="EC24" s="152">
        <v>5.4417</v>
      </c>
      <c r="ED24" s="152">
        <v>1.302626018</v>
      </c>
      <c r="EF24" s="168"/>
      <c r="EG24" s="147">
        <v>45996</v>
      </c>
      <c r="EH24" s="152">
        <v>5.4573</v>
      </c>
      <c r="EI24" s="152">
        <v>1.29641031279204</v>
      </c>
      <c r="EK24" s="168"/>
      <c r="EL24" s="147">
        <v>46028</v>
      </c>
      <c r="EM24" s="152">
        <v>5.4518</v>
      </c>
      <c r="EN24" s="152">
        <v>1.28715286694303</v>
      </c>
      <c r="EP24" s="168"/>
      <c r="EQ24" s="147"/>
      <c r="ER24" s="152"/>
      <c r="ES24" s="152"/>
      <c r="EU24" s="168"/>
      <c r="EV24" s="147">
        <v>46086</v>
      </c>
      <c r="EW24" s="152">
        <v>5.4159</v>
      </c>
      <c r="EX24" s="152">
        <v>1.2741557266567</v>
      </c>
      <c r="EZ24" s="168"/>
      <c r="FA24" s="147">
        <v>46115</v>
      </c>
      <c r="FB24" s="152">
        <v>5.3603</v>
      </c>
      <c r="FC24" s="152">
        <v>1.28591683301308</v>
      </c>
      <c r="FE24" s="168"/>
      <c r="FF24" s="147"/>
      <c r="FG24" s="152"/>
      <c r="FH24" s="152"/>
      <c r="FJ24" s="168"/>
      <c r="FK24" s="147">
        <v>46176</v>
      </c>
      <c r="FL24" s="152">
        <v>5.3064</v>
      </c>
      <c r="FM24" s="152">
        <v>1.28493894165536</v>
      </c>
    </row>
    <row r="25" spans="1:169">
      <c r="A25" s="168"/>
      <c r="B25" s="173">
        <v>45170</v>
      </c>
      <c r="C25" s="149">
        <v>5.3841</v>
      </c>
      <c r="D25" s="309">
        <f t="shared" si="1"/>
        <v>0.185732062926023</v>
      </c>
      <c r="F25" s="168"/>
      <c r="G25" s="173"/>
      <c r="H25" s="149"/>
      <c r="I25" s="309"/>
      <c r="K25" s="168"/>
      <c r="L25" s="173">
        <v>45233</v>
      </c>
      <c r="M25" s="149">
        <v>5.28</v>
      </c>
      <c r="N25" s="309">
        <v>1.359772727</v>
      </c>
      <c r="P25" s="168"/>
      <c r="Q25" s="173">
        <v>45264</v>
      </c>
      <c r="R25" s="149">
        <v>5.3358</v>
      </c>
      <c r="S25" s="309">
        <v>1.330840736</v>
      </c>
      <c r="U25" s="168"/>
      <c r="V25" s="173">
        <v>45294</v>
      </c>
      <c r="W25" s="149">
        <v>5.3621</v>
      </c>
      <c r="X25" s="309">
        <v>1.324145391</v>
      </c>
      <c r="Z25" s="168"/>
      <c r="AA25" s="173"/>
      <c r="AB25" s="149"/>
      <c r="AC25" s="309"/>
      <c r="AE25" s="168"/>
      <c r="AF25" s="173">
        <v>45355</v>
      </c>
      <c r="AG25" s="149">
        <v>5.2944</v>
      </c>
      <c r="AH25" s="309">
        <v>1.341417</v>
      </c>
      <c r="AJ25" s="168"/>
      <c r="AK25" s="173">
        <v>45383</v>
      </c>
      <c r="AL25" s="149">
        <v>5.2835</v>
      </c>
      <c r="AM25" s="309">
        <v>1.342632725</v>
      </c>
      <c r="AO25" s="168"/>
      <c r="AP25" s="173">
        <v>45418</v>
      </c>
      <c r="AQ25" s="149">
        <v>5.2702</v>
      </c>
      <c r="AR25" s="309">
        <v>1.347083602</v>
      </c>
      <c r="AT25" s="168"/>
      <c r="AU25" s="173"/>
      <c r="AV25" s="149"/>
      <c r="AW25" s="309"/>
      <c r="AY25" s="168"/>
      <c r="AZ25" s="173">
        <v>45477</v>
      </c>
      <c r="BA25" s="149">
        <v>5.2849</v>
      </c>
      <c r="BB25" s="309">
        <v>1.349221367</v>
      </c>
      <c r="BD25" s="168"/>
      <c r="BE25" s="173">
        <v>45509</v>
      </c>
      <c r="BF25" s="149">
        <v>5.3798</v>
      </c>
      <c r="BG25" s="309">
        <v>1.326164541</v>
      </c>
      <c r="BI25" s="168"/>
      <c r="BJ25" s="173"/>
      <c r="BK25" s="149"/>
      <c r="BL25" s="309"/>
      <c r="BN25" s="168"/>
      <c r="BO25" s="173"/>
      <c r="BP25" s="149"/>
      <c r="BQ25" s="309"/>
      <c r="BS25" s="168"/>
      <c r="BT25" s="147">
        <v>45600</v>
      </c>
      <c r="BU25" s="152">
        <v>5.3858</v>
      </c>
      <c r="BV25" s="152">
        <v>1.322051</v>
      </c>
      <c r="BX25" s="168"/>
      <c r="BY25" s="147">
        <v>45630</v>
      </c>
      <c r="BZ25" s="152">
        <v>5.3743</v>
      </c>
      <c r="CA25" s="152">
        <v>1.338481</v>
      </c>
      <c r="CC25" s="168"/>
      <c r="CD25" s="147"/>
      <c r="CE25" s="152"/>
      <c r="CF25" s="152"/>
      <c r="CH25" s="168"/>
      <c r="CI25" s="147"/>
      <c r="CJ25" s="152"/>
      <c r="CK25" s="152"/>
      <c r="CM25" s="168"/>
      <c r="CN25" s="170">
        <v>45720</v>
      </c>
      <c r="CO25" s="152">
        <v>5.3525</v>
      </c>
      <c r="CP25" s="152">
        <v>1.34029</v>
      </c>
      <c r="CR25" s="168"/>
      <c r="CS25" s="170">
        <v>45749</v>
      </c>
      <c r="CT25" s="152">
        <v>5.3621</v>
      </c>
      <c r="CU25" s="152">
        <v>1.338897</v>
      </c>
      <c r="CW25" s="168"/>
      <c r="CX25" s="170"/>
      <c r="CY25" s="152"/>
      <c r="CZ25" s="152"/>
      <c r="DB25" s="168"/>
      <c r="DC25" s="147">
        <v>45811</v>
      </c>
      <c r="DD25" s="152">
        <v>5.586</v>
      </c>
      <c r="DE25" s="152">
        <v>1.286591</v>
      </c>
      <c r="DG25" s="168"/>
      <c r="DH25" s="147">
        <v>45842</v>
      </c>
      <c r="DI25">
        <v>5.618</v>
      </c>
      <c r="DJ25">
        <v>1.273318</v>
      </c>
      <c r="DL25" s="168"/>
      <c r="DM25" s="147">
        <v>45873</v>
      </c>
      <c r="DN25" s="152">
        <v>5.5475</v>
      </c>
      <c r="DO25" s="152">
        <v>1.286976</v>
      </c>
      <c r="DQ25" s="168"/>
      <c r="DR25" s="147">
        <v>45903</v>
      </c>
      <c r="DS25" s="152">
        <v>5.5265</v>
      </c>
      <c r="DT25" s="152">
        <v>1.286673</v>
      </c>
      <c r="DV25" s="168"/>
      <c r="DW25" s="147"/>
      <c r="DX25" s="152"/>
      <c r="DY25" s="152"/>
      <c r="EA25" s="168"/>
      <c r="EB25" s="147">
        <v>45964</v>
      </c>
      <c r="EC25" s="152">
        <v>5.4545</v>
      </c>
      <c r="ED25" s="152">
        <v>1.29923916</v>
      </c>
      <c r="EF25" s="168"/>
      <c r="EG25" s="147">
        <v>45995</v>
      </c>
      <c r="EH25" s="152">
        <v>5.4573</v>
      </c>
      <c r="EI25" s="152">
        <v>1.29611712751727</v>
      </c>
      <c r="EK25" s="168"/>
      <c r="EL25" s="147">
        <v>46027</v>
      </c>
      <c r="EM25" s="152">
        <v>5.4428</v>
      </c>
      <c r="EN25" s="152">
        <v>1.2903285073859</v>
      </c>
      <c r="EP25" s="168"/>
      <c r="EQ25" s="147"/>
      <c r="ER25" s="152"/>
      <c r="ES25" s="152"/>
      <c r="EU25" s="168"/>
      <c r="EV25" s="147">
        <v>46085</v>
      </c>
      <c r="EW25" s="152">
        <v>5.4111</v>
      </c>
      <c r="EX25" s="152">
        <v>1.27744820831254</v>
      </c>
      <c r="EZ25" s="168"/>
      <c r="FA25" s="147">
        <v>46114</v>
      </c>
      <c r="FB25" s="152">
        <v>5.367</v>
      </c>
      <c r="FC25" s="152">
        <v>1.28339854667412</v>
      </c>
      <c r="FE25" s="168"/>
      <c r="FF25" s="147"/>
      <c r="FG25" s="152"/>
      <c r="FH25" s="152"/>
      <c r="FJ25" s="168"/>
      <c r="FK25" s="147">
        <v>46175</v>
      </c>
      <c r="FL25" s="152">
        <v>5.3167</v>
      </c>
      <c r="FM25" s="152">
        <v>1.28250606579269</v>
      </c>
    </row>
    <row r="26" spans="1:169">
      <c r="A26" s="168"/>
      <c r="B26" s="172"/>
      <c r="C26" s="149"/>
      <c r="D26" s="309"/>
      <c r="F26" s="168"/>
      <c r="G26" s="172"/>
      <c r="H26" s="149"/>
      <c r="I26" s="309"/>
      <c r="K26" s="168"/>
      <c r="L26" s="172">
        <v>45232</v>
      </c>
      <c r="M26" s="149">
        <v>5.2727</v>
      </c>
      <c r="N26" s="309">
        <v>1.361674285</v>
      </c>
      <c r="P26" s="168"/>
      <c r="Q26" s="172">
        <v>45261</v>
      </c>
      <c r="R26" s="149">
        <v>5.3265</v>
      </c>
      <c r="S26" s="309">
        <v>1.334910354</v>
      </c>
      <c r="U26" s="168"/>
      <c r="V26" s="172">
        <v>45293</v>
      </c>
      <c r="W26" s="149">
        <v>5.37</v>
      </c>
      <c r="X26" s="309">
        <v>1.317877095</v>
      </c>
      <c r="Z26" s="168"/>
      <c r="AA26" s="172"/>
      <c r="AB26" s="149"/>
      <c r="AC26" s="309"/>
      <c r="AE26" s="168"/>
      <c r="AF26" s="172">
        <v>45352</v>
      </c>
      <c r="AG26" s="149">
        <v>5.291</v>
      </c>
      <c r="AH26" s="309">
        <v>1.343016</v>
      </c>
      <c r="AJ26" s="168"/>
      <c r="AK26" s="172"/>
      <c r="AL26" s="149"/>
      <c r="AM26" s="309"/>
      <c r="AO26" s="168"/>
      <c r="AP26" s="172"/>
      <c r="AQ26" s="149"/>
      <c r="AR26" s="309"/>
      <c r="AT26" s="168"/>
      <c r="AU26" s="172"/>
      <c r="AV26" s="149"/>
      <c r="AW26" s="309"/>
      <c r="AY26" s="168"/>
      <c r="AZ26" s="172">
        <v>45476</v>
      </c>
      <c r="BA26" s="149">
        <v>5.2735</v>
      </c>
      <c r="BB26" s="309">
        <v>1.352270788</v>
      </c>
      <c r="BD26" s="168"/>
      <c r="BE26" s="172">
        <v>45506</v>
      </c>
      <c r="BF26" s="149">
        <v>5.3508</v>
      </c>
      <c r="BG26" s="309">
        <v>1.333931375</v>
      </c>
      <c r="BI26" s="168"/>
      <c r="BJ26" s="172"/>
      <c r="BK26" s="149"/>
      <c r="BL26" s="309"/>
      <c r="BN26" s="168"/>
      <c r="BO26" s="172"/>
      <c r="BP26" s="149"/>
      <c r="BQ26" s="309"/>
      <c r="BS26" s="168"/>
      <c r="BT26" s="147">
        <v>45597</v>
      </c>
      <c r="BU26" s="152">
        <v>5.3892</v>
      </c>
      <c r="BV26" s="152">
        <v>1.319955</v>
      </c>
      <c r="BX26" s="168"/>
      <c r="BY26" s="147">
        <v>45629</v>
      </c>
      <c r="BZ26" s="152">
        <v>5.3722</v>
      </c>
      <c r="CA26" s="152">
        <v>1.340159</v>
      </c>
      <c r="CC26" s="168"/>
      <c r="CD26" s="147"/>
      <c r="CE26" s="152"/>
      <c r="CF26" s="152"/>
      <c r="CH26" s="168"/>
      <c r="CI26" s="147"/>
      <c r="CJ26" s="152"/>
      <c r="CK26" s="152"/>
      <c r="CM26" s="168"/>
      <c r="CN26" s="170">
        <v>45719</v>
      </c>
      <c r="CO26" s="152">
        <v>5.344</v>
      </c>
      <c r="CP26" s="152">
        <v>1.342534</v>
      </c>
      <c r="CR26" s="168"/>
      <c r="CS26" s="170">
        <v>45748</v>
      </c>
      <c r="CT26" s="152">
        <v>5.3601</v>
      </c>
      <c r="CU26" s="152">
        <v>1.339061</v>
      </c>
      <c r="CW26" s="168"/>
      <c r="CX26" s="170"/>
      <c r="CY26" s="152"/>
      <c r="CZ26" s="152"/>
      <c r="DB26" s="168"/>
      <c r="DC26" s="170"/>
      <c r="DD26" s="152"/>
      <c r="DE26" s="152"/>
      <c r="DG26" s="168"/>
      <c r="DH26" s="147">
        <v>45841</v>
      </c>
      <c r="DI26">
        <v>5.6229</v>
      </c>
      <c r="DJ26">
        <v>1.271995</v>
      </c>
      <c r="DL26" s="168"/>
      <c r="DM26" s="147">
        <v>45870</v>
      </c>
      <c r="DN26" s="152">
        <v>5.5248</v>
      </c>
      <c r="DO26" s="152">
        <v>1.294092</v>
      </c>
      <c r="DQ26" s="168"/>
      <c r="DR26" s="147">
        <v>45902</v>
      </c>
      <c r="DS26" s="152">
        <v>5.5422</v>
      </c>
      <c r="DT26" s="152">
        <v>1.282686</v>
      </c>
      <c r="DV26" s="168"/>
      <c r="DW26" s="147"/>
      <c r="DX26" s="152"/>
      <c r="DY26" s="152"/>
      <c r="EA26" s="168"/>
      <c r="EB26" s="147"/>
      <c r="EC26" s="152"/>
      <c r="ED26" s="152"/>
      <c r="EF26" s="168"/>
      <c r="EG26" s="147">
        <v>45994</v>
      </c>
      <c r="EH26" s="152">
        <v>5.4544</v>
      </c>
      <c r="EI26" s="152">
        <v>1.29719125843356</v>
      </c>
      <c r="EK26" s="168"/>
      <c r="EL26" s="147"/>
      <c r="EM26" s="152"/>
      <c r="EN26" s="152"/>
      <c r="EP26" s="168"/>
      <c r="EQ26" s="147"/>
      <c r="ER26" s="152"/>
      <c r="ES26" s="152"/>
      <c r="EU26" s="168"/>
      <c r="EV26" s="147">
        <v>46084</v>
      </c>
      <c r="EW26" s="152">
        <v>5.4251</v>
      </c>
      <c r="EX26" s="152">
        <v>1.27348804630329</v>
      </c>
      <c r="EZ26" s="168"/>
      <c r="FA26" s="147">
        <v>46113</v>
      </c>
      <c r="FB26" s="152">
        <v>5.3726</v>
      </c>
      <c r="FC26" s="152">
        <v>1.28475970665972</v>
      </c>
      <c r="FE26" s="168"/>
      <c r="FF26" s="147"/>
      <c r="FG26" s="152"/>
      <c r="FH26" s="152"/>
      <c r="FJ26" s="168"/>
      <c r="FK26" s="147">
        <v>46174</v>
      </c>
      <c r="FL26" s="152">
        <v>5.3197</v>
      </c>
      <c r="FM26" s="152">
        <v>1.28140684625073</v>
      </c>
    </row>
    <row r="27" spans="1:169">
      <c r="A27" s="168"/>
      <c r="B27" s="172"/>
      <c r="C27" s="149"/>
      <c r="D27" s="309"/>
      <c r="F27" s="168"/>
      <c r="G27" s="172"/>
      <c r="H27" s="149"/>
      <c r="I27" s="309"/>
      <c r="K27" s="168"/>
      <c r="L27" s="172">
        <v>45231</v>
      </c>
      <c r="M27" s="149">
        <v>5.2693</v>
      </c>
      <c r="N27" s="309">
        <v>1.362192322</v>
      </c>
      <c r="P27" s="168"/>
      <c r="Q27" s="172"/>
      <c r="R27" s="149"/>
      <c r="S27" s="309"/>
      <c r="U27" s="168"/>
      <c r="V27" s="172"/>
      <c r="W27" s="149"/>
      <c r="X27" s="309"/>
      <c r="Z27" s="168"/>
      <c r="AA27" s="172"/>
      <c r="AB27" s="149"/>
      <c r="AC27" s="309"/>
      <c r="AE27" s="168"/>
      <c r="AF27" s="172"/>
      <c r="AG27" s="149"/>
      <c r="AH27" s="309"/>
      <c r="AJ27" s="168"/>
      <c r="AK27" s="172"/>
      <c r="AL27" s="149"/>
      <c r="AM27" s="309"/>
      <c r="AO27" s="168"/>
      <c r="AP27" s="172"/>
      <c r="AQ27" s="149"/>
      <c r="AR27" s="309"/>
      <c r="AT27" s="168"/>
      <c r="AU27" s="172"/>
      <c r="AV27" s="149"/>
      <c r="AW27" s="309"/>
      <c r="AY27" s="168"/>
      <c r="AZ27" s="172">
        <v>45475</v>
      </c>
      <c r="BA27" s="149">
        <v>5.2703</v>
      </c>
      <c r="BB27" s="309">
        <v>1.352693395</v>
      </c>
      <c r="BD27" s="168"/>
      <c r="BE27" s="172">
        <v>45505</v>
      </c>
      <c r="BF27" s="149">
        <v>5.3416</v>
      </c>
      <c r="BG27" s="309">
        <v>1.335236633</v>
      </c>
      <c r="BI27" s="168"/>
      <c r="BJ27" s="172"/>
      <c r="BK27" s="149"/>
      <c r="BL27" s="309"/>
      <c r="BN27" s="168"/>
      <c r="BO27" s="172"/>
      <c r="BP27" s="149"/>
      <c r="BQ27" s="309"/>
      <c r="BS27" s="168"/>
      <c r="BT27" s="172"/>
      <c r="BU27" s="149"/>
      <c r="BV27" s="309"/>
      <c r="BX27" s="168"/>
      <c r="BY27" s="147">
        <v>45628</v>
      </c>
      <c r="BZ27" s="152">
        <v>5.3768</v>
      </c>
      <c r="CA27" s="152">
        <v>1.336576</v>
      </c>
      <c r="CC27" s="168"/>
      <c r="CD27" s="147"/>
      <c r="CE27" s="152"/>
      <c r="CF27" s="152"/>
      <c r="CH27" s="168"/>
      <c r="CI27" s="147"/>
      <c r="CJ27" s="152"/>
      <c r="CK27" s="152"/>
      <c r="CM27" s="168"/>
      <c r="CN27" s="147"/>
      <c r="CO27" s="152"/>
      <c r="CP27" s="152"/>
      <c r="CR27" s="168"/>
      <c r="CS27" s="147"/>
      <c r="CT27" s="152"/>
      <c r="CU27" s="152"/>
      <c r="CW27" s="168"/>
      <c r="CX27" s="147"/>
      <c r="CY27" s="152"/>
      <c r="CZ27" s="152"/>
      <c r="DB27" s="168"/>
      <c r="DC27" s="147"/>
      <c r="DD27" s="152"/>
      <c r="DE27" s="152"/>
      <c r="DG27" s="168"/>
      <c r="DH27" s="147">
        <v>45840</v>
      </c>
      <c r="DI27">
        <v>5.623</v>
      </c>
      <c r="DJ27">
        <v>1.272381</v>
      </c>
      <c r="DL27" s="168"/>
      <c r="DM27" s="147"/>
      <c r="DQ27" s="168"/>
      <c r="DR27" s="147">
        <v>45901</v>
      </c>
      <c r="DS27" s="152">
        <v>5.541</v>
      </c>
      <c r="DT27" s="152">
        <v>1.282657</v>
      </c>
      <c r="DV27" s="168"/>
      <c r="DW27" s="147"/>
      <c r="DX27" s="152"/>
      <c r="DY27" s="152"/>
      <c r="EA27" s="168"/>
      <c r="EB27" s="147"/>
      <c r="EC27" s="152"/>
      <c r="ED27" s="152"/>
      <c r="EF27" s="168"/>
      <c r="EG27" s="147">
        <v>45993</v>
      </c>
      <c r="EH27" s="152">
        <v>5.4576</v>
      </c>
      <c r="EI27" s="152">
        <v>1.2971635883905</v>
      </c>
      <c r="EK27" s="168"/>
      <c r="EL27" s="147"/>
      <c r="EM27" s="152"/>
      <c r="EN27" s="152"/>
      <c r="EP27" s="168"/>
      <c r="EQ27" s="147"/>
      <c r="ER27" s="152"/>
      <c r="ES27" s="152"/>
      <c r="EU27" s="168"/>
      <c r="EV27" s="147">
        <v>46083</v>
      </c>
      <c r="EW27" s="152">
        <v>5.4378</v>
      </c>
      <c r="EX27" s="152">
        <v>1.27323549965059</v>
      </c>
      <c r="EZ27" s="168"/>
      <c r="FA27" s="147"/>
      <c r="FB27" s="152"/>
      <c r="FC27" s="152"/>
      <c r="FE27" s="168"/>
      <c r="FF27" s="147"/>
      <c r="FG27" s="152"/>
      <c r="FH27" s="152"/>
      <c r="FJ27" s="168"/>
      <c r="FK27" s="147"/>
      <c r="FL27" s="152"/>
      <c r="FM27" s="152"/>
    </row>
    <row r="28" spans="1:169">
      <c r="A28" s="168"/>
      <c r="B28" s="172"/>
      <c r="C28" s="149"/>
      <c r="D28" s="309"/>
      <c r="F28" s="168"/>
      <c r="G28" s="172"/>
      <c r="H28" s="149"/>
      <c r="I28" s="309"/>
      <c r="K28" s="168"/>
      <c r="L28" s="172"/>
      <c r="M28" s="149"/>
      <c r="N28" s="309"/>
      <c r="P28" s="168"/>
      <c r="Q28" s="172"/>
      <c r="R28" s="149"/>
      <c r="S28" s="309"/>
      <c r="U28" s="168"/>
      <c r="V28" s="172"/>
      <c r="W28" s="149"/>
      <c r="X28" s="309"/>
      <c r="Z28" s="168"/>
      <c r="AA28" s="172"/>
      <c r="AB28" s="149"/>
      <c r="AC28" s="309"/>
      <c r="AE28" s="168"/>
      <c r="AF28" s="172"/>
      <c r="AG28" s="149"/>
      <c r="AH28" s="309"/>
      <c r="AJ28" s="168"/>
      <c r="AK28" s="172"/>
      <c r="AL28" s="149"/>
      <c r="AM28" s="309"/>
      <c r="AO28" s="168"/>
      <c r="AP28" s="172"/>
      <c r="AQ28" s="149"/>
      <c r="AR28" s="309"/>
      <c r="AT28" s="168"/>
      <c r="AU28" s="172"/>
      <c r="AV28" s="149"/>
      <c r="AW28" s="309"/>
      <c r="AY28" s="168"/>
      <c r="AZ28" s="172">
        <v>45474</v>
      </c>
      <c r="BA28" s="149">
        <v>5.2713</v>
      </c>
      <c r="BB28" s="309">
        <v>1.351943543</v>
      </c>
      <c r="BD28" s="168"/>
      <c r="BE28" s="172"/>
      <c r="BF28" s="149"/>
      <c r="BG28" s="309"/>
      <c r="BI28" s="168"/>
      <c r="BJ28" s="172"/>
      <c r="BK28" s="149"/>
      <c r="BL28" s="309"/>
      <c r="BN28" s="168"/>
      <c r="BO28" s="172"/>
      <c r="BP28" s="149"/>
      <c r="BQ28" s="309"/>
      <c r="BS28" s="168"/>
      <c r="BT28" s="172"/>
      <c r="BU28" s="149"/>
      <c r="BV28" s="309"/>
      <c r="BX28" s="168"/>
      <c r="BY28" s="172"/>
      <c r="BZ28" s="149"/>
      <c r="CA28" s="309"/>
      <c r="CC28" s="168"/>
      <c r="CD28" s="172"/>
      <c r="CE28" s="149"/>
      <c r="CF28" s="309"/>
      <c r="CH28" s="168"/>
      <c r="CI28" s="172"/>
      <c r="CJ28" s="149"/>
      <c r="CK28" s="309"/>
      <c r="CM28" s="168"/>
      <c r="CN28" s="172"/>
      <c r="CO28" s="149"/>
      <c r="CP28" s="309"/>
      <c r="CR28" s="168"/>
      <c r="CS28" s="172"/>
      <c r="CT28" s="149"/>
      <c r="CU28" s="309"/>
      <c r="CW28" s="168"/>
      <c r="CX28" s="172"/>
      <c r="CY28" s="149"/>
      <c r="CZ28" s="309"/>
      <c r="DB28" s="168"/>
      <c r="DC28" s="172"/>
      <c r="DD28" s="149"/>
      <c r="DE28" s="309"/>
      <c r="DG28" s="168"/>
      <c r="DH28" s="147">
        <v>45839</v>
      </c>
      <c r="DI28">
        <v>5.6287</v>
      </c>
      <c r="DJ28">
        <v>1.27088</v>
      </c>
      <c r="DL28" s="168"/>
      <c r="DM28" s="147"/>
      <c r="DQ28" s="168"/>
      <c r="DR28" s="147"/>
      <c r="DV28" s="168"/>
      <c r="DW28" s="147"/>
      <c r="EA28" s="168"/>
      <c r="EB28" s="147"/>
      <c r="EF28" s="168"/>
      <c r="EG28" s="147">
        <v>45992</v>
      </c>
      <c r="EH28" s="152">
        <v>5.4569</v>
      </c>
      <c r="EI28" s="152">
        <v>1.29668859608935</v>
      </c>
      <c r="EK28" s="168"/>
      <c r="EL28" s="147"/>
      <c r="EM28" s="152"/>
      <c r="EN28" s="152"/>
      <c r="EP28" s="168"/>
      <c r="EQ28" s="147"/>
      <c r="ER28" s="152"/>
      <c r="ES28" s="152"/>
      <c r="EU28" s="168"/>
      <c r="EV28" s="147"/>
      <c r="EW28" s="152"/>
      <c r="EX28" s="152"/>
      <c r="EZ28" s="168"/>
      <c r="FA28" s="147"/>
      <c r="FB28" s="152"/>
      <c r="FC28" s="152"/>
      <c r="FE28" s="168"/>
      <c r="FF28" s="147"/>
      <c r="FG28" s="152"/>
      <c r="FH28" s="152"/>
      <c r="FJ28" s="168"/>
      <c r="FK28" s="147"/>
      <c r="FL28" s="152"/>
      <c r="FM28" s="152"/>
    </row>
    <row r="29" spans="1:169">
      <c r="A29" s="164"/>
      <c r="B29" s="164">
        <f>B7</f>
        <v>45196</v>
      </c>
      <c r="C29" s="135"/>
      <c r="D29" s="135"/>
      <c r="F29" s="164"/>
      <c r="G29" s="164">
        <f>G7</f>
        <v>45229</v>
      </c>
      <c r="H29" s="135"/>
      <c r="I29" s="135"/>
      <c r="K29" s="132" t="s">
        <v>2922</v>
      </c>
      <c r="L29" s="141" t="s">
        <v>62</v>
      </c>
      <c r="M29" s="179">
        <f>1/M31</f>
        <v>0.751499619557451</v>
      </c>
      <c r="N29" s="142"/>
      <c r="P29" s="132" t="s">
        <v>2922</v>
      </c>
      <c r="Q29" s="141" t="s">
        <v>62</v>
      </c>
      <c r="R29" s="179">
        <f>1/R31</f>
        <v>0.759201999316557</v>
      </c>
      <c r="S29" s="142"/>
      <c r="U29" s="132" t="s">
        <v>2922</v>
      </c>
      <c r="V29" s="141" t="s">
        <v>62</v>
      </c>
      <c r="W29" s="179">
        <f>1/W31</f>
        <v>0.748335796414504</v>
      </c>
      <c r="X29" s="142"/>
      <c r="Z29" s="132" t="s">
        <v>2922</v>
      </c>
      <c r="AA29" s="141" t="s">
        <v>62</v>
      </c>
      <c r="AB29" s="179">
        <f>1/AB31</f>
        <v>0.74521369439382</v>
      </c>
      <c r="AC29" s="142"/>
      <c r="AE29" s="132" t="s">
        <v>2922</v>
      </c>
      <c r="AF29" s="141" t="s">
        <v>62</v>
      </c>
      <c r="AG29" s="179">
        <f>1/AG31</f>
        <v>0.743650341558602</v>
      </c>
      <c r="AH29" s="142"/>
      <c r="AJ29" s="132" t="s">
        <v>2922</v>
      </c>
      <c r="AK29" s="141" t="s">
        <v>62</v>
      </c>
      <c r="AL29" s="179">
        <f>1/AL31</f>
        <v>0.737514599488692</v>
      </c>
      <c r="AM29" s="142"/>
      <c r="AO29" s="132" t="s">
        <v>2922</v>
      </c>
      <c r="AP29" s="141" t="s">
        <v>62</v>
      </c>
      <c r="AQ29" s="179">
        <f>1/AQ31</f>
        <v>0.743430677236747</v>
      </c>
      <c r="AR29" s="142"/>
      <c r="AT29" s="132" t="s">
        <v>2922</v>
      </c>
      <c r="AU29" s="141" t="s">
        <v>62</v>
      </c>
      <c r="AV29" s="179">
        <f>1/AV31</f>
        <v>0.740725150396723</v>
      </c>
      <c r="AW29" s="142"/>
      <c r="AY29" s="132" t="s">
        <v>2922</v>
      </c>
      <c r="AZ29" s="141" t="s">
        <v>62</v>
      </c>
      <c r="BA29" s="179">
        <f>1/BA31</f>
        <v>0.74699352473892</v>
      </c>
      <c r="BB29" s="142"/>
      <c r="BD29" s="132" t="s">
        <v>2922</v>
      </c>
      <c r="BE29" s="141" t="s">
        <v>62</v>
      </c>
      <c r="BF29" s="179">
        <f>1/BF31</f>
        <v>0.767504640077859</v>
      </c>
      <c r="BG29" s="142"/>
      <c r="BI29" s="132" t="s">
        <v>2922</v>
      </c>
      <c r="BJ29" s="141" t="s">
        <v>62</v>
      </c>
      <c r="BK29" s="179">
        <f>1/BK31</f>
        <v>0.781045585725611</v>
      </c>
      <c r="BL29" s="142"/>
      <c r="BN29" s="132" t="s">
        <v>2922</v>
      </c>
      <c r="BO29" s="141" t="s">
        <v>62</v>
      </c>
      <c r="BP29" s="179">
        <f>1/BP31</f>
        <v>0.756266666850591</v>
      </c>
      <c r="BQ29" s="142"/>
      <c r="BS29" s="132" t="s">
        <v>2922</v>
      </c>
      <c r="BT29" s="141" t="s">
        <v>62</v>
      </c>
      <c r="BU29" s="179">
        <f>1/BU31</f>
        <v>0.747276364470596</v>
      </c>
      <c r="BV29" s="142"/>
      <c r="BX29" s="132" t="s">
        <v>2922</v>
      </c>
      <c r="BY29" s="141" t="s">
        <v>62</v>
      </c>
      <c r="BZ29" s="179">
        <f>1/BZ31</f>
        <v>0.740275737906856</v>
      </c>
      <c r="CA29" s="142"/>
      <c r="CC29" s="132" t="s">
        <v>2922</v>
      </c>
      <c r="CD29" s="141" t="s">
        <v>62</v>
      </c>
      <c r="CE29" s="179">
        <f>1/CE31</f>
        <v>0.736315755758173</v>
      </c>
      <c r="CF29" s="142"/>
      <c r="CH29" s="132" t="s">
        <v>2922</v>
      </c>
      <c r="CI29" s="141" t="s">
        <v>62</v>
      </c>
      <c r="CJ29" s="179">
        <f>1/CJ31</f>
        <v>0.74607601320853</v>
      </c>
      <c r="CK29" s="142"/>
      <c r="CM29" s="132" t="s">
        <v>2922</v>
      </c>
      <c r="CN29" s="141" t="s">
        <v>62</v>
      </c>
      <c r="CO29" s="179">
        <f>1/CO31</f>
        <v>0.747137343269264</v>
      </c>
      <c r="CP29" s="142"/>
      <c r="CR29" s="132" t="s">
        <v>2922</v>
      </c>
      <c r="CS29" s="141" t="s">
        <v>62</v>
      </c>
      <c r="CT29" s="179">
        <f>1/CT31</f>
        <v>0.766781198218307</v>
      </c>
      <c r="CU29" s="142"/>
      <c r="CW29" s="132" t="s">
        <v>2922</v>
      </c>
      <c r="CX29" s="141" t="s">
        <v>62</v>
      </c>
      <c r="CY29" s="179">
        <f>1/CY31</f>
        <v>0.776402940703778</v>
      </c>
      <c r="CZ29" s="142"/>
      <c r="DB29" s="132" t="s">
        <v>2922</v>
      </c>
      <c r="DC29" s="141" t="s">
        <v>62</v>
      </c>
      <c r="DD29" s="179">
        <f>1/DD31</f>
        <v>0.784776589800416</v>
      </c>
      <c r="DE29" s="142"/>
      <c r="DG29" s="132" t="s">
        <v>2922</v>
      </c>
      <c r="DH29" s="141" t="s">
        <v>62</v>
      </c>
      <c r="DI29" s="179">
        <f>1/DI31</f>
        <v>0.77357528705445</v>
      </c>
      <c r="DJ29" s="142"/>
      <c r="DL29" s="132" t="s">
        <v>2922</v>
      </c>
      <c r="DM29" s="141" t="s">
        <v>62</v>
      </c>
      <c r="DN29" s="179">
        <f>1/DN31</f>
        <v>0.780698022101561</v>
      </c>
      <c r="DO29" s="142"/>
      <c r="DQ29" s="132" t="s">
        <v>2922</v>
      </c>
      <c r="DR29" s="141" t="s">
        <v>62</v>
      </c>
      <c r="DS29" s="179">
        <f>1/DS31</f>
        <v>0.775892101340819</v>
      </c>
      <c r="DT29" s="142"/>
      <c r="DV29" s="132" t="s">
        <v>2922</v>
      </c>
      <c r="DW29" s="141" t="s">
        <v>62</v>
      </c>
      <c r="DX29" s="179">
        <f>1/DX31</f>
        <v>0.770527652620886</v>
      </c>
      <c r="DY29" s="142"/>
      <c r="EA29" s="132" t="s">
        <v>2922</v>
      </c>
      <c r="EB29" s="141" t="s">
        <v>62</v>
      </c>
      <c r="EC29" s="179">
        <f>1/EC31</f>
        <v>0.771150885106473</v>
      </c>
      <c r="ED29" s="142"/>
      <c r="EF29" s="132" t="s">
        <v>2922</v>
      </c>
      <c r="EG29" s="141" t="s">
        <v>62</v>
      </c>
      <c r="EH29" s="179">
        <f>1/EH31</f>
        <v>0.776604825859319</v>
      </c>
      <c r="EI29" s="142"/>
      <c r="EK29" s="132" t="s">
        <v>2922</v>
      </c>
      <c r="EL29" s="141" t="s">
        <v>62</v>
      </c>
      <c r="EM29" s="179">
        <f>1/EM31</f>
        <v>0.790220729642069</v>
      </c>
      <c r="EN29" s="142"/>
      <c r="EP29" s="132" t="s">
        <v>2922</v>
      </c>
      <c r="EQ29" s="141" t="s">
        <v>62</v>
      </c>
      <c r="ER29" s="179">
        <f>1/ER31</f>
        <v>0.787080372103772</v>
      </c>
      <c r="ES29" s="142"/>
      <c r="EU29" s="132" t="s">
        <v>2922</v>
      </c>
      <c r="EV29" s="141" t="s">
        <v>62</v>
      </c>
      <c r="EW29" s="179">
        <f>1/EW31</f>
        <v>0.774272335751655</v>
      </c>
      <c r="EX29" s="142"/>
      <c r="EZ29" s="132" t="s">
        <v>2922</v>
      </c>
      <c r="FA29" s="141" t="s">
        <v>62</v>
      </c>
      <c r="FB29" s="179">
        <f>1/FB31</f>
        <v>0.77982747566591</v>
      </c>
      <c r="FC29" s="142"/>
      <c r="FE29" s="132" t="s">
        <v>2922</v>
      </c>
      <c r="FF29" s="141" t="s">
        <v>62</v>
      </c>
      <c r="FG29" s="179">
        <f>1/FG31</f>
        <v>0.7813746773058</v>
      </c>
      <c r="FH29" s="142"/>
      <c r="FJ29" s="132" t="s">
        <v>2922</v>
      </c>
      <c r="FK29" s="141" t="s">
        <v>62</v>
      </c>
      <c r="FL29" s="179">
        <f>1/FL31</f>
        <v>0.772364885697926</v>
      </c>
      <c r="FM29" s="142"/>
    </row>
    <row r="30" spans="11:169">
      <c r="K30" s="136"/>
      <c r="L30" s="137" t="s">
        <v>63</v>
      </c>
      <c r="M30" s="138">
        <f>1/M32</f>
        <v>0.743021425618069</v>
      </c>
      <c r="N30" s="142"/>
      <c r="P30" s="136"/>
      <c r="Q30" s="137" t="s">
        <v>63</v>
      </c>
      <c r="R30" s="138">
        <f>1/R32</f>
        <v>0.751325271958274</v>
      </c>
      <c r="S30" s="142"/>
      <c r="U30" s="136"/>
      <c r="V30" s="137" t="s">
        <v>63</v>
      </c>
      <c r="W30" s="138">
        <f>1/W32</f>
        <v>0.750566538130913</v>
      </c>
      <c r="X30" s="142"/>
      <c r="Z30" s="136"/>
      <c r="AA30" s="137" t="s">
        <v>63</v>
      </c>
      <c r="AB30" s="138">
        <f>1/AB32</f>
        <v>0.745980536904165</v>
      </c>
      <c r="AC30" s="142"/>
      <c r="AE30" s="136"/>
      <c r="AF30" s="137" t="s">
        <v>63</v>
      </c>
      <c r="AG30" s="138">
        <f>1/AG32</f>
        <v>0.748188635313905</v>
      </c>
      <c r="AH30" s="142"/>
      <c r="AJ30" s="136"/>
      <c r="AK30" s="137" t="s">
        <v>63</v>
      </c>
      <c r="AL30" s="138">
        <f>1/AL32</f>
        <v>0.740095606554764</v>
      </c>
      <c r="AM30" s="142"/>
      <c r="AO30" s="136"/>
      <c r="AP30" s="137" t="s">
        <v>63</v>
      </c>
      <c r="AQ30" s="138">
        <f>1/AQ32</f>
        <v>0.742883804787095</v>
      </c>
      <c r="AR30" s="142"/>
      <c r="AT30" s="136"/>
      <c r="AU30" s="137" t="s">
        <v>63</v>
      </c>
      <c r="AV30" s="138">
        <f>1/AV32</f>
        <v>0.742670801001661</v>
      </c>
      <c r="AW30" s="142"/>
      <c r="AY30" s="136"/>
      <c r="AZ30" s="137" t="s">
        <v>63</v>
      </c>
      <c r="BA30" s="138">
        <f>1/BA32</f>
        <v>0.74465561547032</v>
      </c>
      <c r="BB30" s="142"/>
      <c r="BD30" s="136"/>
      <c r="BE30" s="137" t="s">
        <v>63</v>
      </c>
      <c r="BF30" s="138">
        <f>1/BF32</f>
        <v>0.759819751169632</v>
      </c>
      <c r="BG30" s="142"/>
      <c r="BI30" s="136"/>
      <c r="BJ30" s="137" t="s">
        <v>63</v>
      </c>
      <c r="BK30" s="138">
        <f>1/BK32</f>
        <v>0.770965347623406</v>
      </c>
      <c r="BL30" s="142"/>
      <c r="BN30" s="136"/>
      <c r="BO30" s="137" t="s">
        <v>63</v>
      </c>
      <c r="BP30" s="138">
        <f>1/BP32</f>
        <v>0.761078187631672</v>
      </c>
      <c r="BQ30" s="142"/>
      <c r="BS30" s="136"/>
      <c r="BT30" s="137" t="s">
        <v>63</v>
      </c>
      <c r="BU30" s="138">
        <f>1/BU32</f>
        <v>0.750570916406344</v>
      </c>
      <c r="BV30" s="142"/>
      <c r="BX30" s="136"/>
      <c r="BY30" s="137" t="s">
        <v>63</v>
      </c>
      <c r="BZ30" s="138">
        <f>1/BZ32</f>
        <v>0.744281264160374</v>
      </c>
      <c r="CA30" s="142"/>
      <c r="CC30" s="136"/>
      <c r="CD30" s="137" t="s">
        <v>63</v>
      </c>
      <c r="CE30" s="138">
        <f>1/CE32</f>
        <v>0.736055339584651</v>
      </c>
      <c r="CF30" s="142"/>
      <c r="CH30" s="136"/>
      <c r="CI30" s="137" t="s">
        <v>63</v>
      </c>
      <c r="CJ30" s="138">
        <f>1/CJ32</f>
        <v>0.747151888133763</v>
      </c>
      <c r="CK30" s="142"/>
      <c r="CM30" s="136"/>
      <c r="CN30" s="137" t="s">
        <v>63</v>
      </c>
      <c r="CO30" s="138">
        <f>1/CO32</f>
        <v>0.751152133238078</v>
      </c>
      <c r="CP30" s="142"/>
      <c r="CR30" s="136"/>
      <c r="CS30" s="137" t="s">
        <v>63</v>
      </c>
      <c r="CT30" s="138">
        <f>1/CT32</f>
        <v>0.757895894770269</v>
      </c>
      <c r="CU30" s="142"/>
      <c r="CW30" s="136"/>
      <c r="CX30" s="137" t="s">
        <v>63</v>
      </c>
      <c r="CY30" s="138">
        <f>1/CY32</f>
        <v>0.773593397518785</v>
      </c>
      <c r="CZ30" s="142"/>
      <c r="DB30" s="136"/>
      <c r="DC30" s="137" t="s">
        <v>63</v>
      </c>
      <c r="DD30" s="138">
        <f>1/DD32</f>
        <v>0.779358229672194</v>
      </c>
      <c r="DE30" s="142"/>
      <c r="DG30" s="136"/>
      <c r="DH30" s="137" t="s">
        <v>63</v>
      </c>
      <c r="DI30" s="138">
        <f>1/DI32</f>
        <v>0.782001560875116</v>
      </c>
      <c r="DJ30" s="142"/>
      <c r="DL30" s="136"/>
      <c r="DM30" s="137" t="s">
        <v>63</v>
      </c>
      <c r="DN30" s="138">
        <f>1/DN32</f>
        <v>0.779577880851173</v>
      </c>
      <c r="DO30" s="142"/>
      <c r="DQ30" s="136"/>
      <c r="DR30" s="137" t="s">
        <v>63</v>
      </c>
      <c r="DS30" s="138">
        <f>1/DS32</f>
        <v>0.7790588416769</v>
      </c>
      <c r="DT30" s="142"/>
      <c r="DV30" s="136"/>
      <c r="DW30" s="137" t="s">
        <v>63</v>
      </c>
      <c r="DX30" s="138">
        <f>1/DX32</f>
        <v>0.772341450678992</v>
      </c>
      <c r="DY30" s="142"/>
      <c r="EA30" s="136"/>
      <c r="EB30" s="137" t="s">
        <v>63</v>
      </c>
      <c r="EC30" s="138">
        <f>1/EC32</f>
        <v>0.768477218942884</v>
      </c>
      <c r="ED30" s="142"/>
      <c r="EF30" s="136"/>
      <c r="EG30" s="137" t="s">
        <v>63</v>
      </c>
      <c r="EH30" s="138">
        <f>1/EH32</f>
        <v>0.773717035427194</v>
      </c>
      <c r="EI30" s="142"/>
      <c r="EK30" s="136"/>
      <c r="EL30" s="137" t="s">
        <v>63</v>
      </c>
      <c r="EM30" s="138">
        <f>1/EM32</f>
        <v>0.77879507997232</v>
      </c>
      <c r="EN30" s="142"/>
      <c r="EP30" s="136"/>
      <c r="EQ30" s="137" t="s">
        <v>63</v>
      </c>
      <c r="ER30" s="138">
        <f>1/ER32</f>
        <v>0.787366614281563</v>
      </c>
      <c r="ES30" s="142"/>
      <c r="EU30" s="136"/>
      <c r="EV30" s="137" t="s">
        <v>63</v>
      </c>
      <c r="EW30" s="138">
        <f>1/EW32</f>
        <v>0.781302381872192</v>
      </c>
      <c r="EX30" s="142"/>
      <c r="EZ30" s="136"/>
      <c r="FA30" s="137" t="s">
        <v>63</v>
      </c>
      <c r="FB30" s="138">
        <f>1/FB32</f>
        <v>0.781759383959624</v>
      </c>
      <c r="FC30" s="142"/>
      <c r="FE30" s="136"/>
      <c r="FF30" s="137" t="s">
        <v>63</v>
      </c>
      <c r="FG30" s="138">
        <f>1/FG32</f>
        <v>0.782150824311991</v>
      </c>
      <c r="FH30" s="142"/>
      <c r="FJ30" s="136"/>
      <c r="FK30" s="137" t="s">
        <v>63</v>
      </c>
      <c r="FL30" s="138">
        <f>1/FL32</f>
        <v>0.774687619713996</v>
      </c>
      <c r="FM30" s="142"/>
    </row>
    <row r="31" spans="11:169">
      <c r="K31" s="132" t="s">
        <v>2923</v>
      </c>
      <c r="L31" s="141" t="s">
        <v>62</v>
      </c>
      <c r="M31" s="134">
        <f>N6</f>
        <v>1.330672663</v>
      </c>
      <c r="N31" s="135"/>
      <c r="P31" s="132" t="s">
        <v>2923</v>
      </c>
      <c r="Q31" s="141" t="s">
        <v>62</v>
      </c>
      <c r="R31" s="134">
        <f>S6</f>
        <v>1.317172506</v>
      </c>
      <c r="S31" s="135"/>
      <c r="U31" s="132" t="s">
        <v>2923</v>
      </c>
      <c r="V31" s="141" t="s">
        <v>62</v>
      </c>
      <c r="W31" s="134">
        <f>X6</f>
        <v>1.336298497</v>
      </c>
      <c r="X31" s="135"/>
      <c r="Z31" s="132" t="s">
        <v>2923</v>
      </c>
      <c r="AA31" s="141" t="s">
        <v>62</v>
      </c>
      <c r="AB31" s="134">
        <f>AC6</f>
        <v>1.341896972</v>
      </c>
      <c r="AC31" s="135"/>
      <c r="AE31" s="132" t="s">
        <v>2923</v>
      </c>
      <c r="AF31" s="141" t="s">
        <v>62</v>
      </c>
      <c r="AG31" s="134">
        <f>AH6</f>
        <v>1.344718</v>
      </c>
      <c r="AH31" s="135"/>
      <c r="AJ31" s="132" t="s">
        <v>2923</v>
      </c>
      <c r="AK31" s="141" t="s">
        <v>62</v>
      </c>
      <c r="AL31" s="134">
        <f>AM6</f>
        <v>1.355905362</v>
      </c>
      <c r="AM31" s="135"/>
      <c r="AO31" s="132" t="s">
        <v>2923</v>
      </c>
      <c r="AP31" s="141" t="s">
        <v>62</v>
      </c>
      <c r="AQ31" s="134">
        <f>AR6</f>
        <v>1.345115329</v>
      </c>
      <c r="AR31" s="135"/>
      <c r="AT31" s="132" t="s">
        <v>2923</v>
      </c>
      <c r="AU31" s="141" t="s">
        <v>62</v>
      </c>
      <c r="AV31" s="134">
        <f>AW6</f>
        <v>1.350028414</v>
      </c>
      <c r="AW31" s="135"/>
      <c r="AY31" s="132" t="s">
        <v>2923</v>
      </c>
      <c r="AZ31" s="141" t="s">
        <v>62</v>
      </c>
      <c r="BA31" s="134">
        <f>BB6</f>
        <v>1.33869969</v>
      </c>
      <c r="BB31" s="135"/>
      <c r="BD31" s="132" t="s">
        <v>2923</v>
      </c>
      <c r="BE31" s="141" t="s">
        <v>62</v>
      </c>
      <c r="BF31" s="134">
        <f>BG6</f>
        <v>1.302923719</v>
      </c>
      <c r="BG31" s="135"/>
      <c r="BI31" s="132" t="s">
        <v>2923</v>
      </c>
      <c r="BJ31" s="141" t="s">
        <v>62</v>
      </c>
      <c r="BK31" s="134">
        <f>BL6</f>
        <v>1.280335</v>
      </c>
      <c r="BL31" s="135"/>
      <c r="BN31" s="132" t="s">
        <v>2923</v>
      </c>
      <c r="BO31" s="141" t="s">
        <v>62</v>
      </c>
      <c r="BP31" s="134">
        <f>BQ6</f>
        <v>1.322284908</v>
      </c>
      <c r="BQ31" s="135"/>
      <c r="BS31" s="132" t="s">
        <v>2923</v>
      </c>
      <c r="BT31" s="141" t="s">
        <v>62</v>
      </c>
      <c r="BU31" s="134">
        <f>BV6</f>
        <v>1.338193</v>
      </c>
      <c r="BV31" s="135"/>
      <c r="BX31" s="132" t="s">
        <v>2923</v>
      </c>
      <c r="BY31" s="141" t="s">
        <v>62</v>
      </c>
      <c r="BZ31" s="134">
        <f>CA6</f>
        <v>1.350848</v>
      </c>
      <c r="CA31" s="135"/>
      <c r="CC31" s="132" t="s">
        <v>2923</v>
      </c>
      <c r="CD31" s="141" t="s">
        <v>62</v>
      </c>
      <c r="CE31" s="134">
        <f>CF6</f>
        <v>1.358113</v>
      </c>
      <c r="CF31" s="135"/>
      <c r="CH31" s="132" t="s">
        <v>2923</v>
      </c>
      <c r="CI31" s="141" t="s">
        <v>62</v>
      </c>
      <c r="CJ31" s="134">
        <f>CK6</f>
        <v>1.340346</v>
      </c>
      <c r="CK31" s="135"/>
      <c r="CM31" s="132" t="s">
        <v>2923</v>
      </c>
      <c r="CN31" s="141" t="s">
        <v>62</v>
      </c>
      <c r="CO31" s="134">
        <f>CP6</f>
        <v>1.338442</v>
      </c>
      <c r="CP31" s="135"/>
      <c r="CR31" s="132" t="s">
        <v>2923</v>
      </c>
      <c r="CS31" s="141" t="s">
        <v>62</v>
      </c>
      <c r="CT31" s="134">
        <f>CU6</f>
        <v>1.304153</v>
      </c>
      <c r="CU31" s="135"/>
      <c r="CW31" s="132" t="s">
        <v>2923</v>
      </c>
      <c r="CX31" s="141" t="s">
        <v>62</v>
      </c>
      <c r="CY31" s="134">
        <f>CZ6</f>
        <v>1.287991</v>
      </c>
      <c r="CZ31" s="135"/>
      <c r="DB31" s="132" t="s">
        <v>2923</v>
      </c>
      <c r="DC31" s="141" t="s">
        <v>62</v>
      </c>
      <c r="DD31" s="134">
        <f>DE6</f>
        <v>1.274248</v>
      </c>
      <c r="DE31" s="135"/>
      <c r="DG31" s="132" t="s">
        <v>2923</v>
      </c>
      <c r="DH31" s="141" t="s">
        <v>62</v>
      </c>
      <c r="DI31" s="134">
        <f>DJ6</f>
        <v>1.292699</v>
      </c>
      <c r="DJ31" s="135"/>
      <c r="DL31" s="132" t="s">
        <v>2923</v>
      </c>
      <c r="DM31" s="141" t="s">
        <v>62</v>
      </c>
      <c r="DN31" s="134">
        <f>DO6</f>
        <v>1.280905</v>
      </c>
      <c r="DO31" s="135"/>
      <c r="DQ31" s="132" t="s">
        <v>2923</v>
      </c>
      <c r="DR31" s="141" t="s">
        <v>62</v>
      </c>
      <c r="DS31" s="134">
        <f>DT6</f>
        <v>1.288839</v>
      </c>
      <c r="DT31" s="135"/>
      <c r="DV31" s="132" t="s">
        <v>2923</v>
      </c>
      <c r="DW31" s="141" t="s">
        <v>62</v>
      </c>
      <c r="DX31" s="134">
        <f>DY6</f>
        <v>1.297811956</v>
      </c>
      <c r="DY31" s="135"/>
      <c r="EA31" s="132" t="s">
        <v>2923</v>
      </c>
      <c r="EB31" s="141" t="s">
        <v>62</v>
      </c>
      <c r="EC31" s="134">
        <f>ED6</f>
        <v>1.296763084</v>
      </c>
      <c r="ED31" s="135"/>
      <c r="EF31" s="132" t="s">
        <v>2923</v>
      </c>
      <c r="EG31" s="141" t="s">
        <v>62</v>
      </c>
      <c r="EH31" s="134">
        <f>EI6</f>
        <v>1.28765617557616</v>
      </c>
      <c r="EI31" s="135"/>
      <c r="EK31" s="132" t="s">
        <v>2923</v>
      </c>
      <c r="EL31" s="141" t="s">
        <v>62</v>
      </c>
      <c r="EM31" s="134">
        <f>EN6</f>
        <v>1.26546920687964</v>
      </c>
      <c r="EN31" s="135"/>
      <c r="EP31" s="132" t="s">
        <v>2923</v>
      </c>
      <c r="EQ31" s="141" t="s">
        <v>62</v>
      </c>
      <c r="ER31" s="134">
        <f>ES6</f>
        <v>1.27051827925415</v>
      </c>
      <c r="ES31" s="135"/>
      <c r="EU31" s="132" t="s">
        <v>2923</v>
      </c>
      <c r="EV31" s="141" t="s">
        <v>62</v>
      </c>
      <c r="EW31" s="134">
        <f>EX6</f>
        <v>1.2915352309846</v>
      </c>
      <c r="EX31" s="135"/>
      <c r="EZ31" s="132" t="s">
        <v>2923</v>
      </c>
      <c r="FA31" s="141" t="s">
        <v>62</v>
      </c>
      <c r="FB31" s="134">
        <f>FC6</f>
        <v>1.28233491535558</v>
      </c>
      <c r="FC31" s="135"/>
      <c r="FE31" s="132" t="s">
        <v>2923</v>
      </c>
      <c r="FF31" s="141" t="s">
        <v>62</v>
      </c>
      <c r="FG31" s="134">
        <f>FH6</f>
        <v>1.27979576129601</v>
      </c>
      <c r="FH31" s="135"/>
      <c r="FJ31" s="132" t="s">
        <v>2923</v>
      </c>
      <c r="FK31" s="141" t="s">
        <v>62</v>
      </c>
      <c r="FL31" s="134">
        <f>FM6</f>
        <v>1.2947248360422</v>
      </c>
      <c r="FM31" s="135"/>
    </row>
    <row r="32" spans="11:169">
      <c r="K32" s="136"/>
      <c r="L32" s="137" t="s">
        <v>63</v>
      </c>
      <c r="M32" s="138">
        <f>AVERAGE(N6:N28)</f>
        <v>1.34585621022727</v>
      </c>
      <c r="N32" s="135"/>
      <c r="P32" s="136"/>
      <c r="Q32" s="137" t="s">
        <v>63</v>
      </c>
      <c r="R32" s="138">
        <f>AVERAGE(S6:S28)</f>
        <v>1.33098145014286</v>
      </c>
      <c r="S32" s="135"/>
      <c r="U32" s="136"/>
      <c r="V32" s="137" t="s">
        <v>63</v>
      </c>
      <c r="W32" s="138">
        <f>AVERAGE(X6:X28)</f>
        <v>1.33232691466667</v>
      </c>
      <c r="X32" s="135"/>
      <c r="Z32" s="136"/>
      <c r="AA32" s="137" t="s">
        <v>63</v>
      </c>
      <c r="AB32" s="138">
        <f>AVERAGE(AC6:AC28)</f>
        <v>1.34051754775</v>
      </c>
      <c r="AC32" s="135"/>
      <c r="AE32" s="136"/>
      <c r="AF32" s="137" t="s">
        <v>63</v>
      </c>
      <c r="AG32" s="138">
        <f>AVERAGE(AH6:AH28)</f>
        <v>1.33656133333333</v>
      </c>
      <c r="AH32" s="135"/>
      <c r="AJ32" s="136"/>
      <c r="AK32" s="137" t="s">
        <v>63</v>
      </c>
      <c r="AL32" s="138">
        <f>AVERAGE(AM6:AM28)</f>
        <v>1.35117678195</v>
      </c>
      <c r="AM32" s="135"/>
      <c r="AO32" s="136"/>
      <c r="AP32" s="137" t="s">
        <v>63</v>
      </c>
      <c r="AQ32" s="138">
        <f>AVERAGE(AR6:AR28)</f>
        <v>1.346105533</v>
      </c>
      <c r="AR32" s="135"/>
      <c r="AT32" s="136"/>
      <c r="AU32" s="137" t="s">
        <v>63</v>
      </c>
      <c r="AV32" s="138">
        <f>AVERAGE(AW6:AW28)</f>
        <v>1.34649160657895</v>
      </c>
      <c r="AW32" s="135"/>
      <c r="AY32" s="136"/>
      <c r="AZ32" s="137" t="s">
        <v>63</v>
      </c>
      <c r="BA32" s="138">
        <f>AVERAGE(BB6:BB28)</f>
        <v>1.34290265086957</v>
      </c>
      <c r="BB32" s="135"/>
      <c r="BD32" s="136"/>
      <c r="BE32" s="137" t="s">
        <v>63</v>
      </c>
      <c r="BF32" s="138">
        <f>AVERAGE(BG6:BG28)</f>
        <v>1.31610161286364</v>
      </c>
      <c r="BG32" s="135"/>
      <c r="BI32" s="136"/>
      <c r="BJ32" s="137" t="s">
        <v>63</v>
      </c>
      <c r="BK32" s="138">
        <f>AVERAGE(BL6:BL28)</f>
        <v>1.29707515789474</v>
      </c>
      <c r="BL32" s="135"/>
      <c r="BN32" s="136"/>
      <c r="BO32" s="137" t="s">
        <v>63</v>
      </c>
      <c r="BP32" s="138">
        <f>AVERAGE(BQ6:BQ28)</f>
        <v>1.31392544977778</v>
      </c>
      <c r="BQ32" s="135"/>
      <c r="BS32" s="136"/>
      <c r="BT32" s="137" t="s">
        <v>63</v>
      </c>
      <c r="BU32" s="138">
        <f>AVERAGE(BV6:BV28)</f>
        <v>1.33231914285714</v>
      </c>
      <c r="BV32" s="135"/>
      <c r="BX32" s="136"/>
      <c r="BY32" s="137" t="s">
        <v>63</v>
      </c>
      <c r="BZ32" s="138">
        <f>AVERAGE(CA6:CA28)</f>
        <v>1.34357809090909</v>
      </c>
      <c r="CA32" s="135"/>
      <c r="CC32" s="136"/>
      <c r="CD32" s="137" t="s">
        <v>63</v>
      </c>
      <c r="CE32" s="138">
        <f>AVERAGE(CF6:CF28)</f>
        <v>1.3585935</v>
      </c>
      <c r="CF32" s="135"/>
      <c r="CH32" s="136"/>
      <c r="CI32" s="137" t="s">
        <v>63</v>
      </c>
      <c r="CJ32" s="138">
        <f>AVERAGE(CK6:CK28)</f>
        <v>1.33841594444444</v>
      </c>
      <c r="CK32" s="135"/>
      <c r="CM32" s="136"/>
      <c r="CN32" s="137" t="s">
        <v>63</v>
      </c>
      <c r="CO32" s="138">
        <f>AVERAGE(CP6:CP28)</f>
        <v>1.33128823809524</v>
      </c>
      <c r="CP32" s="135"/>
      <c r="CR32" s="136"/>
      <c r="CS32" s="137" t="s">
        <v>63</v>
      </c>
      <c r="CT32" s="138">
        <f>AVERAGE(CU6:CU28)</f>
        <v>1.31944242857143</v>
      </c>
      <c r="CU32" s="135"/>
      <c r="CW32" s="136"/>
      <c r="CX32" s="137" t="s">
        <v>63</v>
      </c>
      <c r="CY32" s="138">
        <f>AVERAGE(CZ6:CZ28)</f>
        <v>1.29266873684211</v>
      </c>
      <c r="CZ32" s="135"/>
      <c r="DB32" s="136"/>
      <c r="DC32" s="137" t="s">
        <v>63</v>
      </c>
      <c r="DD32" s="138">
        <f>AVERAGE(DE6:DE28)</f>
        <v>1.283107</v>
      </c>
      <c r="DE32" s="135"/>
      <c r="DG32" s="136"/>
      <c r="DH32" s="137" t="s">
        <v>63</v>
      </c>
      <c r="DI32" s="138">
        <f>AVERAGE(DJ6:DJ28)</f>
        <v>1.27876982608696</v>
      </c>
      <c r="DJ32" s="135"/>
      <c r="DL32" s="136"/>
      <c r="DM32" s="137" t="s">
        <v>63</v>
      </c>
      <c r="DN32" s="138">
        <f>AVERAGE(DO6:DO28)</f>
        <v>1.28274547619048</v>
      </c>
      <c r="DO32" s="135"/>
      <c r="DQ32" s="136"/>
      <c r="DR32" s="137" t="s">
        <v>63</v>
      </c>
      <c r="DS32" s="138">
        <f>AVERAGE(DT6:DT28)</f>
        <v>1.28360009090909</v>
      </c>
      <c r="DT32" s="135"/>
      <c r="DV32" s="136"/>
      <c r="DW32" s="137" t="s">
        <v>63</v>
      </c>
      <c r="DX32" s="138">
        <f>AVERAGE(DY6:DY28)</f>
        <v>1.29476412164706</v>
      </c>
      <c r="DY32" s="135"/>
      <c r="EA32" s="136"/>
      <c r="EB32" s="137" t="s">
        <v>63</v>
      </c>
      <c r="EC32" s="138">
        <f>AVERAGE(ED6:ED28)</f>
        <v>1.30127474875</v>
      </c>
      <c r="ED32" s="135"/>
      <c r="EF32" s="136"/>
      <c r="EG32" s="137" t="s">
        <v>63</v>
      </c>
      <c r="EH32" s="138">
        <f>AVERAGE(EI6:EI28)</f>
        <v>1.2924621718428</v>
      </c>
      <c r="EI32" s="135"/>
      <c r="EK32" s="136"/>
      <c r="EL32" s="137" t="s">
        <v>63</v>
      </c>
      <c r="EM32" s="138">
        <f>AVERAGE(EN6:EN28)</f>
        <v>1.28403481957737</v>
      </c>
      <c r="EN32" s="135"/>
      <c r="EP32" s="136"/>
      <c r="EQ32" s="137" t="s">
        <v>63</v>
      </c>
      <c r="ER32" s="138">
        <f>AVERAGE(ES6:ES28)</f>
        <v>1.27005639032899</v>
      </c>
      <c r="ES32" s="135"/>
      <c r="EU32" s="136"/>
      <c r="EV32" s="137" t="s">
        <v>63</v>
      </c>
      <c r="EW32" s="138">
        <f>AVERAGE(EX6:EX28)</f>
        <v>1.27991418329451</v>
      </c>
      <c r="EX32" s="135"/>
      <c r="EZ32" s="136"/>
      <c r="FA32" s="137" t="s">
        <v>63</v>
      </c>
      <c r="FB32" s="138">
        <f>AVERAGE(FC6:FC28)</f>
        <v>1.27916596911825</v>
      </c>
      <c r="FC32" s="135"/>
      <c r="FE32" s="136"/>
      <c r="FF32" s="137" t="s">
        <v>63</v>
      </c>
      <c r="FG32" s="138">
        <f>AVERAGE(FH6:FH28)</f>
        <v>1.27852578929344</v>
      </c>
      <c r="FH32" s="135"/>
      <c r="FJ32" s="136"/>
      <c r="FK32" s="137" t="s">
        <v>63</v>
      </c>
      <c r="FL32" s="138">
        <f>AVERAGE(FM6:FM28)</f>
        <v>1.29084288241135</v>
      </c>
      <c r="FM32" s="135"/>
    </row>
    <row r="33" spans="11:169">
      <c r="K33" s="164"/>
      <c r="L33" s="164">
        <f>L7</f>
        <v>45259</v>
      </c>
      <c r="M33" s="135"/>
      <c r="N33" s="135"/>
      <c r="P33" s="164"/>
      <c r="Q33" s="164">
        <f>Q7</f>
        <v>45288</v>
      </c>
      <c r="R33" s="135"/>
      <c r="S33" s="135"/>
      <c r="U33" s="164"/>
      <c r="V33" s="164">
        <f>V7</f>
        <v>45320</v>
      </c>
      <c r="W33" s="135"/>
      <c r="X33" s="135"/>
      <c r="Z33" s="164"/>
      <c r="AA33" s="164">
        <f>AA7</f>
        <v>45350</v>
      </c>
      <c r="AB33" s="135"/>
      <c r="AC33" s="135"/>
      <c r="AE33" s="164"/>
      <c r="AF33" s="164">
        <f>AF7</f>
        <v>45379</v>
      </c>
      <c r="AG33" s="135"/>
      <c r="AH33" s="135"/>
      <c r="AJ33" s="164"/>
      <c r="AK33" s="164">
        <f>AK7</f>
        <v>45411</v>
      </c>
      <c r="AL33" s="135"/>
      <c r="AM33" s="135"/>
      <c r="AO33" s="164"/>
      <c r="AP33" s="164">
        <f>AP7</f>
        <v>45442</v>
      </c>
      <c r="AQ33" s="135"/>
      <c r="AR33" s="135"/>
      <c r="AT33" s="164"/>
      <c r="AU33" s="164">
        <f>AU7</f>
        <v>45470</v>
      </c>
      <c r="AV33" s="135"/>
      <c r="AW33" s="135"/>
      <c r="AY33" s="164"/>
      <c r="AZ33" s="164">
        <f>AZ7</f>
        <v>45503</v>
      </c>
      <c r="BA33" s="135"/>
      <c r="BB33" s="135"/>
      <c r="BD33" s="164"/>
      <c r="BE33" s="164">
        <f>BE7</f>
        <v>45533</v>
      </c>
      <c r="BF33" s="135"/>
      <c r="BG33" s="135"/>
      <c r="BI33" s="164"/>
      <c r="BJ33" s="164">
        <f>BJ7</f>
        <v>45562</v>
      </c>
      <c r="BK33" s="135"/>
      <c r="BL33" s="135"/>
      <c r="BN33" s="164"/>
      <c r="BO33" s="164">
        <f>BO7</f>
        <v>45595</v>
      </c>
      <c r="BP33" s="135"/>
      <c r="BQ33" s="135"/>
      <c r="BS33" s="164"/>
      <c r="BT33" s="164">
        <f>BT7</f>
        <v>45624</v>
      </c>
      <c r="BU33" s="135"/>
      <c r="BV33" s="135"/>
      <c r="BX33" s="164"/>
      <c r="BY33" s="164">
        <f>BY7</f>
        <v>45656</v>
      </c>
      <c r="BZ33" s="135"/>
      <c r="CA33" s="135"/>
      <c r="CC33" s="164"/>
      <c r="CD33" s="164">
        <f>CD7</f>
        <v>45673</v>
      </c>
      <c r="CE33" s="135"/>
      <c r="CF33" s="135"/>
      <c r="CH33" s="164"/>
      <c r="CI33" s="164">
        <f>CI7</f>
        <v>45715</v>
      </c>
      <c r="CJ33" s="135"/>
      <c r="CK33" s="135"/>
      <c r="CM33" s="164"/>
      <c r="CN33" s="164">
        <f>CN7</f>
        <v>45744</v>
      </c>
      <c r="CO33" s="135"/>
      <c r="CP33" s="135"/>
      <c r="CR33" s="164"/>
      <c r="CS33" s="164">
        <f>CS7</f>
        <v>45776</v>
      </c>
      <c r="CT33" s="135"/>
      <c r="CU33" s="135"/>
      <c r="CW33" s="164"/>
      <c r="CX33" s="164">
        <f>CX7</f>
        <v>45806</v>
      </c>
      <c r="CY33" s="135"/>
      <c r="CZ33" s="135"/>
      <c r="DB33" s="164"/>
      <c r="DC33" s="164">
        <f>DC7</f>
        <v>45835</v>
      </c>
      <c r="DD33" s="135"/>
      <c r="DE33" s="135"/>
      <c r="DG33" s="164"/>
      <c r="DH33" s="164">
        <f>DH7</f>
        <v>45868</v>
      </c>
      <c r="DI33" s="135"/>
      <c r="DJ33" s="135"/>
      <c r="DL33" s="164"/>
      <c r="DM33" s="164">
        <f>DM7</f>
        <v>45897</v>
      </c>
      <c r="DN33" s="135"/>
      <c r="DO33" s="135"/>
      <c r="DQ33" s="164"/>
      <c r="DR33" s="164">
        <f>DR7</f>
        <v>45929</v>
      </c>
      <c r="DS33" s="135"/>
      <c r="DT33" s="135"/>
      <c r="DV33" s="164"/>
      <c r="DW33" s="164">
        <f>DW7</f>
        <v>45960</v>
      </c>
      <c r="DX33" s="135"/>
      <c r="DY33" s="135"/>
      <c r="EA33" s="164"/>
      <c r="EB33" s="164">
        <f>EB7</f>
        <v>45988</v>
      </c>
      <c r="EC33" s="135"/>
      <c r="ED33" s="135"/>
      <c r="EF33" s="164"/>
      <c r="EG33" s="164">
        <f>EG7</f>
        <v>46021</v>
      </c>
      <c r="EH33" s="135"/>
      <c r="EI33" s="135"/>
      <c r="EK33" s="164"/>
      <c r="EL33" s="164">
        <f>EL7</f>
        <v>46051</v>
      </c>
      <c r="EM33" s="135"/>
      <c r="EN33" s="135"/>
      <c r="EP33" s="164"/>
      <c r="EQ33" s="164">
        <f>EQ7</f>
        <v>46079</v>
      </c>
      <c r="ER33" s="135"/>
      <c r="ES33" s="135"/>
      <c r="EU33" s="164"/>
      <c r="EV33" s="164">
        <f>EV7</f>
        <v>46111</v>
      </c>
      <c r="EW33" s="135"/>
      <c r="EX33" s="135"/>
      <c r="EZ33" s="164"/>
      <c r="FA33" s="164">
        <f>FA7</f>
        <v>46141</v>
      </c>
      <c r="FB33" s="135"/>
      <c r="FC33" s="135"/>
      <c r="FE33" s="164"/>
      <c r="FF33" s="164">
        <f>FF7</f>
        <v>46170</v>
      </c>
      <c r="FG33" s="135"/>
      <c r="FH33" s="135"/>
      <c r="FJ33" s="164"/>
      <c r="FK33" s="164">
        <f>FK7</f>
        <v>46202</v>
      </c>
      <c r="FL33" s="135"/>
      <c r="FM33" s="135"/>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A1:CY33"/>
  <sheetViews>
    <sheetView topLeftCell="CE1" workbookViewId="0">
      <selection activeCell="IF2" sqref="IF2"/>
    </sheetView>
  </sheetViews>
  <sheetFormatPr defaultColWidth="8.72222222222222" defaultRowHeight="14.4"/>
  <cols>
    <col min="1" max="1" width="11.787037037037" customWidth="1"/>
    <col min="2" max="2" width="10.787037037037" customWidth="1"/>
    <col min="3" max="3" width="12.787037037037" customWidth="1"/>
    <col min="4" max="4" width="14"/>
    <col min="6" max="6" width="11.787037037037" customWidth="1"/>
    <col min="7" max="7" width="10.787037037037" customWidth="1"/>
    <col min="8" max="8" width="12.787037037037" customWidth="1"/>
    <col min="9" max="9" width="14"/>
    <col min="11" max="11" width="11.787037037037" customWidth="1"/>
    <col min="12" max="12" width="10.787037037037" customWidth="1"/>
    <col min="13" max="13" width="12.787037037037" customWidth="1"/>
    <col min="14" max="14" width="14"/>
    <col min="16" max="16" width="11.787037037037" customWidth="1"/>
    <col min="17" max="17" width="10.787037037037" customWidth="1"/>
    <col min="18" max="18" width="12.787037037037" customWidth="1"/>
    <col min="19" max="19" width="14"/>
    <col min="21" max="21" width="11.787037037037" customWidth="1"/>
    <col min="22" max="22" width="10.787037037037" customWidth="1"/>
    <col min="23" max="23" width="12.787037037037" customWidth="1"/>
    <col min="24" max="24" width="14"/>
    <col min="26" max="26" width="11.787037037037" customWidth="1"/>
    <col min="27" max="27" width="10.787037037037" customWidth="1"/>
    <col min="28" max="28" width="12.787037037037" customWidth="1"/>
    <col min="29" max="29" width="14"/>
    <col min="31" max="31" width="11.787037037037" customWidth="1"/>
    <col min="32" max="32" width="10.787037037037" customWidth="1"/>
    <col min="33" max="33" width="12.787037037037" customWidth="1"/>
    <col min="34" max="34" width="14"/>
    <col min="36" max="36" width="11.787037037037" customWidth="1"/>
    <col min="37" max="37" width="10.787037037037" customWidth="1"/>
    <col min="38" max="38" width="12.787037037037" customWidth="1"/>
    <col min="39" max="39" width="14"/>
    <col min="41" max="41" width="11.787037037037" customWidth="1"/>
    <col min="42" max="42" width="10.787037037037" customWidth="1"/>
    <col min="43" max="43" width="12.787037037037" customWidth="1"/>
    <col min="44" max="44" width="14"/>
    <col min="47" max="47" width="11.1851851851852" customWidth="1"/>
    <col min="48" max="48" width="12.0925925925926" customWidth="1"/>
    <col min="50" max="50" width="12.8148148148148"/>
    <col min="52" max="52" width="11.1851851851852" customWidth="1"/>
    <col min="53" max="53" width="12.0925925925926" customWidth="1"/>
    <col min="55" max="55" width="8.72222222222222" hidden="1" customWidth="1"/>
    <col min="58" max="58" width="11.1851851851852" customWidth="1"/>
    <col min="59" max="59" width="12.0925925925926" customWidth="1"/>
    <col min="61" max="61" width="8.72222222222222" hidden="1" customWidth="1"/>
    <col min="64" max="64" width="11.1851851851852" customWidth="1"/>
    <col min="65" max="65" width="12.0925925925926" customWidth="1"/>
    <col min="67" max="67" width="8.72222222222222" hidden="1" customWidth="1"/>
    <col min="68" max="68" width="12.6296296296296"/>
    <col min="70" max="70" width="11.1851851851852" customWidth="1"/>
    <col min="71" max="71" width="12.0925925925926" customWidth="1"/>
    <col min="73" max="73" width="8.72222222222222" hidden="1" customWidth="1"/>
    <col min="76" max="76" width="11.1851851851852" customWidth="1"/>
    <col min="77" max="77" width="12.0925925925926" customWidth="1"/>
    <col min="79" max="79" width="8.72222222222222" hidden="1" customWidth="1"/>
    <col min="82" max="82" width="11.1851851851852" customWidth="1"/>
    <col min="83" max="83" width="12.0925925925926" customWidth="1"/>
    <col min="85" max="85" width="8.72222222222222" hidden="1" customWidth="1"/>
    <col min="88" max="88" width="11.1851851851852" customWidth="1"/>
    <col min="89" max="89" width="12.0925925925926" customWidth="1"/>
    <col min="91" max="91" width="8.72222222222222" hidden="1" customWidth="1"/>
    <col min="94" max="94" width="11.1851851851852" customWidth="1"/>
    <col min="95" max="95" width="12.0925925925926" customWidth="1"/>
    <col min="97" max="97" width="8.72222222222222" hidden="1" customWidth="1"/>
    <col min="100" max="100" width="11.1851851851852" customWidth="1"/>
    <col min="101" max="101" width="12.0925925925926" customWidth="1"/>
    <col min="103" max="103" width="8.72222222222222" customWidth="1"/>
  </cols>
  <sheetData>
    <row r="1" spans="1:102">
      <c r="A1" s="300" t="s">
        <v>2924</v>
      </c>
      <c r="B1" s="301" t="s">
        <v>62</v>
      </c>
      <c r="C1" s="302">
        <f>C6</f>
        <v>5.0369</v>
      </c>
      <c r="D1" s="303"/>
      <c r="F1" s="300" t="s">
        <v>2924</v>
      </c>
      <c r="G1" s="301" t="s">
        <v>62</v>
      </c>
      <c r="H1" s="302">
        <f>H6</f>
        <v>5.0079</v>
      </c>
      <c r="I1" s="303"/>
      <c r="K1" s="300" t="s">
        <v>2924</v>
      </c>
      <c r="L1" s="301" t="s">
        <v>62</v>
      </c>
      <c r="M1" s="302">
        <f>M6</f>
        <v>5.0375</v>
      </c>
      <c r="N1" s="303"/>
      <c r="P1" s="300" t="s">
        <v>2924</v>
      </c>
      <c r="Q1" s="301" t="s">
        <v>62</v>
      </c>
      <c r="R1" s="302">
        <f>R6</f>
        <v>5.2298</v>
      </c>
      <c r="S1" s="303"/>
      <c r="U1" s="300" t="s">
        <v>2924</v>
      </c>
      <c r="V1" s="301" t="s">
        <v>62</v>
      </c>
      <c r="W1" s="302">
        <f>W6</f>
        <v>5.1959</v>
      </c>
      <c r="X1" s="303"/>
      <c r="Z1" s="300" t="s">
        <v>2924</v>
      </c>
      <c r="AA1" s="301" t="s">
        <v>62</v>
      </c>
      <c r="AB1" s="302">
        <f>AB6</f>
        <v>5.2358</v>
      </c>
      <c r="AC1" s="303"/>
      <c r="AE1" s="300" t="s">
        <v>2924</v>
      </c>
      <c r="AF1" s="301" t="s">
        <v>62</v>
      </c>
      <c r="AG1" s="302">
        <f>AG6</f>
        <v>5.1863</v>
      </c>
      <c r="AH1" s="303"/>
      <c r="AJ1" s="300" t="s">
        <v>2924</v>
      </c>
      <c r="AK1" s="301" t="s">
        <v>62</v>
      </c>
      <c r="AL1" s="302">
        <f>AL6</f>
        <v>5.1721</v>
      </c>
      <c r="AM1" s="303"/>
      <c r="AO1" s="300" t="s">
        <v>2924</v>
      </c>
      <c r="AP1" s="301" t="s">
        <v>62</v>
      </c>
      <c r="AQ1" s="302">
        <f>AQ6</f>
        <v>5.1094</v>
      </c>
      <c r="AR1" s="303"/>
      <c r="AT1" s="300" t="s">
        <v>2924</v>
      </c>
      <c r="AU1" s="301" t="s">
        <v>62</v>
      </c>
      <c r="AV1" s="302">
        <f>AV6</f>
        <v>5.1094</v>
      </c>
      <c r="AW1" s="303"/>
      <c r="AY1" s="300" t="s">
        <v>2924</v>
      </c>
      <c r="AZ1" s="301" t="s">
        <v>62</v>
      </c>
      <c r="BA1" s="302">
        <f>BA6</f>
        <v>5.079</v>
      </c>
      <c r="BB1" s="303"/>
      <c r="BE1" s="300" t="s">
        <v>2924</v>
      </c>
      <c r="BF1" s="301" t="s">
        <v>62</v>
      </c>
      <c r="BG1" s="302">
        <f>BG6</f>
        <v>5.046</v>
      </c>
      <c r="BH1" s="303"/>
      <c r="BK1" s="300" t="s">
        <v>2924</v>
      </c>
      <c r="BL1" s="301" t="s">
        <v>62</v>
      </c>
      <c r="BM1" s="302">
        <f>BM6</f>
        <v>5.1142</v>
      </c>
      <c r="BN1" s="303"/>
      <c r="BQ1" s="300" t="s">
        <v>2924</v>
      </c>
      <c r="BR1" s="301" t="s">
        <v>62</v>
      </c>
      <c r="BS1" s="302">
        <f>BS6</f>
        <v>5.1577</v>
      </c>
      <c r="BT1" s="303"/>
      <c r="BW1" s="300" t="s">
        <v>2924</v>
      </c>
      <c r="BX1" s="301" t="s">
        <v>62</v>
      </c>
      <c r="BY1" s="302">
        <f>BY6</f>
        <v>5.0266</v>
      </c>
      <c r="BZ1" s="303"/>
      <c r="CC1" s="300" t="s">
        <v>2924</v>
      </c>
      <c r="CD1" s="301" t="s">
        <v>62</v>
      </c>
      <c r="CE1" s="302">
        <f>CE6</f>
        <v>4.9684</v>
      </c>
      <c r="CF1" s="303"/>
      <c r="CI1" s="300" t="s">
        <v>2924</v>
      </c>
      <c r="CJ1" s="301" t="s">
        <v>62</v>
      </c>
      <c r="CK1" s="302">
        <f>CK6</f>
        <v>5.0085</v>
      </c>
      <c r="CL1" s="303"/>
      <c r="CO1" s="300" t="s">
        <v>2924</v>
      </c>
      <c r="CP1" s="301" t="s">
        <v>62</v>
      </c>
      <c r="CQ1" s="302">
        <f>CQ6</f>
        <v>4.9257</v>
      </c>
      <c r="CR1" s="303"/>
      <c r="CU1" s="300" t="s">
        <v>2924</v>
      </c>
      <c r="CV1" s="301" t="s">
        <v>62</v>
      </c>
      <c r="CW1" s="302">
        <f>CW6</f>
        <v>4.7847</v>
      </c>
      <c r="CX1" s="303"/>
    </row>
    <row r="2" spans="1:102">
      <c r="A2" s="304"/>
      <c r="B2" s="305" t="s">
        <v>63</v>
      </c>
      <c r="C2" s="302">
        <f>AVERAGE(C6:C28)</f>
        <v>5.04201666666667</v>
      </c>
      <c r="D2" s="303"/>
      <c r="F2" s="304"/>
      <c r="G2" s="305" t="s">
        <v>63</v>
      </c>
      <c r="H2" s="302">
        <f>AVERAGE(H6:H28)</f>
        <v>5.05629444444444</v>
      </c>
      <c r="I2" s="303"/>
      <c r="K2" s="304"/>
      <c r="L2" s="305" t="s">
        <v>63</v>
      </c>
      <c r="M2" s="302">
        <f>AVERAGE(M6:M28)</f>
        <v>5.02043333333333</v>
      </c>
      <c r="N2" s="303"/>
      <c r="P2" s="304"/>
      <c r="Q2" s="305" t="s">
        <v>63</v>
      </c>
      <c r="R2" s="302">
        <f>AVERAGE(R6:R28)</f>
        <v>5.17740476190476</v>
      </c>
      <c r="S2" s="303"/>
      <c r="U2" s="304"/>
      <c r="V2" s="305" t="s">
        <v>63</v>
      </c>
      <c r="W2" s="302">
        <f>AVERAGE(W6:W28)</f>
        <v>5.19131052631579</v>
      </c>
      <c r="X2" s="303"/>
      <c r="Z2" s="304"/>
      <c r="AA2" s="305" t="s">
        <v>63</v>
      </c>
      <c r="AB2" s="302">
        <f>AVERAGE(AB6:AB28)</f>
        <v>5.246915</v>
      </c>
      <c r="AC2" s="303"/>
      <c r="AE2" s="304"/>
      <c r="AF2" s="305" t="s">
        <v>63</v>
      </c>
      <c r="AG2" s="302">
        <f>AVERAGE(AG6:AG28)</f>
        <v>5.23510434782609</v>
      </c>
      <c r="AH2" s="303"/>
      <c r="AJ2" s="304"/>
      <c r="AK2" s="305" t="s">
        <v>63</v>
      </c>
      <c r="AL2" s="302">
        <f>AVERAGE(AL6:AL28)</f>
        <v>5.17852857142857</v>
      </c>
      <c r="AM2" s="303"/>
      <c r="AO2" s="304"/>
      <c r="AP2" s="305" t="s">
        <v>63</v>
      </c>
      <c r="AQ2" s="302">
        <f>AVERAGE(AQ6:AQ28)</f>
        <v>5.14535</v>
      </c>
      <c r="AR2" s="303"/>
      <c r="AT2" s="304"/>
      <c r="AU2" s="305" t="s">
        <v>63</v>
      </c>
      <c r="AV2" s="302">
        <f>AVERAGE(AV6:AV28)</f>
        <v>5.14535</v>
      </c>
      <c r="AW2" s="303"/>
      <c r="AY2" s="304"/>
      <c r="AZ2" s="305" t="s">
        <v>63</v>
      </c>
      <c r="BA2" s="302">
        <f>AVERAGE(BA6:BA28)</f>
        <v>5.07511176470588</v>
      </c>
      <c r="BB2" s="303"/>
      <c r="BE2" s="304"/>
      <c r="BF2" s="305" t="s">
        <v>63</v>
      </c>
      <c r="BG2" s="302">
        <f>AVERAGE(BG6:BG28)</f>
        <v>5.047475</v>
      </c>
      <c r="BH2" s="303"/>
      <c r="BK2" s="304"/>
      <c r="BL2" s="305" t="s">
        <v>63</v>
      </c>
      <c r="BM2" s="302">
        <f>AVERAGE(BM6:BM28)</f>
        <v>5.10734347826087</v>
      </c>
      <c r="BN2" s="303"/>
      <c r="BQ2" s="304"/>
      <c r="BR2" s="305" t="s">
        <v>63</v>
      </c>
      <c r="BS2" s="302">
        <f>AVERAGE(BS6:BS28)</f>
        <v>5.058775</v>
      </c>
      <c r="BT2" s="303"/>
      <c r="BW2" s="304"/>
      <c r="BX2" s="305" t="s">
        <v>63</v>
      </c>
      <c r="BY2" s="302">
        <f>AVERAGE(BY6:BY28)</f>
        <v>5.07859285714286</v>
      </c>
      <c r="BZ2" s="303"/>
      <c r="CC2" s="304"/>
      <c r="CD2" s="305" t="s">
        <v>63</v>
      </c>
      <c r="CE2" s="302">
        <f>AVERAGE(CE6:CE28)</f>
        <v>5.03267272727273</v>
      </c>
      <c r="CF2" s="303"/>
      <c r="CI2" s="304"/>
      <c r="CJ2" s="305" t="s">
        <v>63</v>
      </c>
      <c r="CK2" s="302">
        <f>AVERAGE(CK6:CK28)</f>
        <v>4.97772857142857</v>
      </c>
      <c r="CL2" s="303"/>
      <c r="CO2" s="304"/>
      <c r="CP2" s="305" t="s">
        <v>63</v>
      </c>
      <c r="CQ2" s="302">
        <f>AVERAGE(CQ6:CQ28)</f>
        <v>4.96272222222222</v>
      </c>
      <c r="CR2" s="303"/>
      <c r="CU2" s="304"/>
      <c r="CV2" s="305" t="s">
        <v>63</v>
      </c>
      <c r="CW2" s="302">
        <f>AVERAGE(CW6:CW28)</f>
        <v>4.84568095238095</v>
      </c>
      <c r="CX2" s="303"/>
    </row>
    <row r="3" spans="1:102">
      <c r="A3" s="132" t="s">
        <v>2925</v>
      </c>
      <c r="B3" s="133" t="s">
        <v>62</v>
      </c>
      <c r="C3" s="134">
        <f>1/C1</f>
        <v>0.198534813079473</v>
      </c>
      <c r="D3" s="157"/>
      <c r="F3" s="132" t="s">
        <v>2925</v>
      </c>
      <c r="G3" s="133" t="s">
        <v>62</v>
      </c>
      <c r="H3" s="134">
        <f>1/H1</f>
        <v>0.199684498492382</v>
      </c>
      <c r="I3" s="157"/>
      <c r="K3" s="132" t="s">
        <v>2925</v>
      </c>
      <c r="L3" s="133" t="s">
        <v>62</v>
      </c>
      <c r="M3" s="134">
        <f>1/M1</f>
        <v>0.198511166253102</v>
      </c>
      <c r="N3" s="157"/>
      <c r="P3" s="132" t="s">
        <v>2925</v>
      </c>
      <c r="Q3" s="133" t="s">
        <v>62</v>
      </c>
      <c r="R3" s="134">
        <f>1/R1</f>
        <v>0.19121190102872</v>
      </c>
      <c r="S3" s="157"/>
      <c r="U3" s="132" t="s">
        <v>2925</v>
      </c>
      <c r="V3" s="133" t="s">
        <v>62</v>
      </c>
      <c r="W3" s="134">
        <f>1/W1</f>
        <v>0.192459439173194</v>
      </c>
      <c r="X3" s="157"/>
      <c r="Z3" s="132" t="s">
        <v>2925</v>
      </c>
      <c r="AA3" s="133" t="s">
        <v>62</v>
      </c>
      <c r="AB3" s="134">
        <f>1/AB1</f>
        <v>0.190992780472898</v>
      </c>
      <c r="AC3" s="157"/>
      <c r="AE3" s="132" t="s">
        <v>2925</v>
      </c>
      <c r="AF3" s="133" t="s">
        <v>62</v>
      </c>
      <c r="AG3" s="134">
        <f>1/AG1</f>
        <v>0.192815687484334</v>
      </c>
      <c r="AH3" s="157"/>
      <c r="AJ3" s="132" t="s">
        <v>2925</v>
      </c>
      <c r="AK3" s="133" t="s">
        <v>62</v>
      </c>
      <c r="AL3" s="134">
        <f>1/AL1</f>
        <v>0.193345062933818</v>
      </c>
      <c r="AM3" s="157"/>
      <c r="AO3" s="132" t="s">
        <v>2925</v>
      </c>
      <c r="AP3" s="133" t="s">
        <v>62</v>
      </c>
      <c r="AQ3" s="134">
        <f>1/AQ1</f>
        <v>0.195717696794144</v>
      </c>
      <c r="AR3" s="157"/>
      <c r="AT3" s="132" t="s">
        <v>2925</v>
      </c>
      <c r="AU3" s="133" t="s">
        <v>62</v>
      </c>
      <c r="AV3" s="134">
        <f>1/AV1</f>
        <v>0.195717696794144</v>
      </c>
      <c r="AW3" s="157"/>
      <c r="AY3" s="132" t="s">
        <v>2925</v>
      </c>
      <c r="AZ3" s="133" t="s">
        <v>62</v>
      </c>
      <c r="BA3" s="134">
        <f>1/BA1</f>
        <v>0.196889151407757</v>
      </c>
      <c r="BB3" s="157"/>
      <c r="BC3">
        <v>100</v>
      </c>
      <c r="BE3" s="132" t="s">
        <v>2925</v>
      </c>
      <c r="BF3" s="133" t="s">
        <v>62</v>
      </c>
      <c r="BG3" s="134">
        <f>1/BG1</f>
        <v>0.198176773682124</v>
      </c>
      <c r="BH3" s="157"/>
      <c r="BI3">
        <v>100</v>
      </c>
      <c r="BK3" s="132" t="s">
        <v>2925</v>
      </c>
      <c r="BL3" s="133" t="s">
        <v>62</v>
      </c>
      <c r="BM3" s="134">
        <f>1/BM1</f>
        <v>0.195534003363185</v>
      </c>
      <c r="BN3" s="157"/>
      <c r="BQ3" s="132" t="s">
        <v>2925</v>
      </c>
      <c r="BR3" s="133" t="s">
        <v>62</v>
      </c>
      <c r="BS3" s="134">
        <f>1/BS1</f>
        <v>0.193884871163503</v>
      </c>
      <c r="BT3" s="157"/>
      <c r="BW3" s="132" t="s">
        <v>2925</v>
      </c>
      <c r="BX3" s="133" t="s">
        <v>62</v>
      </c>
      <c r="BY3" s="134">
        <f>1/BY1</f>
        <v>0.198941630525604</v>
      </c>
      <c r="BZ3" s="157"/>
      <c r="CC3" s="132" t="s">
        <v>2925</v>
      </c>
      <c r="CD3" s="133" t="s">
        <v>62</v>
      </c>
      <c r="CE3" s="134">
        <f>1/CE1</f>
        <v>0.201272039288302</v>
      </c>
      <c r="CF3" s="157"/>
      <c r="CI3" s="132" t="s">
        <v>2925</v>
      </c>
      <c r="CJ3" s="133" t="s">
        <v>62</v>
      </c>
      <c r="CK3" s="134">
        <f>1/CK1</f>
        <v>0.199660577019068</v>
      </c>
      <c r="CL3" s="157"/>
      <c r="CO3" s="132" t="s">
        <v>2925</v>
      </c>
      <c r="CP3" s="133" t="s">
        <v>62</v>
      </c>
      <c r="CQ3" s="134">
        <f>1/CQ1</f>
        <v>0.203016830095215</v>
      </c>
      <c r="CR3" s="157"/>
      <c r="CU3" s="132" t="s">
        <v>2925</v>
      </c>
      <c r="CV3" s="133" t="s">
        <v>62</v>
      </c>
      <c r="CW3" s="134">
        <f>1/CW1</f>
        <v>0.208999519301106</v>
      </c>
      <c r="CX3" s="157"/>
    </row>
    <row r="4" spans="1:102">
      <c r="A4" s="136"/>
      <c r="B4" s="137" t="s">
        <v>63</v>
      </c>
      <c r="C4" s="179">
        <f>1/C2</f>
        <v>0.198333338842593</v>
      </c>
      <c r="D4" s="157"/>
      <c r="F4" s="136"/>
      <c r="G4" s="137" t="s">
        <v>63</v>
      </c>
      <c r="H4" s="179">
        <f>1/H2</f>
        <v>0.197773292474836</v>
      </c>
      <c r="I4" s="157"/>
      <c r="K4" s="136"/>
      <c r="L4" s="137" t="s">
        <v>63</v>
      </c>
      <c r="M4" s="179">
        <f>1/M2</f>
        <v>0.199185993240955</v>
      </c>
      <c r="N4" s="157"/>
      <c r="P4" s="136"/>
      <c r="Q4" s="137" t="s">
        <v>63</v>
      </c>
      <c r="R4" s="179">
        <f>1/R2</f>
        <v>0.193146961844278</v>
      </c>
      <c r="S4" s="157"/>
      <c r="U4" s="136"/>
      <c r="V4" s="137" t="s">
        <v>63</v>
      </c>
      <c r="W4" s="179">
        <f>1/W2</f>
        <v>0.192629586485108</v>
      </c>
      <c r="X4" s="157"/>
      <c r="Z4" s="136"/>
      <c r="AA4" s="137" t="s">
        <v>63</v>
      </c>
      <c r="AB4" s="179">
        <f>1/AB2</f>
        <v>0.190588183723197</v>
      </c>
      <c r="AC4" s="157"/>
      <c r="AE4" s="136"/>
      <c r="AF4" s="137" t="s">
        <v>63</v>
      </c>
      <c r="AG4" s="179">
        <f>1/AG2</f>
        <v>0.191018160013421</v>
      </c>
      <c r="AH4" s="157"/>
      <c r="AJ4" s="136"/>
      <c r="AK4" s="137" t="s">
        <v>63</v>
      </c>
      <c r="AL4" s="179">
        <f>1/AL2</f>
        <v>0.193105046386591</v>
      </c>
      <c r="AM4" s="157"/>
      <c r="AO4" s="136"/>
      <c r="AP4" s="137" t="s">
        <v>63</v>
      </c>
      <c r="AQ4" s="179">
        <f>1/AQ2</f>
        <v>0.194350238564918</v>
      </c>
      <c r="AR4" s="157"/>
      <c r="AT4" s="136"/>
      <c r="AU4" s="137" t="s">
        <v>63</v>
      </c>
      <c r="AV4" s="179">
        <f>1/AV2</f>
        <v>0.194350238564918</v>
      </c>
      <c r="AW4" s="157"/>
      <c r="AY4" s="136"/>
      <c r="AZ4" s="137" t="s">
        <v>63</v>
      </c>
      <c r="BA4" s="179">
        <f>1/BA2</f>
        <v>0.197039995641939</v>
      </c>
      <c r="BB4" s="157"/>
      <c r="BE4" s="136"/>
      <c r="BF4" s="137" t="s">
        <v>63</v>
      </c>
      <c r="BG4" s="179">
        <f>1/BG2</f>
        <v>0.198118861410903</v>
      </c>
      <c r="BH4" s="157"/>
      <c r="BK4" s="136"/>
      <c r="BL4" s="137" t="s">
        <v>63</v>
      </c>
      <c r="BM4" s="179">
        <f>1/BM2</f>
        <v>0.195796504436493</v>
      </c>
      <c r="BN4" s="157"/>
      <c r="BQ4" s="136"/>
      <c r="BR4" s="137" t="s">
        <v>63</v>
      </c>
      <c r="BS4" s="179">
        <f>1/BS2</f>
        <v>0.197676314918137</v>
      </c>
      <c r="BT4" s="157"/>
      <c r="BW4" s="136"/>
      <c r="BX4" s="137" t="s">
        <v>63</v>
      </c>
      <c r="BY4" s="179">
        <f>1/BY2</f>
        <v>0.196904935703506</v>
      </c>
      <c r="BZ4" s="157"/>
      <c r="CC4" s="136"/>
      <c r="CD4" s="137" t="s">
        <v>63</v>
      </c>
      <c r="CE4" s="179">
        <f>1/CE2</f>
        <v>0.198701575522856</v>
      </c>
      <c r="CF4" s="157"/>
      <c r="CI4" s="136"/>
      <c r="CJ4" s="137" t="s">
        <v>63</v>
      </c>
      <c r="CK4" s="179">
        <f>1/CK2</f>
        <v>0.200894843029379</v>
      </c>
      <c r="CL4" s="157"/>
      <c r="CO4" s="136"/>
      <c r="CP4" s="137" t="s">
        <v>63</v>
      </c>
      <c r="CQ4" s="179">
        <f>1/CQ2</f>
        <v>0.201502311679298</v>
      </c>
      <c r="CR4" s="157"/>
      <c r="CU4" s="136"/>
      <c r="CV4" s="137" t="s">
        <v>63</v>
      </c>
      <c r="CW4" s="179">
        <f>1/CW2</f>
        <v>0.206369344128743</v>
      </c>
      <c r="CX4" s="157"/>
    </row>
    <row r="5" ht="27.6" spans="1:102">
      <c r="A5" s="306"/>
      <c r="B5" s="306" t="s">
        <v>72</v>
      </c>
      <c r="C5" s="307" t="s">
        <v>2926</v>
      </c>
      <c r="D5" s="306" t="s">
        <v>2927</v>
      </c>
      <c r="F5" s="306"/>
      <c r="G5" s="306" t="s">
        <v>72</v>
      </c>
      <c r="H5" s="307" t="s">
        <v>2926</v>
      </c>
      <c r="I5" s="306" t="s">
        <v>2927</v>
      </c>
      <c r="K5" s="306"/>
      <c r="L5" s="306" t="s">
        <v>72</v>
      </c>
      <c r="M5" s="307" t="s">
        <v>2926</v>
      </c>
      <c r="N5" s="306" t="s">
        <v>2927</v>
      </c>
      <c r="P5" s="306"/>
      <c r="Q5" s="306" t="s">
        <v>72</v>
      </c>
      <c r="R5" s="307" t="s">
        <v>2926</v>
      </c>
      <c r="S5" s="306" t="s">
        <v>2927</v>
      </c>
      <c r="U5" s="306"/>
      <c r="V5" s="306" t="s">
        <v>72</v>
      </c>
      <c r="W5" s="307" t="s">
        <v>2926</v>
      </c>
      <c r="X5" s="306" t="s">
        <v>2927</v>
      </c>
      <c r="Z5" s="306"/>
      <c r="AA5" s="306" t="s">
        <v>72</v>
      </c>
      <c r="AB5" s="307" t="s">
        <v>2926</v>
      </c>
      <c r="AC5" s="306" t="s">
        <v>2927</v>
      </c>
      <c r="AE5" s="306"/>
      <c r="AF5" s="306" t="s">
        <v>72</v>
      </c>
      <c r="AG5" s="307" t="s">
        <v>2926</v>
      </c>
      <c r="AH5" s="306" t="s">
        <v>2927</v>
      </c>
      <c r="AJ5" s="306"/>
      <c r="AK5" s="306" t="s">
        <v>72</v>
      </c>
      <c r="AL5" s="307" t="s">
        <v>2926</v>
      </c>
      <c r="AM5" s="306" t="s">
        <v>2927</v>
      </c>
      <c r="AO5" s="306"/>
      <c r="AP5" s="306" t="s">
        <v>72</v>
      </c>
      <c r="AQ5" s="307" t="s">
        <v>2926</v>
      </c>
      <c r="AR5" s="306" t="s">
        <v>2927</v>
      </c>
      <c r="AT5" s="306"/>
      <c r="AU5" s="306" t="s">
        <v>72</v>
      </c>
      <c r="AV5" s="307" t="s">
        <v>2926</v>
      </c>
      <c r="AW5" s="306" t="s">
        <v>2927</v>
      </c>
      <c r="AY5" s="306"/>
      <c r="AZ5" s="306" t="s">
        <v>72</v>
      </c>
      <c r="BA5" s="307" t="s">
        <v>2926</v>
      </c>
      <c r="BB5" s="306" t="s">
        <v>2927</v>
      </c>
      <c r="BE5" s="306"/>
      <c r="BF5" s="306" t="s">
        <v>72</v>
      </c>
      <c r="BG5" s="307" t="s">
        <v>2926</v>
      </c>
      <c r="BH5" s="306" t="s">
        <v>2927</v>
      </c>
      <c r="BK5" s="306"/>
      <c r="BL5" s="306" t="s">
        <v>72</v>
      </c>
      <c r="BM5" s="307" t="s">
        <v>2926</v>
      </c>
      <c r="BN5" s="306" t="s">
        <v>2927</v>
      </c>
      <c r="BO5" t="s">
        <v>966</v>
      </c>
      <c r="BQ5" s="306"/>
      <c r="BR5" s="306" t="s">
        <v>72</v>
      </c>
      <c r="BS5" s="307" t="s">
        <v>2926</v>
      </c>
      <c r="BT5" s="306" t="s">
        <v>2927</v>
      </c>
      <c r="BU5" t="s">
        <v>966</v>
      </c>
      <c r="BW5" s="306"/>
      <c r="BX5" s="306" t="s">
        <v>72</v>
      </c>
      <c r="BY5" s="307" t="s">
        <v>2926</v>
      </c>
      <c r="BZ5" s="306" t="s">
        <v>2927</v>
      </c>
      <c r="CA5" t="s">
        <v>966</v>
      </c>
      <c r="CC5" s="306"/>
      <c r="CD5" s="306" t="s">
        <v>72</v>
      </c>
      <c r="CE5" s="307" t="s">
        <v>2926</v>
      </c>
      <c r="CF5" s="306" t="s">
        <v>2927</v>
      </c>
      <c r="CI5" s="306"/>
      <c r="CJ5" s="306" t="s">
        <v>72</v>
      </c>
      <c r="CK5" s="307" t="s">
        <v>2926</v>
      </c>
      <c r="CL5" s="306" t="s">
        <v>2927</v>
      </c>
      <c r="CO5" s="306"/>
      <c r="CP5" s="306" t="s">
        <v>72</v>
      </c>
      <c r="CQ5" s="307" t="s">
        <v>2926</v>
      </c>
      <c r="CR5" s="306" t="s">
        <v>2927</v>
      </c>
      <c r="CU5" s="306"/>
      <c r="CV5" s="306" t="s">
        <v>72</v>
      </c>
      <c r="CW5" s="307" t="s">
        <v>2926</v>
      </c>
      <c r="CX5" s="306" t="s">
        <v>2927</v>
      </c>
    </row>
    <row r="6" spans="1:103">
      <c r="A6" s="265"/>
      <c r="B6" s="147">
        <v>45674</v>
      </c>
      <c r="C6" s="152">
        <v>5.0369</v>
      </c>
      <c r="D6" s="308">
        <v>0.700649612597198</v>
      </c>
      <c r="F6" s="265"/>
      <c r="G6" s="147">
        <v>45716</v>
      </c>
      <c r="H6" s="152">
        <v>5.0079</v>
      </c>
      <c r="I6" s="308">
        <v>0.698081909169478</v>
      </c>
      <c r="K6" s="265"/>
      <c r="L6" s="169">
        <v>45747</v>
      </c>
      <c r="M6" s="152">
        <v>5.0375</v>
      </c>
      <c r="N6" s="308">
        <v>0.701777604413363</v>
      </c>
      <c r="P6" s="265"/>
      <c r="Q6" s="169">
        <v>45777</v>
      </c>
      <c r="R6" s="152">
        <v>5.2298</v>
      </c>
      <c r="S6" s="308">
        <v>0.726219901685783</v>
      </c>
      <c r="U6" s="265"/>
      <c r="V6" s="169">
        <v>45807</v>
      </c>
      <c r="W6" s="152">
        <v>5.1959</v>
      </c>
      <c r="X6" s="308">
        <v>0.723179490034517</v>
      </c>
      <c r="Z6" s="265"/>
      <c r="AA6" s="147">
        <v>45838</v>
      </c>
      <c r="AB6" s="152">
        <v>5.2358</v>
      </c>
      <c r="AC6" s="308">
        <v>0.731399994412315</v>
      </c>
      <c r="AE6" s="265"/>
      <c r="AF6" s="147">
        <v>45869</v>
      </c>
      <c r="AG6" s="152">
        <v>5.1863</v>
      </c>
      <c r="AH6" s="308">
        <v>0.725417517553921</v>
      </c>
      <c r="AJ6" s="265"/>
      <c r="AK6" s="147">
        <v>45898</v>
      </c>
      <c r="AL6" s="152">
        <v>5.1721</v>
      </c>
      <c r="AM6" s="308">
        <v>0.728157116711249</v>
      </c>
      <c r="AO6" s="265"/>
      <c r="AP6" s="147">
        <v>45930</v>
      </c>
      <c r="AQ6" s="152">
        <v>5.1094</v>
      </c>
      <c r="AR6" s="308">
        <v>0.719076771515024</v>
      </c>
      <c r="AT6" s="265"/>
      <c r="AU6" s="147">
        <v>45930</v>
      </c>
      <c r="AV6" s="152">
        <v>5.1094</v>
      </c>
      <c r="AW6" s="308">
        <v>0.719076771515024</v>
      </c>
      <c r="AY6" s="265"/>
      <c r="AZ6" s="147">
        <v>45961</v>
      </c>
      <c r="BA6" s="148">
        <v>5.079</v>
      </c>
      <c r="BB6" s="308">
        <v>0.716563205417607</v>
      </c>
      <c r="BC6" s="8">
        <v>7.088</v>
      </c>
      <c r="BE6" s="265"/>
      <c r="BF6" s="147">
        <v>45989</v>
      </c>
      <c r="BG6" s="148">
        <v>5.046</v>
      </c>
      <c r="BH6" s="308">
        <f>+BG6/BI6</f>
        <v>0.712822613682917</v>
      </c>
      <c r="BI6" s="8">
        <v>7.0789</v>
      </c>
      <c r="BK6" s="265"/>
      <c r="BL6" s="147">
        <v>46022</v>
      </c>
      <c r="BM6" s="148">
        <v>5.1142</v>
      </c>
      <c r="BN6" s="308">
        <f>+BM6/BO6</f>
        <v>0.727606419303437</v>
      </c>
      <c r="BO6">
        <v>7.0288</v>
      </c>
      <c r="BQ6" s="265"/>
      <c r="BR6" s="147">
        <v>46052</v>
      </c>
      <c r="BS6" s="148">
        <v>5.1577</v>
      </c>
      <c r="BT6" s="308">
        <f>+BS6/BU6</f>
        <v>0.740219294468842</v>
      </c>
      <c r="BU6">
        <v>6.9678</v>
      </c>
      <c r="BW6" s="265"/>
      <c r="BX6" s="147">
        <v>46080</v>
      </c>
      <c r="BY6" s="148">
        <v>5.0266</v>
      </c>
      <c r="BZ6" s="308">
        <f t="shared" ref="BZ6:BZ25" si="0">+BY6/CA6</f>
        <v>0.726093488183972</v>
      </c>
      <c r="CA6">
        <v>6.9228</v>
      </c>
      <c r="CC6" s="265"/>
      <c r="CD6" s="147">
        <v>46112</v>
      </c>
      <c r="CE6" s="148">
        <v>4.9684</v>
      </c>
      <c r="CF6" s="308">
        <f>+CE6/CG6</f>
        <v>0.718039136341301</v>
      </c>
      <c r="CG6">
        <v>6.9194</v>
      </c>
      <c r="CI6" s="265"/>
      <c r="CJ6" s="147">
        <v>46142</v>
      </c>
      <c r="CK6" s="148">
        <v>5.0085</v>
      </c>
      <c r="CL6" s="308">
        <f>+CK6/CM6</f>
        <v>0.729804161566707</v>
      </c>
      <c r="CM6">
        <v>6.8628</v>
      </c>
      <c r="CO6" s="265"/>
      <c r="CP6" s="147">
        <v>46171</v>
      </c>
      <c r="CQ6" s="148">
        <v>4.9257</v>
      </c>
      <c r="CR6" s="308">
        <f>+CQ6/CS6</f>
        <v>0.722497653133067</v>
      </c>
      <c r="CS6">
        <v>6.8176</v>
      </c>
      <c r="CU6" s="265"/>
      <c r="CV6" s="147">
        <v>46203</v>
      </c>
      <c r="CW6" s="148">
        <v>4.7847</v>
      </c>
      <c r="CX6" s="308">
        <f>+CW6/CY6</f>
        <v>0.702506276703519</v>
      </c>
      <c r="CY6">
        <v>6.8109</v>
      </c>
    </row>
    <row r="7" spans="1:103">
      <c r="A7" s="265"/>
      <c r="B7" s="147">
        <v>45673</v>
      </c>
      <c r="C7" s="152">
        <v>5.0556</v>
      </c>
      <c r="D7" s="308">
        <v>0.703329113395751</v>
      </c>
      <c r="F7" s="265"/>
      <c r="G7" s="147">
        <v>45715</v>
      </c>
      <c r="H7" s="152">
        <v>5.0308</v>
      </c>
      <c r="I7" s="308">
        <v>0.701254530248118</v>
      </c>
      <c r="K7" s="265"/>
      <c r="L7" s="170">
        <v>45744</v>
      </c>
      <c r="M7" s="152">
        <v>5.0398</v>
      </c>
      <c r="N7" s="308">
        <v>0.702391570966663</v>
      </c>
      <c r="P7" s="265"/>
      <c r="Q7" s="170">
        <v>45776</v>
      </c>
      <c r="R7" s="152">
        <v>5.2297</v>
      </c>
      <c r="S7" s="308">
        <v>0.726054783489983</v>
      </c>
      <c r="U7" s="265"/>
      <c r="V7" s="170">
        <v>45806</v>
      </c>
      <c r="W7" s="152">
        <v>5.2016</v>
      </c>
      <c r="X7" s="308">
        <v>0.723378808739066</v>
      </c>
      <c r="Z7" s="265"/>
      <c r="AA7" s="147">
        <v>45835</v>
      </c>
      <c r="AB7" s="152">
        <v>5.2519</v>
      </c>
      <c r="AC7" s="308">
        <v>0.733229089589121</v>
      </c>
      <c r="AE7" s="265"/>
      <c r="AF7" s="147">
        <v>45868</v>
      </c>
      <c r="AG7" s="152">
        <v>5.1983</v>
      </c>
      <c r="AH7" s="308">
        <v>0.727635391441889</v>
      </c>
      <c r="AJ7" s="265"/>
      <c r="AK7" s="147">
        <v>45897</v>
      </c>
      <c r="AL7" s="152">
        <v>5.1682</v>
      </c>
      <c r="AM7" s="308">
        <v>0.727270168723527</v>
      </c>
      <c r="AO7" s="265"/>
      <c r="AP7" s="147">
        <v>45929</v>
      </c>
      <c r="AQ7" s="152">
        <v>5.1053</v>
      </c>
      <c r="AR7" s="308">
        <v>0.718156114166749</v>
      </c>
      <c r="AT7" s="265"/>
      <c r="AU7" s="147">
        <v>45929</v>
      </c>
      <c r="AV7" s="152">
        <v>5.1053</v>
      </c>
      <c r="AW7" s="308">
        <v>0.718156114166749</v>
      </c>
      <c r="AY7" s="265"/>
      <c r="AZ7" s="147">
        <v>45960</v>
      </c>
      <c r="BA7" s="148">
        <v>5.0888</v>
      </c>
      <c r="BB7" s="308">
        <v>0.718107925039512</v>
      </c>
      <c r="BC7" s="8">
        <v>7.0864</v>
      </c>
      <c r="BE7" s="265"/>
      <c r="BF7" s="147">
        <v>45988</v>
      </c>
      <c r="BG7" s="148">
        <v>5.0378</v>
      </c>
      <c r="BH7" s="308">
        <f>+BG7/BI7</f>
        <v>0.711764788991085</v>
      </c>
      <c r="BI7" s="8">
        <v>7.0779</v>
      </c>
      <c r="BK7" s="265"/>
      <c r="BL7" s="147">
        <v>46021</v>
      </c>
      <c r="BM7" s="148">
        <v>5.1284</v>
      </c>
      <c r="BN7" s="308">
        <f t="shared" ref="BN7:BN28" si="1">+BM7/BO7</f>
        <v>0.729004378233923</v>
      </c>
      <c r="BO7">
        <v>7.0348</v>
      </c>
      <c r="BQ7" s="265"/>
      <c r="BR7" s="147">
        <v>46051</v>
      </c>
      <c r="BS7" s="148">
        <v>5.1372</v>
      </c>
      <c r="BT7" s="308">
        <f t="shared" ref="BT6:BT28" si="2">+BS7/BU7</f>
        <v>0.736294448983102</v>
      </c>
      <c r="BU7">
        <v>6.9771</v>
      </c>
      <c r="BW7" s="265"/>
      <c r="BX7" s="147">
        <v>46079</v>
      </c>
      <c r="BY7" s="148">
        <v>5.0382</v>
      </c>
      <c r="BZ7" s="308">
        <f t="shared" si="0"/>
        <v>0.727769110764431</v>
      </c>
      <c r="CA7">
        <v>6.9228</v>
      </c>
      <c r="CC7" s="265"/>
      <c r="CD7" s="147">
        <v>46111</v>
      </c>
      <c r="CE7" s="148">
        <v>4.9795</v>
      </c>
      <c r="CF7" s="308">
        <f t="shared" ref="CF6:CF19" si="3">+CE7/CG7</f>
        <v>0.719341837250625</v>
      </c>
      <c r="CG7">
        <v>6.9223</v>
      </c>
      <c r="CI7" s="265"/>
      <c r="CJ7" s="147">
        <v>46141</v>
      </c>
      <c r="CK7" s="148">
        <v>5.0038</v>
      </c>
      <c r="CL7" s="308">
        <f t="shared" ref="CL6:CL27" si="4">+CK7/CM7</f>
        <v>0.729331856343284</v>
      </c>
      <c r="CM7">
        <v>6.8608</v>
      </c>
      <c r="CO7" s="265"/>
      <c r="CP7" s="147">
        <v>46170</v>
      </c>
      <c r="CQ7" s="148">
        <v>4.916</v>
      </c>
      <c r="CR7" s="308">
        <f t="shared" ref="CR6:CR26" si="5">+CQ7/CS7</f>
        <v>0.720398593200469</v>
      </c>
      <c r="CS7">
        <v>6.824</v>
      </c>
      <c r="CU7" s="265"/>
      <c r="CV7" s="147">
        <v>46202</v>
      </c>
      <c r="CW7" s="148">
        <v>4.8004</v>
      </c>
      <c r="CX7" s="308">
        <f t="shared" ref="CX6:CX26" si="6">+CW7/CY7</f>
        <v>0.704129079574624</v>
      </c>
      <c r="CY7">
        <v>6.8175</v>
      </c>
    </row>
    <row r="8" spans="1:103">
      <c r="A8" s="265"/>
      <c r="B8" s="147">
        <v>45672</v>
      </c>
      <c r="C8" s="152">
        <v>5.0501</v>
      </c>
      <c r="D8" s="308">
        <v>0.702544412448006</v>
      </c>
      <c r="F8" s="265"/>
      <c r="G8" s="147">
        <v>45714</v>
      </c>
      <c r="H8" s="152">
        <v>5.0372</v>
      </c>
      <c r="I8" s="308">
        <v>0.702224948419116</v>
      </c>
      <c r="K8" s="265"/>
      <c r="L8" s="170">
        <v>45743</v>
      </c>
      <c r="M8" s="152">
        <v>5.0518</v>
      </c>
      <c r="N8" s="308">
        <v>0.703956077644469</v>
      </c>
      <c r="P8" s="265"/>
      <c r="Q8" s="170">
        <v>45775</v>
      </c>
      <c r="R8" s="152">
        <v>5.2239</v>
      </c>
      <c r="S8" s="308">
        <v>0.725108615687853</v>
      </c>
      <c r="U8" s="265"/>
      <c r="V8" s="170">
        <v>45805</v>
      </c>
      <c r="W8" s="152">
        <v>5.2107</v>
      </c>
      <c r="X8" s="308">
        <v>0.724775363729936</v>
      </c>
      <c r="Z8" s="265"/>
      <c r="AA8" s="147">
        <v>45834</v>
      </c>
      <c r="AB8" s="152">
        <v>5.2198</v>
      </c>
      <c r="AC8" s="308">
        <v>0.728818765707903</v>
      </c>
      <c r="AE8" s="265"/>
      <c r="AF8" s="147">
        <v>45867</v>
      </c>
      <c r="AG8" s="152">
        <v>5.2209</v>
      </c>
      <c r="AH8" s="308">
        <v>0.730083483659857</v>
      </c>
      <c r="AJ8" s="265"/>
      <c r="AK8" s="147">
        <v>45896</v>
      </c>
      <c r="AL8" s="152">
        <v>5.1535</v>
      </c>
      <c r="AM8" s="308">
        <v>0.724742644990718</v>
      </c>
      <c r="AO8" s="265"/>
      <c r="AP8" s="147">
        <v>45926</v>
      </c>
      <c r="AQ8" s="152">
        <v>5.1128</v>
      </c>
      <c r="AR8" s="308">
        <v>0.718574319766135</v>
      </c>
      <c r="AT8" s="265"/>
      <c r="AU8" s="147">
        <v>45926</v>
      </c>
      <c r="AV8" s="152">
        <v>5.1128</v>
      </c>
      <c r="AW8" s="308">
        <v>0.718574319766135</v>
      </c>
      <c r="AY8" s="265"/>
      <c r="AZ8" s="147">
        <v>45959</v>
      </c>
      <c r="BA8" s="148">
        <v>5.0836</v>
      </c>
      <c r="BB8" s="308">
        <v>0.717586776392869</v>
      </c>
      <c r="BC8" s="8">
        <v>7.0843</v>
      </c>
      <c r="BE8" s="265"/>
      <c r="BF8" s="147">
        <v>45987</v>
      </c>
      <c r="BG8" s="148">
        <v>5.0209</v>
      </c>
      <c r="BH8" s="308">
        <f t="shared" ref="BH7:BH25" si="7">+BG8/BI8</f>
        <v>0.709206734843776</v>
      </c>
      <c r="BI8" s="8">
        <v>7.0796</v>
      </c>
      <c r="BK8" s="265"/>
      <c r="BL8" s="147">
        <v>46020</v>
      </c>
      <c r="BM8" s="148">
        <v>5.1305</v>
      </c>
      <c r="BN8" s="308">
        <f t="shared" si="1"/>
        <v>0.729479177034309</v>
      </c>
      <c r="BO8">
        <v>7.0331</v>
      </c>
      <c r="BQ8" s="265"/>
      <c r="BR8" s="147">
        <v>46050</v>
      </c>
      <c r="BS8" s="148">
        <v>5.1016</v>
      </c>
      <c r="BT8" s="308">
        <f t="shared" si="2"/>
        <v>0.73135975915705</v>
      </c>
      <c r="BU8">
        <v>6.9755</v>
      </c>
      <c r="BW8" s="265"/>
      <c r="BX8" s="147">
        <v>46078</v>
      </c>
      <c r="BY8" s="148">
        <v>5.0387</v>
      </c>
      <c r="BZ8" s="308">
        <f t="shared" si="0"/>
        <v>0.726864875001803</v>
      </c>
      <c r="CA8">
        <v>6.9321</v>
      </c>
      <c r="CC8" s="265"/>
      <c r="CD8" s="147">
        <v>46108</v>
      </c>
      <c r="CE8" s="148">
        <v>4.9877</v>
      </c>
      <c r="CF8" s="308">
        <f t="shared" si="3"/>
        <v>0.721380946182439</v>
      </c>
      <c r="CG8">
        <v>6.9141</v>
      </c>
      <c r="CI8" s="265"/>
      <c r="CJ8" s="147">
        <v>46140</v>
      </c>
      <c r="CK8" s="148">
        <v>5.0215</v>
      </c>
      <c r="CL8" s="308">
        <f t="shared" si="4"/>
        <v>0.73211447899809</v>
      </c>
      <c r="CM8">
        <v>6.8589</v>
      </c>
      <c r="CO8" s="265"/>
      <c r="CP8" s="147">
        <v>46169</v>
      </c>
      <c r="CQ8" s="148">
        <v>4.9293</v>
      </c>
      <c r="CR8" s="308">
        <f t="shared" si="5"/>
        <v>0.721808144557848</v>
      </c>
      <c r="CS8">
        <v>6.8291</v>
      </c>
      <c r="CU8" s="265"/>
      <c r="CV8" s="147">
        <v>46199</v>
      </c>
      <c r="CW8" s="148">
        <v>4.7954</v>
      </c>
      <c r="CX8" s="308">
        <f t="shared" si="6"/>
        <v>0.703488542675234</v>
      </c>
      <c r="CY8">
        <v>6.8166</v>
      </c>
    </row>
    <row r="9" spans="1:103">
      <c r="A9" s="265"/>
      <c r="B9" s="147">
        <v>45671</v>
      </c>
      <c r="C9" s="152">
        <v>5.0465</v>
      </c>
      <c r="D9" s="308">
        <v>0.702092434402738</v>
      </c>
      <c r="F9" s="265"/>
      <c r="G9" s="147">
        <v>45713</v>
      </c>
      <c r="H9" s="152">
        <v>5.0527</v>
      </c>
      <c r="I9" s="308">
        <v>0.704444692301258</v>
      </c>
      <c r="K9" s="265"/>
      <c r="L9" s="170">
        <v>45742</v>
      </c>
      <c r="M9" s="152">
        <v>5.0515</v>
      </c>
      <c r="N9" s="308">
        <v>0.704002564316972</v>
      </c>
      <c r="P9" s="265"/>
      <c r="Q9" s="170">
        <v>45772</v>
      </c>
      <c r="R9" s="152">
        <v>5.228</v>
      </c>
      <c r="S9" s="308">
        <v>0.725446118835512</v>
      </c>
      <c r="U9" s="265"/>
      <c r="V9" s="170">
        <v>45804</v>
      </c>
      <c r="W9" s="152">
        <v>5.2317</v>
      </c>
      <c r="X9" s="308">
        <v>0.727878568646001</v>
      </c>
      <c r="Z9" s="265"/>
      <c r="AA9" s="147">
        <v>45833</v>
      </c>
      <c r="AB9" s="152">
        <v>5.2206</v>
      </c>
      <c r="AC9" s="308">
        <v>0.72844226153932</v>
      </c>
      <c r="AE9" s="265"/>
      <c r="AF9" s="147">
        <v>45866</v>
      </c>
      <c r="AG9" s="152">
        <v>5.223</v>
      </c>
      <c r="AH9" s="308">
        <v>0.730826815173437</v>
      </c>
      <c r="AJ9" s="265"/>
      <c r="AK9" s="147">
        <v>45895</v>
      </c>
      <c r="AL9" s="152">
        <v>5.1526</v>
      </c>
      <c r="AM9" s="308">
        <v>0.723801764342305</v>
      </c>
      <c r="AO9" s="265"/>
      <c r="AP9" s="147">
        <v>45925</v>
      </c>
      <c r="AQ9" s="152">
        <v>5.1261</v>
      </c>
      <c r="AR9" s="308">
        <v>0.72078798616384</v>
      </c>
      <c r="AT9" s="265"/>
      <c r="AU9" s="147">
        <v>45925</v>
      </c>
      <c r="AV9" s="152">
        <v>5.1261</v>
      </c>
      <c r="AW9" s="308">
        <v>0.72078798616384</v>
      </c>
      <c r="AY9" s="265"/>
      <c r="AZ9" s="147">
        <v>45958</v>
      </c>
      <c r="BA9" s="148">
        <v>5.0708</v>
      </c>
      <c r="BB9" s="308">
        <v>0.715648639494185</v>
      </c>
      <c r="BC9" s="8">
        <v>7.0856</v>
      </c>
      <c r="BE9" s="265"/>
      <c r="BF9" s="147">
        <v>45986</v>
      </c>
      <c r="BG9" s="148">
        <v>5.0258</v>
      </c>
      <c r="BH9" s="308">
        <f t="shared" si="7"/>
        <v>0.709598170163499</v>
      </c>
      <c r="BI9" s="8">
        <v>7.0826</v>
      </c>
      <c r="BK9" s="265"/>
      <c r="BL9" s="147">
        <v>46017</v>
      </c>
      <c r="BM9" s="148">
        <v>5.1292</v>
      </c>
      <c r="BN9" s="308">
        <f t="shared" si="1"/>
        <v>0.729014468859263</v>
      </c>
      <c r="BO9">
        <v>7.0358</v>
      </c>
      <c r="BQ9" s="265"/>
      <c r="BR9" s="147">
        <v>46049</v>
      </c>
      <c r="BS9" s="148">
        <v>5.0782</v>
      </c>
      <c r="BT9" s="308">
        <f t="shared" si="2"/>
        <v>0.72693177588823</v>
      </c>
      <c r="BU9">
        <v>6.9858</v>
      </c>
      <c r="BW9" s="265"/>
      <c r="BX9" s="147">
        <v>46077</v>
      </c>
      <c r="BY9" s="148">
        <v>5.0601</v>
      </c>
      <c r="BZ9" s="308">
        <f t="shared" si="0"/>
        <v>0.728973982193794</v>
      </c>
      <c r="CA9">
        <v>6.9414</v>
      </c>
      <c r="CC9" s="265"/>
      <c r="CD9" s="147">
        <v>46107</v>
      </c>
      <c r="CE9" s="148">
        <v>5.0009</v>
      </c>
      <c r="CF9" s="308">
        <f t="shared" si="3"/>
        <v>0.724180375347544</v>
      </c>
      <c r="CG9">
        <v>6.9056</v>
      </c>
      <c r="CI9" s="265"/>
      <c r="CJ9" s="147">
        <v>46139</v>
      </c>
      <c r="CK9" s="148">
        <v>5.0036</v>
      </c>
      <c r="CL9" s="308">
        <f t="shared" si="4"/>
        <v>0.729611105440441</v>
      </c>
      <c r="CM9">
        <v>6.8579</v>
      </c>
      <c r="CO9" s="265"/>
      <c r="CP9" s="147">
        <v>46168</v>
      </c>
      <c r="CQ9" s="148">
        <v>4.9288</v>
      </c>
      <c r="CR9" s="308">
        <f t="shared" si="5"/>
        <v>0.721766635426429</v>
      </c>
      <c r="CS9">
        <v>6.8288</v>
      </c>
      <c r="CU9" s="265"/>
      <c r="CV9" s="147">
        <v>46198</v>
      </c>
      <c r="CW9" s="148">
        <v>4.7853</v>
      </c>
      <c r="CX9" s="308">
        <f t="shared" si="6"/>
        <v>0.701564309695202</v>
      </c>
      <c r="CY9">
        <v>6.8209</v>
      </c>
    </row>
    <row r="10" spans="1:103">
      <c r="A10" s="265"/>
      <c r="B10" s="147">
        <v>45670</v>
      </c>
      <c r="C10" s="152">
        <v>5.0376</v>
      </c>
      <c r="D10" s="308">
        <v>0.700785977603116</v>
      </c>
      <c r="F10" s="265"/>
      <c r="G10" s="147">
        <v>45712</v>
      </c>
      <c r="H10" s="152">
        <v>5.0734</v>
      </c>
      <c r="I10" s="308">
        <v>0.707419440300068</v>
      </c>
      <c r="K10" s="265"/>
      <c r="L10" s="170">
        <v>45741</v>
      </c>
      <c r="M10" s="152">
        <v>5.0394</v>
      </c>
      <c r="N10" s="308">
        <v>0.70198361843205</v>
      </c>
      <c r="P10" s="265"/>
      <c r="Q10" s="170">
        <v>45771</v>
      </c>
      <c r="R10" s="152">
        <v>5.231</v>
      </c>
      <c r="S10" s="308">
        <v>0.725540236899775</v>
      </c>
      <c r="U10" s="265"/>
      <c r="V10" s="170">
        <v>45803</v>
      </c>
      <c r="W10" s="152">
        <v>5.2262</v>
      </c>
      <c r="X10" s="308">
        <v>0.727548619715173</v>
      </c>
      <c r="Z10" s="265"/>
      <c r="AA10" s="147">
        <v>45832</v>
      </c>
      <c r="AB10" s="152">
        <v>5.2194</v>
      </c>
      <c r="AC10" s="308">
        <v>0.728396784637714</v>
      </c>
      <c r="AE10" s="265"/>
      <c r="AF10" s="147">
        <v>45863</v>
      </c>
      <c r="AG10" s="152">
        <v>5.2407</v>
      </c>
      <c r="AH10" s="308">
        <v>0.733796328708047</v>
      </c>
      <c r="AJ10" s="265"/>
      <c r="AK10" s="147">
        <v>45894</v>
      </c>
      <c r="AL10" s="152">
        <v>5.1581</v>
      </c>
      <c r="AM10" s="308">
        <v>0.724849285423195</v>
      </c>
      <c r="AO10" s="265"/>
      <c r="AP10" s="147">
        <v>45924</v>
      </c>
      <c r="AQ10" s="152">
        <v>5.1363</v>
      </c>
      <c r="AR10" s="308">
        <v>0.722638828312956</v>
      </c>
      <c r="AT10" s="265"/>
      <c r="AU10" s="147">
        <v>45924</v>
      </c>
      <c r="AV10" s="152">
        <v>5.1363</v>
      </c>
      <c r="AW10" s="308">
        <v>0.722638828312956</v>
      </c>
      <c r="AY10" s="265"/>
      <c r="AZ10" s="147">
        <v>45957</v>
      </c>
      <c r="BA10" s="148">
        <v>5.0739</v>
      </c>
      <c r="BB10" s="308">
        <v>0.715833580226013</v>
      </c>
      <c r="BC10" s="8">
        <v>7.0881</v>
      </c>
      <c r="BE10" s="265"/>
      <c r="BF10" s="147">
        <v>45985</v>
      </c>
      <c r="BG10" s="148">
        <v>5.0331</v>
      </c>
      <c r="BH10" s="308">
        <f t="shared" si="7"/>
        <v>0.710418225189493</v>
      </c>
      <c r="BI10" s="8">
        <v>7.0847</v>
      </c>
      <c r="BK10" s="265"/>
      <c r="BL10" s="147">
        <v>46016</v>
      </c>
      <c r="BM10" s="148">
        <v>5.1366</v>
      </c>
      <c r="BN10" s="308">
        <f t="shared" si="1"/>
        <v>0.729713603818616</v>
      </c>
      <c r="BO10">
        <v>7.0392</v>
      </c>
      <c r="BQ10" s="265"/>
      <c r="BR10" s="147">
        <v>46048</v>
      </c>
      <c r="BS10" s="148">
        <v>5.0738</v>
      </c>
      <c r="BT10" s="308">
        <f t="shared" si="2"/>
        <v>0.726457912747162</v>
      </c>
      <c r="BU10">
        <v>6.9843</v>
      </c>
      <c r="BW10" s="265"/>
      <c r="BX10" s="147">
        <v>46066</v>
      </c>
      <c r="BY10" s="148">
        <v>5.0865</v>
      </c>
      <c r="BZ10" s="308">
        <f t="shared" si="0"/>
        <v>0.732946194414825</v>
      </c>
      <c r="CA10">
        <v>6.9398</v>
      </c>
      <c r="CC10" s="265"/>
      <c r="CD10" s="147">
        <v>46106</v>
      </c>
      <c r="CE10" s="148">
        <v>5.0045</v>
      </c>
      <c r="CF10" s="308">
        <f t="shared" si="3"/>
        <v>0.72622658211316</v>
      </c>
      <c r="CG10">
        <v>6.8911</v>
      </c>
      <c r="CI10" s="265"/>
      <c r="CJ10" s="147">
        <v>46136</v>
      </c>
      <c r="CK10" s="148">
        <v>5.0028</v>
      </c>
      <c r="CL10" s="308">
        <f t="shared" si="4"/>
        <v>0.728485307394356</v>
      </c>
      <c r="CM10">
        <v>6.8674</v>
      </c>
      <c r="CO10" s="265"/>
      <c r="CP10" s="147">
        <v>46167</v>
      </c>
      <c r="CQ10" s="148">
        <v>4.9322</v>
      </c>
      <c r="CR10" s="308">
        <f t="shared" si="5"/>
        <v>0.721947363798706</v>
      </c>
      <c r="CS10">
        <v>6.8318</v>
      </c>
      <c r="CU10" s="265"/>
      <c r="CV10" s="147">
        <v>46197</v>
      </c>
      <c r="CW10" s="148">
        <v>4.787</v>
      </c>
      <c r="CX10" s="308">
        <f t="shared" si="6"/>
        <v>0.701957621526505</v>
      </c>
      <c r="CY10">
        <v>6.8195</v>
      </c>
    </row>
    <row r="11" spans="1:103">
      <c r="A11" s="265"/>
      <c r="B11" s="147">
        <v>45667</v>
      </c>
      <c r="C11" s="152">
        <v>5.0359</v>
      </c>
      <c r="D11" s="308">
        <v>0.700491021129209</v>
      </c>
      <c r="F11" s="265"/>
      <c r="G11" s="147">
        <v>45709</v>
      </c>
      <c r="H11" s="152">
        <v>5.0781</v>
      </c>
      <c r="I11" s="308">
        <v>0.708282191475117</v>
      </c>
      <c r="K11" s="265"/>
      <c r="L11" s="170">
        <v>45740</v>
      </c>
      <c r="M11" s="152">
        <v>5.0306</v>
      </c>
      <c r="N11" s="308">
        <v>0.700835887433826</v>
      </c>
      <c r="P11" s="265"/>
      <c r="Q11" s="170">
        <v>45770</v>
      </c>
      <c r="R11" s="152">
        <v>5.255</v>
      </c>
      <c r="S11" s="308">
        <v>0.728687115203284</v>
      </c>
      <c r="U11" s="265"/>
      <c r="V11" s="170">
        <v>45800</v>
      </c>
      <c r="W11" s="152">
        <v>5.1983</v>
      </c>
      <c r="X11" s="308">
        <v>0.722799260278925</v>
      </c>
      <c r="Z11" s="265"/>
      <c r="AA11" s="147">
        <v>45831</v>
      </c>
      <c r="AB11" s="152">
        <v>5.225</v>
      </c>
      <c r="AC11" s="308">
        <v>0.728629200948264</v>
      </c>
      <c r="AE11" s="265"/>
      <c r="AF11" s="147">
        <v>45862</v>
      </c>
      <c r="AG11" s="152">
        <v>5.2508</v>
      </c>
      <c r="AH11" s="308">
        <v>0.735560692022134</v>
      </c>
      <c r="AJ11" s="265"/>
      <c r="AK11" s="147">
        <v>45891</v>
      </c>
      <c r="AL11" s="152">
        <v>5.1445</v>
      </c>
      <c r="AM11" s="308">
        <v>0.721316302351341</v>
      </c>
      <c r="AO11" s="265"/>
      <c r="AP11" s="147">
        <v>45923</v>
      </c>
      <c r="AQ11" s="152">
        <v>5.14</v>
      </c>
      <c r="AR11" s="308">
        <v>0.723362933982577</v>
      </c>
      <c r="AT11" s="265"/>
      <c r="AU11" s="147">
        <v>45923</v>
      </c>
      <c r="AV11" s="152">
        <v>5.14</v>
      </c>
      <c r="AW11" s="308">
        <v>0.723362933982577</v>
      </c>
      <c r="AY11" s="265"/>
      <c r="AZ11" s="147">
        <v>45954</v>
      </c>
      <c r="BA11" s="148">
        <v>5.0777</v>
      </c>
      <c r="BB11" s="308">
        <v>0.71589499210467</v>
      </c>
      <c r="BC11" s="8">
        <v>7.0928</v>
      </c>
      <c r="BE11" s="265"/>
      <c r="BF11" s="147">
        <v>45982</v>
      </c>
      <c r="BG11" s="148">
        <v>5.0386</v>
      </c>
      <c r="BH11" s="308">
        <f t="shared" si="7"/>
        <v>0.710913580246914</v>
      </c>
      <c r="BI11" s="8">
        <v>7.0875</v>
      </c>
      <c r="BK11" s="265"/>
      <c r="BL11" s="147">
        <v>46015</v>
      </c>
      <c r="BM11" s="148">
        <v>5.1364</v>
      </c>
      <c r="BN11" s="308">
        <f t="shared" si="1"/>
        <v>0.728867193597366</v>
      </c>
      <c r="BO11">
        <v>7.0471</v>
      </c>
      <c r="BQ11" s="265"/>
      <c r="BR11" s="147">
        <v>46045</v>
      </c>
      <c r="BS11" s="148">
        <v>5.047</v>
      </c>
      <c r="BT11" s="308">
        <f t="shared" si="2"/>
        <v>0.72173204250025</v>
      </c>
      <c r="BU11">
        <v>6.9929</v>
      </c>
      <c r="BW11" s="265"/>
      <c r="BX11" s="147">
        <v>46065</v>
      </c>
      <c r="BY11" s="148">
        <v>5.1029</v>
      </c>
      <c r="BZ11" s="308">
        <f t="shared" si="0"/>
        <v>0.734684768993766</v>
      </c>
      <c r="CA11">
        <v>6.9457</v>
      </c>
      <c r="CC11" s="265"/>
      <c r="CD11" s="147">
        <v>46105</v>
      </c>
      <c r="CE11" s="148">
        <v>5.0183</v>
      </c>
      <c r="CF11" s="308">
        <f t="shared" si="3"/>
        <v>0.727891156462585</v>
      </c>
      <c r="CG11">
        <v>6.8943</v>
      </c>
      <c r="CI11" s="265"/>
      <c r="CJ11" s="147">
        <v>46135</v>
      </c>
      <c r="CK11" s="148">
        <v>5.0079</v>
      </c>
      <c r="CL11" s="308">
        <f t="shared" si="4"/>
        <v>0.729482884195193</v>
      </c>
      <c r="CM11">
        <v>6.865</v>
      </c>
      <c r="CO11" s="265"/>
      <c r="CP11" s="147">
        <v>46164</v>
      </c>
      <c r="CQ11" s="148">
        <v>4.9468</v>
      </c>
      <c r="CR11" s="308">
        <f t="shared" si="5"/>
        <v>0.723501967150776</v>
      </c>
      <c r="CS11">
        <v>6.8373</v>
      </c>
      <c r="CU11" s="265"/>
      <c r="CV11" s="147">
        <v>46196</v>
      </c>
      <c r="CW11" s="148">
        <v>4.799</v>
      </c>
      <c r="CX11" s="308">
        <f t="shared" si="6"/>
        <v>0.703965029117953</v>
      </c>
      <c r="CY11">
        <v>6.8171</v>
      </c>
    </row>
    <row r="12" spans="1:103">
      <c r="A12" s="265"/>
      <c r="B12" s="147">
        <v>45666</v>
      </c>
      <c r="C12" s="152">
        <v>5.049</v>
      </c>
      <c r="D12" s="308">
        <v>0.702362073282698</v>
      </c>
      <c r="F12" s="265"/>
      <c r="G12" s="147">
        <v>45708</v>
      </c>
      <c r="H12" s="152">
        <v>5.072</v>
      </c>
      <c r="I12" s="308">
        <v>0.70727353859884</v>
      </c>
      <c r="K12" s="265"/>
      <c r="L12" s="170">
        <v>45737</v>
      </c>
      <c r="M12" s="152">
        <v>5.0333</v>
      </c>
      <c r="N12" s="308">
        <v>0.701407469342252</v>
      </c>
      <c r="P12" s="265"/>
      <c r="Q12" s="170">
        <v>45769</v>
      </c>
      <c r="R12" s="152">
        <v>5.2327</v>
      </c>
      <c r="S12" s="308">
        <v>0.726017704026417</v>
      </c>
      <c r="U12" s="265"/>
      <c r="V12" s="170">
        <v>45799</v>
      </c>
      <c r="W12" s="152">
        <v>5.1884</v>
      </c>
      <c r="X12" s="308">
        <v>0.721583244092736</v>
      </c>
      <c r="Z12" s="265"/>
      <c r="AA12" s="147">
        <v>45828</v>
      </c>
      <c r="AB12" s="152">
        <v>5.2392</v>
      </c>
      <c r="AC12" s="308">
        <v>0.730762256782202</v>
      </c>
      <c r="AE12" s="265"/>
      <c r="AF12" s="147">
        <v>45861</v>
      </c>
      <c r="AG12" s="152">
        <v>5.2556</v>
      </c>
      <c r="AH12" s="308">
        <v>0.735934130562635</v>
      </c>
      <c r="AJ12" s="265"/>
      <c r="AK12" s="147">
        <v>45890</v>
      </c>
      <c r="AL12" s="152">
        <v>5.1547</v>
      </c>
      <c r="AM12" s="308">
        <v>0.723091166692384</v>
      </c>
      <c r="AO12" s="265"/>
      <c r="AP12" s="147">
        <v>45922</v>
      </c>
      <c r="AQ12" s="152">
        <v>5.1626</v>
      </c>
      <c r="AR12" s="308">
        <v>0.72604280932692</v>
      </c>
      <c r="AT12" s="265"/>
      <c r="AU12" s="147">
        <v>45922</v>
      </c>
      <c r="AV12" s="152">
        <v>5.1626</v>
      </c>
      <c r="AW12" s="308">
        <v>0.72604280932692</v>
      </c>
      <c r="AY12" s="265"/>
      <c r="AZ12" s="147">
        <v>45953</v>
      </c>
      <c r="BA12" s="148">
        <v>5.0778</v>
      </c>
      <c r="BB12" s="308">
        <v>0.716010039764235</v>
      </c>
      <c r="BC12" s="8">
        <v>7.0918</v>
      </c>
      <c r="BE12" s="265"/>
      <c r="BF12" s="147">
        <v>45981</v>
      </c>
      <c r="BG12" s="148">
        <v>5.0575</v>
      </c>
      <c r="BH12" s="308">
        <f t="shared" si="7"/>
        <v>0.713278330160073</v>
      </c>
      <c r="BI12" s="8">
        <v>7.0905</v>
      </c>
      <c r="BK12" s="265"/>
      <c r="BL12" s="147">
        <v>46014</v>
      </c>
      <c r="BM12" s="148">
        <v>5.1172</v>
      </c>
      <c r="BN12" s="308">
        <f t="shared" si="1"/>
        <v>0.725607248699006</v>
      </c>
      <c r="BO12">
        <v>7.0523</v>
      </c>
      <c r="BQ12" s="265"/>
      <c r="BR12" s="147">
        <v>46044</v>
      </c>
      <c r="BS12" s="148">
        <v>5.0408</v>
      </c>
      <c r="BT12" s="308">
        <f t="shared" si="2"/>
        <v>0.71991887916137</v>
      </c>
      <c r="BU12">
        <v>7.0019</v>
      </c>
      <c r="BW12" s="265"/>
      <c r="BX12" s="147">
        <v>46064</v>
      </c>
      <c r="BY12" s="148">
        <v>5.1105</v>
      </c>
      <c r="BZ12" s="308">
        <f t="shared" si="0"/>
        <v>0.735980298971745</v>
      </c>
      <c r="CA12">
        <v>6.9438</v>
      </c>
      <c r="CC12" s="265"/>
      <c r="CD12" s="147">
        <v>46104</v>
      </c>
      <c r="CE12" s="148">
        <v>5.0275</v>
      </c>
      <c r="CF12" s="308">
        <f t="shared" si="3"/>
        <v>0.728190495502672</v>
      </c>
      <c r="CG12">
        <v>6.9041</v>
      </c>
      <c r="CI12" s="265"/>
      <c r="CJ12" s="147">
        <v>46134</v>
      </c>
      <c r="CK12" s="148">
        <v>5.0082</v>
      </c>
      <c r="CL12" s="308">
        <f t="shared" si="4"/>
        <v>0.729686020252058</v>
      </c>
      <c r="CM12">
        <v>6.8635</v>
      </c>
      <c r="CO12" s="265"/>
      <c r="CP12" s="147">
        <v>46163</v>
      </c>
      <c r="CQ12" s="148">
        <v>4.9545</v>
      </c>
      <c r="CR12" s="308">
        <f t="shared" si="5"/>
        <v>0.724882587894483</v>
      </c>
      <c r="CS12">
        <v>6.8349</v>
      </c>
      <c r="CU12" s="265"/>
      <c r="CV12" s="147">
        <v>46195</v>
      </c>
      <c r="CW12" s="148">
        <v>4.7915</v>
      </c>
      <c r="CX12" s="308">
        <f t="shared" si="6"/>
        <v>0.703081438004402</v>
      </c>
      <c r="CY12">
        <v>6.815</v>
      </c>
    </row>
    <row r="13" spans="1:103">
      <c r="A13" s="265"/>
      <c r="B13" s="147">
        <v>45665</v>
      </c>
      <c r="C13" s="152">
        <v>5.0528</v>
      </c>
      <c r="D13" s="308">
        <v>0.702880910317582</v>
      </c>
      <c r="F13" s="265"/>
      <c r="G13" s="147">
        <v>45707</v>
      </c>
      <c r="H13" s="152">
        <v>5.0886</v>
      </c>
      <c r="I13" s="308">
        <v>0.709657624991284</v>
      </c>
      <c r="K13" s="265"/>
      <c r="L13" s="170">
        <v>45736</v>
      </c>
      <c r="M13" s="152">
        <v>5.0283</v>
      </c>
      <c r="N13" s="308">
        <v>0.700769295091563</v>
      </c>
      <c r="P13" s="265"/>
      <c r="Q13" s="170">
        <v>45768</v>
      </c>
      <c r="R13" s="152">
        <v>5.238</v>
      </c>
      <c r="S13" s="308">
        <v>0.726944695024634</v>
      </c>
      <c r="U13" s="265"/>
      <c r="V13" s="170">
        <v>45798</v>
      </c>
      <c r="W13" s="152">
        <v>5.178</v>
      </c>
      <c r="X13" s="308">
        <v>0.719796488594187</v>
      </c>
      <c r="Z13" s="265"/>
      <c r="AA13" s="147">
        <v>45827</v>
      </c>
      <c r="AB13" s="152">
        <v>5.2438</v>
      </c>
      <c r="AC13" s="308">
        <v>0.731057173528141</v>
      </c>
      <c r="AE13" s="265"/>
      <c r="AF13" s="147">
        <v>45860</v>
      </c>
      <c r="AG13" s="152">
        <v>5.2282</v>
      </c>
      <c r="AH13" s="308">
        <v>0.73162608452281</v>
      </c>
      <c r="AJ13" s="265"/>
      <c r="AK13" s="147">
        <v>45889</v>
      </c>
      <c r="AL13" s="152">
        <v>5.1615</v>
      </c>
      <c r="AM13" s="308">
        <v>0.723061190182674</v>
      </c>
      <c r="AO13" s="265"/>
      <c r="AP13" s="147">
        <v>45919</v>
      </c>
      <c r="AQ13" s="152">
        <v>5.1574</v>
      </c>
      <c r="AR13" s="308">
        <v>0.725087166797886</v>
      </c>
      <c r="AT13" s="265"/>
      <c r="AU13" s="147">
        <v>45919</v>
      </c>
      <c r="AV13" s="152">
        <v>5.1574</v>
      </c>
      <c r="AW13" s="308">
        <v>0.725087166797886</v>
      </c>
      <c r="AY13" s="265"/>
      <c r="AZ13" s="147">
        <v>45952</v>
      </c>
      <c r="BA13" s="148">
        <v>5.0721</v>
      </c>
      <c r="BB13" s="308">
        <v>0.714843419680356</v>
      </c>
      <c r="BC13" s="8">
        <v>7.0954</v>
      </c>
      <c r="BE13" s="265"/>
      <c r="BF13" s="147">
        <v>45980</v>
      </c>
      <c r="BG13" s="148">
        <v>5.0743</v>
      </c>
      <c r="BH13" s="308">
        <f t="shared" si="7"/>
        <v>0.71598092335478</v>
      </c>
      <c r="BI13" s="8">
        <v>7.0872</v>
      </c>
      <c r="BK13" s="265"/>
      <c r="BL13" s="147">
        <v>46013</v>
      </c>
      <c r="BM13" s="148">
        <v>5.1071</v>
      </c>
      <c r="BN13" s="308">
        <f t="shared" si="1"/>
        <v>0.723672277957264</v>
      </c>
      <c r="BO13">
        <v>7.0572</v>
      </c>
      <c r="BQ13" s="265"/>
      <c r="BR13" s="147">
        <v>46043</v>
      </c>
      <c r="BS13" s="148">
        <v>5.0365</v>
      </c>
      <c r="BT13" s="308">
        <f t="shared" si="2"/>
        <v>0.719356128774245</v>
      </c>
      <c r="BU13">
        <v>7.0014</v>
      </c>
      <c r="BW13" s="265"/>
      <c r="BX13" s="147">
        <v>46063</v>
      </c>
      <c r="BY13" s="148">
        <v>5.1071</v>
      </c>
      <c r="BZ13" s="308">
        <f t="shared" si="0"/>
        <v>0.73527887356388</v>
      </c>
      <c r="CA13">
        <v>6.9458</v>
      </c>
      <c r="CC13" s="265"/>
      <c r="CD13" s="147">
        <v>46101</v>
      </c>
      <c r="CE13" s="148">
        <v>5.0105</v>
      </c>
      <c r="CF13" s="308">
        <f t="shared" si="3"/>
        <v>0.727234462538826</v>
      </c>
      <c r="CG13">
        <v>6.8898</v>
      </c>
      <c r="CI13" s="265"/>
      <c r="CJ13" s="147">
        <v>46133</v>
      </c>
      <c r="CK13" s="148">
        <v>5.0084</v>
      </c>
      <c r="CL13" s="308">
        <f t="shared" si="4"/>
        <v>0.730151325188792</v>
      </c>
      <c r="CM13">
        <v>6.8594</v>
      </c>
      <c r="CO13" s="265"/>
      <c r="CP13" s="147">
        <v>46162</v>
      </c>
      <c r="CQ13" s="148">
        <v>4.9629</v>
      </c>
      <c r="CR13" s="308">
        <f t="shared" si="5"/>
        <v>0.725602000087723</v>
      </c>
      <c r="CS13">
        <v>6.8397</v>
      </c>
      <c r="CU13" s="265"/>
      <c r="CV13" s="147">
        <v>46191</v>
      </c>
      <c r="CW13" s="148">
        <v>4.8168</v>
      </c>
      <c r="CX13" s="308">
        <f t="shared" si="6"/>
        <v>0.707001321003963</v>
      </c>
      <c r="CY13">
        <v>6.813</v>
      </c>
    </row>
    <row r="14" spans="1:103">
      <c r="A14" s="265"/>
      <c r="B14" s="147">
        <v>45664</v>
      </c>
      <c r="C14" s="152">
        <v>5.0495</v>
      </c>
      <c r="D14" s="308">
        <v>0.702500034780673</v>
      </c>
      <c r="F14" s="265"/>
      <c r="G14" s="147">
        <v>45706</v>
      </c>
      <c r="H14" s="152">
        <v>5.0803</v>
      </c>
      <c r="I14" s="308">
        <v>0.708579159518529</v>
      </c>
      <c r="K14" s="265"/>
      <c r="L14" s="170">
        <v>45735</v>
      </c>
      <c r="M14" s="152">
        <v>5.0308</v>
      </c>
      <c r="N14" s="308">
        <v>0.701675104955577</v>
      </c>
      <c r="P14" s="265"/>
      <c r="Q14" s="170">
        <v>45765</v>
      </c>
      <c r="R14" s="152">
        <v>5.2355</v>
      </c>
      <c r="S14" s="308">
        <v>0.726456590212158</v>
      </c>
      <c r="U14" s="265"/>
      <c r="V14" s="170">
        <v>45797</v>
      </c>
      <c r="W14" s="152">
        <v>5.157</v>
      </c>
      <c r="X14" s="308">
        <v>0.716937064686992</v>
      </c>
      <c r="Z14" s="265"/>
      <c r="AA14" s="147">
        <v>45826</v>
      </c>
      <c r="AB14" s="152">
        <v>5.2568</v>
      </c>
      <c r="AC14" s="308">
        <v>0.732542746059837</v>
      </c>
      <c r="AE14" s="265"/>
      <c r="AF14" s="147">
        <v>45859</v>
      </c>
      <c r="AG14" s="152">
        <v>5.2152</v>
      </c>
      <c r="AH14" s="308">
        <v>0.729174240093957</v>
      </c>
      <c r="AJ14" s="265"/>
      <c r="AK14" s="147">
        <v>45888</v>
      </c>
      <c r="AL14" s="152">
        <v>5.1835</v>
      </c>
      <c r="AM14" s="308">
        <v>0.726397511175885</v>
      </c>
      <c r="AO14" s="265"/>
      <c r="AP14" s="147">
        <v>45918</v>
      </c>
      <c r="AQ14" s="152">
        <v>5.1619</v>
      </c>
      <c r="AR14" s="308">
        <v>0.726158823943167</v>
      </c>
      <c r="AT14" s="265"/>
      <c r="AU14" s="147">
        <v>45918</v>
      </c>
      <c r="AV14" s="152">
        <v>5.1619</v>
      </c>
      <c r="AW14" s="308">
        <v>0.726158823943167</v>
      </c>
      <c r="AY14" s="265"/>
      <c r="AZ14" s="147">
        <v>45951</v>
      </c>
      <c r="BA14" s="148">
        <v>5.0633</v>
      </c>
      <c r="BB14" s="308">
        <v>0.713844635556182</v>
      </c>
      <c r="BC14" s="8">
        <v>7.093</v>
      </c>
      <c r="BE14" s="265"/>
      <c r="BF14" s="147">
        <v>45979</v>
      </c>
      <c r="BG14" s="148">
        <v>5.051</v>
      </c>
      <c r="BH14" s="308">
        <f t="shared" si="7"/>
        <v>0.712854239584509</v>
      </c>
      <c r="BI14" s="8">
        <v>7.0856</v>
      </c>
      <c r="BK14" s="265"/>
      <c r="BL14" s="147">
        <v>46010</v>
      </c>
      <c r="BM14" s="148">
        <v>5.1131</v>
      </c>
      <c r="BN14" s="308">
        <f t="shared" si="1"/>
        <v>0.724748405386251</v>
      </c>
      <c r="BO14">
        <v>7.055</v>
      </c>
      <c r="BQ14" s="265"/>
      <c r="BR14" s="147">
        <v>46042</v>
      </c>
      <c r="BS14" s="148">
        <v>5.0219</v>
      </c>
      <c r="BT14" s="308">
        <f t="shared" si="2"/>
        <v>0.717352798331572</v>
      </c>
      <c r="BU14">
        <v>7.0006</v>
      </c>
      <c r="BW14" s="265"/>
      <c r="BX14" s="147">
        <v>46062</v>
      </c>
      <c r="BY14" s="148">
        <v>5.077</v>
      </c>
      <c r="BZ14" s="308">
        <f t="shared" si="0"/>
        <v>0.730261927707377</v>
      </c>
      <c r="CA14">
        <v>6.9523</v>
      </c>
      <c r="CC14" s="265"/>
      <c r="CD14" s="147">
        <v>46100</v>
      </c>
      <c r="CE14" s="148">
        <v>5.022</v>
      </c>
      <c r="CF14" s="308">
        <f t="shared" si="3"/>
        <v>0.728089887640449</v>
      </c>
      <c r="CG14">
        <v>6.8975</v>
      </c>
      <c r="CI14" s="265"/>
      <c r="CJ14" s="147">
        <v>46132</v>
      </c>
      <c r="CK14" s="148">
        <v>4.9931</v>
      </c>
      <c r="CL14" s="308">
        <f t="shared" si="4"/>
        <v>0.7273482111642</v>
      </c>
      <c r="CM14">
        <v>6.8648</v>
      </c>
      <c r="CO14" s="265"/>
      <c r="CP14" s="147">
        <v>46161</v>
      </c>
      <c r="CQ14" s="148">
        <v>4.959</v>
      </c>
      <c r="CR14" s="308">
        <f t="shared" si="5"/>
        <v>0.72526508226691</v>
      </c>
      <c r="CS14">
        <v>6.8375</v>
      </c>
      <c r="CU14" s="265"/>
      <c r="CV14" s="147">
        <v>46190</v>
      </c>
      <c r="CW14" s="148">
        <v>4.845</v>
      </c>
      <c r="CX14" s="308">
        <f t="shared" si="6"/>
        <v>0.711495535714286</v>
      </c>
      <c r="CY14">
        <v>6.8096</v>
      </c>
    </row>
    <row r="15" spans="1:103">
      <c r="A15" s="265"/>
      <c r="B15" s="147">
        <v>45663</v>
      </c>
      <c r="C15" s="152">
        <v>5.0159</v>
      </c>
      <c r="D15" s="308">
        <v>0.697854638544159</v>
      </c>
      <c r="F15" s="265"/>
      <c r="G15" s="147">
        <v>45705</v>
      </c>
      <c r="H15" s="152">
        <v>5.0821</v>
      </c>
      <c r="I15" s="308">
        <v>0.708780787146802</v>
      </c>
      <c r="K15" s="265"/>
      <c r="L15" s="170">
        <v>45734</v>
      </c>
      <c r="M15" s="152">
        <v>5.0308</v>
      </c>
      <c r="N15" s="308">
        <v>0.701322961537925</v>
      </c>
      <c r="P15" s="265"/>
      <c r="Q15" s="170">
        <v>45764</v>
      </c>
      <c r="R15" s="152">
        <v>5.2301</v>
      </c>
      <c r="S15" s="308">
        <v>0.725546230144968</v>
      </c>
      <c r="U15" s="265"/>
      <c r="V15" s="170">
        <v>45796</v>
      </c>
      <c r="W15" s="152">
        <v>5.1609</v>
      </c>
      <c r="X15" s="308">
        <v>0.717628900383781</v>
      </c>
      <c r="Z15" s="265"/>
      <c r="AA15" s="147">
        <v>45825</v>
      </c>
      <c r="AB15" s="152">
        <v>5.2902</v>
      </c>
      <c r="AC15" s="308">
        <v>0.73735121121735</v>
      </c>
      <c r="AE15" s="265"/>
      <c r="AF15" s="147">
        <v>45856</v>
      </c>
      <c r="AG15" s="152">
        <v>5.2104</v>
      </c>
      <c r="AH15" s="308">
        <v>0.728747657277127</v>
      </c>
      <c r="AJ15" s="265"/>
      <c r="AK15" s="147">
        <v>45887</v>
      </c>
      <c r="AL15" s="152">
        <v>5.176</v>
      </c>
      <c r="AM15" s="308">
        <v>0.725722778385351</v>
      </c>
      <c r="AO15" s="265"/>
      <c r="AP15" s="147">
        <v>45917</v>
      </c>
      <c r="AQ15" s="152">
        <v>5.1671</v>
      </c>
      <c r="AR15" s="308">
        <v>0.727627335839917</v>
      </c>
      <c r="AT15" s="265"/>
      <c r="AU15" s="147">
        <v>45917</v>
      </c>
      <c r="AV15" s="152">
        <v>5.1671</v>
      </c>
      <c r="AW15" s="308">
        <v>0.727627335839917</v>
      </c>
      <c r="AY15" s="265"/>
      <c r="AZ15" s="147">
        <v>45950</v>
      </c>
      <c r="BA15" s="148">
        <v>5.0758</v>
      </c>
      <c r="BB15" s="308">
        <v>0.715173375790794</v>
      </c>
      <c r="BC15" s="8">
        <v>7.0973</v>
      </c>
      <c r="BE15" s="265"/>
      <c r="BF15" s="147">
        <v>45978</v>
      </c>
      <c r="BG15" s="148">
        <v>5.0533</v>
      </c>
      <c r="BH15" s="308">
        <f t="shared" si="7"/>
        <v>0.713581676457298</v>
      </c>
      <c r="BI15" s="8">
        <v>7.0816</v>
      </c>
      <c r="BK15" s="265"/>
      <c r="BL15" s="147">
        <v>46009</v>
      </c>
      <c r="BM15" s="148">
        <v>5.1126</v>
      </c>
      <c r="BN15" s="308">
        <f t="shared" si="1"/>
        <v>0.724338721788533</v>
      </c>
      <c r="BO15">
        <v>7.0583</v>
      </c>
      <c r="BQ15" s="265"/>
      <c r="BR15" s="147">
        <v>46041</v>
      </c>
      <c r="BS15" s="148">
        <v>5.018</v>
      </c>
      <c r="BT15" s="308">
        <f t="shared" si="2"/>
        <v>0.716335241466931</v>
      </c>
      <c r="BU15">
        <v>7.0051</v>
      </c>
      <c r="BW15" s="265"/>
      <c r="BX15" s="147">
        <v>46059</v>
      </c>
      <c r="BY15" s="148">
        <v>5.0725</v>
      </c>
      <c r="BZ15" s="308">
        <f t="shared" si="0"/>
        <v>0.72891220002874</v>
      </c>
      <c r="CA15">
        <v>6.959</v>
      </c>
      <c r="CC15" s="265"/>
      <c r="CD15" s="147">
        <v>46099</v>
      </c>
      <c r="CE15" s="148">
        <v>5.0266</v>
      </c>
      <c r="CF15" s="308">
        <f t="shared" si="3"/>
        <v>0.729454788198929</v>
      </c>
      <c r="CG15">
        <v>6.8909</v>
      </c>
      <c r="CI15" s="265"/>
      <c r="CJ15" s="147">
        <v>46129</v>
      </c>
      <c r="CK15" s="148">
        <v>4.9923</v>
      </c>
      <c r="CL15" s="308">
        <f t="shared" si="4"/>
        <v>0.727507213430095</v>
      </c>
      <c r="CM15">
        <v>6.8622</v>
      </c>
      <c r="CO15" s="265"/>
      <c r="CP15" s="147">
        <v>46160</v>
      </c>
      <c r="CQ15" s="148">
        <v>4.9608</v>
      </c>
      <c r="CR15" s="308">
        <f t="shared" si="5"/>
        <v>0.724892233506247</v>
      </c>
      <c r="CS15">
        <v>6.8435</v>
      </c>
      <c r="CU15" s="265"/>
      <c r="CV15" s="147">
        <v>46189</v>
      </c>
      <c r="CW15" s="148">
        <v>4.8465</v>
      </c>
      <c r="CX15" s="308">
        <f t="shared" si="6"/>
        <v>0.711590415222881</v>
      </c>
      <c r="CY15">
        <v>6.8108</v>
      </c>
    </row>
    <row r="16" spans="1:103">
      <c r="A16" s="265"/>
      <c r="B16" s="147">
        <v>45660</v>
      </c>
      <c r="C16" s="152">
        <v>5.0302</v>
      </c>
      <c r="D16" s="308">
        <v>0.69982470296892</v>
      </c>
      <c r="F16" s="265"/>
      <c r="G16" s="147">
        <v>45702</v>
      </c>
      <c r="H16" s="152">
        <v>5.0784</v>
      </c>
      <c r="I16" s="308">
        <v>0.708225253116894</v>
      </c>
      <c r="K16" s="265"/>
      <c r="L16" s="170">
        <v>45733</v>
      </c>
      <c r="M16" s="152">
        <v>5.0068</v>
      </c>
      <c r="N16" s="308">
        <v>0.698415355429082</v>
      </c>
      <c r="P16" s="265"/>
      <c r="Q16" s="170">
        <v>45763</v>
      </c>
      <c r="R16" s="152">
        <v>5.2045</v>
      </c>
      <c r="S16" s="308">
        <v>0.721514424743183</v>
      </c>
      <c r="U16" s="265"/>
      <c r="V16" s="170">
        <v>45793</v>
      </c>
      <c r="W16" s="152">
        <v>5.1596</v>
      </c>
      <c r="X16" s="308">
        <v>0.717228724735189</v>
      </c>
      <c r="Z16" s="265"/>
      <c r="AA16" s="147">
        <v>45824</v>
      </c>
      <c r="AB16" s="152">
        <v>5.2885</v>
      </c>
      <c r="AC16" s="308">
        <v>0.736672749306997</v>
      </c>
      <c r="AE16" s="265"/>
      <c r="AF16" s="147">
        <v>45855</v>
      </c>
      <c r="AG16" s="152">
        <v>5.2274</v>
      </c>
      <c r="AH16" s="308">
        <v>0.731503897230657</v>
      </c>
      <c r="AJ16" s="265"/>
      <c r="AK16" s="147">
        <v>45884</v>
      </c>
      <c r="AL16" s="152">
        <v>5.1818</v>
      </c>
      <c r="AM16" s="308">
        <v>0.726037185971893</v>
      </c>
      <c r="AO16" s="265"/>
      <c r="AP16" s="147">
        <v>45916</v>
      </c>
      <c r="AQ16" s="152">
        <v>5.1581</v>
      </c>
      <c r="AR16" s="308">
        <v>0.726216790797865</v>
      </c>
      <c r="AT16" s="265"/>
      <c r="AU16" s="147">
        <v>45916</v>
      </c>
      <c r="AV16" s="152">
        <v>5.1581</v>
      </c>
      <c r="AW16" s="308">
        <v>0.726216790797865</v>
      </c>
      <c r="AY16" s="265"/>
      <c r="AZ16" s="147">
        <v>45947</v>
      </c>
      <c r="BA16" s="148">
        <v>5.0557</v>
      </c>
      <c r="BB16" s="308">
        <v>0.712582277410534</v>
      </c>
      <c r="BC16" s="8">
        <v>7.0949</v>
      </c>
      <c r="BE16" s="265"/>
      <c r="BF16" s="147">
        <v>45975</v>
      </c>
      <c r="BG16" s="148">
        <v>5.0492</v>
      </c>
      <c r="BH16" s="308">
        <f t="shared" si="7"/>
        <v>0.712912107306742</v>
      </c>
      <c r="BI16" s="8">
        <v>7.0825</v>
      </c>
      <c r="BK16" s="265"/>
      <c r="BL16" s="147">
        <v>46008</v>
      </c>
      <c r="BM16" s="148">
        <v>5.1214</v>
      </c>
      <c r="BN16" s="308">
        <f t="shared" si="1"/>
        <v>0.725688294390206</v>
      </c>
      <c r="BO16">
        <v>7.0573</v>
      </c>
      <c r="BQ16" s="265"/>
      <c r="BR16" s="147">
        <v>46038</v>
      </c>
      <c r="BS16" s="148">
        <v>5.0245</v>
      </c>
      <c r="BT16" s="308">
        <f t="shared" si="2"/>
        <v>0.716986786152573</v>
      </c>
      <c r="BU16">
        <v>7.0078</v>
      </c>
      <c r="BW16" s="265"/>
      <c r="BX16" s="147">
        <v>46058</v>
      </c>
      <c r="BY16" s="148">
        <v>5.0851</v>
      </c>
      <c r="BZ16" s="308">
        <f t="shared" si="0"/>
        <v>0.730932873364956</v>
      </c>
      <c r="CA16">
        <v>6.957</v>
      </c>
      <c r="CC16" s="265"/>
      <c r="CD16" s="147">
        <v>46098</v>
      </c>
      <c r="CE16" s="148">
        <v>5.0339</v>
      </c>
      <c r="CF16" s="308">
        <f t="shared" si="3"/>
        <v>0.729963312596975</v>
      </c>
      <c r="CG16">
        <v>6.8961</v>
      </c>
      <c r="CI16" s="265"/>
      <c r="CJ16" s="147">
        <v>46128</v>
      </c>
      <c r="CK16" s="148">
        <v>4.9773</v>
      </c>
      <c r="CL16" s="308">
        <f t="shared" si="4"/>
        <v>0.725384749912557</v>
      </c>
      <c r="CM16">
        <v>6.8616</v>
      </c>
      <c r="CO16" s="265"/>
      <c r="CP16" s="147">
        <v>46157</v>
      </c>
      <c r="CQ16" s="148">
        <v>4.9687</v>
      </c>
      <c r="CR16" s="308">
        <f t="shared" si="5"/>
        <v>0.726258861360813</v>
      </c>
      <c r="CS16">
        <v>6.8415</v>
      </c>
      <c r="CU16" s="265"/>
      <c r="CV16" s="147">
        <v>46188</v>
      </c>
      <c r="CW16" s="148">
        <v>4.8525</v>
      </c>
      <c r="CX16" s="308">
        <f t="shared" si="6"/>
        <v>0.712680648572436</v>
      </c>
      <c r="CY16">
        <v>6.8088</v>
      </c>
    </row>
    <row r="17" spans="1:103">
      <c r="A17" s="265"/>
      <c r="B17" s="147">
        <v>45659</v>
      </c>
      <c r="C17" s="152">
        <v>5.0442</v>
      </c>
      <c r="D17" s="308">
        <v>0.701762684511471</v>
      </c>
      <c r="F17" s="265"/>
      <c r="G17" s="147">
        <v>45701</v>
      </c>
      <c r="H17" s="152">
        <v>5.0576</v>
      </c>
      <c r="I17" s="308">
        <v>0.705196670338404</v>
      </c>
      <c r="K17" s="265"/>
      <c r="L17" s="170">
        <v>45730</v>
      </c>
      <c r="M17" s="152">
        <v>4.9947</v>
      </c>
      <c r="N17" s="308">
        <v>0.696241880175081</v>
      </c>
      <c r="P17" s="265"/>
      <c r="Q17" s="170">
        <v>45762</v>
      </c>
      <c r="R17" s="152">
        <v>5.2182</v>
      </c>
      <c r="S17" s="308">
        <v>0.723784953395473</v>
      </c>
      <c r="U17" s="265"/>
      <c r="V17" s="170">
        <v>45792</v>
      </c>
      <c r="W17" s="152">
        <v>5.1557</v>
      </c>
      <c r="X17" s="308">
        <v>0.716437613773745</v>
      </c>
      <c r="Z17" s="265"/>
      <c r="AA17" s="147">
        <v>45821</v>
      </c>
      <c r="AB17" s="152">
        <v>5.2715</v>
      </c>
      <c r="AC17" s="308">
        <v>0.734478626762526</v>
      </c>
      <c r="AE17" s="265"/>
      <c r="AF17" s="147">
        <v>45854</v>
      </c>
      <c r="AG17" s="152">
        <v>5.2242</v>
      </c>
      <c r="AH17" s="308">
        <v>0.730391745658921</v>
      </c>
      <c r="AJ17" s="265"/>
      <c r="AK17" s="147">
        <v>45883</v>
      </c>
      <c r="AL17" s="152">
        <v>5.1958</v>
      </c>
      <c r="AM17" s="308">
        <v>0.728345739237703</v>
      </c>
      <c r="AO17" s="265"/>
      <c r="AP17" s="147">
        <v>45915</v>
      </c>
      <c r="AQ17" s="152">
        <v>5.1366</v>
      </c>
      <c r="AR17" s="308">
        <v>0.722894618329205</v>
      </c>
      <c r="AT17" s="265"/>
      <c r="AU17" s="147">
        <v>45915</v>
      </c>
      <c r="AV17" s="152">
        <v>5.1366</v>
      </c>
      <c r="AW17" s="308">
        <v>0.722894618329205</v>
      </c>
      <c r="AY17" s="265"/>
      <c r="AZ17" s="147">
        <v>45946</v>
      </c>
      <c r="BA17" s="148">
        <v>5.0581</v>
      </c>
      <c r="BB17" s="308">
        <v>0.712729680982978</v>
      </c>
      <c r="BC17" s="8">
        <v>7.0968</v>
      </c>
      <c r="BE17" s="265"/>
      <c r="BF17" s="147">
        <v>45974</v>
      </c>
      <c r="BG17" s="148">
        <v>5.0659</v>
      </c>
      <c r="BH17" s="308">
        <f t="shared" si="7"/>
        <v>0.714866295068087</v>
      </c>
      <c r="BI17" s="8">
        <v>7.0865</v>
      </c>
      <c r="BK17" s="265"/>
      <c r="BL17" s="147">
        <v>46007</v>
      </c>
      <c r="BM17" s="148">
        <v>5.1208</v>
      </c>
      <c r="BN17" s="308">
        <f t="shared" si="1"/>
        <v>0.725305232146398</v>
      </c>
      <c r="BO17">
        <v>7.0602</v>
      </c>
      <c r="BQ17" s="265"/>
      <c r="BR17" s="147">
        <v>46037</v>
      </c>
      <c r="BS17" s="148">
        <v>5.0254</v>
      </c>
      <c r="BT17" s="308">
        <f t="shared" si="2"/>
        <v>0.717258506508335</v>
      </c>
      <c r="BU17">
        <v>7.0064</v>
      </c>
      <c r="BW17" s="265"/>
      <c r="BX17" s="147">
        <v>46057</v>
      </c>
      <c r="BY17" s="148">
        <v>5.0933</v>
      </c>
      <c r="BZ17" s="308">
        <f t="shared" si="0"/>
        <v>0.732501114578689</v>
      </c>
      <c r="CA17">
        <v>6.9533</v>
      </c>
      <c r="CC17" s="265"/>
      <c r="CD17" s="147">
        <v>46097</v>
      </c>
      <c r="CE17" s="148">
        <v>5.0356</v>
      </c>
      <c r="CF17" s="308">
        <f t="shared" ref="CF17:CF27" si="8">+CE17/CG17</f>
        <v>0.729194723199675</v>
      </c>
      <c r="CG17">
        <v>6.9057</v>
      </c>
      <c r="CI17" s="265"/>
      <c r="CJ17" s="147">
        <v>46127</v>
      </c>
      <c r="CK17" s="148">
        <v>4.9603</v>
      </c>
      <c r="CL17" s="308">
        <f t="shared" si="4"/>
        <v>0.723265579889767</v>
      </c>
      <c r="CM17">
        <v>6.8582</v>
      </c>
      <c r="CO17" s="265"/>
      <c r="CP17" s="147">
        <v>46156</v>
      </c>
      <c r="CQ17" s="148">
        <v>4.971</v>
      </c>
      <c r="CR17" s="308">
        <f t="shared" si="5"/>
        <v>0.726743761056125</v>
      </c>
      <c r="CS17">
        <v>6.8401</v>
      </c>
      <c r="CU17" s="265"/>
      <c r="CV17" s="147">
        <v>46185</v>
      </c>
      <c r="CW17" s="148">
        <v>4.8559</v>
      </c>
      <c r="CX17" s="308">
        <f t="shared" si="6"/>
        <v>0.712960108062077</v>
      </c>
      <c r="CY17">
        <v>6.8109</v>
      </c>
    </row>
    <row r="18" spans="1:103">
      <c r="A18" s="265"/>
      <c r="B18" s="147"/>
      <c r="C18" s="152"/>
      <c r="D18" s="152"/>
      <c r="F18" s="265"/>
      <c r="G18" s="147">
        <v>45700</v>
      </c>
      <c r="H18" s="152">
        <v>5.0578</v>
      </c>
      <c r="I18" s="308">
        <v>0.705313066517919</v>
      </c>
      <c r="K18" s="265"/>
      <c r="L18" s="170">
        <v>45729</v>
      </c>
      <c r="M18" s="152">
        <v>5.016</v>
      </c>
      <c r="N18" s="308">
        <v>0.699308498773143</v>
      </c>
      <c r="P18" s="265"/>
      <c r="Q18" s="170">
        <v>45761</v>
      </c>
      <c r="R18" s="152">
        <v>5.2262</v>
      </c>
      <c r="S18" s="308">
        <v>0.724753848287339</v>
      </c>
      <c r="U18" s="265"/>
      <c r="V18" s="170">
        <v>45791</v>
      </c>
      <c r="W18" s="152">
        <v>5.1537</v>
      </c>
      <c r="X18" s="308">
        <v>0.716229362388126</v>
      </c>
      <c r="Z18" s="265"/>
      <c r="AA18" s="147">
        <v>45820</v>
      </c>
      <c r="AB18" s="152">
        <v>5.2497</v>
      </c>
      <c r="AC18" s="308">
        <v>0.731125440441207</v>
      </c>
      <c r="AE18" s="265"/>
      <c r="AF18" s="147">
        <v>45853</v>
      </c>
      <c r="AG18" s="152">
        <v>5.2264</v>
      </c>
      <c r="AH18" s="308">
        <v>0.730985482111388</v>
      </c>
      <c r="AJ18" s="265"/>
      <c r="AK18" s="147">
        <v>45882</v>
      </c>
      <c r="AL18" s="152">
        <v>5.1914</v>
      </c>
      <c r="AM18" s="308">
        <v>0.727596355991591</v>
      </c>
      <c r="AO18" s="265"/>
      <c r="AP18" s="147">
        <v>45912</v>
      </c>
      <c r="AQ18" s="152">
        <v>5.1341</v>
      </c>
      <c r="AR18" s="308">
        <v>0.722919218800603</v>
      </c>
      <c r="AT18" s="265"/>
      <c r="AU18" s="147">
        <v>45912</v>
      </c>
      <c r="AV18" s="152">
        <v>5.1341</v>
      </c>
      <c r="AW18" s="308">
        <v>0.722919218800603</v>
      </c>
      <c r="AY18" s="265"/>
      <c r="AZ18" s="147">
        <v>45945</v>
      </c>
      <c r="BA18" s="148">
        <v>5.064</v>
      </c>
      <c r="BB18" s="308">
        <v>0.713289668286499</v>
      </c>
      <c r="BC18" s="8">
        <v>7.0995</v>
      </c>
      <c r="BE18" s="265"/>
      <c r="BF18" s="147">
        <v>45973</v>
      </c>
      <c r="BG18" s="148">
        <v>5.0624</v>
      </c>
      <c r="BH18" s="308">
        <f t="shared" si="7"/>
        <v>0.714695127977073</v>
      </c>
      <c r="BI18" s="8">
        <v>7.0833</v>
      </c>
      <c r="BK18" s="265"/>
      <c r="BL18" s="147">
        <v>46006</v>
      </c>
      <c r="BM18" s="148">
        <v>5.1278</v>
      </c>
      <c r="BN18" s="308">
        <f t="shared" si="1"/>
        <v>0.725741621376812</v>
      </c>
      <c r="BO18">
        <v>7.0656</v>
      </c>
      <c r="BQ18" s="265"/>
      <c r="BR18" s="147">
        <v>46036</v>
      </c>
      <c r="BS18" s="148">
        <v>5.0328</v>
      </c>
      <c r="BT18" s="308">
        <f t="shared" si="2"/>
        <v>0.717741015402168</v>
      </c>
      <c r="BU18">
        <v>7.012</v>
      </c>
      <c r="BW18" s="265"/>
      <c r="BX18" s="147">
        <v>46056</v>
      </c>
      <c r="BY18" s="148">
        <v>5.092</v>
      </c>
      <c r="BZ18" s="308">
        <f t="shared" si="0"/>
        <v>0.731525112056086</v>
      </c>
      <c r="CA18">
        <v>6.9608</v>
      </c>
      <c r="CC18" s="265"/>
      <c r="CD18" s="147">
        <v>46094</v>
      </c>
      <c r="CE18" s="148">
        <v>5.0544</v>
      </c>
      <c r="CF18" s="308">
        <f t="shared" si="8"/>
        <v>0.732447432869129</v>
      </c>
      <c r="CG18">
        <v>6.9007</v>
      </c>
      <c r="CI18" s="265"/>
      <c r="CJ18" s="147">
        <v>46126</v>
      </c>
      <c r="CK18" s="148">
        <v>4.9572</v>
      </c>
      <c r="CL18" s="308">
        <f t="shared" si="4"/>
        <v>0.722697651363842</v>
      </c>
      <c r="CM18">
        <v>6.8593</v>
      </c>
      <c r="CO18" s="265"/>
      <c r="CP18" s="147">
        <v>46155</v>
      </c>
      <c r="CQ18" s="148">
        <v>4.9773</v>
      </c>
      <c r="CR18" s="308">
        <f t="shared" si="5"/>
        <v>0.727345793573088</v>
      </c>
      <c r="CS18">
        <v>6.8431</v>
      </c>
      <c r="CU18" s="265"/>
      <c r="CV18" s="147">
        <v>46184</v>
      </c>
      <c r="CW18" s="148">
        <v>4.8726</v>
      </c>
      <c r="CX18" s="308">
        <f t="shared" si="6"/>
        <v>0.714981658107117</v>
      </c>
      <c r="CY18">
        <v>6.815</v>
      </c>
    </row>
    <row r="19" spans="1:103">
      <c r="A19" s="265"/>
      <c r="B19" s="147"/>
      <c r="C19" s="152"/>
      <c r="D19" s="152"/>
      <c r="F19" s="265"/>
      <c r="G19" s="147">
        <v>45699</v>
      </c>
      <c r="H19" s="152">
        <v>5.0471</v>
      </c>
      <c r="I19" s="308">
        <v>0.703762061464666</v>
      </c>
      <c r="K19" s="265"/>
      <c r="L19" s="170">
        <v>45728</v>
      </c>
      <c r="M19" s="152">
        <v>4.9848</v>
      </c>
      <c r="N19" s="308">
        <v>0.69526891318902</v>
      </c>
      <c r="P19" s="265"/>
      <c r="Q19" s="170">
        <v>45758</v>
      </c>
      <c r="R19" s="152">
        <v>5.1835</v>
      </c>
      <c r="S19" s="308">
        <v>0.719061689347594</v>
      </c>
      <c r="U19" s="265"/>
      <c r="V19" s="170">
        <v>45790</v>
      </c>
      <c r="W19" s="152">
        <v>5.1623</v>
      </c>
      <c r="X19" s="308">
        <v>0.717075745579309</v>
      </c>
      <c r="Z19" s="265"/>
      <c r="AA19" s="147">
        <v>45819</v>
      </c>
      <c r="AB19" s="152">
        <v>5.2548</v>
      </c>
      <c r="AC19" s="308">
        <v>0.731713430341851</v>
      </c>
      <c r="AE19" s="265"/>
      <c r="AF19" s="147">
        <v>45852</v>
      </c>
      <c r="AG19" s="152">
        <v>5.2349</v>
      </c>
      <c r="AH19" s="308">
        <v>0.732246016981158</v>
      </c>
      <c r="AJ19" s="265"/>
      <c r="AK19" s="147">
        <v>45881</v>
      </c>
      <c r="AL19" s="152">
        <v>5.1979</v>
      </c>
      <c r="AM19" s="308">
        <v>0.727813716430032</v>
      </c>
      <c r="AO19" s="265"/>
      <c r="AP19" s="147">
        <v>45911</v>
      </c>
      <c r="AQ19" s="152">
        <v>5.1293</v>
      </c>
      <c r="AR19" s="308">
        <v>0.722090829743503</v>
      </c>
      <c r="AT19" s="265"/>
      <c r="AU19" s="147">
        <v>45911</v>
      </c>
      <c r="AV19" s="152">
        <v>5.1293</v>
      </c>
      <c r="AW19" s="308">
        <v>0.722090829743503</v>
      </c>
      <c r="AY19" s="265"/>
      <c r="AZ19" s="147">
        <v>45944</v>
      </c>
      <c r="BA19" s="148">
        <v>5.0681</v>
      </c>
      <c r="BB19" s="308">
        <v>0.713605834893905</v>
      </c>
      <c r="BC19" s="8">
        <v>7.1021</v>
      </c>
      <c r="BE19" s="265"/>
      <c r="BF19" s="147">
        <v>45972</v>
      </c>
      <c r="BG19" s="148">
        <v>5.0607</v>
      </c>
      <c r="BH19" s="308">
        <f t="shared" si="7"/>
        <v>0.714122428244856</v>
      </c>
      <c r="BI19" s="8">
        <v>7.0866</v>
      </c>
      <c r="BK19" s="265"/>
      <c r="BL19" s="147">
        <v>46003</v>
      </c>
      <c r="BM19" s="148">
        <v>5.1203</v>
      </c>
      <c r="BN19" s="308">
        <f t="shared" si="1"/>
        <v>0.724864803646762</v>
      </c>
      <c r="BO19">
        <v>7.0638</v>
      </c>
      <c r="BQ19" s="265"/>
      <c r="BR19" s="147">
        <v>46035</v>
      </c>
      <c r="BS19" s="148">
        <v>5.0308</v>
      </c>
      <c r="BT19" s="308">
        <f t="shared" si="2"/>
        <v>0.717629773333524</v>
      </c>
      <c r="BU19">
        <v>7.0103</v>
      </c>
      <c r="BW19" s="265"/>
      <c r="BX19" s="147">
        <v>46055</v>
      </c>
      <c r="BY19" s="148">
        <v>5.1098</v>
      </c>
      <c r="BZ19" s="308">
        <f t="shared" si="0"/>
        <v>0.733165937298228</v>
      </c>
      <c r="CA19">
        <v>6.9695</v>
      </c>
      <c r="CC19" s="265"/>
      <c r="CD19" s="147">
        <v>46093</v>
      </c>
      <c r="CE19" s="148">
        <v>5.0655</v>
      </c>
      <c r="CF19" s="308">
        <f t="shared" si="8"/>
        <v>0.734566916573616</v>
      </c>
      <c r="CG19">
        <v>6.8959</v>
      </c>
      <c r="CI19" s="265"/>
      <c r="CJ19" s="147">
        <v>46125</v>
      </c>
      <c r="CK19" s="148">
        <v>4.9384</v>
      </c>
      <c r="CL19" s="308">
        <f t="shared" si="4"/>
        <v>0.719285724689398</v>
      </c>
      <c r="CM19">
        <v>6.8657</v>
      </c>
      <c r="CO19" s="265"/>
      <c r="CP19" s="147">
        <v>46154</v>
      </c>
      <c r="CQ19" s="148">
        <v>4.9838</v>
      </c>
      <c r="CR19" s="308">
        <f t="shared" si="5"/>
        <v>0.72834887323532</v>
      </c>
      <c r="CS19">
        <v>6.8426</v>
      </c>
      <c r="CU19" s="265"/>
      <c r="CV19" s="147">
        <v>46183</v>
      </c>
      <c r="CW19" s="148">
        <v>4.8669</v>
      </c>
      <c r="CX19" s="308">
        <f t="shared" si="6"/>
        <v>0.714354909731396</v>
      </c>
      <c r="CY19">
        <v>6.813</v>
      </c>
    </row>
    <row r="20" spans="1:103">
      <c r="A20" s="265"/>
      <c r="B20" s="147"/>
      <c r="C20" s="152"/>
      <c r="D20" s="152"/>
      <c r="F20" s="265"/>
      <c r="G20" s="147">
        <v>45698</v>
      </c>
      <c r="H20" s="152">
        <v>5.0476</v>
      </c>
      <c r="I20" s="308">
        <v>0.703920119374677</v>
      </c>
      <c r="K20" s="265"/>
      <c r="L20" s="170">
        <v>45727</v>
      </c>
      <c r="M20" s="152">
        <v>5.0001</v>
      </c>
      <c r="N20" s="308">
        <v>0.696965473021006</v>
      </c>
      <c r="P20" s="265"/>
      <c r="Q20" s="170">
        <v>45757</v>
      </c>
      <c r="R20" s="152">
        <v>5.1496</v>
      </c>
      <c r="S20" s="308">
        <v>0.714309493425068</v>
      </c>
      <c r="U20" s="265"/>
      <c r="V20" s="170">
        <v>45789</v>
      </c>
      <c r="W20" s="152">
        <v>5.1864</v>
      </c>
      <c r="X20" s="308">
        <v>0.719673632503538</v>
      </c>
      <c r="Z20" s="265"/>
      <c r="AA20" s="147">
        <v>45818</v>
      </c>
      <c r="AB20" s="152">
        <v>5.2458</v>
      </c>
      <c r="AC20" s="308">
        <v>0.730206013363029</v>
      </c>
      <c r="AE20" s="265"/>
      <c r="AF20" s="147">
        <v>45849</v>
      </c>
      <c r="AG20" s="152">
        <v>5.2391</v>
      </c>
      <c r="AH20" s="308">
        <v>0.732997551591466</v>
      </c>
      <c r="AJ20" s="265"/>
      <c r="AK20" s="147">
        <v>45880</v>
      </c>
      <c r="AL20" s="152">
        <v>5.2051</v>
      </c>
      <c r="AM20" s="308">
        <v>0.728954555003151</v>
      </c>
      <c r="AO20" s="265"/>
      <c r="AP20" s="147">
        <v>45910</v>
      </c>
      <c r="AQ20" s="152">
        <v>5.1392</v>
      </c>
      <c r="AR20" s="308">
        <v>0.723199459626805</v>
      </c>
      <c r="AT20" s="265"/>
      <c r="AU20" s="147">
        <v>45910</v>
      </c>
      <c r="AV20" s="152">
        <v>5.1392</v>
      </c>
      <c r="AW20" s="308">
        <v>0.723199459626805</v>
      </c>
      <c r="AY20" s="265"/>
      <c r="AZ20" s="147">
        <v>45943</v>
      </c>
      <c r="BA20" s="148">
        <v>5.081</v>
      </c>
      <c r="BB20" s="308">
        <v>0.715563254327038</v>
      </c>
      <c r="BC20" s="8">
        <v>7.1007</v>
      </c>
      <c r="BE20" s="265"/>
      <c r="BF20" s="147">
        <v>45971</v>
      </c>
      <c r="BG20" s="148">
        <v>5.0541</v>
      </c>
      <c r="BH20" s="308">
        <f t="shared" si="7"/>
        <v>0.713291746641075</v>
      </c>
      <c r="BI20" s="8">
        <v>7.0856</v>
      </c>
      <c r="BK20" s="265"/>
      <c r="BL20" s="147">
        <v>46002</v>
      </c>
      <c r="BM20" s="148">
        <v>5.1167</v>
      </c>
      <c r="BN20" s="308">
        <f t="shared" si="1"/>
        <v>0.723863282686812</v>
      </c>
      <c r="BO20">
        <v>7.0686</v>
      </c>
      <c r="BQ20" s="265"/>
      <c r="BR20" s="147">
        <v>46034</v>
      </c>
      <c r="BS20" s="148">
        <v>5.0241</v>
      </c>
      <c r="BT20" s="308">
        <f t="shared" si="2"/>
        <v>0.71662292463057</v>
      </c>
      <c r="BU20">
        <v>7.0108</v>
      </c>
      <c r="BW20" s="265"/>
      <c r="BX20" s="165"/>
      <c r="BY20" s="166"/>
      <c r="BZ20" s="310"/>
      <c r="CA20" s="2"/>
      <c r="CC20" s="265"/>
      <c r="CD20" s="165">
        <v>46092</v>
      </c>
      <c r="CE20" s="166">
        <v>5.0684</v>
      </c>
      <c r="CF20" s="308">
        <f t="shared" si="8"/>
        <v>0.735435378788978</v>
      </c>
      <c r="CG20">
        <v>6.8917</v>
      </c>
      <c r="CI20" s="265"/>
      <c r="CJ20" s="165">
        <v>46122</v>
      </c>
      <c r="CK20" s="166">
        <v>4.9507</v>
      </c>
      <c r="CL20" s="308">
        <f t="shared" si="4"/>
        <v>0.72110874821569</v>
      </c>
      <c r="CM20">
        <v>6.8654</v>
      </c>
      <c r="CO20" s="265"/>
      <c r="CP20" s="165">
        <v>46153</v>
      </c>
      <c r="CQ20" s="166">
        <v>4.9843</v>
      </c>
      <c r="CR20" s="308">
        <f t="shared" si="5"/>
        <v>0.727985744957425</v>
      </c>
      <c r="CS20">
        <v>6.8467</v>
      </c>
      <c r="CU20" s="265"/>
      <c r="CV20" s="165">
        <v>46182</v>
      </c>
      <c r="CW20" s="166">
        <v>4.8701</v>
      </c>
      <c r="CX20" s="308">
        <f t="shared" si="6"/>
        <v>0.714646279366663</v>
      </c>
      <c r="CY20">
        <v>6.8147</v>
      </c>
    </row>
    <row r="21" spans="1:103">
      <c r="A21" s="265"/>
      <c r="B21" s="147"/>
      <c r="C21" s="152"/>
      <c r="D21" s="152"/>
      <c r="F21" s="265"/>
      <c r="G21" s="147">
        <v>45695</v>
      </c>
      <c r="H21" s="152">
        <v>5.045</v>
      </c>
      <c r="I21" s="308">
        <v>0.703636033975369</v>
      </c>
      <c r="K21" s="265"/>
      <c r="L21" s="170">
        <v>45726</v>
      </c>
      <c r="M21" s="152">
        <v>5.0077</v>
      </c>
      <c r="N21" s="308">
        <v>0.698102686350773</v>
      </c>
      <c r="P21" s="265"/>
      <c r="Q21" s="170">
        <v>45756</v>
      </c>
      <c r="R21" s="152">
        <v>5.0903</v>
      </c>
      <c r="S21" s="308">
        <v>0.706338634029917</v>
      </c>
      <c r="U21" s="265"/>
      <c r="V21" s="170">
        <v>45786</v>
      </c>
      <c r="W21" s="152">
        <v>5.1959</v>
      </c>
      <c r="X21" s="308">
        <v>0.72070185172342</v>
      </c>
      <c r="Z21" s="265"/>
      <c r="AA21" s="147">
        <v>45817</v>
      </c>
      <c r="AB21" s="152">
        <v>5.2498</v>
      </c>
      <c r="AC21" s="308">
        <v>0.7306102567671</v>
      </c>
      <c r="AE21" s="265"/>
      <c r="AF21" s="147">
        <v>45848</v>
      </c>
      <c r="AG21" s="152">
        <v>5.2328</v>
      </c>
      <c r="AH21" s="308">
        <v>0.731757796112432</v>
      </c>
      <c r="AJ21" s="265"/>
      <c r="AK21" s="147">
        <v>45877</v>
      </c>
      <c r="AL21" s="152">
        <v>5.2029</v>
      </c>
      <c r="AM21" s="308">
        <v>0.728881230562327</v>
      </c>
      <c r="AO21" s="265"/>
      <c r="AP21" s="147">
        <v>45909</v>
      </c>
      <c r="AQ21" s="152">
        <v>5.1478</v>
      </c>
      <c r="AR21" s="308">
        <v>0.724960567823344</v>
      </c>
      <c r="AT21" s="265"/>
      <c r="AU21" s="147">
        <v>45909</v>
      </c>
      <c r="AV21" s="152">
        <v>5.1478</v>
      </c>
      <c r="AW21" s="308">
        <v>0.724960567823344</v>
      </c>
      <c r="AY21" s="265"/>
      <c r="AZ21" s="147">
        <v>45940</v>
      </c>
      <c r="BA21" s="148">
        <v>5.0805</v>
      </c>
      <c r="BB21" s="308">
        <v>0.715079945952032</v>
      </c>
      <c r="BC21" s="8">
        <v>7.1048</v>
      </c>
      <c r="BE21" s="265"/>
      <c r="BF21" s="147">
        <v>45968</v>
      </c>
      <c r="BG21" s="148">
        <v>5.0257</v>
      </c>
      <c r="BH21" s="308">
        <f t="shared" si="7"/>
        <v>0.709483878253995</v>
      </c>
      <c r="BI21" s="8">
        <v>7.0836</v>
      </c>
      <c r="BK21" s="265"/>
      <c r="BL21" s="147">
        <v>46001</v>
      </c>
      <c r="BM21" s="148">
        <v>5.1093</v>
      </c>
      <c r="BN21" s="308">
        <f t="shared" si="1"/>
        <v>0.722131923734683</v>
      </c>
      <c r="BO21">
        <v>7.0753</v>
      </c>
      <c r="BQ21" s="265"/>
      <c r="BR21" s="147">
        <v>46031</v>
      </c>
      <c r="BS21" s="148">
        <v>5.0426</v>
      </c>
      <c r="BT21" s="308">
        <f t="shared" si="2"/>
        <v>0.719056582249601</v>
      </c>
      <c r="BU21">
        <v>7.0128</v>
      </c>
      <c r="BW21" s="265"/>
      <c r="BX21" s="147"/>
      <c r="BY21" s="148"/>
      <c r="BZ21" s="308"/>
      <c r="CC21" s="265"/>
      <c r="CD21" s="147">
        <v>46091</v>
      </c>
      <c r="CE21" s="148">
        <v>5.0785</v>
      </c>
      <c r="CF21" s="308">
        <f t="shared" si="8"/>
        <v>0.736206546635354</v>
      </c>
      <c r="CG21">
        <v>6.8982</v>
      </c>
      <c r="CI21" s="265"/>
      <c r="CJ21" s="147">
        <v>46121</v>
      </c>
      <c r="CK21" s="148">
        <v>4.9402</v>
      </c>
      <c r="CL21" s="308">
        <f t="shared" si="4"/>
        <v>0.719631749916241</v>
      </c>
      <c r="CM21">
        <v>6.8649</v>
      </c>
      <c r="CO21" s="265"/>
      <c r="CP21" s="147">
        <v>46150</v>
      </c>
      <c r="CQ21" s="148">
        <v>4.9985</v>
      </c>
      <c r="CR21" s="308">
        <f t="shared" si="5"/>
        <v>0.729686724475198</v>
      </c>
      <c r="CS21">
        <v>6.8502</v>
      </c>
      <c r="CU21" s="265"/>
      <c r="CV21" s="147">
        <v>46181</v>
      </c>
      <c r="CW21" s="148">
        <v>4.8802</v>
      </c>
      <c r="CX21" s="308">
        <f t="shared" si="6"/>
        <v>0.715592832634388</v>
      </c>
      <c r="CY21">
        <v>6.8198</v>
      </c>
    </row>
    <row r="22" spans="1:103">
      <c r="A22" s="265"/>
      <c r="B22" s="147"/>
      <c r="C22" s="152"/>
      <c r="D22" s="152"/>
      <c r="F22" s="265"/>
      <c r="G22" s="147">
        <v>45694</v>
      </c>
      <c r="H22" s="152">
        <v>5.0336</v>
      </c>
      <c r="I22" s="308">
        <v>0.70212439497287</v>
      </c>
      <c r="K22" s="265"/>
      <c r="L22" s="170">
        <v>45723</v>
      </c>
      <c r="M22" s="152">
        <v>5.0368</v>
      </c>
      <c r="N22" s="308">
        <v>0.702433582037515</v>
      </c>
      <c r="P22" s="265"/>
      <c r="Q22" s="170">
        <v>45755</v>
      </c>
      <c r="R22" s="152">
        <v>5.1019</v>
      </c>
      <c r="S22" s="308">
        <v>0.70822343763014</v>
      </c>
      <c r="U22" s="265"/>
      <c r="V22" s="170">
        <v>45785</v>
      </c>
      <c r="W22" s="152">
        <v>5.2197</v>
      </c>
      <c r="X22" s="308">
        <v>0.724224050615348</v>
      </c>
      <c r="Z22" s="265"/>
      <c r="AA22" s="147">
        <v>45814</v>
      </c>
      <c r="AB22" s="152">
        <v>5.2486</v>
      </c>
      <c r="AC22" s="308">
        <v>0.730544923098337</v>
      </c>
      <c r="AE22" s="265"/>
      <c r="AF22" s="147">
        <v>45847</v>
      </c>
      <c r="AG22" s="152">
        <v>5.2418</v>
      </c>
      <c r="AH22" s="308">
        <v>0.732698732195524</v>
      </c>
      <c r="AJ22" s="265"/>
      <c r="AK22" s="147">
        <v>45876</v>
      </c>
      <c r="AL22" s="152">
        <v>5.2015</v>
      </c>
      <c r="AM22" s="308">
        <v>0.729063003714346</v>
      </c>
      <c r="AO22" s="265"/>
      <c r="AP22" s="147">
        <v>45908</v>
      </c>
      <c r="AQ22" s="152">
        <v>5.139</v>
      </c>
      <c r="AR22" s="308">
        <v>0.723507299835279</v>
      </c>
      <c r="AT22" s="265"/>
      <c r="AU22" s="147">
        <v>45908</v>
      </c>
      <c r="AV22" s="152">
        <v>5.139</v>
      </c>
      <c r="AW22" s="308">
        <v>0.723507299835279</v>
      </c>
      <c r="AY22" s="265"/>
      <c r="AZ22" s="147">
        <v>45939</v>
      </c>
      <c r="BA22" s="148">
        <v>5.1067</v>
      </c>
      <c r="BB22" s="308">
        <v>0.71822170965655</v>
      </c>
      <c r="BC22" s="8">
        <v>7.1102</v>
      </c>
      <c r="BE22" s="265"/>
      <c r="BF22" s="147">
        <v>45967</v>
      </c>
      <c r="BG22" s="148">
        <v>5.0344</v>
      </c>
      <c r="BH22" s="308">
        <f t="shared" si="7"/>
        <v>0.710421223453044</v>
      </c>
      <c r="BI22" s="8">
        <v>7.0865</v>
      </c>
      <c r="BK22" s="265"/>
      <c r="BL22" s="147">
        <v>46000</v>
      </c>
      <c r="BM22" s="148">
        <v>5.1092</v>
      </c>
      <c r="BN22" s="308">
        <f t="shared" si="1"/>
        <v>0.721913724160344</v>
      </c>
      <c r="BO22">
        <v>7.0773</v>
      </c>
      <c r="BQ22" s="265"/>
      <c r="BR22" s="147">
        <v>46030</v>
      </c>
      <c r="BS22" s="148">
        <v>5.0502</v>
      </c>
      <c r="BT22" s="308">
        <f t="shared" si="2"/>
        <v>0.719432454378392</v>
      </c>
      <c r="BU22">
        <v>7.0197</v>
      </c>
      <c r="BW22" s="265"/>
      <c r="BX22" s="147"/>
      <c r="BY22" s="148"/>
      <c r="BZ22" s="308"/>
      <c r="CC22" s="265"/>
      <c r="CD22" s="147">
        <v>46090</v>
      </c>
      <c r="CE22" s="148">
        <v>5.0827</v>
      </c>
      <c r="CF22" s="308">
        <f t="shared" si="8"/>
        <v>0.734940281673848</v>
      </c>
      <c r="CG22">
        <v>6.9158</v>
      </c>
      <c r="CI22" s="265"/>
      <c r="CJ22" s="147">
        <v>46120</v>
      </c>
      <c r="CK22" s="148">
        <v>4.9456</v>
      </c>
      <c r="CL22" s="308">
        <f t="shared" si="4"/>
        <v>0.720093185789167</v>
      </c>
      <c r="CM22">
        <v>6.868</v>
      </c>
      <c r="CO22" s="265"/>
      <c r="CP22" s="147">
        <v>46149</v>
      </c>
      <c r="CQ22" s="148">
        <v>5.007</v>
      </c>
      <c r="CR22" s="308">
        <f t="shared" si="5"/>
        <v>0.73108765167112</v>
      </c>
      <c r="CS22">
        <v>6.8487</v>
      </c>
      <c r="CU22" s="265"/>
      <c r="CV22" s="147">
        <v>46178</v>
      </c>
      <c r="CW22" s="148">
        <v>4.8843</v>
      </c>
      <c r="CX22" s="308">
        <f t="shared" si="6"/>
        <v>0.716624851445926</v>
      </c>
      <c r="CY22">
        <v>6.8157</v>
      </c>
    </row>
    <row r="23" spans="1:103">
      <c r="A23" s="265"/>
      <c r="B23" s="147"/>
      <c r="C23" s="152"/>
      <c r="D23" s="152"/>
      <c r="F23" s="265"/>
      <c r="G23" s="147">
        <v>45693</v>
      </c>
      <c r="H23" s="152">
        <v>5.0431</v>
      </c>
      <c r="I23" s="308">
        <v>0.703429902500942</v>
      </c>
      <c r="K23" s="265"/>
      <c r="L23" s="170">
        <v>45722</v>
      </c>
      <c r="M23" s="152">
        <v>5.0176</v>
      </c>
      <c r="N23" s="308">
        <v>0.699882832115159</v>
      </c>
      <c r="P23" s="265"/>
      <c r="Q23" s="170">
        <v>45754</v>
      </c>
      <c r="R23" s="152">
        <v>5.0921</v>
      </c>
      <c r="S23" s="308">
        <v>0.70743262017227</v>
      </c>
      <c r="U23" s="265"/>
      <c r="V23" s="170">
        <v>45784</v>
      </c>
      <c r="W23" s="152">
        <v>5.2327</v>
      </c>
      <c r="X23" s="308">
        <v>0.726713422678981</v>
      </c>
      <c r="Z23" s="265"/>
      <c r="AA23" s="147">
        <v>45813</v>
      </c>
      <c r="AB23" s="152">
        <v>5.2491</v>
      </c>
      <c r="AC23" s="308">
        <v>0.730411187643498</v>
      </c>
      <c r="AE23" s="265"/>
      <c r="AF23" s="147">
        <v>45846</v>
      </c>
      <c r="AG23" s="152">
        <v>5.2462</v>
      </c>
      <c r="AH23" s="308">
        <v>0.733385522968099</v>
      </c>
      <c r="AJ23" s="265"/>
      <c r="AK23" s="147">
        <v>45875</v>
      </c>
      <c r="AL23" s="152">
        <v>5.1936</v>
      </c>
      <c r="AM23" s="308">
        <v>0.727303281099021</v>
      </c>
      <c r="AO23" s="265"/>
      <c r="AP23" s="147">
        <v>45905</v>
      </c>
      <c r="AQ23" s="152">
        <v>5.1528</v>
      </c>
      <c r="AR23" s="308">
        <v>0.725092874029044</v>
      </c>
      <c r="AT23" s="265"/>
      <c r="AU23" s="147">
        <v>45905</v>
      </c>
      <c r="AV23" s="152">
        <v>5.1528</v>
      </c>
      <c r="AW23" s="308">
        <v>0.725092874029044</v>
      </c>
      <c r="AY23" s="265"/>
      <c r="AZ23" s="147"/>
      <c r="BA23" s="152"/>
      <c r="BB23" s="308"/>
      <c r="BE23" s="265"/>
      <c r="BF23" s="147">
        <v>45966</v>
      </c>
      <c r="BG23" s="148">
        <v>5.0407</v>
      </c>
      <c r="BH23" s="308">
        <f t="shared" si="7"/>
        <v>0.710949069829763</v>
      </c>
      <c r="BI23" s="8">
        <v>7.0901</v>
      </c>
      <c r="BK23" s="265"/>
      <c r="BL23" s="147">
        <v>45999</v>
      </c>
      <c r="BM23" s="148">
        <v>5.1153</v>
      </c>
      <c r="BN23" s="308">
        <f t="shared" si="1"/>
        <v>0.722867559776157</v>
      </c>
      <c r="BO23">
        <v>7.0764</v>
      </c>
      <c r="BQ23" s="265"/>
      <c r="BR23" s="147">
        <v>46029</v>
      </c>
      <c r="BS23" s="148">
        <v>5.0637</v>
      </c>
      <c r="BT23" s="308">
        <f t="shared" si="2"/>
        <v>0.721458389730292</v>
      </c>
      <c r="BU23">
        <v>7.0187</v>
      </c>
      <c r="BW23" s="265"/>
      <c r="BX23" s="147"/>
      <c r="BY23" s="148"/>
      <c r="BZ23" s="308"/>
      <c r="CC23" s="265"/>
      <c r="CD23" s="147">
        <v>46087</v>
      </c>
      <c r="CE23" s="148">
        <v>5.0494</v>
      </c>
      <c r="CF23" s="308">
        <f t="shared" si="8"/>
        <v>0.731532053603767</v>
      </c>
      <c r="CG23">
        <v>6.9025</v>
      </c>
      <c r="CI23" s="265"/>
      <c r="CJ23" s="147">
        <v>46119</v>
      </c>
      <c r="CK23" s="148">
        <v>4.9454</v>
      </c>
      <c r="CL23" s="308">
        <f t="shared" si="4"/>
        <v>0.718244401196735</v>
      </c>
      <c r="CM23">
        <v>6.8854</v>
      </c>
      <c r="CO23" s="265"/>
      <c r="CP23" s="147">
        <v>46148</v>
      </c>
      <c r="CQ23" s="148">
        <v>5.0224</v>
      </c>
      <c r="CR23" s="308">
        <f t="shared" si="5"/>
        <v>0.732534056766139</v>
      </c>
      <c r="CS23">
        <v>6.8562</v>
      </c>
      <c r="CU23" s="265"/>
      <c r="CV23" s="147">
        <v>46177</v>
      </c>
      <c r="CW23" s="148">
        <v>4.8918</v>
      </c>
      <c r="CX23" s="308">
        <f t="shared" si="6"/>
        <v>0.717241177074322</v>
      </c>
      <c r="CY23">
        <v>6.8203</v>
      </c>
    </row>
    <row r="24" spans="1:103">
      <c r="A24" s="265"/>
      <c r="B24" s="147"/>
      <c r="C24" s="152"/>
      <c r="D24" s="152"/>
      <c r="F24" s="265"/>
      <c r="G24" s="147"/>
      <c r="H24" s="152"/>
      <c r="I24" s="152"/>
      <c r="K24" s="265"/>
      <c r="L24" s="170">
        <v>45721</v>
      </c>
      <c r="M24" s="152">
        <v>5.0053</v>
      </c>
      <c r="N24" s="308">
        <v>0.69795297989235</v>
      </c>
      <c r="P24" s="265"/>
      <c r="Q24" s="170">
        <v>45750</v>
      </c>
      <c r="R24" s="152">
        <v>5.065</v>
      </c>
      <c r="S24" s="308">
        <v>0.704558416447579</v>
      </c>
      <c r="U24" s="265"/>
      <c r="V24" s="170">
        <v>45783</v>
      </c>
      <c r="W24" s="152">
        <v>5.2202</v>
      </c>
      <c r="X24" s="308">
        <v>0.724947228085768</v>
      </c>
      <c r="Z24" s="265"/>
      <c r="AA24" s="147">
        <v>45812</v>
      </c>
      <c r="AB24" s="152">
        <v>5.2461</v>
      </c>
      <c r="AC24" s="308">
        <v>0.729780485769134</v>
      </c>
      <c r="AE24" s="265"/>
      <c r="AF24" s="147">
        <v>45845</v>
      </c>
      <c r="AG24" s="152">
        <v>5.261</v>
      </c>
      <c r="AH24" s="308">
        <v>0.735742455178586</v>
      </c>
      <c r="AJ24" s="265"/>
      <c r="AK24" s="147">
        <v>45874</v>
      </c>
      <c r="AL24" s="152">
        <v>5.1897</v>
      </c>
      <c r="AM24" s="308">
        <v>0.727195022840008</v>
      </c>
      <c r="AO24" s="265"/>
      <c r="AP24" s="147">
        <v>45904</v>
      </c>
      <c r="AQ24" s="152">
        <v>5.1595</v>
      </c>
      <c r="AR24" s="308">
        <v>0.726158306592355</v>
      </c>
      <c r="AT24" s="265"/>
      <c r="AU24" s="147">
        <v>45904</v>
      </c>
      <c r="AV24" s="152">
        <v>5.1595</v>
      </c>
      <c r="AW24" s="308">
        <v>0.726158306592355</v>
      </c>
      <c r="AY24" s="265"/>
      <c r="AZ24" s="147"/>
      <c r="BA24" s="152"/>
      <c r="BB24" s="308"/>
      <c r="BE24" s="265"/>
      <c r="BF24" s="147">
        <v>45965</v>
      </c>
      <c r="BG24" s="148">
        <v>5.0526</v>
      </c>
      <c r="BH24" s="308">
        <f t="shared" si="7"/>
        <v>0.712788319108415</v>
      </c>
      <c r="BI24" s="8">
        <v>7.0885</v>
      </c>
      <c r="BK24" s="265"/>
      <c r="BL24" s="147">
        <v>45996</v>
      </c>
      <c r="BM24" s="148">
        <v>5.0682</v>
      </c>
      <c r="BN24" s="308">
        <f t="shared" si="1"/>
        <v>0.716363482169359</v>
      </c>
      <c r="BO24">
        <v>7.0749</v>
      </c>
      <c r="BQ24" s="265"/>
      <c r="BR24" s="147">
        <v>46028</v>
      </c>
      <c r="BS24" s="148">
        <v>5.0742</v>
      </c>
      <c r="BT24" s="308">
        <f t="shared" si="2"/>
        <v>0.723098627677312</v>
      </c>
      <c r="BU24">
        <v>7.0173</v>
      </c>
      <c r="BW24" s="265"/>
      <c r="BX24" s="147"/>
      <c r="BY24" s="148"/>
      <c r="BZ24" s="308"/>
      <c r="CC24" s="265"/>
      <c r="CD24" s="147">
        <v>46086</v>
      </c>
      <c r="CE24" s="148">
        <v>5.0605</v>
      </c>
      <c r="CF24" s="308">
        <f t="shared" si="8"/>
        <v>0.733331401162201</v>
      </c>
      <c r="CG24">
        <v>6.9007</v>
      </c>
      <c r="CI24" s="265"/>
      <c r="CJ24" s="147">
        <v>46115</v>
      </c>
      <c r="CK24" s="148">
        <v>4.9497</v>
      </c>
      <c r="CL24" s="308">
        <f t="shared" si="4"/>
        <v>0.718086726921905</v>
      </c>
      <c r="CM24">
        <v>6.8929</v>
      </c>
      <c r="CO24" s="265"/>
      <c r="CP24" s="147"/>
      <c r="CQ24" s="148"/>
      <c r="CR24" s="308"/>
      <c r="CU24" s="265"/>
      <c r="CV24" s="147">
        <v>46176</v>
      </c>
      <c r="CW24" s="148">
        <v>4.9065</v>
      </c>
      <c r="CX24" s="308">
        <f t="shared" si="6"/>
        <v>0.719596972896867</v>
      </c>
      <c r="CY24">
        <v>6.8184</v>
      </c>
    </row>
    <row r="25" spans="1:103">
      <c r="A25" s="265"/>
      <c r="B25" s="147"/>
      <c r="C25" s="152"/>
      <c r="D25" s="152"/>
      <c r="F25" s="265"/>
      <c r="G25" s="147"/>
      <c r="H25" s="152"/>
      <c r="I25" s="152"/>
      <c r="K25" s="265"/>
      <c r="L25" s="170">
        <v>45720</v>
      </c>
      <c r="M25" s="152">
        <v>4.9814</v>
      </c>
      <c r="N25" s="308">
        <v>0.694378232202846</v>
      </c>
      <c r="P25" s="265"/>
      <c r="Q25" s="170">
        <v>45749</v>
      </c>
      <c r="R25" s="152">
        <v>5.0508</v>
      </c>
      <c r="S25" s="308">
        <v>0.703522627554218</v>
      </c>
      <c r="U25" s="265"/>
      <c r="V25" s="170"/>
      <c r="W25" s="152"/>
      <c r="X25" s="308"/>
      <c r="Z25" s="265"/>
      <c r="AA25" s="147">
        <v>45811</v>
      </c>
      <c r="AB25" s="152">
        <v>5.2319</v>
      </c>
      <c r="AC25" s="308">
        <v>0.727977292017421</v>
      </c>
      <c r="AE25" s="265"/>
      <c r="AF25" s="147">
        <v>45842</v>
      </c>
      <c r="AG25" s="152">
        <v>5.2751</v>
      </c>
      <c r="AH25" s="308">
        <v>0.737415251275599</v>
      </c>
      <c r="AJ25" s="265"/>
      <c r="AK25" s="147">
        <v>45873</v>
      </c>
      <c r="AL25" s="152">
        <v>5.189</v>
      </c>
      <c r="AM25" s="308">
        <v>0.726801596750473</v>
      </c>
      <c r="AO25" s="265"/>
      <c r="AP25" s="147">
        <v>45903</v>
      </c>
      <c r="AQ25" s="152">
        <v>5.1706</v>
      </c>
      <c r="AR25" s="308">
        <v>0.727147437700399</v>
      </c>
      <c r="AT25" s="265"/>
      <c r="AU25" s="147">
        <v>45903</v>
      </c>
      <c r="AV25" s="152">
        <v>5.1706</v>
      </c>
      <c r="AW25" s="308">
        <v>0.727147437700399</v>
      </c>
      <c r="AY25" s="265"/>
      <c r="AZ25" s="147"/>
      <c r="BA25" s="152"/>
      <c r="BB25" s="308"/>
      <c r="BE25" s="265"/>
      <c r="BF25" s="147">
        <v>45964</v>
      </c>
      <c r="BG25" s="148">
        <v>5.0655</v>
      </c>
      <c r="BH25" s="308">
        <f t="shared" si="7"/>
        <v>0.714789676436141</v>
      </c>
      <c r="BI25" s="8">
        <v>7.0867</v>
      </c>
      <c r="BK25" s="265"/>
      <c r="BL25" s="147">
        <v>45995</v>
      </c>
      <c r="BM25" s="148">
        <v>5.0597</v>
      </c>
      <c r="BN25" s="308">
        <f t="shared" si="1"/>
        <v>0.715323823392193</v>
      </c>
      <c r="BO25">
        <v>7.0733</v>
      </c>
      <c r="BQ25" s="265"/>
      <c r="BR25" s="147">
        <v>46027</v>
      </c>
      <c r="BS25" s="148">
        <v>5.0945</v>
      </c>
      <c r="BT25" s="308">
        <f t="shared" si="2"/>
        <v>0.725402249750819</v>
      </c>
      <c r="BU25">
        <v>7.023</v>
      </c>
      <c r="BW25" s="265"/>
      <c r="BX25" s="147"/>
      <c r="BY25" s="148"/>
      <c r="BZ25" s="308"/>
      <c r="CC25" s="265"/>
      <c r="CD25" s="147">
        <v>46085</v>
      </c>
      <c r="CE25" s="148">
        <v>5.0529</v>
      </c>
      <c r="CF25" s="308">
        <f t="shared" si="8"/>
        <v>0.730990683409525</v>
      </c>
      <c r="CG25">
        <v>6.9124</v>
      </c>
      <c r="CI25" s="265"/>
      <c r="CJ25" s="147">
        <v>46114</v>
      </c>
      <c r="CK25" s="148">
        <v>4.9592</v>
      </c>
      <c r="CL25" s="308">
        <f t="shared" si="4"/>
        <v>0.719976771196283</v>
      </c>
      <c r="CM25">
        <v>6.888</v>
      </c>
      <c r="CO25" s="265"/>
      <c r="CP25" s="147"/>
      <c r="CQ25" s="148"/>
      <c r="CR25" s="308"/>
      <c r="CU25" s="265"/>
      <c r="CV25" s="147">
        <v>46175</v>
      </c>
      <c r="CW25" s="148">
        <v>4.9081</v>
      </c>
      <c r="CX25" s="308">
        <f t="shared" si="6"/>
        <v>0.719799961869565</v>
      </c>
      <c r="CY25">
        <v>6.8187</v>
      </c>
    </row>
    <row r="26" spans="1:103">
      <c r="A26" s="265"/>
      <c r="B26" s="147"/>
      <c r="C26" s="152"/>
      <c r="D26" s="152"/>
      <c r="F26" s="265"/>
      <c r="G26" s="147"/>
      <c r="H26" s="152"/>
      <c r="I26" s="152"/>
      <c r="K26" s="265"/>
      <c r="L26" s="170">
        <v>45719</v>
      </c>
      <c r="M26" s="152">
        <v>5.0041</v>
      </c>
      <c r="N26" s="308">
        <v>0.697484145236602</v>
      </c>
      <c r="P26" s="265"/>
      <c r="Q26" s="170">
        <v>45748</v>
      </c>
      <c r="R26" s="152">
        <v>5.0097</v>
      </c>
      <c r="S26" s="308">
        <v>0.697972831765935</v>
      </c>
      <c r="U26" s="265"/>
      <c r="V26" s="170"/>
      <c r="W26" s="152"/>
      <c r="X26" s="308"/>
      <c r="Z26" s="265"/>
      <c r="AA26" s="170"/>
      <c r="AB26" s="152"/>
      <c r="AC26" s="308"/>
      <c r="AE26" s="265"/>
      <c r="AF26" s="147">
        <v>45841</v>
      </c>
      <c r="AG26" s="152">
        <v>5.2684</v>
      </c>
      <c r="AH26" s="308">
        <v>0.7366022118759</v>
      </c>
      <c r="AJ26" s="265"/>
      <c r="AK26" s="147">
        <v>45870</v>
      </c>
      <c r="AL26" s="152">
        <v>5.1757</v>
      </c>
      <c r="AM26" s="308">
        <v>0.723914624594383</v>
      </c>
      <c r="AO26" s="265"/>
      <c r="AP26" s="147">
        <v>45902</v>
      </c>
      <c r="AQ26" s="152">
        <v>5.1744</v>
      </c>
      <c r="AR26" s="308">
        <v>0.727876324044508</v>
      </c>
      <c r="AT26" s="265"/>
      <c r="AU26" s="147">
        <v>45902</v>
      </c>
      <c r="AV26" s="152">
        <v>5.1744</v>
      </c>
      <c r="AW26" s="308">
        <v>0.727876324044508</v>
      </c>
      <c r="AY26" s="265"/>
      <c r="AZ26" s="147"/>
      <c r="BA26" s="152"/>
      <c r="BB26" s="308"/>
      <c r="BE26" s="265"/>
      <c r="BF26" s="147"/>
      <c r="BG26" s="152"/>
      <c r="BH26" s="308"/>
      <c r="BK26" s="265"/>
      <c r="BL26" s="147">
        <v>45994</v>
      </c>
      <c r="BM26" s="148">
        <v>5.0589</v>
      </c>
      <c r="BN26" s="308">
        <f t="shared" si="1"/>
        <v>0.714998445317579</v>
      </c>
      <c r="BO26">
        <v>7.0754</v>
      </c>
      <c r="BQ26" s="265"/>
      <c r="BR26" s="147"/>
      <c r="BS26" s="148"/>
      <c r="BT26" s="308"/>
      <c r="BW26" s="265"/>
      <c r="BX26" s="147"/>
      <c r="BY26" s="148"/>
      <c r="BZ26" s="308"/>
      <c r="CC26" s="265"/>
      <c r="CD26" s="147">
        <v>46084</v>
      </c>
      <c r="CE26" s="148">
        <v>5.0472</v>
      </c>
      <c r="CF26" s="308">
        <f t="shared" si="8"/>
        <v>0.730546549328393</v>
      </c>
      <c r="CG26">
        <v>6.9088</v>
      </c>
      <c r="CI26" s="265"/>
      <c r="CJ26" s="147">
        <v>46113</v>
      </c>
      <c r="CK26" s="148">
        <v>4.9582</v>
      </c>
      <c r="CL26" s="308">
        <f t="shared" si="4"/>
        <v>0.718319449474828</v>
      </c>
      <c r="CM26">
        <v>6.9025</v>
      </c>
      <c r="CO26" s="265"/>
      <c r="CP26" s="147"/>
      <c r="CQ26" s="148"/>
      <c r="CR26" s="308"/>
      <c r="CU26" s="265"/>
      <c r="CV26" s="147">
        <v>46174</v>
      </c>
      <c r="CW26" s="148">
        <v>4.9188</v>
      </c>
      <c r="CX26" s="308">
        <f t="shared" si="6"/>
        <v>0.721580823565655</v>
      </c>
      <c r="CY26">
        <v>6.8167</v>
      </c>
    </row>
    <row r="27" spans="1:102">
      <c r="A27" s="265"/>
      <c r="B27" s="147"/>
      <c r="C27" s="152"/>
      <c r="D27" s="152"/>
      <c r="F27" s="265"/>
      <c r="G27" s="147"/>
      <c r="H27" s="152"/>
      <c r="I27" s="152"/>
      <c r="K27" s="265"/>
      <c r="L27" s="147"/>
      <c r="M27" s="152"/>
      <c r="N27" s="152"/>
      <c r="P27" s="265"/>
      <c r="Q27" s="147"/>
      <c r="R27" s="152"/>
      <c r="S27" s="152"/>
      <c r="U27" s="265"/>
      <c r="V27" s="147"/>
      <c r="W27" s="152"/>
      <c r="X27" s="152"/>
      <c r="Z27" s="265"/>
      <c r="AA27" s="147"/>
      <c r="AB27" s="152"/>
      <c r="AC27" s="152"/>
      <c r="AE27" s="265"/>
      <c r="AF27" s="147">
        <v>45840</v>
      </c>
      <c r="AG27" s="152">
        <v>5.245</v>
      </c>
      <c r="AH27" s="152">
        <v>0.733094792161686</v>
      </c>
      <c r="AJ27" s="265"/>
      <c r="AK27" s="147"/>
      <c r="AL27" s="152"/>
      <c r="AM27" s="152"/>
      <c r="AO27" s="265"/>
      <c r="AP27" s="147">
        <v>45901</v>
      </c>
      <c r="AQ27" s="152">
        <v>5.1774</v>
      </c>
      <c r="AR27" s="308">
        <v>0.728472534894192</v>
      </c>
      <c r="AT27" s="265"/>
      <c r="AU27" s="147">
        <v>45901</v>
      </c>
      <c r="AV27" s="152">
        <v>5.1774</v>
      </c>
      <c r="AW27" s="308">
        <v>0.728472534894192</v>
      </c>
      <c r="AY27" s="265"/>
      <c r="AZ27" s="147"/>
      <c r="BA27" s="152"/>
      <c r="BB27" s="308"/>
      <c r="BE27" s="265"/>
      <c r="BF27" s="147"/>
      <c r="BG27" s="152"/>
      <c r="BH27" s="308"/>
      <c r="BK27" s="265"/>
      <c r="BL27" s="147">
        <v>45993</v>
      </c>
      <c r="BM27" s="148">
        <v>5.0539</v>
      </c>
      <c r="BN27" s="308">
        <f t="shared" si="1"/>
        <v>0.713888182614346</v>
      </c>
      <c r="BO27">
        <v>7.0794</v>
      </c>
      <c r="BQ27" s="265"/>
      <c r="BR27" s="147"/>
      <c r="BS27" s="148"/>
      <c r="BT27" s="308"/>
      <c r="BW27" s="265"/>
      <c r="BX27" s="147"/>
      <c r="BY27" s="148"/>
      <c r="BZ27" s="308"/>
      <c r="CC27" s="265"/>
      <c r="CD27" s="147">
        <v>46083</v>
      </c>
      <c r="CE27" s="148">
        <v>5.0439</v>
      </c>
      <c r="CF27" s="308">
        <f t="shared" si="8"/>
        <v>0.728508290484719</v>
      </c>
      <c r="CG27">
        <v>6.9236</v>
      </c>
      <c r="CI27" s="265"/>
      <c r="CJ27" s="147"/>
      <c r="CK27" s="148"/>
      <c r="CL27" s="308"/>
      <c r="CO27" s="265"/>
      <c r="CP27" s="147"/>
      <c r="CQ27" s="148"/>
      <c r="CR27" s="308"/>
      <c r="CU27" s="265"/>
      <c r="CV27" s="147"/>
      <c r="CW27" s="148"/>
      <c r="CX27" s="308"/>
    </row>
    <row r="28" spans="1:102">
      <c r="A28" s="168"/>
      <c r="B28" s="173"/>
      <c r="C28" s="149"/>
      <c r="D28" s="309"/>
      <c r="F28" s="168"/>
      <c r="G28" s="173"/>
      <c r="H28" s="149"/>
      <c r="I28" s="309"/>
      <c r="K28" s="168"/>
      <c r="L28" s="173"/>
      <c r="M28" s="149"/>
      <c r="N28" s="309"/>
      <c r="P28" s="168"/>
      <c r="Q28" s="173"/>
      <c r="R28" s="149"/>
      <c r="S28" s="309"/>
      <c r="U28" s="168"/>
      <c r="V28" s="173"/>
      <c r="W28" s="149"/>
      <c r="X28" s="309"/>
      <c r="Z28" s="168"/>
      <c r="AA28" s="173"/>
      <c r="AB28" s="149"/>
      <c r="AC28" s="309"/>
      <c r="AE28" s="168"/>
      <c r="AF28" s="147">
        <v>45839</v>
      </c>
      <c r="AG28" s="149">
        <v>5.2557</v>
      </c>
      <c r="AH28" s="309">
        <v>0.734713562781335</v>
      </c>
      <c r="AJ28" s="168"/>
      <c r="AK28" s="147"/>
      <c r="AL28" s="149"/>
      <c r="AM28" s="309"/>
      <c r="AO28" s="168"/>
      <c r="AP28" s="147"/>
      <c r="AQ28" s="149"/>
      <c r="AR28" s="309"/>
      <c r="AT28" s="168"/>
      <c r="AU28" s="147"/>
      <c r="AV28" s="149"/>
      <c r="AW28" s="309"/>
      <c r="AY28" s="168"/>
      <c r="AZ28" s="147"/>
      <c r="BA28" s="149"/>
      <c r="BB28" s="309"/>
      <c r="BE28" s="168"/>
      <c r="BF28" s="147"/>
      <c r="BG28" s="149"/>
      <c r="BH28" s="309"/>
      <c r="BK28" s="168"/>
      <c r="BL28" s="147">
        <v>45992</v>
      </c>
      <c r="BM28" s="148">
        <v>5.0621</v>
      </c>
      <c r="BN28" s="308">
        <f t="shared" si="1"/>
        <v>0.715400161110248</v>
      </c>
      <c r="BO28">
        <v>7.0759</v>
      </c>
      <c r="BQ28" s="168"/>
      <c r="BR28" s="147"/>
      <c r="BS28" s="148"/>
      <c r="BT28" s="308"/>
      <c r="BW28" s="168"/>
      <c r="BX28" s="147"/>
      <c r="BY28" s="148"/>
      <c r="BZ28" s="308"/>
      <c r="CC28" s="168"/>
      <c r="CD28" s="147"/>
      <c r="CE28" s="148"/>
      <c r="CF28" s="308"/>
      <c r="CI28" s="168"/>
      <c r="CJ28" s="147"/>
      <c r="CK28" s="148"/>
      <c r="CL28" s="308"/>
      <c r="CO28" s="168"/>
      <c r="CP28" s="147"/>
      <c r="CQ28" s="148"/>
      <c r="CR28" s="308"/>
      <c r="CU28" s="168"/>
      <c r="CV28" s="147"/>
      <c r="CW28" s="148"/>
      <c r="CX28" s="308"/>
    </row>
    <row r="29" spans="1:102">
      <c r="A29" s="132" t="s">
        <v>2928</v>
      </c>
      <c r="B29" s="141" t="s">
        <v>62</v>
      </c>
      <c r="C29" s="179">
        <f>D6</f>
        <v>0.700649612597198</v>
      </c>
      <c r="D29" s="142"/>
      <c r="F29" s="132" t="s">
        <v>2928</v>
      </c>
      <c r="G29" s="141" t="s">
        <v>62</v>
      </c>
      <c r="H29" s="179">
        <f>I6</f>
        <v>0.698081909169478</v>
      </c>
      <c r="I29" s="142"/>
      <c r="K29" s="132" t="s">
        <v>2928</v>
      </c>
      <c r="L29" s="141" t="s">
        <v>62</v>
      </c>
      <c r="M29" s="179">
        <f>N6</f>
        <v>0.701777604413363</v>
      </c>
      <c r="N29" s="142"/>
      <c r="P29" s="132" t="s">
        <v>2928</v>
      </c>
      <c r="Q29" s="141" t="s">
        <v>62</v>
      </c>
      <c r="R29" s="179">
        <f>S6</f>
        <v>0.726219901685783</v>
      </c>
      <c r="S29" s="142"/>
      <c r="U29" s="132" t="s">
        <v>2928</v>
      </c>
      <c r="V29" s="141" t="s">
        <v>62</v>
      </c>
      <c r="W29" s="179">
        <f>X6</f>
        <v>0.723179490034517</v>
      </c>
      <c r="X29" s="142"/>
      <c r="Z29" s="132" t="s">
        <v>2928</v>
      </c>
      <c r="AA29" s="141" t="s">
        <v>62</v>
      </c>
      <c r="AB29" s="179">
        <f>AC6</f>
        <v>0.731399994412315</v>
      </c>
      <c r="AC29" s="142"/>
      <c r="AE29" s="132" t="s">
        <v>2928</v>
      </c>
      <c r="AF29" s="141" t="s">
        <v>62</v>
      </c>
      <c r="AG29" s="179">
        <f>AH6</f>
        <v>0.725417517553921</v>
      </c>
      <c r="AH29" s="142"/>
      <c r="AJ29" s="132" t="s">
        <v>2928</v>
      </c>
      <c r="AK29" s="141" t="s">
        <v>62</v>
      </c>
      <c r="AL29" s="179">
        <f>AM6</f>
        <v>0.728157116711249</v>
      </c>
      <c r="AM29" s="142"/>
      <c r="AO29" s="132" t="s">
        <v>2928</v>
      </c>
      <c r="AP29" s="141" t="s">
        <v>62</v>
      </c>
      <c r="AQ29" s="179">
        <f>AR6</f>
        <v>0.719076771515024</v>
      </c>
      <c r="AR29" s="142"/>
      <c r="AT29" s="132" t="s">
        <v>2928</v>
      </c>
      <c r="AU29" s="141" t="s">
        <v>62</v>
      </c>
      <c r="AV29" s="179">
        <f>AW6</f>
        <v>0.719076771515024</v>
      </c>
      <c r="AW29" s="142"/>
      <c r="AY29" s="132" t="s">
        <v>2928</v>
      </c>
      <c r="AZ29" s="141" t="s">
        <v>62</v>
      </c>
      <c r="BA29" s="179">
        <f>BB6</f>
        <v>0.716563205417607</v>
      </c>
      <c r="BB29" s="142"/>
      <c r="BE29" s="132" t="s">
        <v>2928</v>
      </c>
      <c r="BF29" s="141" t="s">
        <v>62</v>
      </c>
      <c r="BG29" s="179">
        <f>BH6</f>
        <v>0.712822613682917</v>
      </c>
      <c r="BH29" s="142"/>
      <c r="BK29" s="132" t="s">
        <v>2928</v>
      </c>
      <c r="BL29" s="141" t="s">
        <v>62</v>
      </c>
      <c r="BM29" s="179">
        <f>BN6</f>
        <v>0.727606419303437</v>
      </c>
      <c r="BN29" s="142"/>
      <c r="BQ29" s="132" t="s">
        <v>2928</v>
      </c>
      <c r="BR29" s="141" t="s">
        <v>62</v>
      </c>
      <c r="BS29" s="179">
        <f>BT6</f>
        <v>0.740219294468842</v>
      </c>
      <c r="BT29" s="142"/>
      <c r="BW29" s="132" t="s">
        <v>2928</v>
      </c>
      <c r="BX29" s="141" t="s">
        <v>62</v>
      </c>
      <c r="BY29" s="179">
        <f>BZ6</f>
        <v>0.726093488183972</v>
      </c>
      <c r="BZ29" s="142"/>
      <c r="CC29" s="132" t="s">
        <v>2928</v>
      </c>
      <c r="CD29" s="141" t="s">
        <v>62</v>
      </c>
      <c r="CE29" s="179">
        <f>CF6</f>
        <v>0.718039136341301</v>
      </c>
      <c r="CF29" s="142"/>
      <c r="CI29" s="132" t="s">
        <v>2928</v>
      </c>
      <c r="CJ29" s="141" t="s">
        <v>62</v>
      </c>
      <c r="CK29" s="179">
        <f>CL6</f>
        <v>0.729804161566707</v>
      </c>
      <c r="CL29" s="142"/>
      <c r="CO29" s="132" t="s">
        <v>2928</v>
      </c>
      <c r="CP29" s="141" t="s">
        <v>62</v>
      </c>
      <c r="CQ29" s="179">
        <f>CR6</f>
        <v>0.722497653133067</v>
      </c>
      <c r="CR29" s="142"/>
      <c r="CU29" s="132" t="s">
        <v>2928</v>
      </c>
      <c r="CV29" s="141" t="s">
        <v>62</v>
      </c>
      <c r="CW29" s="179">
        <f>CX6</f>
        <v>0.702506276703519</v>
      </c>
      <c r="CX29" s="142"/>
    </row>
    <row r="30" spans="1:102">
      <c r="A30" s="136"/>
      <c r="B30" s="137" t="s">
        <v>63</v>
      </c>
      <c r="C30" s="138">
        <f>AVERAGE(D6:D28)</f>
        <v>0.701423134665127</v>
      </c>
      <c r="D30" s="142"/>
      <c r="F30" s="136"/>
      <c r="G30" s="137" t="s">
        <v>63</v>
      </c>
      <c r="H30" s="138">
        <f>AVERAGE(I6:I28)</f>
        <v>0.705089240246131</v>
      </c>
      <c r="I30" s="142"/>
      <c r="K30" s="136"/>
      <c r="L30" s="137" t="s">
        <v>63</v>
      </c>
      <c r="M30" s="138">
        <f>AVERAGE(N6:N28)</f>
        <v>0.699836034883678</v>
      </c>
      <c r="N30" s="142"/>
      <c r="P30" s="136"/>
      <c r="Q30" s="137" t="s">
        <v>63</v>
      </c>
      <c r="R30" s="138">
        <f>AVERAGE(S6:S28)</f>
        <v>0.71873785561948</v>
      </c>
      <c r="S30" s="142"/>
      <c r="U30" s="136"/>
      <c r="V30" s="137" t="s">
        <v>63</v>
      </c>
      <c r="W30" s="138">
        <f>AVERAGE(X6:X28)</f>
        <v>0.721512496893934</v>
      </c>
      <c r="X30" s="142"/>
      <c r="Z30" s="136"/>
      <c r="AA30" s="137" t="s">
        <v>63</v>
      </c>
      <c r="AB30" s="138">
        <f>AVERAGE(AC6:AC28)</f>
        <v>0.731207494496663</v>
      </c>
      <c r="AC30" s="142"/>
      <c r="AE30" s="136"/>
      <c r="AF30" s="137" t="s">
        <v>63</v>
      </c>
      <c r="AG30" s="138">
        <f>AVERAGE(AH6:AH28)</f>
        <v>0.732275537353851</v>
      </c>
      <c r="AH30" s="142"/>
      <c r="AJ30" s="136"/>
      <c r="AK30" s="137" t="s">
        <v>63</v>
      </c>
      <c r="AL30" s="138">
        <f>AVERAGE(AM6:AM28)</f>
        <v>0.726205535293979</v>
      </c>
      <c r="AM30" s="142"/>
      <c r="AO30" s="136"/>
      <c r="AP30" s="137" t="s">
        <v>63</v>
      </c>
      <c r="AQ30" s="138">
        <f>AVERAGE(AR6:AR28)</f>
        <v>0.724002243274194</v>
      </c>
      <c r="AR30" s="142"/>
      <c r="AT30" s="136"/>
      <c r="AU30" s="137" t="s">
        <v>63</v>
      </c>
      <c r="AV30" s="138">
        <f>AVERAGE(AW6:AW28)</f>
        <v>0.724002243274194</v>
      </c>
      <c r="AW30" s="142"/>
      <c r="AY30" s="136"/>
      <c r="AZ30" s="137" t="s">
        <v>63</v>
      </c>
      <c r="BA30" s="138">
        <f>AVERAGE(BB6:BB28)</f>
        <v>0.715328174175056</v>
      </c>
      <c r="BB30" s="142"/>
      <c r="BE30" s="136"/>
      <c r="BF30" s="137" t="s">
        <v>63</v>
      </c>
      <c r="BG30" s="138">
        <f>AVERAGE(BH6:BH28)</f>
        <v>0.712436957749677</v>
      </c>
      <c r="BH30" s="142"/>
      <c r="BK30" s="136"/>
      <c r="BL30" s="137" t="s">
        <v>63</v>
      </c>
      <c r="BM30" s="138">
        <f>AVERAGE(BN6:BN28)</f>
        <v>0.723495757878255</v>
      </c>
      <c r="BN30" s="142"/>
      <c r="BQ30" s="136"/>
      <c r="BR30" s="137" t="s">
        <v>63</v>
      </c>
      <c r="BS30" s="138">
        <f>AVERAGE(BT6:BT28)</f>
        <v>0.722532279564617</v>
      </c>
      <c r="BT30" s="142"/>
      <c r="BW30" s="136"/>
      <c r="BX30" s="137" t="s">
        <v>63</v>
      </c>
      <c r="BY30" s="138">
        <f>AVERAGE(BZ6:BZ28)</f>
        <v>0.731135054080164</v>
      </c>
      <c r="BZ30" s="142"/>
      <c r="CC30" s="136"/>
      <c r="CD30" s="137" t="s">
        <v>63</v>
      </c>
      <c r="CE30" s="138">
        <f>AVERAGE(CF6:CF28)</f>
        <v>0.728986056268396</v>
      </c>
      <c r="CF30" s="142"/>
      <c r="CI30" s="136"/>
      <c r="CJ30" s="137" t="s">
        <v>63</v>
      </c>
      <c r="CK30" s="138">
        <f>AVERAGE(CL6:CL28)</f>
        <v>0.724743681073316</v>
      </c>
      <c r="CL30" s="142"/>
      <c r="CO30" s="136"/>
      <c r="CP30" s="137" t="s">
        <v>63</v>
      </c>
      <c r="CQ30" s="138">
        <f>AVERAGE(CR6:CR28)</f>
        <v>0.725697429339882</v>
      </c>
      <c r="CR30" s="142"/>
      <c r="CU30" s="136"/>
      <c r="CV30" s="137" t="s">
        <v>63</v>
      </c>
      <c r="CW30" s="138">
        <f>AVERAGE(CX6:CX28)</f>
        <v>0.710992371074523</v>
      </c>
      <c r="CX30" s="142"/>
    </row>
    <row r="31" spans="1:102">
      <c r="A31" s="132" t="s">
        <v>2929</v>
      </c>
      <c r="B31" s="141" t="s">
        <v>62</v>
      </c>
      <c r="C31" s="134">
        <f>1/C29</f>
        <v>1.42724691774703</v>
      </c>
      <c r="D31" s="135"/>
      <c r="F31" s="132" t="s">
        <v>2929</v>
      </c>
      <c r="G31" s="141" t="s">
        <v>62</v>
      </c>
      <c r="H31" s="134">
        <f>1/H29</f>
        <v>1.43249665528465</v>
      </c>
      <c r="I31" s="135"/>
      <c r="K31" s="132" t="s">
        <v>2929</v>
      </c>
      <c r="L31" s="141" t="s">
        <v>62</v>
      </c>
      <c r="M31" s="134">
        <f>1/M29</f>
        <v>1.42495285359801</v>
      </c>
      <c r="N31" s="135"/>
      <c r="P31" s="132" t="s">
        <v>2929</v>
      </c>
      <c r="Q31" s="141" t="s">
        <v>62</v>
      </c>
      <c r="R31" s="134">
        <f>1/R29</f>
        <v>1.37699338406823</v>
      </c>
      <c r="S31" s="135"/>
      <c r="U31" s="132" t="s">
        <v>2929</v>
      </c>
      <c r="V31" s="141" t="s">
        <v>62</v>
      </c>
      <c r="W31" s="134">
        <f>1/W29</f>
        <v>1.38278257857157</v>
      </c>
      <c r="X31" s="135"/>
      <c r="Z31" s="132" t="s">
        <v>2929</v>
      </c>
      <c r="AA31" s="141" t="s">
        <v>62</v>
      </c>
      <c r="AB31" s="134">
        <f>1/AB29</f>
        <v>1.36724091829329</v>
      </c>
      <c r="AC31" s="135"/>
      <c r="AE31" s="132" t="s">
        <v>2929</v>
      </c>
      <c r="AF31" s="141" t="s">
        <v>62</v>
      </c>
      <c r="AG31" s="134">
        <f>1/AG29</f>
        <v>1.37851647610049</v>
      </c>
      <c r="AH31" s="135"/>
      <c r="AJ31" s="132" t="s">
        <v>2929</v>
      </c>
      <c r="AK31" s="141" t="s">
        <v>62</v>
      </c>
      <c r="AL31" s="134">
        <f>1/AL29</f>
        <v>1.37332998201891</v>
      </c>
      <c r="AM31" s="135"/>
      <c r="AO31" s="132" t="s">
        <v>2929</v>
      </c>
      <c r="AP31" s="141" t="s">
        <v>62</v>
      </c>
      <c r="AQ31" s="134">
        <f>1/AQ29</f>
        <v>1.39067209457079</v>
      </c>
      <c r="AR31" s="135"/>
      <c r="AT31" s="132" t="s">
        <v>2929</v>
      </c>
      <c r="AU31" s="141" t="s">
        <v>62</v>
      </c>
      <c r="AV31" s="134">
        <f>1/AV29</f>
        <v>1.39067209457079</v>
      </c>
      <c r="AW31" s="135"/>
      <c r="AY31" s="132" t="s">
        <v>2929</v>
      </c>
      <c r="AZ31" s="141" t="s">
        <v>62</v>
      </c>
      <c r="BA31" s="134">
        <f>1/BA29</f>
        <v>1.39555030517819</v>
      </c>
      <c r="BB31" s="135"/>
      <c r="BE31" s="132" t="s">
        <v>2929</v>
      </c>
      <c r="BF31" s="141" t="s">
        <v>62</v>
      </c>
      <c r="BG31" s="134">
        <f>1/BG29</f>
        <v>1.40287356321839</v>
      </c>
      <c r="BH31" s="135"/>
      <c r="BK31" s="132" t="s">
        <v>2929</v>
      </c>
      <c r="BL31" s="141" t="s">
        <v>62</v>
      </c>
      <c r="BM31" s="134">
        <f>1/BM29</f>
        <v>1.37436940283915</v>
      </c>
      <c r="BN31" s="135"/>
      <c r="BQ31" s="132" t="s">
        <v>2929</v>
      </c>
      <c r="BR31" s="141" t="s">
        <v>62</v>
      </c>
      <c r="BS31" s="134">
        <f>1/BS29</f>
        <v>1.35095100529306</v>
      </c>
      <c r="BT31" s="135"/>
      <c r="BW31" s="132" t="s">
        <v>2929</v>
      </c>
      <c r="BX31" s="141" t="s">
        <v>62</v>
      </c>
      <c r="BY31" s="134">
        <f>1/BY29</f>
        <v>1.37723311980265</v>
      </c>
      <c r="BZ31" s="135"/>
      <c r="CC31" s="132" t="s">
        <v>2929</v>
      </c>
      <c r="CD31" s="141" t="s">
        <v>62</v>
      </c>
      <c r="CE31" s="134">
        <f>1/CE29</f>
        <v>1.39268174865148</v>
      </c>
      <c r="CF31" s="135"/>
      <c r="CI31" s="132" t="s">
        <v>2929</v>
      </c>
      <c r="CJ31" s="141" t="s">
        <v>62</v>
      </c>
      <c r="CK31" s="134">
        <f>1/CK29</f>
        <v>1.37023060796646</v>
      </c>
      <c r="CL31" s="135"/>
      <c r="CO31" s="132" t="s">
        <v>2929</v>
      </c>
      <c r="CP31" s="141" t="s">
        <v>62</v>
      </c>
      <c r="CQ31" s="134">
        <f>1/CQ29</f>
        <v>1.38408754085714</v>
      </c>
      <c r="CR31" s="135"/>
      <c r="CU31" s="132" t="s">
        <v>2929</v>
      </c>
      <c r="CV31" s="141" t="s">
        <v>62</v>
      </c>
      <c r="CW31" s="134">
        <f>1/CW29</f>
        <v>1.4234748260079</v>
      </c>
      <c r="CX31" s="135"/>
    </row>
    <row r="32" spans="1:102">
      <c r="A32" s="136"/>
      <c r="B32" s="137" t="s">
        <v>63</v>
      </c>
      <c r="C32" s="138">
        <f>1/C30</f>
        <v>1.4256729648323</v>
      </c>
      <c r="D32" s="135"/>
      <c r="F32" s="136"/>
      <c r="G32" s="137" t="s">
        <v>63</v>
      </c>
      <c r="H32" s="138">
        <f>1/H30</f>
        <v>1.41826019022914</v>
      </c>
      <c r="I32" s="135"/>
      <c r="K32" s="136"/>
      <c r="L32" s="137" t="s">
        <v>63</v>
      </c>
      <c r="M32" s="138">
        <f>1/M30</f>
        <v>1.4289061296568</v>
      </c>
      <c r="N32" s="135"/>
      <c r="P32" s="136"/>
      <c r="Q32" s="137" t="s">
        <v>63</v>
      </c>
      <c r="R32" s="138">
        <f>1/R30</f>
        <v>1.39132785643814</v>
      </c>
      <c r="S32" s="135"/>
      <c r="U32" s="136"/>
      <c r="V32" s="137" t="s">
        <v>63</v>
      </c>
      <c r="W32" s="138">
        <f>1/W30</f>
        <v>1.38597737988592</v>
      </c>
      <c r="X32" s="135"/>
      <c r="Z32" s="136"/>
      <c r="AA32" s="137" t="s">
        <v>63</v>
      </c>
      <c r="AB32" s="138">
        <f>1/AB30</f>
        <v>1.3676008623084</v>
      </c>
      <c r="AC32" s="135"/>
      <c r="AE32" s="136"/>
      <c r="AF32" s="137" t="s">
        <v>63</v>
      </c>
      <c r="AG32" s="138">
        <f>1/AG30</f>
        <v>1.36560618099247</v>
      </c>
      <c r="AH32" s="135"/>
      <c r="AJ32" s="136"/>
      <c r="AK32" s="137" t="s">
        <v>63</v>
      </c>
      <c r="AL32" s="138">
        <f>1/AL30</f>
        <v>1.37702062487748</v>
      </c>
      <c r="AM32" s="135"/>
      <c r="AO32" s="136"/>
      <c r="AP32" s="137" t="s">
        <v>63</v>
      </c>
      <c r="AQ32" s="138">
        <f>1/AQ30</f>
        <v>1.38121119000633</v>
      </c>
      <c r="AR32" s="135"/>
      <c r="AT32" s="136"/>
      <c r="AU32" s="137" t="s">
        <v>63</v>
      </c>
      <c r="AV32" s="138">
        <f>1/AV30</f>
        <v>1.38121119000633</v>
      </c>
      <c r="AW32" s="135"/>
      <c r="AY32" s="136"/>
      <c r="AZ32" s="137" t="s">
        <v>63</v>
      </c>
      <c r="BA32" s="138">
        <f>1/BA30</f>
        <v>1.39795975623809</v>
      </c>
      <c r="BB32" s="135"/>
      <c r="BE32" s="136"/>
      <c r="BF32" s="137" t="s">
        <v>63</v>
      </c>
      <c r="BG32" s="138">
        <f>1/BG30</f>
        <v>1.40363296586778</v>
      </c>
      <c r="BH32" s="135"/>
      <c r="BK32" s="136"/>
      <c r="BL32" s="137" t="s">
        <v>63</v>
      </c>
      <c r="BM32" s="138">
        <f>1/BM30</f>
        <v>1.38217811108199</v>
      </c>
      <c r="BN32" s="135"/>
      <c r="BQ32" s="136"/>
      <c r="BR32" s="137" t="s">
        <v>63</v>
      </c>
      <c r="BS32" s="138">
        <f>1/BS30</f>
        <v>1.38402121023933</v>
      </c>
      <c r="BT32" s="135"/>
      <c r="BW32" s="136"/>
      <c r="BX32" s="137" t="s">
        <v>63</v>
      </c>
      <c r="BY32" s="138">
        <f>1/BY30</f>
        <v>1.36773636337009</v>
      </c>
      <c r="BZ32" s="135"/>
      <c r="CC32" s="136"/>
      <c r="CD32" s="137" t="s">
        <v>63</v>
      </c>
      <c r="CE32" s="138">
        <f>1/CE30</f>
        <v>1.37176835057572</v>
      </c>
      <c r="CF32" s="135"/>
      <c r="CI32" s="136"/>
      <c r="CJ32" s="137" t="s">
        <v>63</v>
      </c>
      <c r="CK32" s="138">
        <f>1/CK30</f>
        <v>1.37979816328863</v>
      </c>
      <c r="CL32" s="135"/>
      <c r="CO32" s="136"/>
      <c r="CP32" s="137" t="s">
        <v>63</v>
      </c>
      <c r="CQ32" s="138">
        <f>1/CQ30</f>
        <v>1.37798476275385</v>
      </c>
      <c r="CR32" s="135"/>
      <c r="CU32" s="136"/>
      <c r="CV32" s="137" t="s">
        <v>63</v>
      </c>
      <c r="CW32" s="138">
        <f>1/CW30</f>
        <v>1.40648485227584</v>
      </c>
      <c r="CX32" s="135"/>
    </row>
    <row r="33" spans="1:102">
      <c r="A33" s="164"/>
      <c r="B33" s="164">
        <f>B7</f>
        <v>45673</v>
      </c>
      <c r="C33" s="135"/>
      <c r="D33" s="135"/>
      <c r="F33" s="164"/>
      <c r="G33" s="164">
        <f>G7</f>
        <v>45715</v>
      </c>
      <c r="H33" s="135"/>
      <c r="I33" s="135"/>
      <c r="K33" s="164"/>
      <c r="L33" s="164">
        <f>L7</f>
        <v>45744</v>
      </c>
      <c r="M33" s="135"/>
      <c r="N33" s="135"/>
      <c r="P33" s="164"/>
      <c r="Q33" s="164">
        <f>Q7</f>
        <v>45776</v>
      </c>
      <c r="R33" s="135"/>
      <c r="S33" s="135"/>
      <c r="U33" s="164"/>
      <c r="V33" s="164">
        <f>V7</f>
        <v>45806</v>
      </c>
      <c r="W33" s="135"/>
      <c r="X33" s="135"/>
      <c r="Z33" s="164"/>
      <c r="AA33" s="164">
        <f>AA7</f>
        <v>45835</v>
      </c>
      <c r="AB33" s="135"/>
      <c r="AC33" s="135"/>
      <c r="AE33" s="164"/>
      <c r="AF33" s="164">
        <f>AF7</f>
        <v>45868</v>
      </c>
      <c r="AG33" s="135"/>
      <c r="AH33" s="135"/>
      <c r="AJ33" s="164"/>
      <c r="AK33" s="164">
        <f>AK7</f>
        <v>45897</v>
      </c>
      <c r="AL33" s="135"/>
      <c r="AM33" s="135"/>
      <c r="AO33" s="164"/>
      <c r="AP33" s="164">
        <f>AP7</f>
        <v>45929</v>
      </c>
      <c r="AQ33" s="135"/>
      <c r="AR33" s="135"/>
      <c r="AT33" s="164"/>
      <c r="AU33" s="164">
        <f>AU7</f>
        <v>45929</v>
      </c>
      <c r="AV33" s="135"/>
      <c r="AW33" s="135"/>
      <c r="AY33" s="164"/>
      <c r="AZ33" s="164">
        <f>AZ7</f>
        <v>45960</v>
      </c>
      <c r="BA33" s="135"/>
      <c r="BB33" s="135"/>
      <c r="BE33" s="164"/>
      <c r="BF33" s="164">
        <f>BF7</f>
        <v>45988</v>
      </c>
      <c r="BG33" s="135"/>
      <c r="BH33" s="135"/>
      <c r="BK33" s="164"/>
      <c r="BL33" s="164">
        <f>BL7</f>
        <v>46021</v>
      </c>
      <c r="BM33" s="135"/>
      <c r="BN33" s="135"/>
      <c r="BQ33" s="164"/>
      <c r="BR33" s="164">
        <f>BR7</f>
        <v>46051</v>
      </c>
      <c r="BS33" s="135"/>
      <c r="BT33" s="135"/>
      <c r="BW33" s="164"/>
      <c r="BX33" s="164">
        <f>BX7</f>
        <v>46079</v>
      </c>
      <c r="BY33" s="135"/>
      <c r="BZ33" s="135"/>
      <c r="CC33" s="164"/>
      <c r="CD33" s="164">
        <f>CD7</f>
        <v>46111</v>
      </c>
      <c r="CE33" s="135"/>
      <c r="CF33" s="135"/>
      <c r="CI33" s="164"/>
      <c r="CJ33" s="164">
        <f>CJ7</f>
        <v>46141</v>
      </c>
      <c r="CK33" s="135"/>
      <c r="CL33" s="135"/>
      <c r="CO33" s="164"/>
      <c r="CP33" s="164">
        <f>CP7</f>
        <v>46170</v>
      </c>
      <c r="CQ33" s="135"/>
      <c r="CR33" s="135"/>
      <c r="CU33" s="164"/>
      <c r="CV33" s="164">
        <f>CV7</f>
        <v>46202</v>
      </c>
      <c r="CW33" s="135"/>
      <c r="CX33" s="135"/>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B1:UO35"/>
  <sheetViews>
    <sheetView zoomScale="85" zoomScaleNormal="85" topLeftCell="TY1" workbookViewId="0">
      <selection activeCell="IF2" sqref="IF2"/>
    </sheetView>
  </sheetViews>
  <sheetFormatPr defaultColWidth="9" defaultRowHeight="14.4"/>
  <cols>
    <col min="1" max="4" width="12" customWidth="1"/>
    <col min="5" max="5" width="18.1111111111111" style="205" customWidth="1"/>
    <col min="6" max="6" width="15.4444444444444" customWidth="1"/>
    <col min="7" max="10" width="12" customWidth="1"/>
    <col min="11" max="11" width="18.1111111111111" style="205" customWidth="1"/>
    <col min="12" max="12" width="15.4444444444444" customWidth="1"/>
    <col min="13" max="16" width="12" customWidth="1"/>
    <col min="17" max="17" width="18.1111111111111" style="205" customWidth="1"/>
    <col min="18" max="18" width="15.4444444444444" customWidth="1"/>
    <col min="19" max="21" width="12" customWidth="1"/>
    <col min="22" max="22" width="15.8888888888889" customWidth="1"/>
    <col min="23" max="23" width="18.1111111111111" style="205" customWidth="1"/>
    <col min="24" max="24" width="15.4444444444444" customWidth="1"/>
    <col min="25" max="27" width="12" customWidth="1"/>
    <col min="28" max="28" width="17" customWidth="1"/>
    <col min="29" max="29" width="18.1111111111111" style="205" customWidth="1"/>
    <col min="30" max="30" width="15.4444444444444" customWidth="1"/>
    <col min="31" max="31" width="6.88888888888889" customWidth="1"/>
    <col min="32" max="32" width="13.1111111111111" customWidth="1"/>
    <col min="34" max="34" width="17.4444444444444" customWidth="1"/>
    <col min="35" max="35" width="32" customWidth="1"/>
    <col min="36" max="36" width="24.6666666666667" customWidth="1"/>
    <col min="37" max="37" width="15.4444444444444" customWidth="1"/>
    <col min="38" max="38" width="11.1111111111111" customWidth="1"/>
    <col min="40" max="40" width="16.8888888888889" customWidth="1"/>
    <col min="41" max="41" width="15.3333333333333" customWidth="1"/>
    <col min="42" max="42" width="19.3333333333333" customWidth="1"/>
    <col min="43" max="43" width="12.8888888888889" customWidth="1"/>
    <col min="44" max="44" width="17.6666666666667" customWidth="1"/>
    <col min="46" max="46" width="12.8888888888889" customWidth="1"/>
    <col min="47" max="47" width="13.1111111111111" customWidth="1"/>
    <col min="48" max="49" width="15.1111111111111" customWidth="1"/>
    <col min="50" max="50" width="17" customWidth="1"/>
    <col min="52" max="52" width="12.8888888888889" customWidth="1"/>
    <col min="53" max="53" width="16.8888888888889" customWidth="1"/>
    <col min="54" max="54" width="15.1111111111111" customWidth="1"/>
    <col min="56" max="56" width="13.3333333333333" customWidth="1"/>
    <col min="58" max="58" width="12.8888888888889" customWidth="1"/>
    <col min="59" max="59" width="13.1111111111111" customWidth="1"/>
    <col min="60" max="60" width="19.1111111111111" customWidth="1"/>
    <col min="61" max="61" width="20.4444444444444" customWidth="1"/>
    <col min="62" max="62" width="11.4444444444444" customWidth="1"/>
    <col min="63" max="63" width="9.44444444444444" customWidth="1"/>
    <col min="64" max="64" width="12.3333333333333" customWidth="1"/>
    <col min="65" max="65" width="19.1111111111111" customWidth="1"/>
    <col min="66" max="66" width="22.6666666666667" customWidth="1"/>
    <col min="68" max="68" width="11.8888888888889" customWidth="1"/>
    <col min="70" max="70" width="12.8888888888889" customWidth="1"/>
    <col min="71" max="71" width="15" customWidth="1"/>
    <col min="72" max="72" width="14.6666666666667" customWidth="1"/>
    <col min="74" max="74" width="11.8888888888889" customWidth="1"/>
    <col min="75" max="75" width="8.88888888888889" customWidth="1"/>
    <col min="76" max="76" width="15" customWidth="1"/>
    <col min="77" max="78" width="12.8888888888889" customWidth="1"/>
    <col min="81" max="81" width="8.88888888888889" customWidth="1"/>
    <col min="82" max="82" width="10.6666666666667" customWidth="1"/>
    <col min="83" max="84" width="12.8888888888889" customWidth="1"/>
    <col min="88" max="88" width="12.8888888888889" customWidth="1"/>
    <col min="89" max="89" width="15" customWidth="1"/>
    <col min="90" max="90" width="14.8888888888889" customWidth="1"/>
    <col min="94" max="94" width="12.8888888888889" customWidth="1"/>
    <col min="95" max="95" width="15" customWidth="1"/>
    <col min="96" max="96" width="14.8888888888889" customWidth="1"/>
    <col min="100" max="101" width="15" customWidth="1"/>
    <col min="102" max="102" width="14.8888888888889" customWidth="1"/>
    <col min="107" max="108" width="15" customWidth="1"/>
    <col min="109" max="109" width="14.8888888888889" customWidth="1"/>
    <col min="114" max="115" width="16.8888888888889" customWidth="1"/>
    <col min="116" max="116" width="14.8888888888889" customWidth="1"/>
    <col min="121" max="122" width="16.8888888888889" customWidth="1"/>
    <col min="123" max="123" width="14.8888888888889" customWidth="1"/>
    <col min="125" max="125" width="10.1111111111111" customWidth="1"/>
    <col min="127" max="128" width="16.8888888888889" customWidth="1"/>
    <col min="129" max="129" width="14.8888888888889" customWidth="1"/>
    <col min="131" max="131" width="10.1111111111111" customWidth="1"/>
    <col min="133" max="134" width="16.8888888888889" customWidth="1"/>
    <col min="135" max="135" width="14.8888888888889" customWidth="1"/>
    <col min="137" max="137" width="10.1111111111111" customWidth="1"/>
    <col min="139" max="140" width="16.8888888888889" customWidth="1"/>
    <col min="141" max="141" width="14.8888888888889" customWidth="1"/>
    <col min="143" max="143" width="10.1111111111111" customWidth="1"/>
    <col min="145" max="146" width="16.8888888888889" customWidth="1"/>
    <col min="147" max="147" width="14.8888888888889" customWidth="1"/>
    <col min="149" max="149" width="10.1111111111111" customWidth="1"/>
    <col min="151" max="152" width="16.8888888888889" customWidth="1"/>
    <col min="153" max="153" width="14.8888888888889" customWidth="1"/>
    <col min="155" max="155" width="10.1111111111111" customWidth="1"/>
    <col min="157" max="157" width="16.8888888888889" customWidth="1"/>
    <col min="158" max="158" width="18.4444444444444" customWidth="1"/>
    <col min="159" max="159" width="14.8888888888889" customWidth="1"/>
    <col min="161" max="161" width="10.1111111111111" customWidth="1"/>
    <col min="163" max="163" width="16.8888888888889" customWidth="1"/>
    <col min="164" max="164" width="18.4444444444444" customWidth="1"/>
    <col min="165" max="165" width="14.8888888888889" customWidth="1"/>
    <col min="167" max="167" width="10.1111111111111" customWidth="1"/>
    <col min="169" max="169" width="16.8888888888889" customWidth="1"/>
    <col min="170" max="170" width="18.4444444444444" customWidth="1"/>
    <col min="171" max="171" width="14.8888888888889" customWidth="1"/>
    <col min="172" max="172" width="6.66666666666667" customWidth="1"/>
    <col min="173" max="173" width="13.8888888888889" customWidth="1"/>
    <col min="175" max="175" width="16.8888888888889" customWidth="1"/>
    <col min="176" max="176" width="18.4444444444444" customWidth="1"/>
    <col min="177" max="177" width="14.8888888888889" customWidth="1"/>
    <col min="179" max="179" width="13.8888888888889" customWidth="1"/>
    <col min="181" max="181" width="16.8888888888889" customWidth="1"/>
    <col min="182" max="182" width="18.4444444444444" customWidth="1"/>
    <col min="183" max="183" width="14.8888888888889" customWidth="1"/>
    <col min="185" max="185" width="13.8888888888889" customWidth="1"/>
    <col min="187" max="187" width="16.8888888888889" customWidth="1"/>
    <col min="188" max="188" width="18.4444444444444" customWidth="1"/>
    <col min="189" max="189" width="14.8888888888889" customWidth="1"/>
    <col min="191" max="191" width="13.8888888888889" customWidth="1"/>
    <col min="193" max="193" width="16.8888888888889" customWidth="1"/>
    <col min="194" max="194" width="18.4444444444444" customWidth="1"/>
    <col min="195" max="195" width="14.8888888888889" customWidth="1"/>
    <col min="197" max="197" width="13.8888888888889" customWidth="1"/>
    <col min="199" max="199" width="16.8888888888889" customWidth="1"/>
    <col min="200" max="200" width="18.4444444444444" customWidth="1"/>
    <col min="201" max="201" width="14.8888888888889" customWidth="1"/>
    <col min="203" max="203" width="13.8888888888889" customWidth="1"/>
    <col min="205" max="205" width="16.8888888888889" customWidth="1"/>
    <col min="206" max="206" width="18.4444444444444" customWidth="1"/>
    <col min="207" max="207" width="14.8888888888889" customWidth="1"/>
    <col min="209" max="209" width="13.8888888888889" customWidth="1"/>
    <col min="211" max="211" width="16.8888888888889" customWidth="1"/>
    <col min="212" max="212" width="18.4444444444444" customWidth="1"/>
    <col min="213" max="213" width="14.8888888888889" customWidth="1"/>
    <col min="215" max="215" width="13.8888888888889" style="135" customWidth="1"/>
    <col min="216" max="216" width="8.88888888888889" style="135"/>
    <col min="217" max="217" width="16.8888888888889" style="135" customWidth="1"/>
    <col min="218" max="218" width="18.4444444444444" style="135" customWidth="1"/>
    <col min="219" max="219" width="14.8888888888889" style="135" customWidth="1"/>
    <col min="221" max="221" width="13.8888888888889" style="135" customWidth="1"/>
    <col min="222" max="222" width="8.88888888888889" style="135"/>
    <col min="223" max="223" width="16.8888888888889" style="135" customWidth="1"/>
    <col min="224" max="224" width="35" style="135" customWidth="1"/>
    <col min="225" max="225" width="25.212962962963" style="135" customWidth="1"/>
    <col min="227" max="227" width="13.8888888888889" style="135" customWidth="1"/>
    <col min="228" max="228" width="9" style="135"/>
    <col min="229" max="229" width="16.8888888888889" style="135" customWidth="1"/>
    <col min="230" max="230" width="24.212962962963" style="135" customWidth="1"/>
    <col min="231" max="231" width="19.3333333333333" style="135" customWidth="1"/>
    <col min="233" max="233" width="13.8888888888889" style="135" customWidth="1"/>
    <col min="234" max="234" width="9" style="135"/>
    <col min="235" max="235" width="16.8888888888889" style="135" customWidth="1"/>
    <col min="236" max="236" width="24.212962962963" style="135" customWidth="1"/>
    <col min="237" max="237" width="19.3333333333333" style="135" customWidth="1"/>
    <col min="239" max="239" width="13.8888888888889" style="135" customWidth="1"/>
    <col min="240" max="240" width="9" style="135"/>
    <col min="241" max="241" width="16.8888888888889" style="135" customWidth="1"/>
    <col min="242" max="242" width="24.212962962963" style="135" customWidth="1"/>
    <col min="243" max="243" width="19.3333333333333" style="135" customWidth="1"/>
    <col min="245" max="245" width="13.8888888888889" style="135" customWidth="1"/>
    <col min="246" max="246" width="9" style="135"/>
    <col min="247" max="247" width="16.8888888888889" style="135" customWidth="1"/>
    <col min="248" max="248" width="24.212962962963" style="135" customWidth="1"/>
    <col min="249" max="249" width="19.3333333333333" style="135" customWidth="1"/>
    <col min="251" max="251" width="13.8888888888889" style="135" customWidth="1"/>
    <col min="252" max="252" width="9" style="135"/>
    <col min="253" max="253" width="16.8888888888889" style="135" customWidth="1"/>
    <col min="254" max="254" width="24.212962962963" style="135" customWidth="1"/>
    <col min="255" max="255" width="19.3333333333333" style="135" customWidth="1"/>
    <col min="257" max="257" width="13.8888888888889" style="135" customWidth="1"/>
    <col min="258" max="258" width="9" style="135"/>
    <col min="259" max="259" width="16.8888888888889" style="135" customWidth="1"/>
    <col min="260" max="260" width="20.4444444444444" style="135" customWidth="1"/>
    <col min="261" max="261" width="19.3333333333333" style="135" customWidth="1"/>
    <col min="263" max="263" width="13.8888888888889" style="135" customWidth="1"/>
    <col min="264" max="264" width="9" style="135"/>
    <col min="265" max="265" width="16.8888888888889" style="135" customWidth="1"/>
    <col min="266" max="266" width="20.212962962963" style="135" customWidth="1"/>
    <col min="267" max="267" width="19.3333333333333" style="135" customWidth="1"/>
    <col min="269" max="269" width="13.8888888888889" style="135" customWidth="1"/>
    <col min="270" max="270" width="9" style="135"/>
    <col min="271" max="271" width="16.8888888888889" style="135" customWidth="1"/>
    <col min="272" max="272" width="20.212962962963" style="135" customWidth="1"/>
    <col min="273" max="273" width="19.3333333333333" style="135" customWidth="1"/>
    <col min="275" max="275" width="13.8888888888889" style="135" customWidth="1"/>
    <col min="276" max="276" width="9" style="135"/>
    <col min="277" max="277" width="16.8888888888889" style="135" customWidth="1"/>
    <col min="278" max="278" width="20.212962962963" style="135" customWidth="1"/>
    <col min="279" max="279" width="19.3333333333333" style="135" customWidth="1"/>
    <col min="281" max="281" width="13.8888888888889" style="135" customWidth="1"/>
    <col min="282" max="282" width="9" style="135"/>
    <col min="283" max="283" width="16.8888888888889" style="135" customWidth="1"/>
    <col min="284" max="284" width="20.212962962963" style="135" customWidth="1"/>
    <col min="285" max="285" width="19.3333333333333" style="135" customWidth="1"/>
    <col min="287" max="287" width="13.8888888888889" style="135" customWidth="1"/>
    <col min="288" max="288" width="9" style="135"/>
    <col min="289" max="289" width="16.8888888888889" style="135" customWidth="1"/>
    <col min="290" max="290" width="20.212962962963" style="135" customWidth="1"/>
    <col min="291" max="291" width="19.3333333333333" style="135" customWidth="1"/>
    <col min="293" max="293" width="13.8888888888889" style="135" customWidth="1"/>
    <col min="294" max="294" width="9" style="135"/>
    <col min="295" max="295" width="16.8888888888889" style="135" customWidth="1"/>
    <col min="296" max="296" width="20.212962962963" style="135" customWidth="1"/>
    <col min="297" max="297" width="19.3333333333333" style="135" customWidth="1"/>
    <col min="299" max="299" width="13.8888888888889" style="135" customWidth="1"/>
    <col min="300" max="300" width="9" style="135"/>
    <col min="301" max="301" width="16.8888888888889" style="135" customWidth="1"/>
    <col min="302" max="302" width="20.212962962963" style="135" customWidth="1"/>
    <col min="303" max="303" width="19.3333333333333" style="135" customWidth="1"/>
    <col min="305" max="305" width="13.8888888888889" style="135" customWidth="1"/>
    <col min="306" max="306" width="9" style="135"/>
    <col min="307" max="307" width="16.8888888888889" style="135" customWidth="1"/>
    <col min="308" max="308" width="20.212962962963" style="135" customWidth="1"/>
    <col min="309" max="309" width="19.3333333333333" style="135" customWidth="1"/>
    <col min="311" max="311" width="13.8888888888889" style="135" customWidth="1"/>
    <col min="312" max="312" width="9" style="135"/>
    <col min="313" max="313" width="16.8888888888889" style="135" customWidth="1"/>
    <col min="314" max="314" width="20.212962962963" style="135" customWidth="1"/>
    <col min="315" max="315" width="19.3333333333333" style="135" customWidth="1"/>
    <col min="317" max="317" width="13.8888888888889" style="135" customWidth="1"/>
    <col min="318" max="318" width="9" style="135"/>
    <col min="319" max="319" width="16.8888888888889" style="135" customWidth="1"/>
    <col min="320" max="320" width="20.212962962963" style="135" customWidth="1"/>
    <col min="321" max="321" width="19.3333333333333" style="135" customWidth="1"/>
    <col min="323" max="323" width="13.8888888888889" style="135" customWidth="1"/>
    <col min="324" max="324" width="9" style="135"/>
    <col min="325" max="325" width="16.8888888888889" style="135" customWidth="1"/>
    <col min="326" max="326" width="20.212962962963" style="135" customWidth="1"/>
    <col min="327" max="327" width="19.3333333333333" style="135" customWidth="1"/>
    <col min="329" max="329" width="13.8888888888889" style="135" customWidth="1"/>
    <col min="330" max="330" width="9" style="135"/>
    <col min="331" max="331" width="16.8888888888889" style="135" customWidth="1"/>
    <col min="332" max="332" width="20.212962962963" style="135" customWidth="1"/>
    <col min="333" max="333" width="19.3333333333333" style="135" customWidth="1"/>
    <col min="335" max="335" width="13.8888888888889" style="135" customWidth="1"/>
    <col min="336" max="336" width="10.3333333333333" style="135" customWidth="1"/>
    <col min="337" max="337" width="16.8888888888889" style="135" customWidth="1"/>
    <col min="338" max="338" width="20.212962962963" style="135" customWidth="1"/>
    <col min="339" max="339" width="19.3333333333333" style="135" customWidth="1"/>
    <col min="341" max="341" width="13.8888888888889" style="135" customWidth="1"/>
    <col min="342" max="342" width="10.3333333333333" style="135" customWidth="1"/>
    <col min="343" max="343" width="16.8888888888889" style="135" customWidth="1"/>
    <col min="344" max="344" width="20.212962962963" style="135" customWidth="1"/>
    <col min="345" max="345" width="19.3333333333333" style="135" customWidth="1"/>
    <col min="347" max="347" width="13.8888888888889" style="135" customWidth="1"/>
    <col min="348" max="348" width="10.3333333333333" style="135" customWidth="1"/>
    <col min="349" max="349" width="16.8888888888889" style="135" customWidth="1"/>
    <col min="350" max="350" width="20.212962962963" style="135" customWidth="1"/>
    <col min="351" max="351" width="19.3333333333333" style="135" customWidth="1"/>
    <col min="353" max="353" width="13.8888888888889" style="135" customWidth="1"/>
    <col min="354" max="354" width="10.3333333333333" style="135" customWidth="1"/>
    <col min="355" max="355" width="16.8888888888889" style="135" customWidth="1"/>
    <col min="356" max="356" width="20.212962962963" style="135" customWidth="1"/>
    <col min="357" max="357" width="19.3333333333333" style="135" customWidth="1"/>
    <col min="359" max="359" width="13.8888888888889" style="135" customWidth="1"/>
    <col min="360" max="360" width="10.3333333333333" style="135" customWidth="1"/>
    <col min="361" max="361" width="16.8888888888889" style="135" customWidth="1"/>
    <col min="362" max="362" width="20.212962962963" style="135" customWidth="1"/>
    <col min="363" max="363" width="19.3333333333333" style="135" customWidth="1"/>
    <col min="365" max="365" width="13.8888888888889" style="135" customWidth="1"/>
    <col min="366" max="366" width="10.3333333333333" style="135" customWidth="1"/>
    <col min="367" max="367" width="16.8888888888889" style="135" customWidth="1"/>
    <col min="368" max="368" width="20.212962962963" style="135" customWidth="1"/>
    <col min="369" max="369" width="19.3333333333333" style="135" customWidth="1"/>
    <col min="371" max="371" width="13.8888888888889" style="135" customWidth="1"/>
    <col min="372" max="372" width="10.3333333333333" style="135" customWidth="1"/>
    <col min="373" max="373" width="16.8888888888889" style="135" customWidth="1"/>
    <col min="374" max="374" width="20.212962962963" style="135" customWidth="1"/>
    <col min="375" max="375" width="19.3333333333333" style="135" customWidth="1"/>
    <col min="377" max="377" width="13.8888888888889" style="135" customWidth="1"/>
    <col min="378" max="378" width="10.3333333333333" style="135" customWidth="1"/>
    <col min="379" max="379" width="16.8888888888889" style="135" customWidth="1"/>
    <col min="380" max="380" width="20.212962962963" style="135" customWidth="1"/>
    <col min="381" max="381" width="19.3333333333333" style="135" customWidth="1"/>
    <col min="383" max="383" width="13.8888888888889" style="135" customWidth="1"/>
    <col min="384" max="384" width="10.3333333333333" style="135" customWidth="1"/>
    <col min="385" max="385" width="16.8888888888889" style="135" customWidth="1"/>
    <col min="386" max="386" width="20.212962962963" style="135" customWidth="1"/>
    <col min="387" max="387" width="19.3333333333333" style="135" customWidth="1"/>
    <col min="389" max="389" width="13.8888888888889" style="135" customWidth="1"/>
    <col min="390" max="390" width="10.3333333333333" style="135" customWidth="1"/>
    <col min="391" max="391" width="16.8888888888889" style="135" customWidth="1"/>
    <col min="392" max="392" width="20.212962962963" style="135" customWidth="1"/>
    <col min="393" max="393" width="19.3333333333333" style="135" customWidth="1"/>
    <col min="395" max="395" width="13.8888888888889" style="135" customWidth="1"/>
    <col min="396" max="396" width="10.3333333333333" style="135" customWidth="1"/>
    <col min="397" max="397" width="16.8888888888889" style="135" customWidth="1"/>
    <col min="398" max="398" width="20.212962962963" style="135" customWidth="1"/>
    <col min="399" max="399" width="19.3333333333333" style="135" customWidth="1"/>
    <col min="401" max="401" width="13.8888888888889" style="135" customWidth="1"/>
    <col min="402" max="402" width="10.3333333333333" style="135" customWidth="1"/>
    <col min="403" max="403" width="16.8888888888889" style="135" customWidth="1"/>
    <col min="404" max="404" width="20.212962962963" style="135" customWidth="1"/>
    <col min="405" max="405" width="19.3333333333333" style="135" customWidth="1"/>
    <col min="407" max="407" width="13.8888888888889" style="135" customWidth="1"/>
    <col min="408" max="408" width="10.3333333333333" style="135" customWidth="1"/>
    <col min="409" max="409" width="16.8888888888889" style="135" customWidth="1"/>
    <col min="410" max="410" width="20.212962962963" style="135" customWidth="1"/>
    <col min="411" max="411" width="19.3333333333333" style="135" customWidth="1"/>
    <col min="413" max="413" width="13.8888888888889" style="135" customWidth="1"/>
    <col min="414" max="414" width="10.3333333333333" style="135" customWidth="1"/>
    <col min="415" max="415" width="16.8888888888889" style="135" customWidth="1"/>
    <col min="416" max="416" width="20.212962962963" style="135" customWidth="1"/>
    <col min="417" max="417" width="19.3333333333333" style="135" customWidth="1"/>
    <col min="419" max="419" width="10.787037037037" customWidth="1"/>
    <col min="420" max="420" width="9.66666666666667" customWidth="1"/>
    <col min="421" max="421" width="13.6666666666667" customWidth="1"/>
    <col min="422" max="422" width="11.8888888888889" customWidth="1"/>
    <col min="423" max="423" width="12.787037037037" customWidth="1"/>
    <col min="425" max="425" width="10.787037037037" customWidth="1"/>
    <col min="426" max="426" width="9.66666666666667" customWidth="1"/>
    <col min="427" max="427" width="13.6666666666667" customWidth="1"/>
    <col min="428" max="428" width="11.8888888888889" customWidth="1"/>
    <col min="429" max="429" width="12.787037037037" customWidth="1"/>
    <col min="431" max="431" width="10.787037037037" customWidth="1"/>
    <col min="432" max="432" width="9.66666666666667" customWidth="1"/>
    <col min="433" max="433" width="13.6666666666667" customWidth="1"/>
    <col min="434" max="434" width="15.1851851851852" customWidth="1"/>
    <col min="435" max="435" width="12.787037037037" customWidth="1"/>
    <col min="437" max="437" width="10.787037037037" customWidth="1"/>
    <col min="438" max="438" width="9.66666666666667" customWidth="1"/>
    <col min="439" max="439" width="13.6666666666667" customWidth="1"/>
    <col min="440" max="440" width="15.1851851851852" customWidth="1"/>
    <col min="441" max="441" width="12.787037037037" customWidth="1"/>
    <col min="442" max="442" width="18.537037037037"/>
    <col min="443" max="443" width="10.787037037037" customWidth="1"/>
    <col min="444" max="444" width="9.66666666666667" customWidth="1"/>
    <col min="445" max="445" width="13.6666666666667" customWidth="1"/>
    <col min="446" max="446" width="15.1851851851852" customWidth="1"/>
    <col min="447" max="447" width="12.787037037037" customWidth="1"/>
    <col min="449" max="449" width="10.787037037037" customWidth="1"/>
    <col min="450" max="450" width="9.66666666666667" customWidth="1"/>
    <col min="451" max="451" width="13.6666666666667" customWidth="1"/>
    <col min="452" max="452" width="15.1851851851852" customWidth="1"/>
    <col min="453" max="453" width="12.787037037037" customWidth="1"/>
    <col min="455" max="455" width="10.787037037037" customWidth="1"/>
    <col min="456" max="456" width="9.66666666666667" customWidth="1"/>
    <col min="457" max="457" width="13.6666666666667" customWidth="1"/>
    <col min="458" max="458" width="15.1851851851852" customWidth="1"/>
    <col min="459" max="459" width="12.787037037037" customWidth="1"/>
    <col min="461" max="461" width="10.787037037037" customWidth="1"/>
    <col min="462" max="462" width="9.66666666666667" customWidth="1"/>
    <col min="463" max="463" width="13.6666666666667" customWidth="1"/>
    <col min="464" max="464" width="15.1851851851852" customWidth="1"/>
    <col min="465" max="465" width="12.787037037037" customWidth="1"/>
    <col min="467" max="467" width="10.787037037037" customWidth="1"/>
    <col min="468" max="468" width="9.66666666666667" customWidth="1"/>
    <col min="469" max="469" width="13.6666666666667" customWidth="1"/>
    <col min="470" max="470" width="15.1851851851852" customWidth="1"/>
    <col min="471" max="471" width="12.787037037037" customWidth="1"/>
    <col min="473" max="473" width="10.787037037037" customWidth="1"/>
    <col min="474" max="474" width="9.66666666666667" customWidth="1"/>
    <col min="475" max="475" width="13.6666666666667" customWidth="1"/>
    <col min="476" max="476" width="15.1851851851852" customWidth="1"/>
    <col min="477" max="477" width="12.787037037037" customWidth="1"/>
    <col min="479" max="479" width="10.787037037037" customWidth="1"/>
    <col min="480" max="480" width="9.66666666666667" customWidth="1"/>
    <col min="481" max="481" width="13.6666666666667" customWidth="1"/>
    <col min="482" max="482" width="15.1851851851852" customWidth="1"/>
    <col min="483" max="483" width="12.787037037037" customWidth="1"/>
    <col min="485" max="485" width="10.787037037037" customWidth="1"/>
    <col min="486" max="486" width="9.66666666666667" customWidth="1"/>
    <col min="487" max="487" width="13.6666666666667" customWidth="1"/>
    <col min="488" max="488" width="15.1851851851852" customWidth="1"/>
    <col min="489" max="489" width="12.787037037037" customWidth="1"/>
    <col min="491" max="491" width="10.787037037037" customWidth="1"/>
    <col min="492" max="492" width="9.66666666666667" customWidth="1"/>
    <col min="493" max="493" width="13.6666666666667" customWidth="1"/>
    <col min="494" max="494" width="15.1851851851852" customWidth="1"/>
    <col min="495" max="495" width="12.787037037037" customWidth="1"/>
    <col min="497" max="497" width="10.787037037037" customWidth="1"/>
    <col min="498" max="498" width="9.66666666666667" customWidth="1"/>
    <col min="499" max="499" width="13.6666666666667" customWidth="1"/>
    <col min="500" max="500" width="15.1851851851852" customWidth="1"/>
    <col min="501" max="501" width="12.787037037037" customWidth="1"/>
    <col min="503" max="503" width="10.787037037037" customWidth="1"/>
    <col min="504" max="504" width="9.66666666666667" customWidth="1"/>
    <col min="505" max="505" width="13.6666666666667" customWidth="1"/>
    <col min="506" max="506" width="15.1851851851852" customWidth="1"/>
    <col min="507" max="507" width="12.787037037037" customWidth="1"/>
    <col min="509" max="509" width="12.3703703703704" customWidth="1"/>
    <col min="510" max="510" width="9.66666666666667" customWidth="1"/>
    <col min="511" max="511" width="13.6666666666667" customWidth="1"/>
    <col min="512" max="512" width="15.1851851851852" customWidth="1"/>
    <col min="513" max="513" width="12.787037037037" customWidth="1"/>
    <col min="515" max="515" width="12.3703703703704" customWidth="1"/>
    <col min="516" max="516" width="9.66666666666667" customWidth="1"/>
    <col min="517" max="517" width="13.6666666666667" customWidth="1"/>
    <col min="518" max="518" width="15.1851851851852" customWidth="1"/>
    <col min="519" max="519" width="12.787037037037" customWidth="1"/>
    <col min="521" max="521" width="12.3703703703704" customWidth="1"/>
    <col min="522" max="522" width="9.66666666666667" customWidth="1"/>
    <col min="523" max="523" width="13.6666666666667" customWidth="1"/>
    <col min="524" max="524" width="15.1851851851852" customWidth="1"/>
    <col min="525" max="525" width="12.787037037037" customWidth="1"/>
    <col min="527" max="527" width="12.3703703703704" customWidth="1"/>
    <col min="528" max="528" width="9.66666666666667" customWidth="1"/>
    <col min="529" max="529" width="13.6666666666667" customWidth="1"/>
    <col min="530" max="530" width="15.1851851851852" customWidth="1"/>
    <col min="531" max="531" width="12.787037037037" customWidth="1"/>
    <col min="533" max="533" width="12.3703703703704" customWidth="1"/>
    <col min="534" max="534" width="9.66666666666667" customWidth="1"/>
    <col min="535" max="535" width="13.6666666666667" customWidth="1"/>
    <col min="536" max="536" width="15.1851851851852" customWidth="1"/>
    <col min="537" max="537" width="12.787037037037" customWidth="1"/>
    <col min="539" max="539" width="12.3703703703704" customWidth="1"/>
    <col min="540" max="540" width="9.66666666666667" customWidth="1"/>
    <col min="541" max="541" width="13.6666666666667" customWidth="1"/>
    <col min="542" max="542" width="15.1851851851852" customWidth="1"/>
    <col min="543" max="543" width="12.787037037037" customWidth="1"/>
    <col min="545" max="545" width="12.3703703703704" customWidth="1"/>
    <col min="546" max="546" width="9.66666666666667" customWidth="1"/>
    <col min="547" max="547" width="13.6666666666667" customWidth="1"/>
    <col min="548" max="548" width="15.1851851851852" customWidth="1"/>
    <col min="549" max="549" width="12.787037037037" customWidth="1"/>
    <col min="551" max="551" width="12.3703703703704" customWidth="1"/>
    <col min="552" max="552" width="9.66666666666667" customWidth="1"/>
    <col min="553" max="553" width="13.6666666666667" customWidth="1"/>
    <col min="554" max="554" width="15.1851851851852" customWidth="1"/>
    <col min="555" max="555" width="12.787037037037" customWidth="1"/>
    <col min="557" max="557" width="12.3703703703704" customWidth="1"/>
    <col min="558" max="558" width="9.66666666666667" customWidth="1"/>
    <col min="559" max="559" width="13.6666666666667" customWidth="1"/>
    <col min="560" max="560" width="15.1851851851852" customWidth="1"/>
    <col min="561" max="561" width="12.787037037037" customWidth="1"/>
    <col min="562" max="562" width="12.6296296296296"/>
  </cols>
  <sheetData>
    <row r="1" spans="20:561">
      <c r="T1" s="231" t="s">
        <v>2930</v>
      </c>
      <c r="U1" s="232" t="s">
        <v>62</v>
      </c>
      <c r="V1" s="233">
        <f>V31*V29</f>
        <v>0.000471989546798707</v>
      </c>
      <c r="Z1" s="231" t="s">
        <v>2930</v>
      </c>
      <c r="AA1" s="232" t="s">
        <v>62</v>
      </c>
      <c r="AB1" s="243">
        <f>AB31*AB29</f>
        <v>0.000476537504443655</v>
      </c>
      <c r="AC1" s="244">
        <v>0.000476537504443654</v>
      </c>
      <c r="AF1" s="231" t="s">
        <v>2930</v>
      </c>
      <c r="AG1" s="232" t="s">
        <v>62</v>
      </c>
      <c r="AH1" s="233">
        <f>AH31*AH29</f>
        <v>0.000476502849002849</v>
      </c>
      <c r="AL1" s="231" t="s">
        <v>2930</v>
      </c>
      <c r="AM1" s="232" t="s">
        <v>62</v>
      </c>
      <c r="AN1" s="233">
        <f>AN31*AN29</f>
        <v>0.00047277514481306</v>
      </c>
      <c r="AR1" s="231" t="s">
        <v>2930</v>
      </c>
      <c r="AS1" s="232" t="s">
        <v>62</v>
      </c>
      <c r="AT1" s="233">
        <f>AT31*AT29</f>
        <v>0.000473494950916576</v>
      </c>
      <c r="AX1" s="231" t="s">
        <v>2930</v>
      </c>
      <c r="AY1" s="232" t="s">
        <v>62</v>
      </c>
      <c r="AZ1" s="233">
        <f>AZ31*AZ29</f>
        <v>0.000479777468706537</v>
      </c>
      <c r="BD1" s="231" t="s">
        <v>2930</v>
      </c>
      <c r="BE1" s="232" t="s">
        <v>62</v>
      </c>
      <c r="BF1" s="233">
        <f>BF31*BF29</f>
        <v>0.000486360099044924</v>
      </c>
      <c r="BJ1" s="231" t="s">
        <v>2930</v>
      </c>
      <c r="BK1" s="232" t="s">
        <v>62</v>
      </c>
      <c r="BL1" s="233">
        <f>BL31*BL29</f>
        <v>0.000490844919786096</v>
      </c>
      <c r="BP1" s="231" t="s">
        <v>2930</v>
      </c>
      <c r="BQ1" s="232" t="s">
        <v>62</v>
      </c>
      <c r="BR1" s="233">
        <f>BR31*BR29</f>
        <v>0.000498095572733661</v>
      </c>
      <c r="BV1" s="231" t="s">
        <v>2930</v>
      </c>
      <c r="BW1" s="232" t="s">
        <v>62</v>
      </c>
      <c r="BX1" s="233">
        <f>BX31*BX29</f>
        <v>0.000499322273208613</v>
      </c>
      <c r="CB1" s="231" t="s">
        <v>2930</v>
      </c>
      <c r="CC1" s="232" t="s">
        <v>62</v>
      </c>
      <c r="CD1" s="233">
        <f>CD31*CD29</f>
        <v>0.000503887203283955</v>
      </c>
      <c r="CH1" s="231" t="s">
        <v>2930</v>
      </c>
      <c r="CI1" s="232" t="s">
        <v>62</v>
      </c>
      <c r="CJ1" s="233">
        <f>CJ31*CJ29</f>
        <v>0.000498921220723918</v>
      </c>
      <c r="CN1" s="231" t="s">
        <v>2930</v>
      </c>
      <c r="CO1" s="232" t="s">
        <v>62</v>
      </c>
      <c r="CP1" s="233">
        <f>CP31*CP29</f>
        <v>0.000501325859652905</v>
      </c>
      <c r="CT1" s="231" t="s">
        <v>2930</v>
      </c>
      <c r="CU1" s="232" t="s">
        <v>62</v>
      </c>
      <c r="CV1" s="233">
        <f>CV31*CV29</f>
        <v>0.000504821264894592</v>
      </c>
      <c r="DA1" s="231" t="s">
        <v>2930</v>
      </c>
      <c r="DB1" s="232" t="s">
        <v>62</v>
      </c>
      <c r="DC1" s="233">
        <f>DC31*DC29</f>
        <v>0.000497451189208378</v>
      </c>
      <c r="DH1" s="231" t="s">
        <v>2930</v>
      </c>
      <c r="DI1" s="232" t="s">
        <v>62</v>
      </c>
      <c r="DJ1" s="233">
        <f>DJ31*DJ29</f>
        <v>0.000433671002295333</v>
      </c>
      <c r="DO1" s="231" t="s">
        <v>2930</v>
      </c>
      <c r="DP1" s="232" t="s">
        <v>62</v>
      </c>
      <c r="DQ1" s="233">
        <f>DQ31*DQ29</f>
        <v>0.000461399150049035</v>
      </c>
      <c r="DU1" s="231" t="s">
        <v>2930</v>
      </c>
      <c r="DV1" s="232" t="s">
        <v>62</v>
      </c>
      <c r="DW1" s="233">
        <f>DW31*DW29</f>
        <v>0.000484648318042813</v>
      </c>
      <c r="EA1" s="231" t="s">
        <v>2930</v>
      </c>
      <c r="EB1" s="232" t="s">
        <v>62</v>
      </c>
      <c r="EC1" s="233">
        <f>EC31*EC29</f>
        <v>0.000496981396981397</v>
      </c>
      <c r="EG1" s="231" t="s">
        <v>2930</v>
      </c>
      <c r="EH1" s="232" t="s">
        <v>62</v>
      </c>
      <c r="EI1" s="233">
        <f>EI31*EI29</f>
        <v>0.00047841095890411</v>
      </c>
      <c r="EM1" s="231" t="s">
        <v>2930</v>
      </c>
      <c r="EN1" s="232" t="s">
        <v>62</v>
      </c>
      <c r="EO1" s="233">
        <f>EO31*EO29</f>
        <v>0.000469094017094017</v>
      </c>
      <c r="ES1" s="231" t="s">
        <v>2930</v>
      </c>
      <c r="ET1" s="232" t="s">
        <v>62</v>
      </c>
      <c r="EU1" s="233">
        <f>EU31*EU29</f>
        <v>0.000503333333333333</v>
      </c>
      <c r="EY1" s="231" t="s">
        <v>2930</v>
      </c>
      <c r="EZ1" s="232" t="s">
        <v>62</v>
      </c>
      <c r="FA1" s="233">
        <f>FA31*FA29</f>
        <v>0.000459705982905983</v>
      </c>
      <c r="FE1" s="231" t="s">
        <v>2930</v>
      </c>
      <c r="FF1" s="232" t="s">
        <v>62</v>
      </c>
      <c r="FG1" s="233">
        <f>FG31*FG29</f>
        <v>0.000466870120652945</v>
      </c>
      <c r="FK1" s="231" t="s">
        <v>2930</v>
      </c>
      <c r="FL1" s="232" t="s">
        <v>62</v>
      </c>
      <c r="FM1" s="233">
        <f>FM31*FM29</f>
        <v>0.000464405693950178</v>
      </c>
      <c r="FQ1" s="231" t="s">
        <v>2930</v>
      </c>
      <c r="FR1" s="232" t="s">
        <v>62</v>
      </c>
      <c r="FS1" s="233">
        <f>FS31*FS29</f>
        <v>0.000459907604832978</v>
      </c>
      <c r="FW1" s="231" t="s">
        <v>2930</v>
      </c>
      <c r="FX1" s="232" t="s">
        <v>62</v>
      </c>
      <c r="FY1" s="233">
        <f>FY31*FY29</f>
        <v>0.000459527782709036</v>
      </c>
      <c r="GC1" s="231" t="s">
        <v>2930</v>
      </c>
      <c r="GD1" s="232" t="s">
        <v>62</v>
      </c>
      <c r="GE1" s="233">
        <f>GE31*GE29</f>
        <v>0.000453819060773481</v>
      </c>
      <c r="GI1" s="231" t="s">
        <v>2930</v>
      </c>
      <c r="GJ1" s="232" t="s">
        <v>62</v>
      </c>
      <c r="GK1" s="233">
        <f>GK31*GK29</f>
        <v>0.000447557093425606</v>
      </c>
      <c r="GO1" s="231" t="s">
        <v>2930</v>
      </c>
      <c r="GP1" s="232" t="s">
        <v>62</v>
      </c>
      <c r="GQ1" s="233">
        <f>GQ31*GQ29</f>
        <v>0.000445796289814491</v>
      </c>
      <c r="GU1" s="231" t="s">
        <v>2930</v>
      </c>
      <c r="GV1" s="232" t="s">
        <v>62</v>
      </c>
      <c r="GW1" s="233">
        <f>GW31*GW29</f>
        <v>0.0004459855022437</v>
      </c>
      <c r="HA1" s="231" t="s">
        <v>2930</v>
      </c>
      <c r="HB1" s="232" t="s">
        <v>62</v>
      </c>
      <c r="HC1" s="233">
        <f>HC31*HC29</f>
        <v>0.000446069394096323</v>
      </c>
      <c r="HG1" s="273" t="s">
        <v>2930</v>
      </c>
      <c r="HH1" s="274" t="s">
        <v>62</v>
      </c>
      <c r="HI1" s="287">
        <f>HI31*HI29</f>
        <v>0.000453042178226793</v>
      </c>
      <c r="HM1" s="273" t="s">
        <v>2930</v>
      </c>
      <c r="HN1" s="274" t="s">
        <v>62</v>
      </c>
      <c r="HO1" s="287">
        <f>HO31*HO29</f>
        <v>0.000450923717234755</v>
      </c>
      <c r="HS1" s="273" t="s">
        <v>2930</v>
      </c>
      <c r="HT1" s="274" t="s">
        <v>62</v>
      </c>
      <c r="HU1" s="287">
        <f>HU31*HU29</f>
        <v>0.000445341064454212</v>
      </c>
      <c r="HY1" s="273" t="s">
        <v>2930</v>
      </c>
      <c r="HZ1" s="274" t="s">
        <v>62</v>
      </c>
      <c r="IA1" s="287">
        <f>IA31*IA29</f>
        <v>0.000446715745836609</v>
      </c>
      <c r="IE1" s="132" t="s">
        <v>2930</v>
      </c>
      <c r="IF1" s="133" t="s">
        <v>62</v>
      </c>
      <c r="IG1" s="134">
        <f>IG31*IG29</f>
        <v>0.000444859013671566</v>
      </c>
      <c r="IK1" s="132" t="s">
        <v>2930</v>
      </c>
      <c r="IL1" s="133" t="s">
        <v>62</v>
      </c>
      <c r="IM1" s="134">
        <f>IM31*IM29</f>
        <v>0.000439715064638114</v>
      </c>
      <c r="IQ1" s="132" t="s">
        <v>2930</v>
      </c>
      <c r="IR1" s="133" t="s">
        <v>62</v>
      </c>
      <c r="IS1" s="134">
        <f>IS31*IS29</f>
        <v>0.000442726664984306</v>
      </c>
      <c r="IW1" s="132" t="s">
        <v>2930</v>
      </c>
      <c r="IX1" s="133" t="s">
        <v>62</v>
      </c>
      <c r="IY1" s="134">
        <f>IY31*IY29</f>
        <v>0.000456627259734152</v>
      </c>
      <c r="JC1" s="132" t="s">
        <v>2930</v>
      </c>
      <c r="JD1" s="133" t="s">
        <v>62</v>
      </c>
      <c r="JE1" s="134">
        <f>JE31*JE29</f>
        <v>0.000457678471720047</v>
      </c>
      <c r="JI1" s="132" t="s">
        <v>2930</v>
      </c>
      <c r="JJ1" s="133" t="s">
        <v>62</v>
      </c>
      <c r="JK1" s="134">
        <f>JK31*JK29</f>
        <v>0.000451473383386682</v>
      </c>
      <c r="JO1" s="132" t="s">
        <v>2930</v>
      </c>
      <c r="JP1" s="133" t="s">
        <v>62</v>
      </c>
      <c r="JQ1" s="134">
        <f>JQ31*JQ29</f>
        <v>0.000451585516749307</v>
      </c>
      <c r="JU1" s="132" t="s">
        <v>2930</v>
      </c>
      <c r="JV1" s="133" t="s">
        <v>62</v>
      </c>
      <c r="JW1" s="134">
        <f>JW31*JW29</f>
        <v>0.000465419342827888</v>
      </c>
      <c r="KA1" s="132" t="s">
        <v>2930</v>
      </c>
      <c r="KB1" s="133" t="s">
        <v>62</v>
      </c>
      <c r="KC1" s="134">
        <f>KC31*KC29</f>
        <v>0.000468278794463071</v>
      </c>
      <c r="KG1" s="132" t="s">
        <v>2930</v>
      </c>
      <c r="KH1" s="133" t="s">
        <v>62</v>
      </c>
      <c r="KI1" s="134">
        <f>KI31*KI29</f>
        <v>0.000464882756568794</v>
      </c>
      <c r="KM1" s="132" t="s">
        <v>2930</v>
      </c>
      <c r="KN1" s="133" t="s">
        <v>62</v>
      </c>
      <c r="KO1" s="134">
        <f>KO31*KO29</f>
        <v>0.000455412808940664</v>
      </c>
      <c r="KS1" s="132" t="s">
        <v>2930</v>
      </c>
      <c r="KT1" s="133" t="s">
        <v>62</v>
      </c>
      <c r="KU1" s="134">
        <f>KU31*KU29</f>
        <v>0.00044479830620805</v>
      </c>
      <c r="KY1" s="132" t="s">
        <v>2930</v>
      </c>
      <c r="KZ1" s="133" t="s">
        <v>62</v>
      </c>
      <c r="LA1" s="134">
        <f>LA31*LA29</f>
        <v>0.000451239102575673</v>
      </c>
      <c r="LE1" s="132" t="s">
        <v>2930</v>
      </c>
      <c r="LF1" s="133" t="s">
        <v>62</v>
      </c>
      <c r="LG1" s="134">
        <f>LG31*LG29</f>
        <v>0.00045553298016</v>
      </c>
      <c r="LH1" s="135" t="s">
        <v>2931</v>
      </c>
      <c r="LK1" s="132" t="s">
        <v>2930</v>
      </c>
      <c r="LL1" s="133" t="s">
        <v>62</v>
      </c>
      <c r="LM1" s="134">
        <f>LM31*LM29</f>
        <v>0.00045684642091</v>
      </c>
      <c r="LN1" s="135" t="s">
        <v>2931</v>
      </c>
      <c r="LQ1" s="132" t="s">
        <v>2930</v>
      </c>
      <c r="LR1" s="133" t="s">
        <v>62</v>
      </c>
      <c r="LS1" s="134">
        <f>LS31*LS29</f>
        <v>0.0004703826324</v>
      </c>
      <c r="LT1" s="135" t="s">
        <v>2931</v>
      </c>
      <c r="LW1" s="132" t="s">
        <v>2930</v>
      </c>
      <c r="LX1" s="133" t="s">
        <v>62</v>
      </c>
      <c r="LY1" s="134">
        <f>LY31*LY29</f>
        <v>0.00047267918388</v>
      </c>
      <c r="LZ1" s="135" t="s">
        <v>2931</v>
      </c>
      <c r="MC1" s="132" t="s">
        <v>2930</v>
      </c>
      <c r="MD1" s="133" t="s">
        <v>62</v>
      </c>
      <c r="ME1" s="134">
        <f>ME31*ME29</f>
        <v>0.000483350975643944</v>
      </c>
      <c r="MF1" s="135" t="s">
        <v>2931</v>
      </c>
      <c r="MI1" s="132" t="s">
        <v>2930</v>
      </c>
      <c r="MJ1" s="133" t="s">
        <v>62</v>
      </c>
      <c r="MK1" s="134">
        <f>MK31*MK29</f>
        <v>0.00047380104655</v>
      </c>
      <c r="ML1" s="135" t="s">
        <v>2931</v>
      </c>
      <c r="MO1" s="132" t="s">
        <v>2930</v>
      </c>
      <c r="MP1" s="133" t="s">
        <v>62</v>
      </c>
      <c r="MQ1" s="134">
        <f>MQ31*MQ29</f>
        <v>0.00047704693599</v>
      </c>
      <c r="MR1" s="135" t="s">
        <v>2931</v>
      </c>
      <c r="MU1" s="132" t="s">
        <v>2930</v>
      </c>
      <c r="MV1" s="133" t="s">
        <v>62</v>
      </c>
      <c r="MW1" s="134">
        <f>MW31*MW29</f>
        <v>0.00046849846354</v>
      </c>
      <c r="MX1" s="135" t="s">
        <v>2931</v>
      </c>
      <c r="NA1" s="132" t="s">
        <v>2930</v>
      </c>
      <c r="NB1" s="133" t="s">
        <v>62</v>
      </c>
      <c r="NC1" s="134">
        <f>NC31*NC29</f>
        <v>0.000456560546776911</v>
      </c>
      <c r="ND1" s="135" t="s">
        <v>2931</v>
      </c>
      <c r="NG1" s="132" t="s">
        <v>2930</v>
      </c>
      <c r="NH1" s="133" t="s">
        <v>62</v>
      </c>
      <c r="NI1" s="134">
        <f>NI31*NI29</f>
        <v>0.00046250046392</v>
      </c>
      <c r="NJ1" s="135" t="s">
        <v>2931</v>
      </c>
      <c r="NM1" s="132" t="s">
        <v>2930</v>
      </c>
      <c r="NN1" s="133" t="s">
        <v>62</v>
      </c>
      <c r="NO1" s="134">
        <f>NO31*NO29</f>
        <v>0.00046076150715</v>
      </c>
      <c r="NP1" s="135" t="s">
        <v>2931</v>
      </c>
      <c r="NS1" s="132" t="s">
        <v>2930</v>
      </c>
      <c r="NT1" s="133" t="s">
        <v>62</v>
      </c>
      <c r="NU1" s="134">
        <f>NU31*NU29</f>
        <v>0.00045723457976</v>
      </c>
      <c r="NV1" s="135" t="s">
        <v>2931</v>
      </c>
      <c r="NY1" s="132" t="s">
        <v>2930</v>
      </c>
      <c r="NZ1" s="133" t="s">
        <v>62</v>
      </c>
      <c r="OA1" s="134">
        <f>OA31*OA29</f>
        <v>0.000452924934</v>
      </c>
      <c r="OB1" s="135" t="s">
        <v>2931</v>
      </c>
      <c r="OE1" s="132" t="s">
        <v>2930</v>
      </c>
      <c r="OF1" s="133" t="s">
        <v>62</v>
      </c>
      <c r="OG1" s="134">
        <f>OG31*OG29</f>
        <v>0.00044278573607</v>
      </c>
      <c r="OH1" s="135" t="s">
        <v>2931</v>
      </c>
      <c r="OK1" s="132" t="s">
        <v>2930</v>
      </c>
      <c r="OL1" s="133" t="s">
        <v>62</v>
      </c>
      <c r="OM1" s="134">
        <f>OM31*OM29</f>
        <v>0.00044297989584</v>
      </c>
      <c r="ON1" s="135" t="s">
        <v>2931</v>
      </c>
      <c r="OQ1" s="132" t="s">
        <v>2930</v>
      </c>
      <c r="OR1" s="133" t="s">
        <v>62</v>
      </c>
      <c r="OS1" s="134">
        <f>OS31*OS29</f>
        <v>0.00044029584204</v>
      </c>
      <c r="OT1" s="135" t="s">
        <v>2931</v>
      </c>
      <c r="OW1" s="132" t="s">
        <v>2930</v>
      </c>
      <c r="OX1" s="133" t="s">
        <v>62</v>
      </c>
      <c r="OY1" s="134">
        <f>OY31*OY29</f>
        <v>0.00044295449484</v>
      </c>
      <c r="OZ1" s="135" t="s">
        <v>2931</v>
      </c>
      <c r="PC1" s="132" t="s">
        <v>2930</v>
      </c>
      <c r="PD1" s="133" t="s">
        <v>62</v>
      </c>
      <c r="PE1" s="134">
        <f>PE31*PE29</f>
        <v>0.0004609653126</v>
      </c>
      <c r="PF1" s="135" t="s">
        <v>2931</v>
      </c>
      <c r="PG1" s="135"/>
      <c r="PI1" s="132" t="s">
        <v>2930</v>
      </c>
      <c r="PJ1" s="133" t="s">
        <v>62</v>
      </c>
      <c r="PK1" s="134">
        <f>PK31*PK29</f>
        <v>0.0004633853472</v>
      </c>
      <c r="PL1" s="135" t="s">
        <v>2931</v>
      </c>
      <c r="PM1" s="135"/>
      <c r="PO1" s="132" t="s">
        <v>2930</v>
      </c>
      <c r="PP1" s="133" t="s">
        <v>62</v>
      </c>
      <c r="PQ1" s="134">
        <f>PQ31*PQ29</f>
        <v>0.0004528984875</v>
      </c>
      <c r="PR1" s="135" t="s">
        <v>2931</v>
      </c>
      <c r="PS1" s="135"/>
      <c r="PU1" s="132" t="s">
        <v>2930</v>
      </c>
      <c r="PV1" s="133" t="s">
        <v>62</v>
      </c>
      <c r="PW1" s="134">
        <f>PW31*PW29</f>
        <v>0.000453082450832072</v>
      </c>
      <c r="PX1" s="135" t="s">
        <v>2931</v>
      </c>
      <c r="PY1" s="135"/>
      <c r="QA1" s="132" t="s">
        <v>2930</v>
      </c>
      <c r="QB1" s="133" t="s">
        <v>62</v>
      </c>
      <c r="QC1" s="134">
        <f>QC31*QC29</f>
        <v>0.000444771686672441</v>
      </c>
      <c r="QD1" s="135" t="s">
        <v>2931</v>
      </c>
      <c r="QE1" s="135"/>
      <c r="QG1" s="132" t="s">
        <v>2930</v>
      </c>
      <c r="QH1" s="133" t="s">
        <v>62</v>
      </c>
      <c r="QI1" s="134">
        <f>QI31*QI29</f>
        <v>0.00043893637806814</v>
      </c>
      <c r="QJ1" s="135" t="s">
        <v>2931</v>
      </c>
      <c r="QK1" s="135"/>
      <c r="QM1" s="132" t="s">
        <v>2930</v>
      </c>
      <c r="QN1" s="133" t="s">
        <v>62</v>
      </c>
      <c r="QO1" s="134">
        <f>QO31*QO29</f>
        <v>0.000452434409687185</v>
      </c>
      <c r="QP1" s="135" t="s">
        <v>2931</v>
      </c>
      <c r="QQ1" s="135"/>
      <c r="QS1" s="132" t="s">
        <v>2930</v>
      </c>
      <c r="QT1" s="133" t="s">
        <v>62</v>
      </c>
      <c r="QU1" s="134">
        <f>QU31*QU29</f>
        <v>0.000452434409687185</v>
      </c>
      <c r="QV1" s="135" t="s">
        <v>2931</v>
      </c>
      <c r="QW1" s="135"/>
      <c r="QY1" s="132" t="s">
        <v>2930</v>
      </c>
      <c r="QZ1" s="133" t="s">
        <v>62</v>
      </c>
      <c r="RA1" s="134">
        <f>RA31*RA29</f>
        <v>0.000432734506872438</v>
      </c>
      <c r="RB1" s="135" t="s">
        <v>2931</v>
      </c>
      <c r="RC1" s="135"/>
      <c r="RE1" s="132" t="s">
        <v>2930</v>
      </c>
      <c r="RF1" s="133" t="s">
        <v>62</v>
      </c>
      <c r="RG1" s="134">
        <f>RG31*RG29</f>
        <v>0.000428986715911122</v>
      </c>
      <c r="RH1" s="135" t="s">
        <v>2931</v>
      </c>
      <c r="RI1" s="135"/>
      <c r="RK1" s="132" t="s">
        <v>2930</v>
      </c>
      <c r="RL1" s="133" t="s">
        <v>62</v>
      </c>
      <c r="RM1" s="134">
        <f>RM31*RM29</f>
        <v>0.000442005536757921</v>
      </c>
      <c r="RN1" s="135" t="s">
        <v>2931</v>
      </c>
      <c r="RO1" s="135"/>
      <c r="RQ1" s="132" t="s">
        <v>2930</v>
      </c>
      <c r="RR1" s="133" t="s">
        <v>62</v>
      </c>
      <c r="RS1" s="134">
        <f>RS31*RS29</f>
        <v>0.000440990574755128</v>
      </c>
      <c r="RT1" s="135" t="s">
        <v>2931</v>
      </c>
      <c r="RU1" s="135"/>
      <c r="RW1" s="132" t="s">
        <v>2930</v>
      </c>
      <c r="RX1" s="133" t="s">
        <v>62</v>
      </c>
      <c r="RY1" s="134">
        <f>RY31*RY29</f>
        <v>0.000436284859949961</v>
      </c>
      <c r="RZ1" s="135" t="s">
        <v>2931</v>
      </c>
      <c r="SA1" s="135"/>
      <c r="SC1" s="132" t="s">
        <v>2930</v>
      </c>
      <c r="SD1" s="133" t="s">
        <v>62</v>
      </c>
      <c r="SE1" s="134">
        <f>SE31*SE29</f>
        <v>0.000434274883834678</v>
      </c>
      <c r="SF1" s="135" t="s">
        <v>2931</v>
      </c>
      <c r="SG1" s="135"/>
      <c r="SI1" s="132" t="s">
        <v>2930</v>
      </c>
      <c r="SJ1" s="133" t="s">
        <v>62</v>
      </c>
      <c r="SK1" s="134">
        <f>SK31*SK29</f>
        <v>0.000425989208633094</v>
      </c>
      <c r="SL1" s="135" t="s">
        <v>2931</v>
      </c>
      <c r="SM1" s="135"/>
      <c r="SO1" s="132" t="s">
        <v>2930</v>
      </c>
      <c r="SP1" s="133" t="s">
        <v>62</v>
      </c>
      <c r="SQ1" s="134">
        <f>SQ31*SQ29</f>
        <v>0.000425961538461538</v>
      </c>
      <c r="SR1" s="135" t="s">
        <v>2931</v>
      </c>
      <c r="SS1" s="135"/>
      <c r="SU1" s="132" t="s">
        <v>2930</v>
      </c>
      <c r="SV1" s="133" t="s">
        <v>62</v>
      </c>
      <c r="SW1" s="134">
        <f>SW31*SW29</f>
        <v>0.000425312424897861</v>
      </c>
      <c r="SX1" s="135" t="s">
        <v>2931</v>
      </c>
      <c r="SY1" s="135"/>
      <c r="TA1" s="132" t="s">
        <v>2930</v>
      </c>
      <c r="TB1" s="133" t="s">
        <v>62</v>
      </c>
      <c r="TC1" s="134">
        <f>TC31*TC29</f>
        <v>0.000418829698486474</v>
      </c>
      <c r="TD1" s="135" t="s">
        <v>2931</v>
      </c>
      <c r="TE1" s="135"/>
      <c r="TG1" s="132" t="s">
        <v>2930</v>
      </c>
      <c r="TH1" s="133" t="s">
        <v>62</v>
      </c>
      <c r="TI1" s="134">
        <f>TI31*TI29</f>
        <v>0.000415095913261051</v>
      </c>
      <c r="TJ1" s="135" t="s">
        <v>2931</v>
      </c>
      <c r="TK1" s="135"/>
      <c r="TM1" s="132" t="s">
        <v>2930</v>
      </c>
      <c r="TN1" s="133" t="s">
        <v>62</v>
      </c>
      <c r="TO1" s="134">
        <f>TO31*TO29</f>
        <v>0.000413104189044039</v>
      </c>
      <c r="TP1" s="135" t="s">
        <v>2931</v>
      </c>
      <c r="TQ1" s="135"/>
      <c r="TS1" s="132" t="s">
        <v>2930</v>
      </c>
      <c r="TT1" s="133" t="s">
        <v>62</v>
      </c>
      <c r="TU1" s="134">
        <f>TU31*TU29</f>
        <v>0.000409237504310082</v>
      </c>
      <c r="TV1" s="135" t="s">
        <v>2931</v>
      </c>
      <c r="TW1" s="135"/>
      <c r="TY1" s="132" t="s">
        <v>2930</v>
      </c>
      <c r="TZ1" s="133" t="s">
        <v>62</v>
      </c>
      <c r="UA1" s="134">
        <f>+'印尼央行汇率-7月'!O330</f>
        <v>0.000394287561804575</v>
      </c>
      <c r="UB1" s="135" t="s">
        <v>2931</v>
      </c>
      <c r="UC1" s="135"/>
      <c r="UE1" s="132" t="s">
        <v>2930</v>
      </c>
      <c r="UF1" s="133" t="s">
        <v>62</v>
      </c>
      <c r="UG1" s="134">
        <f>+'印尼央行汇率-7月'!O348</f>
        <v>0.000381504654356783</v>
      </c>
      <c r="UH1" s="135" t="s">
        <v>2931</v>
      </c>
      <c r="UI1" s="135"/>
      <c r="UK1" s="132" t="s">
        <v>2930</v>
      </c>
      <c r="UL1" s="133" t="s">
        <v>62</v>
      </c>
      <c r="UM1" s="134">
        <f>+'印尼央行汇率-7月'!O361</f>
        <v>0.000380440778686186</v>
      </c>
      <c r="UN1" s="135" t="s">
        <v>2931</v>
      </c>
      <c r="UO1" s="135"/>
    </row>
    <row r="2" spans="20:561">
      <c r="T2" s="234"/>
      <c r="U2" s="235" t="s">
        <v>63</v>
      </c>
      <c r="V2" s="236">
        <f>V31*V30</f>
        <v>0.000473512481947596</v>
      </c>
      <c r="Z2" s="234"/>
      <c r="AA2" s="235" t="s">
        <v>63</v>
      </c>
      <c r="AB2" s="236">
        <f>AB31*AB30</f>
        <v>0.000482733736224671</v>
      </c>
      <c r="AD2" s="223"/>
      <c r="AF2" s="234"/>
      <c r="AG2" s="235" t="s">
        <v>63</v>
      </c>
      <c r="AH2" s="236">
        <f>AH31*AH30</f>
        <v>0.000479797720797721</v>
      </c>
      <c r="AL2" s="234"/>
      <c r="AM2" s="235" t="s">
        <v>63</v>
      </c>
      <c r="AN2" s="236">
        <f>AN31*AN30</f>
        <v>0.000471073664501785</v>
      </c>
      <c r="AR2" s="234"/>
      <c r="AS2" s="235" t="s">
        <v>63</v>
      </c>
      <c r="AT2" s="236">
        <f>AT31*AT30</f>
        <v>0.000472544278962069</v>
      </c>
      <c r="AX2" s="234"/>
      <c r="AY2" s="235" t="s">
        <v>63</v>
      </c>
      <c r="AZ2" s="236">
        <f>AZ31*AZ30</f>
        <v>0.000476519471488178</v>
      </c>
      <c r="BD2" s="234"/>
      <c r="BE2" s="235" t="s">
        <v>63</v>
      </c>
      <c r="BF2" s="236">
        <f>BF31*BF30</f>
        <v>0.000486878409323627</v>
      </c>
      <c r="BJ2" s="234"/>
      <c r="BK2" s="235" t="s">
        <v>63</v>
      </c>
      <c r="BL2" s="236">
        <f>BL31*BL30</f>
        <v>0.000490212818724328</v>
      </c>
      <c r="BP2" s="234"/>
      <c r="BQ2" s="235" t="s">
        <v>63</v>
      </c>
      <c r="BR2" s="236">
        <f>BR31*BR30</f>
        <v>0.0004934223471539</v>
      </c>
      <c r="BV2" s="234"/>
      <c r="BW2" s="235" t="s">
        <v>63</v>
      </c>
      <c r="BX2" s="236">
        <f>BX31*BX30</f>
        <v>0.000499714436992587</v>
      </c>
      <c r="CB2" s="234"/>
      <c r="CC2" s="235" t="s">
        <v>63</v>
      </c>
      <c r="CD2" s="236">
        <f>CD31*CD30</f>
        <v>0.00050481611741609</v>
      </c>
      <c r="CH2" s="234"/>
      <c r="CI2" s="235" t="s">
        <v>63</v>
      </c>
      <c r="CJ2" s="236">
        <f>CJ31*CJ30</f>
        <v>0.000498065159349758</v>
      </c>
      <c r="CN2" s="234"/>
      <c r="CO2" s="235" t="s">
        <v>63</v>
      </c>
      <c r="CP2" s="236">
        <f>CP31*CP30</f>
        <v>0.000503957326852659</v>
      </c>
      <c r="CT2" s="234"/>
      <c r="CU2" s="235" t="s">
        <v>63</v>
      </c>
      <c r="CV2" s="236">
        <f>CV31*CV30</f>
        <v>0.000508937121906508</v>
      </c>
      <c r="DA2" s="234"/>
      <c r="DB2" s="235" t="s">
        <v>63</v>
      </c>
      <c r="DC2" s="236">
        <f>DC31*DC30</f>
        <v>0.000496437344692936</v>
      </c>
      <c r="DH2" s="234"/>
      <c r="DI2" s="235" t="s">
        <v>63</v>
      </c>
      <c r="DJ2" s="236">
        <f>DJ31*DJ30</f>
        <v>0.000429193294845934</v>
      </c>
      <c r="DO2" s="234"/>
      <c r="DP2" s="235" t="s">
        <v>63</v>
      </c>
      <c r="DQ2" s="236">
        <f>DQ31*DQ30</f>
        <v>0.000462152897772381</v>
      </c>
      <c r="DU2" s="234"/>
      <c r="DV2" s="235" t="s">
        <v>63</v>
      </c>
      <c r="DW2" s="236">
        <f>DW31*DW30</f>
        <v>0.000482405708460754</v>
      </c>
      <c r="EA2" s="234"/>
      <c r="EB2" s="235" t="s">
        <v>63</v>
      </c>
      <c r="EC2" s="236">
        <f>EC31*EC30</f>
        <v>0.00049748753948754</v>
      </c>
      <c r="EG2" s="234"/>
      <c r="EH2" s="235" t="s">
        <v>63</v>
      </c>
      <c r="EI2" s="236">
        <f>EI31*EI30</f>
        <v>0.000480056879094699</v>
      </c>
      <c r="EM2" s="234"/>
      <c r="EN2" s="235" t="s">
        <v>63</v>
      </c>
      <c r="EO2" s="236">
        <f>EO31*EO30</f>
        <v>0.000474159706959707</v>
      </c>
      <c r="ES2" s="234"/>
      <c r="ET2" s="235" t="s">
        <v>63</v>
      </c>
      <c r="EU2" s="236">
        <f>EU31*EU30</f>
        <v>0.000503677014042868</v>
      </c>
      <c r="EY2" s="234"/>
      <c r="EZ2" s="235" t="s">
        <v>63</v>
      </c>
      <c r="FA2" s="236">
        <f>FA31*FA30</f>
        <v>0.000458879487179487</v>
      </c>
      <c r="FE2" s="234"/>
      <c r="FF2" s="235" t="s">
        <v>63</v>
      </c>
      <c r="FG2" s="236">
        <f>FG31*FG30</f>
        <v>0.000469039507925242</v>
      </c>
      <c r="FK2" s="234"/>
      <c r="FL2" s="235" t="s">
        <v>63</v>
      </c>
      <c r="FM2" s="236">
        <f>FM31*FM30</f>
        <v>0.000465647222652019</v>
      </c>
      <c r="FQ2" s="234"/>
      <c r="FR2" s="235" t="s">
        <v>63</v>
      </c>
      <c r="FS2" s="236">
        <f>FS31*FS30</f>
        <v>0.000460348614072495</v>
      </c>
      <c r="FW2" s="234"/>
      <c r="FX2" s="235" t="s">
        <v>63</v>
      </c>
      <c r="FY2" s="236">
        <f>FY31*FY30</f>
        <v>0.000458741463991952</v>
      </c>
      <c r="GC2" s="234"/>
      <c r="GD2" s="235" t="s">
        <v>63</v>
      </c>
      <c r="GE2" s="236">
        <f>GE31*GE30</f>
        <v>0.000449350528465049</v>
      </c>
      <c r="GI2" s="234"/>
      <c r="GJ2" s="235" t="s">
        <v>63</v>
      </c>
      <c r="GK2" s="236">
        <f>GK31*GK30</f>
        <v>0.000451240731586753</v>
      </c>
      <c r="GO2" s="234"/>
      <c r="GP2" s="235" t="s">
        <v>63</v>
      </c>
      <c r="GQ2" s="236">
        <f>GQ31*GQ30</f>
        <v>0.000450235289542255</v>
      </c>
      <c r="GU2" s="234"/>
      <c r="GV2" s="235" t="s">
        <v>63</v>
      </c>
      <c r="GW2" s="236">
        <f>GW31*GW30</f>
        <v>0.000443409438335223</v>
      </c>
      <c r="HA2" s="234"/>
      <c r="HB2" s="235" t="s">
        <v>63</v>
      </c>
      <c r="HC2" s="236">
        <f>HC31*HC30</f>
        <v>0.000447030114715252</v>
      </c>
      <c r="HG2" s="275"/>
      <c r="HH2" s="276" t="s">
        <v>63</v>
      </c>
      <c r="HI2" s="288">
        <f>HI31*HI30</f>
        <v>0.000451258762121367</v>
      </c>
      <c r="HM2" s="275"/>
      <c r="HN2" s="276" t="s">
        <v>63</v>
      </c>
      <c r="HO2" s="288">
        <f>HO31*HO30</f>
        <v>0.00045293554105494</v>
      </c>
      <c r="HS2" s="275"/>
      <c r="HT2" s="276" t="s">
        <v>63</v>
      </c>
      <c r="HU2" s="288">
        <f>HU31*HU30</f>
        <v>0.000446452935255575</v>
      </c>
      <c r="HY2" s="275"/>
      <c r="HZ2" s="276" t="s">
        <v>63</v>
      </c>
      <c r="IA2" s="288">
        <f>IA31*IA30</f>
        <v>0.000446317287153775</v>
      </c>
      <c r="IE2" s="136"/>
      <c r="IF2" s="137" t="s">
        <v>63</v>
      </c>
      <c r="IG2" s="138">
        <f>IG31*IG30</f>
        <v>0.000445904989473437</v>
      </c>
      <c r="IK2" s="136"/>
      <c r="IL2" s="137" t="s">
        <v>63</v>
      </c>
      <c r="IM2" s="138">
        <f>IM31*IM30</f>
        <v>0.000441442971242952</v>
      </c>
      <c r="IQ2" s="136"/>
      <c r="IR2" s="137" t="s">
        <v>63</v>
      </c>
      <c r="IS2" s="138">
        <f>IS31*IS30</f>
        <v>0.000442553829823198</v>
      </c>
      <c r="IW2" s="136"/>
      <c r="IX2" s="137" t="s">
        <v>63</v>
      </c>
      <c r="IY2" s="138">
        <f>IY31*IY30</f>
        <v>0.000443538878383008</v>
      </c>
      <c r="JC2" s="136"/>
      <c r="JD2" s="137" t="s">
        <v>63</v>
      </c>
      <c r="JE2" s="138">
        <f>JE31*JE30</f>
        <v>0.000460868575651784</v>
      </c>
      <c r="JI2" s="136"/>
      <c r="JJ2" s="137" t="s">
        <v>63</v>
      </c>
      <c r="JK2" s="138">
        <f>JK31*JK30</f>
        <v>0.000450647888947947</v>
      </c>
      <c r="JO2" s="136"/>
      <c r="JP2" s="137" t="s">
        <v>63</v>
      </c>
      <c r="JQ2" s="138">
        <f>JQ31*JQ30</f>
        <v>0.000450832011660551</v>
      </c>
      <c r="JU2" s="136"/>
      <c r="JV2" s="137" t="s">
        <v>63</v>
      </c>
      <c r="JW2" s="138">
        <f>JW31*JW30</f>
        <v>0.000458952729881284</v>
      </c>
      <c r="KA2" s="136"/>
      <c r="KB2" s="137" t="s">
        <v>63</v>
      </c>
      <c r="KC2" s="138">
        <f>KC31*KC30</f>
        <v>0.000459194055570464</v>
      </c>
      <c r="KG2" s="136"/>
      <c r="KH2" s="137" t="s">
        <v>63</v>
      </c>
      <c r="KI2" s="138">
        <f>KI31*KI30</f>
        <v>0.0004617666371133</v>
      </c>
      <c r="KM2" s="136"/>
      <c r="KN2" s="137" t="s">
        <v>63</v>
      </c>
      <c r="KO2" s="138">
        <f>KO31*KO30</f>
        <v>0.000454517222993984</v>
      </c>
      <c r="KS2" s="136"/>
      <c r="KT2" s="137" t="s">
        <v>63</v>
      </c>
      <c r="KU2" s="138">
        <f>KU31*KU30</f>
        <v>0.000445989980106299</v>
      </c>
      <c r="KY2" s="136"/>
      <c r="KZ2" s="137" t="s">
        <v>63</v>
      </c>
      <c r="LA2" s="138">
        <f>LA31*LA30</f>
        <v>0.000453720854229812</v>
      </c>
      <c r="LE2" s="136"/>
      <c r="LF2" s="137" t="s">
        <v>63</v>
      </c>
      <c r="LG2" s="138">
        <f>LG31*LG30</f>
        <v>0.000447518118544</v>
      </c>
      <c r="LH2" s="294">
        <v>6.55264e-5</v>
      </c>
      <c r="LK2" s="136"/>
      <c r="LL2" s="137" t="s">
        <v>63</v>
      </c>
      <c r="LM2" s="138">
        <f>LM31*LM30</f>
        <v>0.000458605022271739</v>
      </c>
      <c r="LN2" s="294">
        <v>6.64823e-5</v>
      </c>
      <c r="LQ2" s="136"/>
      <c r="LR2" s="137" t="s">
        <v>63</v>
      </c>
      <c r="LS2" s="138">
        <f>LS31*LS30</f>
        <v>0.000467744605201053</v>
      </c>
      <c r="LT2" s="294">
        <v>6.79351e-5</v>
      </c>
      <c r="LW2" s="136"/>
      <c r="LX2" s="137" t="s">
        <v>63</v>
      </c>
      <c r="LY2" s="138">
        <f>LY31*LY30</f>
        <v>0.000466611929646</v>
      </c>
      <c r="LZ2" s="294">
        <v>6.67428e-5</v>
      </c>
      <c r="MC2" s="136"/>
      <c r="MD2" s="137" t="s">
        <v>63</v>
      </c>
      <c r="ME2" s="138">
        <f>ME31*ME30</f>
        <v>0.000478227353625697</v>
      </c>
      <c r="MF2" s="294">
        <v>6.68923822474943e-5</v>
      </c>
      <c r="MI2" s="136"/>
      <c r="MJ2" s="137" t="s">
        <v>63</v>
      </c>
      <c r="MK2" s="138">
        <f>MK31*MK30</f>
        <v>0.000475885270586667</v>
      </c>
      <c r="ML2" s="294">
        <v>6.64471e-5</v>
      </c>
      <c r="MO2" s="136"/>
      <c r="MP2" s="137" t="s">
        <v>63</v>
      </c>
      <c r="MQ2" s="138">
        <f>MQ31*MQ30</f>
        <v>0.00047652675316</v>
      </c>
      <c r="MR2">
        <v>6.64309e-5</v>
      </c>
      <c r="MU2" s="136"/>
      <c r="MV2" s="137" t="s">
        <v>63</v>
      </c>
      <c r="MW2" s="138">
        <f>MW31*MW30</f>
        <v>0.0004687656717085</v>
      </c>
      <c r="MX2" s="294">
        <v>6.52523e-5</v>
      </c>
      <c r="NA2" s="136"/>
      <c r="NB2" s="137" t="s">
        <v>63</v>
      </c>
      <c r="NC2" s="138">
        <f>NC31*NC30</f>
        <v>0.000456606567895044</v>
      </c>
      <c r="ND2" s="294">
        <v>6.36064234353935e-5</v>
      </c>
      <c r="NG2" s="136"/>
      <c r="NH2" s="137" t="s">
        <v>63</v>
      </c>
      <c r="NI2" s="138">
        <f>NI31*NI30</f>
        <v>0.00046592334318</v>
      </c>
      <c r="NJ2" s="294">
        <v>6.51244e-5</v>
      </c>
      <c r="NM2" s="136"/>
      <c r="NN2" s="137" t="s">
        <v>63</v>
      </c>
      <c r="NO2" s="138">
        <f>NO31*NO30</f>
        <v>0.000462139423416667</v>
      </c>
      <c r="NP2">
        <v>6.50545e-5</v>
      </c>
      <c r="NS2" s="136"/>
      <c r="NT2" s="137" t="s">
        <v>63</v>
      </c>
      <c r="NU2" s="138">
        <f>NU31*NU30</f>
        <v>0.00045733072736875</v>
      </c>
      <c r="NV2">
        <v>6.43666e-5</v>
      </c>
      <c r="NY2" s="136"/>
      <c r="NZ2" s="137" t="s">
        <v>63</v>
      </c>
      <c r="OA2" s="138">
        <f>OA31*OA30</f>
        <v>0.00045310367816</v>
      </c>
      <c r="OB2">
        <v>6.38372e-5</v>
      </c>
      <c r="OE2" s="136"/>
      <c r="OF2" s="137" t="s">
        <v>63</v>
      </c>
      <c r="OG2" s="138">
        <f>OG31*OG30</f>
        <v>0.000442434313874</v>
      </c>
      <c r="OH2">
        <v>6.23089e-5</v>
      </c>
      <c r="OK2" s="136"/>
      <c r="OL2" s="137" t="s">
        <v>63</v>
      </c>
      <c r="OM2" s="138">
        <f>OM31*OM30</f>
        <v>0.0004427845405095</v>
      </c>
      <c r="ON2">
        <v>6.23143e-5</v>
      </c>
      <c r="OQ2" s="136"/>
      <c r="OR2" s="137" t="s">
        <v>63</v>
      </c>
      <c r="OS2" s="138">
        <f>OS31*OS30</f>
        <v>0.000439640645700526</v>
      </c>
      <c r="OT2">
        <v>6.17803e-5</v>
      </c>
      <c r="OW2" s="136"/>
      <c r="OX2" s="137" t="s">
        <v>63</v>
      </c>
      <c r="OY2" s="138">
        <f>OY31*OY30</f>
        <v>0.000442765269338261</v>
      </c>
      <c r="OZ2">
        <v>6.20854e-5</v>
      </c>
      <c r="PC2" s="136"/>
      <c r="PD2" s="137" t="s">
        <v>63</v>
      </c>
      <c r="PE2" s="138">
        <f>PE31*PE30</f>
        <v>0.000462380560081818</v>
      </c>
      <c r="PF2" s="295">
        <v>6.48115e-5</v>
      </c>
      <c r="PG2" s="135"/>
      <c r="PI2" s="136"/>
      <c r="PJ2" s="137" t="s">
        <v>63</v>
      </c>
      <c r="PK2" s="138">
        <f>PK31*PK30</f>
        <v>0.000468123940463158</v>
      </c>
      <c r="PL2">
        <v>6.6128e-5</v>
      </c>
      <c r="PM2" s="135"/>
      <c r="PO2" s="136"/>
      <c r="PP2" s="137" t="s">
        <v>63</v>
      </c>
      <c r="PQ2" s="138">
        <f>PQ31*PQ30</f>
        <v>0.00045167804526</v>
      </c>
      <c r="PR2" s="296">
        <v>6.35647e-5</v>
      </c>
      <c r="PS2" s="135"/>
      <c r="PU2" s="136"/>
      <c r="PV2" s="137" t="s">
        <v>63</v>
      </c>
      <c r="PW2" s="138">
        <f>PW31*PW30</f>
        <v>0.000452150121268881</v>
      </c>
      <c r="PX2" s="297">
        <v>6.30358043368633e-5</v>
      </c>
      <c r="PY2" s="135"/>
      <c r="PZ2" s="298"/>
      <c r="QA2" s="136"/>
      <c r="QB2" s="137" t="s">
        <v>63</v>
      </c>
      <c r="QC2" s="138">
        <f>QC31*QC30</f>
        <v>0.000444787155055067</v>
      </c>
      <c r="QD2" s="297">
        <v>6.18735305036505e-5</v>
      </c>
      <c r="QE2" s="135"/>
      <c r="QG2" s="136"/>
      <c r="QH2" s="137" t="s">
        <v>63</v>
      </c>
      <c r="QI2" s="138">
        <f>QI31*QI30</f>
        <v>0.000438897708307893</v>
      </c>
      <c r="QJ2" s="297">
        <v>6.10575161802418e-5</v>
      </c>
      <c r="QK2" s="135"/>
      <c r="QM2" s="136"/>
      <c r="QN2" s="137" t="s">
        <v>63</v>
      </c>
      <c r="QO2" s="138">
        <f>QO31*QO30</f>
        <v>0.00045226693014912</v>
      </c>
      <c r="QP2" s="297">
        <v>6.30676084762866e-5</v>
      </c>
      <c r="QQ2" s="135"/>
      <c r="QS2" s="136"/>
      <c r="QT2" s="137" t="s">
        <v>63</v>
      </c>
      <c r="QU2" s="138">
        <f>QU31*QU30</f>
        <v>0.00045226693014912</v>
      </c>
      <c r="QV2" s="297">
        <v>6.30676084762866e-5</v>
      </c>
      <c r="QW2" s="135"/>
      <c r="QY2" s="136"/>
      <c r="QZ2" s="137" t="s">
        <v>63</v>
      </c>
      <c r="RA2" s="138">
        <f>RA31*RA30</f>
        <v>0.000432464661775006</v>
      </c>
      <c r="RB2" s="297">
        <v>6.02845430431637e-5</v>
      </c>
      <c r="RC2" s="135"/>
      <c r="RE2" s="136"/>
      <c r="RF2" s="137" t="s">
        <v>63</v>
      </c>
      <c r="RG2" s="138">
        <f>RG31*RG30</f>
        <v>0.000429104153724396</v>
      </c>
      <c r="RH2" s="297">
        <v>5.95699052838506e-5</v>
      </c>
      <c r="RI2" s="135"/>
      <c r="RK2" s="136"/>
      <c r="RL2" s="137" t="s">
        <v>63</v>
      </c>
      <c r="RM2" s="138">
        <f>RM31*RM30</f>
        <v>0.000442635950072043</v>
      </c>
      <c r="RN2" s="297">
        <v>6.15195324515534e-5</v>
      </c>
      <c r="RO2" s="135"/>
      <c r="RQ2" s="136"/>
      <c r="RR2" s="137" t="s">
        <v>63</v>
      </c>
      <c r="RS2" s="138">
        <f>RS31*RS30</f>
        <v>0.000442043060432452</v>
      </c>
      <c r="RT2" s="297">
        <v>6.16029076572414e-5</v>
      </c>
      <c r="RU2" s="135"/>
      <c r="RW2" s="136"/>
      <c r="RX2" s="137" t="s">
        <v>63</v>
      </c>
      <c r="RY2" s="138">
        <f>RY31*RY30</f>
        <v>0.000436266022111908</v>
      </c>
      <c r="RZ2" s="297">
        <v>6.10239824250931e-5</v>
      </c>
      <c r="SA2" s="135"/>
      <c r="SC2" s="136"/>
      <c r="SD2" s="137" t="s">
        <v>63</v>
      </c>
      <c r="SE2" s="138">
        <f>SE31*SE30</f>
        <v>0.000435983009002084</v>
      </c>
      <c r="SF2" s="297">
        <v>6.11396429444852e-5</v>
      </c>
      <c r="SG2" s="135"/>
      <c r="SI2" s="136"/>
      <c r="SJ2" s="137" t="s">
        <v>63</v>
      </c>
      <c r="SK2" s="138">
        <f>SK31*SK30</f>
        <v>0.000426068236320035</v>
      </c>
      <c r="SL2" s="297">
        <v>5.99520383693046e-5</v>
      </c>
      <c r="SM2" s="135"/>
      <c r="SO2" s="136"/>
      <c r="SP2" s="137" t="s">
        <v>63</v>
      </c>
      <c r="SQ2" s="138">
        <f>SQ31*SQ30</f>
        <v>0.000426370545814479</v>
      </c>
      <c r="SR2" s="297">
        <v>6.00961538461538e-5</v>
      </c>
      <c r="SS2" s="135"/>
      <c r="SU2" s="136"/>
      <c r="SV2" s="137" t="s">
        <v>63</v>
      </c>
      <c r="SW2" s="138">
        <f>SW31*SW30</f>
        <v>0.000425666906993511</v>
      </c>
      <c r="SX2" s="297">
        <v>6.00817111271329e-5</v>
      </c>
      <c r="SY2" s="135"/>
      <c r="TA2" s="136"/>
      <c r="TB2" s="137" t="s">
        <v>63</v>
      </c>
      <c r="TC2" s="138">
        <f>TC31*TC30</f>
        <v>0.000420649971760634</v>
      </c>
      <c r="TD2" s="297">
        <v>5.95876534382076e-5</v>
      </c>
      <c r="TE2" s="135"/>
      <c r="TG2" s="136"/>
      <c r="TH2" s="137" t="s">
        <v>63</v>
      </c>
      <c r="TI2" s="138">
        <f>TI31*TI30</f>
        <v>0.000417107113070416</v>
      </c>
      <c r="TJ2" s="297">
        <v>5.95734540688669e-5</v>
      </c>
      <c r="TK2" s="135"/>
      <c r="TM2" s="136"/>
      <c r="TN2" s="137" t="s">
        <v>63</v>
      </c>
      <c r="TO2" s="138">
        <f>TO31*TO30</f>
        <v>0.000414497553407328</v>
      </c>
      <c r="TP2" s="297">
        <v>5.96729920038191e-5</v>
      </c>
      <c r="TQ2" s="135"/>
      <c r="TS2" s="136"/>
      <c r="TT2" s="137" t="s">
        <v>63</v>
      </c>
      <c r="TU2" s="138">
        <f>TU31*TU30</f>
        <v>0.000408308413759078</v>
      </c>
      <c r="TV2" s="297">
        <v>5.91434957236295e-5</v>
      </c>
      <c r="TW2" s="135"/>
      <c r="TY2" s="136"/>
      <c r="TZ2" s="137" t="s">
        <v>63</v>
      </c>
      <c r="UA2" s="138">
        <f>UA31*UA30</f>
        <v>0.000396462380842432</v>
      </c>
      <c r="UB2" s="297">
        <v>5.77233895174325e-5</v>
      </c>
      <c r="UC2" s="135"/>
      <c r="UE2" s="136"/>
      <c r="UF2" s="137" t="s">
        <v>63</v>
      </c>
      <c r="UG2" s="138">
        <f>UG31*UG30</f>
        <v>0.000384423894916334</v>
      </c>
      <c r="UH2" s="297">
        <v>5.62145145876665e-5</v>
      </c>
      <c r="UI2" s="135"/>
      <c r="UK2" s="136"/>
      <c r="UL2" s="137" t="s">
        <v>63</v>
      </c>
      <c r="UM2" s="138">
        <f>UM31*UM30</f>
        <v>0.000381685494538317</v>
      </c>
      <c r="UN2" s="297">
        <v>5.60035842293907e-5</v>
      </c>
      <c r="UO2" s="135"/>
    </row>
    <row r="3" spans="20:561">
      <c r="T3" s="237" t="s">
        <v>2932</v>
      </c>
      <c r="U3" s="187" t="s">
        <v>62</v>
      </c>
      <c r="V3" s="238">
        <f>1/V1</f>
        <v>2118.69098962583</v>
      </c>
      <c r="Z3" s="237" t="s">
        <v>2932</v>
      </c>
      <c r="AA3" s="187" t="s">
        <v>62</v>
      </c>
      <c r="AB3" s="238">
        <f>1/AB1</f>
        <v>2098.47071988064</v>
      </c>
      <c r="AF3" s="237" t="s">
        <v>2932</v>
      </c>
      <c r="AG3" s="187" t="s">
        <v>62</v>
      </c>
      <c r="AH3" s="238">
        <f>1/AH1</f>
        <v>2098.62333896354</v>
      </c>
      <c r="AL3" s="237" t="s">
        <v>2932</v>
      </c>
      <c r="AM3" s="187" t="s">
        <v>62</v>
      </c>
      <c r="AN3" s="238">
        <f>1/AN1</f>
        <v>2115.17041657385</v>
      </c>
      <c r="AR3" s="237" t="s">
        <v>2932</v>
      </c>
      <c r="AS3" s="187" t="s">
        <v>62</v>
      </c>
      <c r="AT3" s="238">
        <f>1/AT1</f>
        <v>2111.95493862022</v>
      </c>
      <c r="AX3" s="237" t="s">
        <v>2932</v>
      </c>
      <c r="AY3" s="187" t="s">
        <v>62</v>
      </c>
      <c r="AZ3" s="238">
        <f>1/AZ1</f>
        <v>2084.29962894249</v>
      </c>
      <c r="BD3" s="237" t="s">
        <v>2932</v>
      </c>
      <c r="BE3" s="187" t="s">
        <v>62</v>
      </c>
      <c r="BF3" s="238">
        <f>1/BF1</f>
        <v>2056.0897202787</v>
      </c>
      <c r="BJ3" s="237" t="s">
        <v>2932</v>
      </c>
      <c r="BK3" s="187" t="s">
        <v>62</v>
      </c>
      <c r="BL3" s="238">
        <f>1/BL1</f>
        <v>2037.30335120059</v>
      </c>
      <c r="BP3" s="237" t="s">
        <v>2932</v>
      </c>
      <c r="BQ3" s="187" t="s">
        <v>62</v>
      </c>
      <c r="BR3" s="238">
        <f>1/BR1</f>
        <v>2007.64683474654</v>
      </c>
      <c r="BV3" s="237" t="s">
        <v>2932</v>
      </c>
      <c r="BW3" s="187" t="s">
        <v>62</v>
      </c>
      <c r="BX3" s="238">
        <f>1/BX1</f>
        <v>2002.71458666177</v>
      </c>
      <c r="CB3" s="237" t="s">
        <v>2932</v>
      </c>
      <c r="CC3" s="187" t="s">
        <v>62</v>
      </c>
      <c r="CD3" s="238">
        <f>1/CD1</f>
        <v>1984.57113711711</v>
      </c>
      <c r="CH3" s="237" t="s">
        <v>2932</v>
      </c>
      <c r="CI3" s="187" t="s">
        <v>62</v>
      </c>
      <c r="CJ3" s="238">
        <f>1/CJ1</f>
        <v>2004.3244473527</v>
      </c>
      <c r="CN3" s="237" t="s">
        <v>2932</v>
      </c>
      <c r="CO3" s="187" t="s">
        <v>62</v>
      </c>
      <c r="CP3" s="238">
        <f>1/CP1</f>
        <v>1994.71058742582</v>
      </c>
      <c r="CT3" s="237" t="s">
        <v>2932</v>
      </c>
      <c r="CU3" s="187" t="s">
        <v>62</v>
      </c>
      <c r="CV3" s="238">
        <f>1/CV1</f>
        <v>1980.89912121432</v>
      </c>
      <c r="DA3" s="237" t="s">
        <v>2932</v>
      </c>
      <c r="DB3" s="187" t="s">
        <v>62</v>
      </c>
      <c r="DC3" s="238">
        <f>1/DC1</f>
        <v>2010.24748094653</v>
      </c>
      <c r="DH3" s="237" t="s">
        <v>2932</v>
      </c>
      <c r="DI3" s="187" t="s">
        <v>62</v>
      </c>
      <c r="DJ3" s="238">
        <f>1/DJ1</f>
        <v>2305.8954707767</v>
      </c>
      <c r="DO3" s="237" t="s">
        <v>2932</v>
      </c>
      <c r="DP3" s="187" t="s">
        <v>62</v>
      </c>
      <c r="DQ3" s="238">
        <f>1/DQ1</f>
        <v>2167.32085417523</v>
      </c>
      <c r="DU3" s="237" t="s">
        <v>2932</v>
      </c>
      <c r="DV3" s="187" t="s">
        <v>62</v>
      </c>
      <c r="DW3" s="238">
        <f>1/DW1</f>
        <v>2063.35184250379</v>
      </c>
      <c r="EA3" s="237" t="s">
        <v>2932</v>
      </c>
      <c r="EB3" s="187" t="s">
        <v>62</v>
      </c>
      <c r="EC3" s="238">
        <f>1/EC1</f>
        <v>2012.14775054735</v>
      </c>
      <c r="EG3" s="237" t="s">
        <v>2932</v>
      </c>
      <c r="EH3" s="187" t="s">
        <v>62</v>
      </c>
      <c r="EI3" s="238">
        <f>1/EI1</f>
        <v>2090.25312106288</v>
      </c>
      <c r="EM3" s="237" t="s">
        <v>2932</v>
      </c>
      <c r="EN3" s="187" t="s">
        <v>62</v>
      </c>
      <c r="EO3" s="238">
        <f>1/EO1</f>
        <v>2131.76882151447</v>
      </c>
      <c r="ES3" s="237" t="s">
        <v>2932</v>
      </c>
      <c r="ET3" s="187" t="s">
        <v>62</v>
      </c>
      <c r="EU3" s="238">
        <f>1/EU1</f>
        <v>1986.75496688742</v>
      </c>
      <c r="EY3" s="237" t="s">
        <v>2932</v>
      </c>
      <c r="EZ3" s="187" t="s">
        <v>62</v>
      </c>
      <c r="FA3" s="238">
        <f>1/FA1</f>
        <v>2175.30342693955</v>
      </c>
      <c r="FE3" s="237" t="s">
        <v>2932</v>
      </c>
      <c r="FF3" s="187" t="s">
        <v>62</v>
      </c>
      <c r="FG3" s="238">
        <f>1/FG1</f>
        <v>2141.92332248943</v>
      </c>
      <c r="FK3" s="237" t="s">
        <v>2932</v>
      </c>
      <c r="FL3" s="187" t="s">
        <v>62</v>
      </c>
      <c r="FM3" s="238">
        <f>1/FM1</f>
        <v>2153.28970558936</v>
      </c>
      <c r="FQ3" s="237" t="s">
        <v>2932</v>
      </c>
      <c r="FR3" s="187" t="s">
        <v>62</v>
      </c>
      <c r="FS3" s="238">
        <f>1/FS1</f>
        <v>2174.34978132872</v>
      </c>
      <c r="FW3" s="237" t="s">
        <v>2932</v>
      </c>
      <c r="FX3" s="187" t="s">
        <v>62</v>
      </c>
      <c r="FY3" s="238">
        <f>1/FY1</f>
        <v>2176.14698746774</v>
      </c>
      <c r="GC3" s="237" t="s">
        <v>2932</v>
      </c>
      <c r="GD3" s="187" t="s">
        <v>62</v>
      </c>
      <c r="GE3" s="238">
        <f>1/GE1</f>
        <v>2203.52137324426</v>
      </c>
      <c r="GI3" s="237" t="s">
        <v>2932</v>
      </c>
      <c r="GJ3" s="187" t="s">
        <v>62</v>
      </c>
      <c r="GK3" s="238">
        <f>1/GK1</f>
        <v>2234.35180603661</v>
      </c>
      <c r="GO3" s="237" t="s">
        <v>2932</v>
      </c>
      <c r="GP3" s="187" t="s">
        <v>62</v>
      </c>
      <c r="GQ3" s="238">
        <f>1/GQ1</f>
        <v>2243.17703589711</v>
      </c>
      <c r="GU3" s="237" t="s">
        <v>2932</v>
      </c>
      <c r="GV3" s="187" t="s">
        <v>62</v>
      </c>
      <c r="GW3" s="238">
        <f>1/GW1</f>
        <v>2242.22535254872</v>
      </c>
      <c r="HA3" s="237" t="s">
        <v>2932</v>
      </c>
      <c r="HB3" s="187" t="s">
        <v>62</v>
      </c>
      <c r="HC3" s="238">
        <f>1/HC1</f>
        <v>2241.80365932943</v>
      </c>
      <c r="HG3" s="277" t="s">
        <v>2932</v>
      </c>
      <c r="HH3" s="278" t="s">
        <v>62</v>
      </c>
      <c r="HI3" s="289">
        <f>1/HI1</f>
        <v>2207.3</v>
      </c>
      <c r="HM3" s="277" t="s">
        <v>2932</v>
      </c>
      <c r="HN3" s="278" t="s">
        <v>62</v>
      </c>
      <c r="HO3" s="289">
        <f>1/HO1</f>
        <v>2217.67</v>
      </c>
      <c r="HP3" s="142">
        <f>ROUND(HO3,12)</f>
        <v>2217.67</v>
      </c>
      <c r="HQ3" s="142">
        <v>2217.67</v>
      </c>
      <c r="HS3" s="277" t="s">
        <v>2932</v>
      </c>
      <c r="HT3" s="278" t="s">
        <v>62</v>
      </c>
      <c r="HU3" s="289">
        <f>1/HU1</f>
        <v>2245.47</v>
      </c>
      <c r="HV3" s="142"/>
      <c r="HW3" s="142"/>
      <c r="HY3" s="277" t="s">
        <v>2932</v>
      </c>
      <c r="HZ3" s="278" t="s">
        <v>62</v>
      </c>
      <c r="IA3" s="289">
        <f>1/IA1</f>
        <v>2238.56</v>
      </c>
      <c r="IB3" s="142"/>
      <c r="IC3" s="142"/>
      <c r="IE3" s="140" t="s">
        <v>2932</v>
      </c>
      <c r="IF3" s="141" t="s">
        <v>62</v>
      </c>
      <c r="IG3" s="175">
        <f>1/IG1</f>
        <v>2247.9031991432</v>
      </c>
      <c r="IH3" s="142">
        <f>ROUND(IG3,12)</f>
        <v>2247.9031991432</v>
      </c>
      <c r="II3" s="142"/>
      <c r="IK3" s="140" t="s">
        <v>2932</v>
      </c>
      <c r="IL3" s="141" t="s">
        <v>62</v>
      </c>
      <c r="IM3" s="175">
        <f>1/IM1</f>
        <v>2274.2</v>
      </c>
      <c r="IN3" s="142">
        <f>ROUND(IM3,12)</f>
        <v>2274.2</v>
      </c>
      <c r="IO3" s="142"/>
      <c r="IQ3" s="140" t="s">
        <v>2932</v>
      </c>
      <c r="IR3" s="141" t="s">
        <v>62</v>
      </c>
      <c r="IS3" s="175">
        <f>1/IS1</f>
        <v>2258.73</v>
      </c>
      <c r="IT3" s="142">
        <f>ROUND(IS3,12)</f>
        <v>2258.73</v>
      </c>
      <c r="IU3" s="142"/>
      <c r="IW3" s="140" t="s">
        <v>2932</v>
      </c>
      <c r="IX3" s="141" t="s">
        <v>62</v>
      </c>
      <c r="IY3" s="175">
        <f>1/IY1</f>
        <v>2189.97</v>
      </c>
      <c r="IZ3" s="142">
        <f>ROUND(IY3,12)</f>
        <v>2189.97</v>
      </c>
      <c r="JA3" s="142"/>
      <c r="JC3" s="140" t="s">
        <v>2932</v>
      </c>
      <c r="JD3" s="141" t="s">
        <v>62</v>
      </c>
      <c r="JE3" s="175">
        <f>1/JE1</f>
        <v>2184.94</v>
      </c>
      <c r="JF3" s="142">
        <f>ROUND(JE3,12)</f>
        <v>2184.94</v>
      </c>
      <c r="JG3" s="142"/>
      <c r="JI3" s="140" t="s">
        <v>2932</v>
      </c>
      <c r="JJ3" s="141" t="s">
        <v>62</v>
      </c>
      <c r="JK3" s="175">
        <f>1/JK1</f>
        <v>2214.97</v>
      </c>
      <c r="JL3" s="142">
        <f>ROUND(JK3,12)</f>
        <v>2214.97</v>
      </c>
      <c r="JM3" s="142">
        <v>2214.97</v>
      </c>
      <c r="JO3" s="140" t="s">
        <v>2932</v>
      </c>
      <c r="JP3" s="141" t="s">
        <v>62</v>
      </c>
      <c r="JQ3" s="175">
        <f>1/JQ1</f>
        <v>2214.42</v>
      </c>
      <c r="JR3" s="142">
        <f>ROUND(JQ3,12)</f>
        <v>2214.42</v>
      </c>
      <c r="JS3" s="142">
        <v>2214.97</v>
      </c>
      <c r="JU3" s="140" t="s">
        <v>2932</v>
      </c>
      <c r="JV3" s="141" t="s">
        <v>62</v>
      </c>
      <c r="JW3" s="175">
        <f>1/JW1</f>
        <v>2148.6</v>
      </c>
      <c r="JX3" s="142">
        <f>ROUND(JW3,12)</f>
        <v>2148.6</v>
      </c>
      <c r="JY3" s="142">
        <v>2214.97</v>
      </c>
      <c r="KA3" s="140" t="s">
        <v>2932</v>
      </c>
      <c r="KB3" s="141" t="s">
        <v>62</v>
      </c>
      <c r="KC3" s="175">
        <f>1/KC1</f>
        <v>2135.48</v>
      </c>
      <c r="KD3" s="142">
        <f>ROUND(KC3,12)</f>
        <v>2135.48</v>
      </c>
      <c r="KE3" s="142">
        <v>2214.97</v>
      </c>
      <c r="KG3" s="140" t="s">
        <v>2932</v>
      </c>
      <c r="KH3" s="141" t="s">
        <v>62</v>
      </c>
      <c r="KI3" s="175">
        <f>1/KI1</f>
        <v>2151.08</v>
      </c>
      <c r="KJ3" s="142">
        <f>ROUND(KI3,12)</f>
        <v>2151.08</v>
      </c>
      <c r="KK3" s="142">
        <v>2214.97</v>
      </c>
      <c r="KM3" s="140" t="s">
        <v>2932</v>
      </c>
      <c r="KN3" s="141" t="s">
        <v>62</v>
      </c>
      <c r="KO3" s="175">
        <f>1/KO1</f>
        <v>2195.81</v>
      </c>
      <c r="KP3" s="142">
        <f>ROUND(KO3,12)</f>
        <v>2195.81</v>
      </c>
      <c r="KQ3" s="142">
        <v>2214.97</v>
      </c>
      <c r="KS3" s="140" t="s">
        <v>2932</v>
      </c>
      <c r="KT3" s="141" t="s">
        <v>62</v>
      </c>
      <c r="KU3" s="175">
        <f>1/KU1</f>
        <v>2248.21</v>
      </c>
      <c r="KV3" s="142">
        <f>ROUND(KU3,12)</f>
        <v>2248.21</v>
      </c>
      <c r="KW3" s="142"/>
      <c r="KY3" s="140" t="s">
        <v>2932</v>
      </c>
      <c r="KZ3" s="141" t="s">
        <v>62</v>
      </c>
      <c r="LA3" s="175">
        <f>1/LA1</f>
        <v>2216.12</v>
      </c>
      <c r="LB3" s="142">
        <f>ROUND(LA3,12)</f>
        <v>2216.12</v>
      </c>
      <c r="LC3" s="142"/>
      <c r="LE3" s="140" t="s">
        <v>2932</v>
      </c>
      <c r="LF3" s="141" t="s">
        <v>62</v>
      </c>
      <c r="LG3" s="175">
        <f>1/LG1</f>
        <v>2195.2307375171</v>
      </c>
      <c r="LH3" s="142"/>
      <c r="LI3" s="142"/>
      <c r="LK3" s="140" t="s">
        <v>2932</v>
      </c>
      <c r="LL3" s="141" t="s">
        <v>62</v>
      </c>
      <c r="LM3" s="175">
        <f>1/LM1</f>
        <v>2188.91941411751</v>
      </c>
      <c r="LN3" s="142"/>
      <c r="LO3" s="142"/>
      <c r="LQ3" s="140" t="s">
        <v>2932</v>
      </c>
      <c r="LR3" s="141" t="s">
        <v>62</v>
      </c>
      <c r="LS3" s="175">
        <f>1/LS1</f>
        <v>2125.92883138089</v>
      </c>
      <c r="LT3" s="142"/>
      <c r="LU3" s="142"/>
      <c r="LW3" s="140" t="s">
        <v>2932</v>
      </c>
      <c r="LX3" s="141" t="s">
        <v>62</v>
      </c>
      <c r="LY3" s="175">
        <f>1/LY1</f>
        <v>2115.59982775521</v>
      </c>
      <c r="LZ3" s="142"/>
      <c r="MA3" s="142"/>
      <c r="MC3" s="140" t="s">
        <v>2932</v>
      </c>
      <c r="MD3" s="141" t="s">
        <v>62</v>
      </c>
      <c r="ME3" s="175">
        <f>1/ME1</f>
        <v>2068.89</v>
      </c>
      <c r="MF3" s="142"/>
      <c r="MG3" s="142"/>
      <c r="MI3" s="140" t="s">
        <v>2932</v>
      </c>
      <c r="MJ3" s="141" t="s">
        <v>62</v>
      </c>
      <c r="MK3" s="175">
        <f>1/MK1</f>
        <v>2110.59052587903</v>
      </c>
      <c r="ML3" s="142"/>
      <c r="MM3" s="142"/>
      <c r="MO3" s="140" t="s">
        <v>2932</v>
      </c>
      <c r="MP3" s="141" t="s">
        <v>62</v>
      </c>
      <c r="MQ3" s="175">
        <f>1/MQ1</f>
        <v>2096.22979324819</v>
      </c>
      <c r="MR3" s="142"/>
      <c r="MS3" s="142"/>
      <c r="MU3" s="140" t="s">
        <v>2932</v>
      </c>
      <c r="MV3" s="141" t="s">
        <v>62</v>
      </c>
      <c r="MW3" s="175">
        <f>1/MW1</f>
        <v>2134.47871833761</v>
      </c>
      <c r="MX3" s="142"/>
      <c r="MY3" s="142"/>
      <c r="NA3" s="140" t="s">
        <v>2932</v>
      </c>
      <c r="NB3" s="141" t="s">
        <v>62</v>
      </c>
      <c r="NC3" s="175">
        <f>1/NC1</f>
        <v>2190.29</v>
      </c>
      <c r="ND3" s="142"/>
      <c r="NE3" s="142"/>
      <c r="NG3" s="140" t="s">
        <v>2932</v>
      </c>
      <c r="NH3" s="141" t="s">
        <v>62</v>
      </c>
      <c r="NI3" s="175">
        <f>1/NI1</f>
        <v>2162.15999336375</v>
      </c>
      <c r="NJ3" s="142"/>
      <c r="NK3" s="142"/>
      <c r="NM3" s="140" t="s">
        <v>2932</v>
      </c>
      <c r="NN3" s="141" t="s">
        <v>62</v>
      </c>
      <c r="NO3" s="175">
        <f>1/NO1</f>
        <v>2170.32018621827</v>
      </c>
      <c r="NP3" s="142"/>
      <c r="NQ3" s="142"/>
      <c r="NS3" s="140" t="s">
        <v>2932</v>
      </c>
      <c r="NT3" s="141" t="s">
        <v>62</v>
      </c>
      <c r="NU3" s="175">
        <f>1/NU1</f>
        <v>2187.06118099137</v>
      </c>
      <c r="NV3" s="142"/>
      <c r="NW3" s="142"/>
      <c r="NY3" s="140" t="s">
        <v>2932</v>
      </c>
      <c r="NZ3" s="141" t="s">
        <v>62</v>
      </c>
      <c r="OA3" s="175">
        <f>1/OA1</f>
        <v>2207.87138205997</v>
      </c>
      <c r="OB3" s="142"/>
      <c r="OC3" s="142"/>
      <c r="OE3" s="140" t="s">
        <v>2932</v>
      </c>
      <c r="OF3" s="141" t="s">
        <v>62</v>
      </c>
      <c r="OG3" s="175">
        <f>1/OG1</f>
        <v>2258.42866772454</v>
      </c>
      <c r="OH3" s="142"/>
      <c r="OI3" s="142"/>
      <c r="OK3" s="140" t="s">
        <v>2932</v>
      </c>
      <c r="OL3" s="141" t="s">
        <v>62</v>
      </c>
      <c r="OM3" s="175">
        <f>1/OM1</f>
        <v>2257.43878986596</v>
      </c>
      <c r="ON3" s="142"/>
      <c r="OO3" s="142"/>
      <c r="OQ3" s="140" t="s">
        <v>2932</v>
      </c>
      <c r="OR3" s="141" t="s">
        <v>62</v>
      </c>
      <c r="OS3" s="175">
        <f>1/OS1</f>
        <v>2271.20018977865</v>
      </c>
      <c r="OT3" s="142"/>
      <c r="OU3" s="142"/>
      <c r="OW3" s="140" t="s">
        <v>2932</v>
      </c>
      <c r="OX3" s="141" t="s">
        <v>62</v>
      </c>
      <c r="OY3" s="175">
        <f>1/OY1</f>
        <v>2257.56824154411</v>
      </c>
      <c r="OZ3" s="142"/>
      <c r="PA3" s="142"/>
      <c r="PC3" s="140" t="s">
        <v>2932</v>
      </c>
      <c r="PD3" s="141" t="s">
        <v>62</v>
      </c>
      <c r="PE3" s="175">
        <f>1/PE1</f>
        <v>2169.36062793893</v>
      </c>
      <c r="PF3" s="142"/>
      <c r="PG3" s="142"/>
      <c r="PI3" s="140" t="s">
        <v>2932</v>
      </c>
      <c r="PJ3" s="141" t="s">
        <v>62</v>
      </c>
      <c r="PK3" s="175">
        <f>1/PK1</f>
        <v>2158.03112041088</v>
      </c>
      <c r="PL3" s="142"/>
      <c r="PM3" s="142"/>
      <c r="PO3" s="140" t="s">
        <v>2932</v>
      </c>
      <c r="PP3" s="141" t="s">
        <v>62</v>
      </c>
      <c r="PQ3" s="175">
        <f>1/PQ1</f>
        <v>2208.00030823684</v>
      </c>
      <c r="PR3" s="142"/>
      <c r="PS3" s="142"/>
      <c r="PU3" s="140" t="s">
        <v>2932</v>
      </c>
      <c r="PV3" s="141" t="s">
        <v>62</v>
      </c>
      <c r="PW3" s="175">
        <f>1/PW1</f>
        <v>2207.10380232898</v>
      </c>
      <c r="PX3" s="142"/>
      <c r="PY3" s="142"/>
      <c r="QA3" s="140" t="s">
        <v>2932</v>
      </c>
      <c r="QB3" s="141" t="s">
        <v>62</v>
      </c>
      <c r="QC3" s="175">
        <f>1/QC1</f>
        <v>2248.34455511658</v>
      </c>
      <c r="QD3" s="142"/>
      <c r="QE3" s="142"/>
      <c r="QG3" s="140" t="s">
        <v>2932</v>
      </c>
      <c r="QH3" s="141" t="s">
        <v>62</v>
      </c>
      <c r="QI3" s="175">
        <f>1/QI1</f>
        <v>2278.23450041035</v>
      </c>
      <c r="QJ3" s="142"/>
      <c r="QK3" s="142"/>
      <c r="QM3" s="140" t="s">
        <v>2932</v>
      </c>
      <c r="QN3" s="141" t="s">
        <v>62</v>
      </c>
      <c r="QO3" s="175">
        <f>1/QO1</f>
        <v>2210.26513145056</v>
      </c>
      <c r="QP3" s="142"/>
      <c r="QQ3" s="142"/>
      <c r="QS3" s="140" t="s">
        <v>2932</v>
      </c>
      <c r="QT3" s="141" t="s">
        <v>62</v>
      </c>
      <c r="QU3" s="175">
        <f>1/QU1</f>
        <v>2210.26513145056</v>
      </c>
      <c r="QV3" s="142"/>
      <c r="QW3" s="142"/>
      <c r="QY3" s="140" t="s">
        <v>2932</v>
      </c>
      <c r="QZ3" s="141" t="s">
        <v>62</v>
      </c>
      <c r="RA3" s="175">
        <f>1/RA1</f>
        <v>2310.88573737149</v>
      </c>
      <c r="RB3" s="142"/>
      <c r="RC3" s="142"/>
      <c r="RE3" s="140" t="s">
        <v>2932</v>
      </c>
      <c r="RF3" s="141" t="s">
        <v>62</v>
      </c>
      <c r="RG3" s="175">
        <f>1/RG1</f>
        <v>2331.07451328908</v>
      </c>
      <c r="RH3" s="142"/>
      <c r="RI3" s="142"/>
      <c r="RK3" s="140" t="s">
        <v>2932</v>
      </c>
      <c r="RL3" s="141" t="s">
        <v>62</v>
      </c>
      <c r="RM3" s="175">
        <f>1/RM1</f>
        <v>2262.41509854136</v>
      </c>
      <c r="RN3" s="142"/>
      <c r="RO3" s="142"/>
      <c r="RQ3" s="140" t="s">
        <v>2932</v>
      </c>
      <c r="RR3" s="141" t="s">
        <v>62</v>
      </c>
      <c r="RS3" s="175">
        <f>1/RS1</f>
        <v>2267.62216075769</v>
      </c>
      <c r="RT3" s="142"/>
      <c r="RU3" s="142"/>
      <c r="RW3" s="140" t="s">
        <v>2932</v>
      </c>
      <c r="RX3" s="141" t="s">
        <v>62</v>
      </c>
      <c r="RY3" s="175">
        <f>1/RY1</f>
        <v>2292.08045430386</v>
      </c>
      <c r="RZ3" s="142"/>
      <c r="SA3" s="142"/>
      <c r="SC3" s="140" t="s">
        <v>2932</v>
      </c>
      <c r="SD3" s="141" t="s">
        <v>62</v>
      </c>
      <c r="SE3" s="175">
        <f>1/SE1</f>
        <v>2302.68900464592</v>
      </c>
      <c r="SF3" s="142"/>
      <c r="SG3" s="142"/>
      <c r="SI3" s="140" t="s">
        <v>2932</v>
      </c>
      <c r="SJ3" s="141" t="s">
        <v>62</v>
      </c>
      <c r="SK3" s="175">
        <f>1/SK1</f>
        <v>2347.47730631201</v>
      </c>
      <c r="SL3" s="142"/>
      <c r="SM3" s="142"/>
      <c r="SO3" s="140" t="s">
        <v>2932</v>
      </c>
      <c r="SP3" s="141" t="s">
        <v>62</v>
      </c>
      <c r="SQ3" s="175">
        <f>1/SQ1</f>
        <v>2347.62979683973</v>
      </c>
      <c r="SR3" s="142"/>
      <c r="SS3" s="142"/>
      <c r="SU3" s="140" t="s">
        <v>2932</v>
      </c>
      <c r="SV3" s="141" t="s">
        <v>62</v>
      </c>
      <c r="SW3" s="175">
        <f>1/SW1</f>
        <v>2351.21275904448</v>
      </c>
      <c r="SX3" s="142"/>
      <c r="SY3" s="142"/>
      <c r="TA3" s="140" t="s">
        <v>2932</v>
      </c>
      <c r="TB3" s="141" t="s">
        <v>62</v>
      </c>
      <c r="TC3" s="175">
        <f>1/TC1</f>
        <v>2387.60528112907</v>
      </c>
      <c r="TD3" s="142"/>
      <c r="TE3" s="142"/>
      <c r="TG3" s="140" t="s">
        <v>2932</v>
      </c>
      <c r="TH3" s="141" t="s">
        <v>62</v>
      </c>
      <c r="TI3" s="175">
        <f>1/TI1</f>
        <v>2409.08177617038</v>
      </c>
      <c r="TJ3" s="142"/>
      <c r="TK3" s="142"/>
      <c r="TM3" s="140" t="s">
        <v>2932</v>
      </c>
      <c r="TN3" s="141" t="s">
        <v>62</v>
      </c>
      <c r="TO3" s="175">
        <f>1/TO1</f>
        <v>2420.69682787311</v>
      </c>
      <c r="TP3" s="142"/>
      <c r="TQ3" s="142"/>
      <c r="TS3" s="140" t="s">
        <v>2932</v>
      </c>
      <c r="TT3" s="141" t="s">
        <v>62</v>
      </c>
      <c r="TU3" s="175">
        <f>1/TU1</f>
        <v>2443.56880654392</v>
      </c>
      <c r="TV3" s="142"/>
      <c r="TW3" s="142"/>
      <c r="TY3" s="140" t="s">
        <v>2932</v>
      </c>
      <c r="TZ3" s="141" t="s">
        <v>62</v>
      </c>
      <c r="UA3" s="175">
        <f>1/UA1</f>
        <v>2536.22</v>
      </c>
      <c r="UB3" s="142"/>
      <c r="UC3" s="142"/>
      <c r="UE3" s="140" t="s">
        <v>2932</v>
      </c>
      <c r="UF3" s="141" t="s">
        <v>62</v>
      </c>
      <c r="UG3" s="175">
        <f>1/UG1</f>
        <v>2621.2</v>
      </c>
      <c r="UH3" s="142"/>
      <c r="UI3" s="142"/>
      <c r="UK3" s="140" t="s">
        <v>2932</v>
      </c>
      <c r="UL3" s="141" t="s">
        <v>62</v>
      </c>
      <c r="UM3" s="175">
        <f>1/UM1</f>
        <v>2628.53</v>
      </c>
      <c r="UN3" s="142"/>
      <c r="UO3" s="142"/>
    </row>
    <row r="4" spans="20:561">
      <c r="T4" s="234"/>
      <c r="U4" s="235" t="s">
        <v>63</v>
      </c>
      <c r="V4" s="239">
        <f>1/V2</f>
        <v>2111.87674691682</v>
      </c>
      <c r="Z4" s="234"/>
      <c r="AA4" s="235" t="s">
        <v>63</v>
      </c>
      <c r="AB4" s="239">
        <f>1/AB2</f>
        <v>2071.53535160133</v>
      </c>
      <c r="AF4" s="234"/>
      <c r="AG4" s="235" t="s">
        <v>63</v>
      </c>
      <c r="AH4" s="239">
        <f>1/AH2</f>
        <v>2084.2116513963</v>
      </c>
      <c r="AL4" s="234"/>
      <c r="AM4" s="235" t="s">
        <v>63</v>
      </c>
      <c r="AN4" s="239">
        <f>1/AN2</f>
        <v>2122.81024255011</v>
      </c>
      <c r="AR4" s="234"/>
      <c r="AS4" s="235" t="s">
        <v>63</v>
      </c>
      <c r="AT4" s="239">
        <f>1/AT2</f>
        <v>2116.20380252296</v>
      </c>
      <c r="AX4" s="234"/>
      <c r="AY4" s="235" t="s">
        <v>63</v>
      </c>
      <c r="AZ4" s="239">
        <f>1/AZ2</f>
        <v>2098.55013243632</v>
      </c>
      <c r="BD4" s="234"/>
      <c r="BE4" s="235" t="s">
        <v>63</v>
      </c>
      <c r="BF4" s="239">
        <f>1/BF2</f>
        <v>2053.90089363215</v>
      </c>
      <c r="BJ4" s="234"/>
      <c r="BK4" s="235" t="s">
        <v>63</v>
      </c>
      <c r="BL4" s="239">
        <f>1/BL2</f>
        <v>2039.93033597588</v>
      </c>
      <c r="BP4" s="234"/>
      <c r="BQ4" s="235" t="s">
        <v>63</v>
      </c>
      <c r="BR4" s="239">
        <f>1/BR2</f>
        <v>2026.6613495884</v>
      </c>
      <c r="BV4" s="234"/>
      <c r="BW4" s="235" t="s">
        <v>63</v>
      </c>
      <c r="BX4" s="239">
        <f>1/BX2</f>
        <v>2001.1429047723</v>
      </c>
      <c r="CB4" s="234"/>
      <c r="CC4" s="235" t="s">
        <v>63</v>
      </c>
      <c r="CD4" s="239">
        <f>1/CD2</f>
        <v>1980.91931992686</v>
      </c>
      <c r="CH4" s="234"/>
      <c r="CI4" s="235" t="s">
        <v>63</v>
      </c>
      <c r="CJ4" s="239">
        <f>1/CJ2</f>
        <v>2007.76942781048</v>
      </c>
      <c r="CN4" s="234"/>
      <c r="CO4" s="235" t="s">
        <v>63</v>
      </c>
      <c r="CP4" s="239">
        <f>1/CP2</f>
        <v>1984.29499228685</v>
      </c>
      <c r="CT4" s="234"/>
      <c r="CU4" s="235" t="s">
        <v>63</v>
      </c>
      <c r="CV4" s="239">
        <f>1/CV2</f>
        <v>1964.87926888481</v>
      </c>
      <c r="DA4" s="234"/>
      <c r="DB4" s="235" t="s">
        <v>63</v>
      </c>
      <c r="DC4" s="239">
        <f>1/DC2</f>
        <v>2014.35289002792</v>
      </c>
      <c r="DH4" s="234"/>
      <c r="DI4" s="235" t="s">
        <v>63</v>
      </c>
      <c r="DJ4" s="239">
        <f>1/DJ2</f>
        <v>2329.95252257835</v>
      </c>
      <c r="DO4" s="234"/>
      <c r="DP4" s="235" t="s">
        <v>63</v>
      </c>
      <c r="DQ4" s="239">
        <f>1/DQ2</f>
        <v>2163.78606478525</v>
      </c>
      <c r="DU4" s="234"/>
      <c r="DV4" s="235" t="s">
        <v>63</v>
      </c>
      <c r="DW4" s="239">
        <f>1/DW2</f>
        <v>2072.943960781</v>
      </c>
      <c r="EA4" s="234"/>
      <c r="EB4" s="235" t="s">
        <v>63</v>
      </c>
      <c r="EC4" s="239">
        <f>1/EC2</f>
        <v>2010.10059675082</v>
      </c>
      <c r="EG4" s="234"/>
      <c r="EH4" s="235" t="s">
        <v>63</v>
      </c>
      <c r="EI4" s="239">
        <f>1/EI2</f>
        <v>2083.08649151288</v>
      </c>
      <c r="EM4" s="234"/>
      <c r="EN4" s="235" t="s">
        <v>63</v>
      </c>
      <c r="EO4" s="239">
        <f>1/EO2</f>
        <v>2108.99404846515</v>
      </c>
      <c r="ES4" s="234"/>
      <c r="ET4" s="235" t="s">
        <v>63</v>
      </c>
      <c r="EU4" s="239">
        <f>1/EU2</f>
        <v>1985.39931765655</v>
      </c>
      <c r="EY4" s="234"/>
      <c r="EZ4" s="235" t="s">
        <v>63</v>
      </c>
      <c r="FA4" s="239">
        <f>1/FA2</f>
        <v>2179.22140330683</v>
      </c>
      <c r="FE4" s="234"/>
      <c r="FF4" s="235" t="s">
        <v>63</v>
      </c>
      <c r="FG4" s="239">
        <f>1/FG2</f>
        <v>2132.0165638571</v>
      </c>
      <c r="FK4" s="234"/>
      <c r="FL4" s="235" t="s">
        <v>63</v>
      </c>
      <c r="FM4" s="239">
        <f>1/FM2</f>
        <v>2147.54851173526</v>
      </c>
      <c r="FQ4" s="234"/>
      <c r="FR4" s="235" t="s">
        <v>63</v>
      </c>
      <c r="FS4" s="239">
        <f>1/FS2</f>
        <v>2172.26677659232</v>
      </c>
      <c r="FW4" s="234"/>
      <c r="FX4" s="235" t="s">
        <v>63</v>
      </c>
      <c r="FY4" s="239">
        <f>1/FY2</f>
        <v>2179.87707345666</v>
      </c>
      <c r="GC4" s="234"/>
      <c r="GD4" s="235" t="s">
        <v>63</v>
      </c>
      <c r="GE4" s="239">
        <f>1/GE2</f>
        <v>2225.43412470423</v>
      </c>
      <c r="GI4" s="234"/>
      <c r="GJ4" s="235" t="s">
        <v>63</v>
      </c>
      <c r="GK4" s="239">
        <f>1/GK2</f>
        <v>2216.11199964945</v>
      </c>
      <c r="GO4" s="234"/>
      <c r="GP4" s="235" t="s">
        <v>63</v>
      </c>
      <c r="GQ4" s="239">
        <f>1/GQ2</f>
        <v>2221.06090576925</v>
      </c>
      <c r="GU4" s="234"/>
      <c r="GV4" s="235" t="s">
        <v>63</v>
      </c>
      <c r="GW4" s="239">
        <f>1/GW2</f>
        <v>2255.2519489763</v>
      </c>
      <c r="HA4" s="234"/>
      <c r="HB4" s="235" t="s">
        <v>63</v>
      </c>
      <c r="HC4" s="239">
        <f>1/HC2</f>
        <v>2236.98575796616</v>
      </c>
      <c r="HG4" s="275"/>
      <c r="HH4" s="276" t="s">
        <v>63</v>
      </c>
      <c r="HI4" s="290">
        <f>1/HI2</f>
        <v>2216.02345248434</v>
      </c>
      <c r="HM4" s="275"/>
      <c r="HN4" s="276" t="s">
        <v>63</v>
      </c>
      <c r="HO4" s="290">
        <f>1/HO2</f>
        <v>2207.81967710214</v>
      </c>
      <c r="HP4" s="142">
        <f>ROUND(HO4,12)</f>
        <v>2207.81967710214</v>
      </c>
      <c r="HQ4" s="142">
        <v>2207.81967710214</v>
      </c>
      <c r="HS4" s="275"/>
      <c r="HT4" s="276" t="s">
        <v>63</v>
      </c>
      <c r="HU4" s="290">
        <f>1/HU2</f>
        <v>2239.87775873294</v>
      </c>
      <c r="HV4" s="142"/>
      <c r="HW4" s="142"/>
      <c r="HY4" s="275"/>
      <c r="HZ4" s="276" t="s">
        <v>63</v>
      </c>
      <c r="IA4" s="290">
        <f>1/IA2</f>
        <v>2240.55851920309</v>
      </c>
      <c r="IB4" s="142"/>
      <c r="IC4" s="142"/>
      <c r="IE4" s="136"/>
      <c r="IF4" s="137" t="s">
        <v>63</v>
      </c>
      <c r="IG4" s="176">
        <f>1/IG2</f>
        <v>2242.63020958991</v>
      </c>
      <c r="IH4" s="142">
        <f>ROUND(IG4,12)</f>
        <v>2242.63020958991</v>
      </c>
      <c r="II4" s="142"/>
      <c r="IK4" s="136"/>
      <c r="IL4" s="137" t="s">
        <v>63</v>
      </c>
      <c r="IM4" s="176">
        <f>1/IM2</f>
        <v>2265.29827212866</v>
      </c>
      <c r="IN4" s="142">
        <f>ROUND(IM4,12)</f>
        <v>2265.29827212866</v>
      </c>
      <c r="IO4" s="142"/>
      <c r="IQ4" s="136"/>
      <c r="IR4" s="137" t="s">
        <v>63</v>
      </c>
      <c r="IS4" s="176">
        <f>1/IS2</f>
        <v>2259.61212537581</v>
      </c>
      <c r="IT4" s="142">
        <f>ROUND(IS4,12)</f>
        <v>2259.61212537581</v>
      </c>
      <c r="IU4" s="142"/>
      <c r="IW4" s="136"/>
      <c r="IX4" s="137" t="s">
        <v>63</v>
      </c>
      <c r="IY4" s="176">
        <f>1/IY2</f>
        <v>2254.59378813794</v>
      </c>
      <c r="IZ4" s="142">
        <f>ROUND(IY4,12)</f>
        <v>2254.59378813794</v>
      </c>
      <c r="JA4" s="142"/>
      <c r="JC4" s="136"/>
      <c r="JD4" s="137" t="s">
        <v>63</v>
      </c>
      <c r="JE4" s="176">
        <f>1/JE2</f>
        <v>2169.81597971992</v>
      </c>
      <c r="JF4" s="142">
        <f>ROUND(JE4,12)</f>
        <v>2169.81597971992</v>
      </c>
      <c r="JG4" s="142"/>
      <c r="JI4" s="136"/>
      <c r="JJ4" s="137" t="s">
        <v>63</v>
      </c>
      <c r="JK4" s="176">
        <f>1/JK2</f>
        <v>2219.02737042558</v>
      </c>
      <c r="JL4" s="142">
        <f>ROUND(JK4,12)</f>
        <v>2219.02737042558</v>
      </c>
      <c r="JM4" s="142">
        <v>2219.02737042558</v>
      </c>
      <c r="JO4" s="136"/>
      <c r="JP4" s="137" t="s">
        <v>63</v>
      </c>
      <c r="JQ4" s="176">
        <f>1/JQ2</f>
        <v>2218.12110527976</v>
      </c>
      <c r="JR4" s="142">
        <f>ROUND(JQ4,12)</f>
        <v>2218.12110527976</v>
      </c>
      <c r="JS4" s="142">
        <v>2219.02737042558</v>
      </c>
      <c r="JU4" s="136"/>
      <c r="JV4" s="137" t="s">
        <v>63</v>
      </c>
      <c r="JW4" s="176">
        <f>1/JW2</f>
        <v>2178.87362879107</v>
      </c>
      <c r="JX4" s="142">
        <f>ROUND(JW4,12)</f>
        <v>2178.87362879107</v>
      </c>
      <c r="JY4" s="142">
        <v>2219.02737042558</v>
      </c>
      <c r="KA4" s="136"/>
      <c r="KB4" s="137" t="s">
        <v>63</v>
      </c>
      <c r="KC4" s="176">
        <f>1/KC2</f>
        <v>2177.72853953365</v>
      </c>
      <c r="KD4" s="142">
        <f>ROUND(KC4,12)</f>
        <v>2177.72853953365</v>
      </c>
      <c r="KE4" s="142">
        <v>2219.02737042558</v>
      </c>
      <c r="KG4" s="136"/>
      <c r="KH4" s="137" t="s">
        <v>63</v>
      </c>
      <c r="KI4" s="176">
        <f>1/KI2</f>
        <v>2165.59603840465</v>
      </c>
      <c r="KJ4" s="142">
        <f>ROUND(KI4,12)</f>
        <v>2165.59603840465</v>
      </c>
      <c r="KK4" s="142">
        <v>2219.02737042558</v>
      </c>
      <c r="KM4" s="136"/>
      <c r="KN4" s="137" t="s">
        <v>63</v>
      </c>
      <c r="KO4" s="176">
        <f>1/KO2</f>
        <v>2200.13664919632</v>
      </c>
      <c r="KP4" s="142">
        <f>ROUND(KO4,12)</f>
        <v>2200.13664919632</v>
      </c>
      <c r="KQ4" s="142">
        <v>2219.02737042558</v>
      </c>
      <c r="KS4" s="136"/>
      <c r="KT4" s="137" t="s">
        <v>63</v>
      </c>
      <c r="KU4" s="176">
        <f>1/KU2</f>
        <v>2242.2028399868</v>
      </c>
      <c r="KV4" s="142">
        <f>ROUND(KU4,12)</f>
        <v>2242.2028399868</v>
      </c>
      <c r="KW4" s="142"/>
      <c r="KY4" s="136"/>
      <c r="KZ4" s="137" t="s">
        <v>63</v>
      </c>
      <c r="LA4" s="176">
        <f>1/LA2</f>
        <v>2203.99831896088</v>
      </c>
      <c r="LB4" s="142">
        <f>ROUND(LA4,12)</f>
        <v>2203.99831896088</v>
      </c>
      <c r="LC4" s="142"/>
      <c r="LE4" s="136"/>
      <c r="LF4" s="137" t="s">
        <v>63</v>
      </c>
      <c r="LG4" s="176">
        <f>1/LG2</f>
        <v>2234.54639837489</v>
      </c>
      <c r="LH4" s="142"/>
      <c r="LI4" s="142"/>
      <c r="LK4" s="136"/>
      <c r="LL4" s="137" t="s">
        <v>63</v>
      </c>
      <c r="LM4" s="176">
        <f>1/LM2</f>
        <v>2180.52561885697</v>
      </c>
      <c r="LN4" s="142"/>
      <c r="LO4" s="142"/>
      <c r="LQ4" s="136"/>
      <c r="LR4" s="137" t="s">
        <v>63</v>
      </c>
      <c r="LS4" s="176">
        <f>1/LS2</f>
        <v>2137.91883194498</v>
      </c>
      <c r="LT4" s="142"/>
      <c r="LU4" s="142"/>
      <c r="LW4" s="136"/>
      <c r="LX4" s="137" t="s">
        <v>63</v>
      </c>
      <c r="LY4" s="176">
        <f>1/LY2</f>
        <v>2143.10851580383</v>
      </c>
      <c r="LZ4" s="142"/>
      <c r="MA4" s="142"/>
      <c r="MC4" s="136"/>
      <c r="MD4" s="137" t="s">
        <v>63</v>
      </c>
      <c r="ME4" s="176">
        <f>1/ME2</f>
        <v>2091.05562954203</v>
      </c>
      <c r="MF4" s="142"/>
      <c r="MG4" s="142"/>
      <c r="MI4" s="136"/>
      <c r="MJ4" s="137" t="s">
        <v>63</v>
      </c>
      <c r="MK4" s="176">
        <f>1/MK2</f>
        <v>2101.34681993248</v>
      </c>
      <c r="ML4" s="142"/>
      <c r="MM4" s="142"/>
      <c r="MO4" s="136"/>
      <c r="MP4" s="137" t="s">
        <v>63</v>
      </c>
      <c r="MQ4" s="176">
        <f>1/MQ2</f>
        <v>2098.51806507963</v>
      </c>
      <c r="MR4" s="142"/>
      <c r="MS4" s="142"/>
      <c r="MU4" s="136"/>
      <c r="MV4" s="137" t="s">
        <v>63</v>
      </c>
      <c r="MW4" s="176">
        <f>1/MW2</f>
        <v>2133.26201203113</v>
      </c>
      <c r="MX4" s="142"/>
      <c r="MY4" s="142"/>
      <c r="NA4" s="136"/>
      <c r="NB4" s="137" t="s">
        <v>63</v>
      </c>
      <c r="NC4" s="176">
        <f>1/NC2</f>
        <v>2190.06924190775</v>
      </c>
      <c r="ND4" s="142"/>
      <c r="NE4" s="142"/>
      <c r="NG4" s="136"/>
      <c r="NH4" s="137" t="s">
        <v>63</v>
      </c>
      <c r="NI4" s="176">
        <f>1/NI2</f>
        <v>2146.27580832255</v>
      </c>
      <c r="NJ4" s="142"/>
      <c r="NK4" s="142"/>
      <c r="NM4" s="136"/>
      <c r="NN4" s="137" t="s">
        <v>63</v>
      </c>
      <c r="NO4" s="176">
        <f>1/NO2</f>
        <v>2163.84915315566</v>
      </c>
      <c r="NP4" s="142"/>
      <c r="NQ4" s="142"/>
      <c r="NS4" s="136"/>
      <c r="NT4" s="137" t="s">
        <v>63</v>
      </c>
      <c r="NU4" s="176">
        <f>1/NU2</f>
        <v>2186.60138091638</v>
      </c>
      <c r="NV4" s="142"/>
      <c r="NW4" s="142"/>
      <c r="NY4" s="136"/>
      <c r="NZ4" s="137" t="s">
        <v>63</v>
      </c>
      <c r="OA4" s="176">
        <f>1/OA2</f>
        <v>2207.00040233811</v>
      </c>
      <c r="OB4" s="142"/>
      <c r="OC4" s="142"/>
      <c r="OE4" s="136"/>
      <c r="OF4" s="137" t="s">
        <v>63</v>
      </c>
      <c r="OG4" s="176">
        <f>1/OG2</f>
        <v>2260.22252036443</v>
      </c>
      <c r="OH4" s="142"/>
      <c r="OI4" s="142"/>
      <c r="OK4" s="136"/>
      <c r="OL4" s="137" t="s">
        <v>63</v>
      </c>
      <c r="OM4" s="176">
        <f>1/OM2</f>
        <v>2258.43476569739</v>
      </c>
      <c r="ON4" s="142"/>
      <c r="OO4" s="142"/>
      <c r="OQ4" s="136"/>
      <c r="OR4" s="137" t="s">
        <v>63</v>
      </c>
      <c r="OS4" s="176">
        <f>1/OS2</f>
        <v>2274.58495882835</v>
      </c>
      <c r="OT4" s="142"/>
      <c r="OU4" s="142"/>
      <c r="OW4" s="136"/>
      <c r="OX4" s="137" t="s">
        <v>63</v>
      </c>
      <c r="OY4" s="176">
        <f>1/OY2</f>
        <v>2258.53306311617</v>
      </c>
      <c r="OZ4" s="142"/>
      <c r="PA4" s="142"/>
      <c r="PC4" s="136"/>
      <c r="PD4" s="137" t="s">
        <v>63</v>
      </c>
      <c r="PE4" s="176">
        <f>1/PE2</f>
        <v>2162.72068147296</v>
      </c>
      <c r="PF4" s="142"/>
      <c r="PG4" s="142"/>
      <c r="PI4" s="136"/>
      <c r="PJ4" s="137" t="s">
        <v>63</v>
      </c>
      <c r="PK4" s="176">
        <f>1/PK2</f>
        <v>2136.18641039937</v>
      </c>
      <c r="PL4" s="142"/>
      <c r="PM4" s="142"/>
      <c r="PO4" s="136"/>
      <c r="PP4" s="137" t="s">
        <v>63</v>
      </c>
      <c r="PQ4" s="176">
        <f>1/PQ2</f>
        <v>2213.9663649677</v>
      </c>
      <c r="PR4" s="142"/>
      <c r="PS4" s="142"/>
      <c r="PU4" s="136"/>
      <c r="PV4" s="137" t="s">
        <v>63</v>
      </c>
      <c r="PW4" s="176">
        <f>1/PW2</f>
        <v>2211.65483090809</v>
      </c>
      <c r="PX4" s="142"/>
      <c r="PY4" s="142"/>
      <c r="QA4" s="136"/>
      <c r="QB4" s="137" t="s">
        <v>63</v>
      </c>
      <c r="QC4" s="176">
        <f>1/QC2</f>
        <v>2248.26636433823</v>
      </c>
      <c r="QD4" s="142"/>
      <c r="QE4" s="142"/>
      <c r="QG4" s="136"/>
      <c r="QH4" s="137" t="s">
        <v>63</v>
      </c>
      <c r="QI4" s="176">
        <f>1/QI2</f>
        <v>2278.4352277786</v>
      </c>
      <c r="QJ4" s="142"/>
      <c r="QK4" s="142"/>
      <c r="QM4" s="136"/>
      <c r="QN4" s="137" t="s">
        <v>63</v>
      </c>
      <c r="QO4" s="176">
        <f>1/QO2</f>
        <v>2211.08361752269</v>
      </c>
      <c r="QP4" s="142"/>
      <c r="QQ4" s="142"/>
      <c r="QS4" s="136"/>
      <c r="QT4" s="137" t="s">
        <v>63</v>
      </c>
      <c r="QU4" s="176">
        <f>1/QU2</f>
        <v>2211.08361752269</v>
      </c>
      <c r="QV4" s="142"/>
      <c r="QW4" s="142"/>
      <c r="QY4" s="136"/>
      <c r="QZ4" s="137" t="s">
        <v>63</v>
      </c>
      <c r="RA4" s="176">
        <f>1/RA2</f>
        <v>2312.32766139921</v>
      </c>
      <c r="RB4" s="142"/>
      <c r="RC4" s="142"/>
      <c r="RE4" s="136"/>
      <c r="RF4" s="137" t="s">
        <v>63</v>
      </c>
      <c r="RG4" s="176">
        <f>1/RG2</f>
        <v>2330.4365416194</v>
      </c>
      <c r="RH4" s="142"/>
      <c r="RI4" s="142"/>
      <c r="RK4" s="136"/>
      <c r="RL4" s="137" t="s">
        <v>63</v>
      </c>
      <c r="RM4" s="176">
        <f>1/RM2</f>
        <v>2259.19290974274</v>
      </c>
      <c r="RN4" s="142"/>
      <c r="RO4" s="142"/>
      <c r="RQ4" s="136"/>
      <c r="RR4" s="137" t="s">
        <v>63</v>
      </c>
      <c r="RS4" s="176">
        <f>1/RS2</f>
        <v>2262.22304908869</v>
      </c>
      <c r="RT4" s="142"/>
      <c r="RU4" s="142"/>
      <c r="RW4" s="136"/>
      <c r="RX4" s="137" t="s">
        <v>63</v>
      </c>
      <c r="RY4" s="176">
        <f>1/RY2</f>
        <v>2292.17942566127</v>
      </c>
      <c r="RZ4" s="142"/>
      <c r="SA4" s="142"/>
      <c r="SC4" s="136"/>
      <c r="SD4" s="137" t="s">
        <v>63</v>
      </c>
      <c r="SE4" s="176">
        <f>1/SE2</f>
        <v>2293.66736627853</v>
      </c>
      <c r="SF4" s="142"/>
      <c r="SG4" s="142"/>
      <c r="SI4" s="136"/>
      <c r="SJ4" s="137" t="s">
        <v>63</v>
      </c>
      <c r="SK4" s="176">
        <f>1/SK2</f>
        <v>2347.04189318836</v>
      </c>
      <c r="SL4" s="142"/>
      <c r="SM4" s="142"/>
      <c r="SO4" s="136"/>
      <c r="SP4" s="137" t="s">
        <v>63</v>
      </c>
      <c r="SQ4" s="176">
        <f>1/SQ2</f>
        <v>2345.37777015</v>
      </c>
      <c r="SR4" s="142"/>
      <c r="SS4" s="142"/>
      <c r="SU4" s="136"/>
      <c r="SV4" s="137" t="s">
        <v>63</v>
      </c>
      <c r="SW4" s="176">
        <f>1/SW2</f>
        <v>2349.25474254743</v>
      </c>
      <c r="SX4" s="142"/>
      <c r="SY4" s="142"/>
      <c r="TA4" s="136"/>
      <c r="TB4" s="137" t="s">
        <v>63</v>
      </c>
      <c r="TC4" s="176">
        <f>1/TC2</f>
        <v>2377.27342715487</v>
      </c>
      <c r="TD4" s="142"/>
      <c r="TE4" s="142"/>
      <c r="TG4" s="136"/>
      <c r="TH4" s="137" t="s">
        <v>63</v>
      </c>
      <c r="TI4" s="176">
        <f>1/TI2</f>
        <v>2397.4657076423</v>
      </c>
      <c r="TJ4" s="142"/>
      <c r="TK4" s="142"/>
      <c r="TM4" s="136"/>
      <c r="TN4" s="137" t="s">
        <v>63</v>
      </c>
      <c r="TO4" s="176">
        <f>1/TO2</f>
        <v>2412.55947539284</v>
      </c>
      <c r="TP4" s="142"/>
      <c r="TQ4" s="142"/>
      <c r="TS4" s="136"/>
      <c r="TT4" s="137" t="s">
        <v>63</v>
      </c>
      <c r="TU4" s="176">
        <f>1/TU2</f>
        <v>2449.12905613071</v>
      </c>
      <c r="TV4" s="142"/>
      <c r="TW4" s="142"/>
      <c r="TY4" s="136"/>
      <c r="TZ4" s="137" t="s">
        <v>63</v>
      </c>
      <c r="UA4" s="176">
        <f>1/UA2</f>
        <v>2522.30740751525</v>
      </c>
      <c r="UB4" s="142"/>
      <c r="UC4" s="142"/>
      <c r="UE4" s="136"/>
      <c r="UF4" s="137" t="s">
        <v>63</v>
      </c>
      <c r="UG4" s="176">
        <f>1/UG2</f>
        <v>2601.29511516874</v>
      </c>
      <c r="UH4" s="142"/>
      <c r="UI4" s="142"/>
      <c r="UK4" s="136"/>
      <c r="UL4" s="137" t="s">
        <v>63</v>
      </c>
      <c r="UM4" s="176">
        <f>1/UM2</f>
        <v>2619.95809196152</v>
      </c>
      <c r="UN4" s="142"/>
      <c r="UO4" s="142"/>
    </row>
    <row r="5" s="171" customFormat="1" ht="19.5" customHeight="1" spans="2:561">
      <c r="B5" s="206" t="s">
        <v>72</v>
      </c>
      <c r="C5" s="207" t="s">
        <v>26</v>
      </c>
      <c r="D5" s="208"/>
      <c r="E5" s="209" t="s">
        <v>2931</v>
      </c>
      <c r="F5" s="206" t="s">
        <v>2933</v>
      </c>
      <c r="H5" s="206" t="s">
        <v>72</v>
      </c>
      <c r="I5" s="207" t="s">
        <v>26</v>
      </c>
      <c r="J5" s="208"/>
      <c r="K5" s="209" t="s">
        <v>2931</v>
      </c>
      <c r="L5" s="206" t="s">
        <v>2933</v>
      </c>
      <c r="N5" s="206" t="s">
        <v>72</v>
      </c>
      <c r="O5" s="207" t="s">
        <v>26</v>
      </c>
      <c r="P5" s="208"/>
      <c r="Q5" s="209" t="s">
        <v>2931</v>
      </c>
      <c r="R5" s="206" t="s">
        <v>2933</v>
      </c>
      <c r="T5" s="206" t="s">
        <v>72</v>
      </c>
      <c r="U5" s="207" t="s">
        <v>966</v>
      </c>
      <c r="V5" s="208"/>
      <c r="W5" s="209" t="s">
        <v>2931</v>
      </c>
      <c r="X5" s="206" t="s">
        <v>2933</v>
      </c>
      <c r="Z5" s="206" t="s">
        <v>72</v>
      </c>
      <c r="AA5" s="207" t="s">
        <v>26</v>
      </c>
      <c r="AB5" s="208"/>
      <c r="AC5" s="209" t="s">
        <v>2931</v>
      </c>
      <c r="AD5" s="206" t="s">
        <v>2933</v>
      </c>
      <c r="AF5" s="206" t="s">
        <v>72</v>
      </c>
      <c r="AG5" s="207" t="s">
        <v>26</v>
      </c>
      <c r="AH5" s="208"/>
      <c r="AI5" s="209" t="s">
        <v>2931</v>
      </c>
      <c r="AJ5" s="206" t="s">
        <v>2933</v>
      </c>
      <c r="AL5" s="206" t="s">
        <v>72</v>
      </c>
      <c r="AM5" s="207" t="s">
        <v>26</v>
      </c>
      <c r="AN5" s="208"/>
      <c r="AO5" s="209" t="s">
        <v>2931</v>
      </c>
      <c r="AP5" s="206" t="s">
        <v>2933</v>
      </c>
      <c r="AR5" s="206" t="s">
        <v>72</v>
      </c>
      <c r="AS5" s="207" t="s">
        <v>26</v>
      </c>
      <c r="AT5" s="208"/>
      <c r="AU5" s="209" t="s">
        <v>2931</v>
      </c>
      <c r="AV5" s="206" t="s">
        <v>2933</v>
      </c>
      <c r="AW5"/>
      <c r="AX5" s="206" t="s">
        <v>72</v>
      </c>
      <c r="AY5" s="207" t="s">
        <v>26</v>
      </c>
      <c r="AZ5" s="208"/>
      <c r="BA5" s="209" t="s">
        <v>2931</v>
      </c>
      <c r="BB5" s="206" t="s">
        <v>2933</v>
      </c>
      <c r="BD5" s="206" t="s">
        <v>72</v>
      </c>
      <c r="BE5" s="207" t="s">
        <v>26</v>
      </c>
      <c r="BF5" s="208"/>
      <c r="BG5" s="209" t="s">
        <v>2931</v>
      </c>
      <c r="BH5" s="206" t="s">
        <v>2933</v>
      </c>
      <c r="BJ5" s="206" t="s">
        <v>72</v>
      </c>
      <c r="BK5" s="207" t="s">
        <v>26</v>
      </c>
      <c r="BL5" s="208"/>
      <c r="BM5" s="209" t="s">
        <v>2931</v>
      </c>
      <c r="BN5" s="206" t="s">
        <v>2933</v>
      </c>
      <c r="BP5" s="206" t="s">
        <v>72</v>
      </c>
      <c r="BQ5" s="207" t="s">
        <v>26</v>
      </c>
      <c r="BR5" s="208"/>
      <c r="BS5" s="209" t="s">
        <v>2931</v>
      </c>
      <c r="BT5" s="206" t="s">
        <v>2933</v>
      </c>
      <c r="BV5" s="206" t="s">
        <v>72</v>
      </c>
      <c r="BW5" s="207" t="s">
        <v>26</v>
      </c>
      <c r="BX5" s="208"/>
      <c r="BY5" s="209" t="s">
        <v>2931</v>
      </c>
      <c r="BZ5" s="206" t="s">
        <v>2933</v>
      </c>
      <c r="CB5" s="206" t="s">
        <v>72</v>
      </c>
      <c r="CC5" s="207" t="s">
        <v>26</v>
      </c>
      <c r="CD5" s="208"/>
      <c r="CE5" s="209" t="s">
        <v>2931</v>
      </c>
      <c r="CF5" s="206" t="s">
        <v>2933</v>
      </c>
      <c r="CH5" s="206" t="s">
        <v>72</v>
      </c>
      <c r="CI5" s="207" t="s">
        <v>26</v>
      </c>
      <c r="CJ5" s="208"/>
      <c r="CK5" s="209" t="s">
        <v>2931</v>
      </c>
      <c r="CL5" s="206" t="s">
        <v>2933</v>
      </c>
      <c r="CN5" s="206" t="s">
        <v>72</v>
      </c>
      <c r="CO5" s="207" t="s">
        <v>26</v>
      </c>
      <c r="CP5" s="208"/>
      <c r="CQ5" s="209" t="s">
        <v>2931</v>
      </c>
      <c r="CR5" s="206" t="s">
        <v>2933</v>
      </c>
      <c r="CT5" s="206" t="s">
        <v>72</v>
      </c>
      <c r="CU5" s="207" t="s">
        <v>26</v>
      </c>
      <c r="CV5" s="208"/>
      <c r="CW5" s="209" t="s">
        <v>2931</v>
      </c>
      <c r="CX5" s="206" t="s">
        <v>2933</v>
      </c>
      <c r="CY5" s="206"/>
      <c r="DA5" s="206" t="s">
        <v>72</v>
      </c>
      <c r="DB5" s="207" t="s">
        <v>26</v>
      </c>
      <c r="DC5" s="208"/>
      <c r="DD5" s="209" t="s">
        <v>2931</v>
      </c>
      <c r="DE5" s="206" t="s">
        <v>2933</v>
      </c>
      <c r="DF5" s="206"/>
      <c r="DH5" s="206" t="s">
        <v>72</v>
      </c>
      <c r="DI5" s="207" t="s">
        <v>26</v>
      </c>
      <c r="DJ5" s="208"/>
      <c r="DK5" s="209" t="s">
        <v>2931</v>
      </c>
      <c r="DL5" s="206" t="s">
        <v>2933</v>
      </c>
      <c r="DM5" s="206"/>
      <c r="DO5" s="206" t="s">
        <v>72</v>
      </c>
      <c r="DP5" s="207" t="s">
        <v>26</v>
      </c>
      <c r="DQ5" s="208"/>
      <c r="DR5" s="209" t="s">
        <v>2931</v>
      </c>
      <c r="DS5" s="206" t="s">
        <v>2933</v>
      </c>
      <c r="DU5" s="206" t="s">
        <v>72</v>
      </c>
      <c r="DV5" s="207" t="s">
        <v>26</v>
      </c>
      <c r="DW5" s="208"/>
      <c r="DX5" s="209" t="s">
        <v>2931</v>
      </c>
      <c r="DY5" s="206" t="s">
        <v>2933</v>
      </c>
      <c r="EA5" s="206" t="s">
        <v>72</v>
      </c>
      <c r="EB5" s="207" t="s">
        <v>26</v>
      </c>
      <c r="EC5" s="208"/>
      <c r="ED5" s="209" t="s">
        <v>2931</v>
      </c>
      <c r="EE5" s="206" t="s">
        <v>2933</v>
      </c>
      <c r="EG5" s="206" t="s">
        <v>72</v>
      </c>
      <c r="EH5" s="207" t="s">
        <v>26</v>
      </c>
      <c r="EI5" s="208"/>
      <c r="EJ5" s="209" t="s">
        <v>2931</v>
      </c>
      <c r="EK5" s="206" t="s">
        <v>2933</v>
      </c>
      <c r="EM5" s="206" t="s">
        <v>72</v>
      </c>
      <c r="EN5" s="207" t="s">
        <v>26</v>
      </c>
      <c r="EO5" s="208"/>
      <c r="EP5" s="209" t="s">
        <v>2931</v>
      </c>
      <c r="EQ5" s="206" t="s">
        <v>2933</v>
      </c>
      <c r="ES5" s="206" t="s">
        <v>72</v>
      </c>
      <c r="ET5" s="207" t="s">
        <v>26</v>
      </c>
      <c r="EU5" s="208"/>
      <c r="EV5" s="209" t="s">
        <v>2931</v>
      </c>
      <c r="EW5" s="206" t="s">
        <v>2933</v>
      </c>
      <c r="EY5" s="206" t="s">
        <v>72</v>
      </c>
      <c r="EZ5" s="207" t="s">
        <v>26</v>
      </c>
      <c r="FA5" s="208"/>
      <c r="FB5" s="209" t="s">
        <v>2931</v>
      </c>
      <c r="FC5" s="206" t="s">
        <v>2933</v>
      </c>
      <c r="FE5" s="206" t="s">
        <v>72</v>
      </c>
      <c r="FF5" s="207" t="s">
        <v>26</v>
      </c>
      <c r="FG5" s="208"/>
      <c r="FH5" s="209" t="s">
        <v>2931</v>
      </c>
      <c r="FI5" s="206" t="s">
        <v>2933</v>
      </c>
      <c r="FK5" s="206" t="s">
        <v>72</v>
      </c>
      <c r="FL5" s="207" t="s">
        <v>26</v>
      </c>
      <c r="FM5" s="208"/>
      <c r="FN5" s="209" t="s">
        <v>2931</v>
      </c>
      <c r="FO5" s="206" t="s">
        <v>2933</v>
      </c>
      <c r="FQ5" s="206" t="s">
        <v>72</v>
      </c>
      <c r="FR5" s="207" t="s">
        <v>26</v>
      </c>
      <c r="FS5" s="208"/>
      <c r="FT5" s="209" t="s">
        <v>2931</v>
      </c>
      <c r="FU5" s="206" t="s">
        <v>2933</v>
      </c>
      <c r="FW5" s="206" t="s">
        <v>72</v>
      </c>
      <c r="FX5" s="207" t="s">
        <v>26</v>
      </c>
      <c r="FY5" s="208"/>
      <c r="FZ5" s="209" t="s">
        <v>2931</v>
      </c>
      <c r="GA5" s="206" t="s">
        <v>2933</v>
      </c>
      <c r="GC5" s="206" t="s">
        <v>72</v>
      </c>
      <c r="GD5" s="207" t="s">
        <v>26</v>
      </c>
      <c r="GE5" s="208"/>
      <c r="GF5" s="209" t="s">
        <v>2931</v>
      </c>
      <c r="GG5" s="206" t="s">
        <v>2933</v>
      </c>
      <c r="GI5" s="206" t="s">
        <v>72</v>
      </c>
      <c r="GJ5" s="207" t="s">
        <v>26</v>
      </c>
      <c r="GK5" s="208"/>
      <c r="GL5" s="209" t="s">
        <v>2931</v>
      </c>
      <c r="GM5" s="206" t="s">
        <v>2933</v>
      </c>
      <c r="GO5" s="206" t="s">
        <v>72</v>
      </c>
      <c r="GP5" s="207" t="s">
        <v>26</v>
      </c>
      <c r="GQ5" s="208"/>
      <c r="GR5" s="209" t="s">
        <v>2931</v>
      </c>
      <c r="GS5" s="206" t="s">
        <v>2933</v>
      </c>
      <c r="GU5" s="206" t="s">
        <v>72</v>
      </c>
      <c r="GV5" s="207" t="s">
        <v>26</v>
      </c>
      <c r="GW5" s="208"/>
      <c r="GX5" s="209" t="s">
        <v>2931</v>
      </c>
      <c r="GY5" s="206" t="s">
        <v>2933</v>
      </c>
      <c r="HA5" s="206" t="s">
        <v>72</v>
      </c>
      <c r="HB5" s="207" t="s">
        <v>26</v>
      </c>
      <c r="HC5" s="208"/>
      <c r="HD5" s="209" t="s">
        <v>2931</v>
      </c>
      <c r="HE5" s="206" t="s">
        <v>2933</v>
      </c>
      <c r="HG5" s="143" t="s">
        <v>72</v>
      </c>
      <c r="HH5" s="144" t="s">
        <v>26</v>
      </c>
      <c r="HI5" s="145"/>
      <c r="HJ5" s="180" t="s">
        <v>2931</v>
      </c>
      <c r="HK5" s="143" t="s">
        <v>2933</v>
      </c>
      <c r="HM5" s="143" t="s">
        <v>72</v>
      </c>
      <c r="HN5" s="144" t="s">
        <v>26</v>
      </c>
      <c r="HO5" s="145"/>
      <c r="HP5" s="146" t="s">
        <v>2931</v>
      </c>
      <c r="HQ5" s="143" t="s">
        <v>2933</v>
      </c>
      <c r="HS5" s="143" t="s">
        <v>72</v>
      </c>
      <c r="HT5" s="144" t="s">
        <v>26</v>
      </c>
      <c r="HU5" s="145"/>
      <c r="HV5" s="146" t="s">
        <v>2931</v>
      </c>
      <c r="HW5" s="143" t="s">
        <v>2933</v>
      </c>
      <c r="HY5" s="143" t="s">
        <v>72</v>
      </c>
      <c r="HZ5" s="144" t="s">
        <v>26</v>
      </c>
      <c r="IA5" s="145"/>
      <c r="IB5" s="146" t="s">
        <v>2931</v>
      </c>
      <c r="IC5" s="143" t="s">
        <v>2933</v>
      </c>
      <c r="IE5" s="143" t="s">
        <v>72</v>
      </c>
      <c r="IF5" s="144" t="s">
        <v>26</v>
      </c>
      <c r="IG5" s="145"/>
      <c r="IH5" s="146" t="s">
        <v>2931</v>
      </c>
      <c r="II5" s="143" t="s">
        <v>2933</v>
      </c>
      <c r="IK5" s="143" t="s">
        <v>72</v>
      </c>
      <c r="IL5" s="144" t="s">
        <v>26</v>
      </c>
      <c r="IM5" s="145"/>
      <c r="IN5" s="146" t="s">
        <v>2931</v>
      </c>
      <c r="IO5" s="143" t="s">
        <v>2933</v>
      </c>
      <c r="IQ5" s="143" t="s">
        <v>72</v>
      </c>
      <c r="IR5" s="144" t="s">
        <v>26</v>
      </c>
      <c r="IS5" s="145"/>
      <c r="IT5" s="146" t="s">
        <v>2931</v>
      </c>
      <c r="IU5" s="143" t="s">
        <v>2933</v>
      </c>
      <c r="IW5" s="143" t="s">
        <v>72</v>
      </c>
      <c r="IX5" s="144" t="s">
        <v>26</v>
      </c>
      <c r="IY5" s="145"/>
      <c r="IZ5" s="146" t="s">
        <v>2931</v>
      </c>
      <c r="JA5" s="143" t="s">
        <v>2933</v>
      </c>
      <c r="JC5" s="143" t="s">
        <v>72</v>
      </c>
      <c r="JD5" s="144" t="s">
        <v>26</v>
      </c>
      <c r="JE5" s="145"/>
      <c r="JF5" s="146" t="s">
        <v>2931</v>
      </c>
      <c r="JG5" s="143" t="s">
        <v>2933</v>
      </c>
      <c r="JI5" s="143" t="s">
        <v>72</v>
      </c>
      <c r="JJ5" s="144" t="s">
        <v>26</v>
      </c>
      <c r="JK5" s="145"/>
      <c r="JL5" s="146" t="s">
        <v>2931</v>
      </c>
      <c r="JM5" s="143" t="s">
        <v>2933</v>
      </c>
      <c r="JO5" s="143" t="s">
        <v>72</v>
      </c>
      <c r="JP5" s="144" t="s">
        <v>26</v>
      </c>
      <c r="JQ5" s="145"/>
      <c r="JR5" s="146" t="s">
        <v>2931</v>
      </c>
      <c r="JS5" s="143" t="s">
        <v>2933</v>
      </c>
      <c r="JU5" s="143" t="s">
        <v>72</v>
      </c>
      <c r="JV5" s="144" t="s">
        <v>26</v>
      </c>
      <c r="JW5" s="145"/>
      <c r="JX5" s="146" t="s">
        <v>2931</v>
      </c>
      <c r="JY5" s="143" t="s">
        <v>2933</v>
      </c>
      <c r="KA5" s="143" t="s">
        <v>72</v>
      </c>
      <c r="KB5" s="144" t="s">
        <v>26</v>
      </c>
      <c r="KC5" s="145"/>
      <c r="KD5" s="146" t="s">
        <v>2931</v>
      </c>
      <c r="KE5" s="143" t="s">
        <v>2933</v>
      </c>
      <c r="KG5" s="143" t="s">
        <v>72</v>
      </c>
      <c r="KH5" s="144" t="s">
        <v>26</v>
      </c>
      <c r="KI5" s="145"/>
      <c r="KJ5" s="146" t="s">
        <v>2931</v>
      </c>
      <c r="KK5" s="143" t="s">
        <v>2933</v>
      </c>
      <c r="KM5" s="143" t="s">
        <v>72</v>
      </c>
      <c r="KN5" s="144" t="s">
        <v>26</v>
      </c>
      <c r="KO5" s="145"/>
      <c r="KP5" s="146" t="s">
        <v>2931</v>
      </c>
      <c r="KQ5" s="143" t="s">
        <v>2933</v>
      </c>
      <c r="KS5" s="143" t="s">
        <v>72</v>
      </c>
      <c r="KT5" s="144" t="s">
        <v>26</v>
      </c>
      <c r="KU5" s="145"/>
      <c r="KV5" s="146" t="s">
        <v>2931</v>
      </c>
      <c r="KW5" s="143" t="s">
        <v>2933</v>
      </c>
      <c r="KY5" s="143" t="s">
        <v>72</v>
      </c>
      <c r="KZ5" s="144" t="s">
        <v>966</v>
      </c>
      <c r="LA5" s="145"/>
      <c r="LB5" s="146" t="s">
        <v>2931</v>
      </c>
      <c r="LC5" s="143" t="s">
        <v>2933</v>
      </c>
      <c r="LE5" s="143" t="s">
        <v>72</v>
      </c>
      <c r="LF5" s="144" t="s">
        <v>966</v>
      </c>
      <c r="LG5" s="145"/>
      <c r="LH5" s="146" t="s">
        <v>2931</v>
      </c>
      <c r="LI5" s="143" t="s">
        <v>2933</v>
      </c>
      <c r="LK5" s="143" t="s">
        <v>72</v>
      </c>
      <c r="LL5" s="144" t="s">
        <v>966</v>
      </c>
      <c r="LM5" s="145"/>
      <c r="LN5" s="146" t="s">
        <v>2931</v>
      </c>
      <c r="LO5" s="143" t="s">
        <v>2933</v>
      </c>
      <c r="LQ5" s="143" t="s">
        <v>72</v>
      </c>
      <c r="LR5" s="144" t="s">
        <v>966</v>
      </c>
      <c r="LS5" s="145"/>
      <c r="LT5" s="146" t="s">
        <v>2931</v>
      </c>
      <c r="LU5" s="143" t="s">
        <v>2933</v>
      </c>
      <c r="LW5" s="143" t="s">
        <v>72</v>
      </c>
      <c r="LX5" s="144" t="s">
        <v>966</v>
      </c>
      <c r="LY5" s="145"/>
      <c r="LZ5" s="146" t="s">
        <v>2931</v>
      </c>
      <c r="MA5" s="143" t="s">
        <v>2933</v>
      </c>
      <c r="MC5" s="143" t="s">
        <v>72</v>
      </c>
      <c r="MD5" s="144" t="s">
        <v>966</v>
      </c>
      <c r="ME5" s="145"/>
      <c r="MF5" s="146" t="s">
        <v>2931</v>
      </c>
      <c r="MG5" s="143" t="s">
        <v>2933</v>
      </c>
      <c r="MI5" s="143" t="s">
        <v>72</v>
      </c>
      <c r="MJ5" s="144" t="s">
        <v>966</v>
      </c>
      <c r="MK5" s="145"/>
      <c r="ML5" s="146" t="s">
        <v>2931</v>
      </c>
      <c r="MM5" s="143" t="s">
        <v>2933</v>
      </c>
      <c r="MO5" s="143" t="s">
        <v>72</v>
      </c>
      <c r="MP5" s="144" t="s">
        <v>966</v>
      </c>
      <c r="MQ5" s="145"/>
      <c r="MR5" s="146" t="s">
        <v>2931</v>
      </c>
      <c r="MS5" s="143" t="s">
        <v>2933</v>
      </c>
      <c r="MU5" s="143" t="s">
        <v>72</v>
      </c>
      <c r="MV5" s="144" t="s">
        <v>966</v>
      </c>
      <c r="MW5" s="145"/>
      <c r="MX5" s="146" t="s">
        <v>2931</v>
      </c>
      <c r="MY5" s="143" t="s">
        <v>2933</v>
      </c>
      <c r="NA5" s="143" t="s">
        <v>72</v>
      </c>
      <c r="NB5" s="144" t="s">
        <v>966</v>
      </c>
      <c r="NC5" s="145"/>
      <c r="ND5" s="146" t="s">
        <v>2931</v>
      </c>
      <c r="NE5" s="143" t="s">
        <v>2933</v>
      </c>
      <c r="NG5" s="143" t="s">
        <v>72</v>
      </c>
      <c r="NH5" s="144" t="s">
        <v>966</v>
      </c>
      <c r="NI5" s="145"/>
      <c r="NJ5" s="146" t="s">
        <v>2931</v>
      </c>
      <c r="NK5" s="143" t="s">
        <v>2933</v>
      </c>
      <c r="NM5" s="143" t="s">
        <v>72</v>
      </c>
      <c r="NN5" s="144" t="s">
        <v>966</v>
      </c>
      <c r="NO5" s="145"/>
      <c r="NP5" s="146" t="s">
        <v>2931</v>
      </c>
      <c r="NQ5" s="143" t="s">
        <v>2933</v>
      </c>
      <c r="NS5" s="143" t="s">
        <v>72</v>
      </c>
      <c r="NT5" s="144" t="s">
        <v>966</v>
      </c>
      <c r="NU5" s="145"/>
      <c r="NV5" s="146" t="s">
        <v>2931</v>
      </c>
      <c r="NW5" s="143" t="s">
        <v>2933</v>
      </c>
      <c r="NY5" s="143" t="s">
        <v>72</v>
      </c>
      <c r="NZ5" s="144" t="s">
        <v>966</v>
      </c>
      <c r="OA5" s="145"/>
      <c r="OB5" s="146" t="s">
        <v>2931</v>
      </c>
      <c r="OC5" s="143" t="s">
        <v>2933</v>
      </c>
      <c r="OE5" s="143" t="s">
        <v>72</v>
      </c>
      <c r="OF5" s="144" t="s">
        <v>966</v>
      </c>
      <c r="OG5" s="145"/>
      <c r="OH5" s="146" t="s">
        <v>2931</v>
      </c>
      <c r="OI5" s="143" t="s">
        <v>2933</v>
      </c>
      <c r="OK5" s="143" t="s">
        <v>72</v>
      </c>
      <c r="OL5" s="144" t="s">
        <v>966</v>
      </c>
      <c r="OM5" s="145"/>
      <c r="ON5" s="146" t="s">
        <v>2931</v>
      </c>
      <c r="OO5" s="143" t="s">
        <v>2933</v>
      </c>
      <c r="OQ5" s="143" t="s">
        <v>72</v>
      </c>
      <c r="OR5" s="144" t="s">
        <v>966</v>
      </c>
      <c r="OS5" s="145"/>
      <c r="OT5" s="146" t="s">
        <v>2931</v>
      </c>
      <c r="OU5" s="143" t="s">
        <v>2933</v>
      </c>
      <c r="OW5" s="143" t="s">
        <v>72</v>
      </c>
      <c r="OX5" s="144" t="s">
        <v>966</v>
      </c>
      <c r="OY5" s="145"/>
      <c r="OZ5" s="146" t="s">
        <v>2931</v>
      </c>
      <c r="PA5" s="143" t="s">
        <v>2933</v>
      </c>
      <c r="PC5" s="143" t="s">
        <v>72</v>
      </c>
      <c r="PD5" s="144" t="s">
        <v>966</v>
      </c>
      <c r="PE5" s="145"/>
      <c r="PF5" s="146" t="s">
        <v>2931</v>
      </c>
      <c r="PG5" s="143" t="s">
        <v>2933</v>
      </c>
      <c r="PI5" s="143" t="s">
        <v>72</v>
      </c>
      <c r="PJ5" s="144" t="s">
        <v>966</v>
      </c>
      <c r="PK5" s="145"/>
      <c r="PL5" s="146" t="s">
        <v>2931</v>
      </c>
      <c r="PM5" s="143" t="s">
        <v>2933</v>
      </c>
      <c r="PO5" s="143" t="s">
        <v>72</v>
      </c>
      <c r="PP5" s="144" t="s">
        <v>966</v>
      </c>
      <c r="PQ5" s="145"/>
      <c r="PR5" s="146" t="s">
        <v>2931</v>
      </c>
      <c r="PS5" s="143" t="s">
        <v>2933</v>
      </c>
      <c r="PU5" s="143" t="s">
        <v>72</v>
      </c>
      <c r="PV5" s="144" t="s">
        <v>966</v>
      </c>
      <c r="PW5" s="145"/>
      <c r="PX5" s="146" t="s">
        <v>2931</v>
      </c>
      <c r="PY5" s="143" t="s">
        <v>2933</v>
      </c>
      <c r="QA5" s="143" t="s">
        <v>72</v>
      </c>
      <c r="QB5" s="144" t="s">
        <v>966</v>
      </c>
      <c r="QC5" s="145"/>
      <c r="QD5" s="146" t="s">
        <v>2931</v>
      </c>
      <c r="QE5" s="143" t="s">
        <v>2933</v>
      </c>
      <c r="QG5" s="143" t="s">
        <v>72</v>
      </c>
      <c r="QH5" s="144" t="s">
        <v>966</v>
      </c>
      <c r="QI5" s="145"/>
      <c r="QJ5" s="146" t="s">
        <v>2931</v>
      </c>
      <c r="QK5" s="143" t="s">
        <v>2933</v>
      </c>
      <c r="QM5" s="143" t="s">
        <v>72</v>
      </c>
      <c r="QN5" s="144" t="s">
        <v>966</v>
      </c>
      <c r="QO5" s="145"/>
      <c r="QP5" s="146" t="s">
        <v>2931</v>
      </c>
      <c r="QQ5" s="143" t="s">
        <v>2933</v>
      </c>
      <c r="QS5" s="143" t="s">
        <v>72</v>
      </c>
      <c r="QT5" s="144" t="s">
        <v>966</v>
      </c>
      <c r="QU5" s="145"/>
      <c r="QV5" s="146" t="s">
        <v>2931</v>
      </c>
      <c r="QW5" s="143" t="s">
        <v>2933</v>
      </c>
      <c r="QY5" s="143" t="s">
        <v>72</v>
      </c>
      <c r="QZ5" s="144" t="s">
        <v>966</v>
      </c>
      <c r="RA5" s="145"/>
      <c r="RB5" s="146" t="s">
        <v>2931</v>
      </c>
      <c r="RC5" s="143" t="s">
        <v>2933</v>
      </c>
      <c r="RE5" s="143" t="s">
        <v>72</v>
      </c>
      <c r="RF5" s="144" t="s">
        <v>966</v>
      </c>
      <c r="RG5" s="145"/>
      <c r="RH5" s="146" t="s">
        <v>2931</v>
      </c>
      <c r="RI5" s="143" t="s">
        <v>2933</v>
      </c>
      <c r="RK5" s="143" t="s">
        <v>72</v>
      </c>
      <c r="RL5" s="144" t="s">
        <v>966</v>
      </c>
      <c r="RM5" s="145"/>
      <c r="RN5" s="146" t="s">
        <v>2931</v>
      </c>
      <c r="RO5" s="143" t="s">
        <v>2933</v>
      </c>
      <c r="RQ5" s="143" t="s">
        <v>72</v>
      </c>
      <c r="RR5" s="144" t="s">
        <v>966</v>
      </c>
      <c r="RS5" s="145"/>
      <c r="RT5" s="146" t="s">
        <v>2931</v>
      </c>
      <c r="RU5" s="143" t="s">
        <v>2933</v>
      </c>
      <c r="RW5" s="143" t="s">
        <v>72</v>
      </c>
      <c r="RX5" s="144" t="s">
        <v>966</v>
      </c>
      <c r="RY5" s="145"/>
      <c r="RZ5" s="146" t="s">
        <v>2931</v>
      </c>
      <c r="SA5" s="143" t="s">
        <v>2933</v>
      </c>
      <c r="SC5" s="143" t="s">
        <v>72</v>
      </c>
      <c r="SD5" s="144" t="s">
        <v>966</v>
      </c>
      <c r="SE5" s="145"/>
      <c r="SF5" s="146" t="s">
        <v>2931</v>
      </c>
      <c r="SG5" s="143" t="s">
        <v>2933</v>
      </c>
      <c r="SI5" s="143" t="s">
        <v>72</v>
      </c>
      <c r="SJ5" s="144" t="s">
        <v>966</v>
      </c>
      <c r="SK5" s="145"/>
      <c r="SL5" s="146" t="s">
        <v>2931</v>
      </c>
      <c r="SM5" s="143" t="s">
        <v>2933</v>
      </c>
      <c r="SO5" s="143" t="s">
        <v>72</v>
      </c>
      <c r="SP5" s="144" t="s">
        <v>966</v>
      </c>
      <c r="SQ5" s="145"/>
      <c r="SR5" s="146" t="s">
        <v>2931</v>
      </c>
      <c r="SS5" s="143" t="s">
        <v>2933</v>
      </c>
      <c r="SU5" s="143" t="s">
        <v>72</v>
      </c>
      <c r="SV5" s="144" t="s">
        <v>966</v>
      </c>
      <c r="SW5" s="145"/>
      <c r="SX5" s="146" t="s">
        <v>2931</v>
      </c>
      <c r="SY5" s="143" t="s">
        <v>2933</v>
      </c>
      <c r="TA5" s="143" t="s">
        <v>72</v>
      </c>
      <c r="TB5" s="144" t="s">
        <v>966</v>
      </c>
      <c r="TC5" s="145"/>
      <c r="TD5" s="146" t="s">
        <v>2931</v>
      </c>
      <c r="TE5" s="143" t="s">
        <v>2933</v>
      </c>
      <c r="TG5" s="143" t="s">
        <v>72</v>
      </c>
      <c r="TH5" s="144" t="s">
        <v>966</v>
      </c>
      <c r="TI5" s="145"/>
      <c r="TJ5" s="146" t="s">
        <v>2931</v>
      </c>
      <c r="TK5" s="143" t="s">
        <v>2933</v>
      </c>
      <c r="TM5" s="143" t="s">
        <v>72</v>
      </c>
      <c r="TN5" s="144" t="s">
        <v>966</v>
      </c>
      <c r="TO5" s="145"/>
      <c r="TP5" s="146" t="s">
        <v>2931</v>
      </c>
      <c r="TQ5" s="143" t="s">
        <v>2933</v>
      </c>
      <c r="TS5" s="143" t="s">
        <v>72</v>
      </c>
      <c r="TT5" s="144" t="s">
        <v>966</v>
      </c>
      <c r="TU5" s="145"/>
      <c r="TV5" s="146" t="s">
        <v>2931</v>
      </c>
      <c r="TW5" s="143" t="s">
        <v>2933</v>
      </c>
      <c r="TY5" s="143" t="s">
        <v>72</v>
      </c>
      <c r="TZ5" s="144" t="s">
        <v>966</v>
      </c>
      <c r="UA5" s="145"/>
      <c r="UB5" s="146" t="s">
        <v>2931</v>
      </c>
      <c r="UC5" s="143" t="s">
        <v>2933</v>
      </c>
      <c r="UE5" s="143" t="s">
        <v>72</v>
      </c>
      <c r="UF5" s="144" t="s">
        <v>966</v>
      </c>
      <c r="UG5" s="145"/>
      <c r="UH5" s="146" t="s">
        <v>2931</v>
      </c>
      <c r="UI5" s="143" t="s">
        <v>2933</v>
      </c>
      <c r="UK5" s="143" t="s">
        <v>72</v>
      </c>
      <c r="UL5" s="144" t="s">
        <v>966</v>
      </c>
      <c r="UM5" s="145"/>
      <c r="UN5" s="146" t="s">
        <v>2931</v>
      </c>
      <c r="UO5" s="143" t="s">
        <v>2933</v>
      </c>
    </row>
    <row r="6" ht="15" customHeight="1" spans="2:561">
      <c r="B6" s="210">
        <v>43371</v>
      </c>
      <c r="C6" s="211">
        <v>687.92</v>
      </c>
      <c r="D6" s="212">
        <f>C6/100</f>
        <v>6.8792</v>
      </c>
      <c r="E6" s="213">
        <v>6.69232056215493e-5</v>
      </c>
      <c r="F6" s="214">
        <f>1/(D6*E6)</f>
        <v>2172.1275729736</v>
      </c>
      <c r="H6" s="210" t="s">
        <v>2934</v>
      </c>
      <c r="I6" s="211" t="s">
        <v>101</v>
      </c>
      <c r="J6" s="212">
        <f>I6/100</f>
        <v>6.9646</v>
      </c>
      <c r="K6" s="213">
        <v>6.56491055309371e-5</v>
      </c>
      <c r="L6" s="214">
        <f>1/(J6*K6)</f>
        <v>2187.13206788617</v>
      </c>
      <c r="N6" s="210" t="s">
        <v>2935</v>
      </c>
      <c r="O6" s="211" t="s">
        <v>2936</v>
      </c>
      <c r="P6" s="212">
        <f>O6/100</f>
        <v>6.9357</v>
      </c>
      <c r="Q6" s="213">
        <v>6.97495989398061e-5</v>
      </c>
      <c r="R6" s="214">
        <f>1/(P6*Q6)</f>
        <v>2067.13093126865</v>
      </c>
      <c r="T6" s="210">
        <v>43462</v>
      </c>
      <c r="U6" s="211">
        <v>686.32</v>
      </c>
      <c r="V6" s="212">
        <f>U6/100</f>
        <v>6.8632</v>
      </c>
      <c r="W6" s="213">
        <v>6.87710611374733e-5</v>
      </c>
      <c r="X6" s="214">
        <f>1/(V6*W6)</f>
        <v>2118.69098962583</v>
      </c>
      <c r="Z6" s="215" t="s">
        <v>2937</v>
      </c>
      <c r="AA6" s="216" t="s">
        <v>2938</v>
      </c>
      <c r="AB6" s="217">
        <f t="shared" ref="AB6:AB27" si="0">AA6/100</f>
        <v>6.7025</v>
      </c>
      <c r="AC6" s="213">
        <v>7.10984713828653e-5</v>
      </c>
      <c r="AD6" s="214">
        <f>1/(AB6*AC6)</f>
        <v>2098.47071988064</v>
      </c>
      <c r="AF6" s="215">
        <v>43524</v>
      </c>
      <c r="AG6" s="216">
        <v>669.01</v>
      </c>
      <c r="AH6" s="217">
        <f t="shared" ref="AH6:AH20" si="1">AG6/100</f>
        <v>6.6901</v>
      </c>
      <c r="AI6" s="218">
        <v>7.12250712250712e-5</v>
      </c>
      <c r="AJ6" s="219">
        <f>1/(AH6*AI6)</f>
        <v>2098.62333896354</v>
      </c>
      <c r="AL6" s="215">
        <v>43553</v>
      </c>
      <c r="AM6" s="216">
        <v>673.35</v>
      </c>
      <c r="AN6" s="217">
        <f t="shared" ref="AN6:AN26" si="2">AM6/100</f>
        <v>6.7335</v>
      </c>
      <c r="AO6" s="218">
        <v>7.0212392487274e-5</v>
      </c>
      <c r="AP6" s="219">
        <f>1/(AN6*AO6)</f>
        <v>2115.17041657385</v>
      </c>
      <c r="AQ6" s="220">
        <f>1/AO6</f>
        <v>14242.5</v>
      </c>
      <c r="AR6" s="215">
        <v>43585</v>
      </c>
      <c r="AS6" s="216">
        <v>672.86</v>
      </c>
      <c r="AT6" s="217">
        <f t="shared" ref="AT6:AT26" si="3">AS6/100</f>
        <v>6.7286</v>
      </c>
      <c r="AU6" s="218">
        <v>7.03705006861124e-5</v>
      </c>
      <c r="AV6" s="219">
        <f>1/(AT6*AU6)</f>
        <v>2111.95493862022</v>
      </c>
      <c r="AX6" s="215">
        <v>43616</v>
      </c>
      <c r="AY6" s="216">
        <v>689.92</v>
      </c>
      <c r="AZ6" s="217">
        <f t="shared" ref="AZ6:AZ25" si="4">AY6/100</f>
        <v>6.8992</v>
      </c>
      <c r="BA6" s="218">
        <v>6.95410292072323e-5</v>
      </c>
      <c r="BB6" s="219">
        <f>1/(AZ6*BA6)</f>
        <v>2084.29962894249</v>
      </c>
      <c r="BD6" s="215">
        <v>43644</v>
      </c>
      <c r="BE6" s="216">
        <v>687.47</v>
      </c>
      <c r="BF6" s="217">
        <f t="shared" ref="BF6:BF24" si="5">BE6/100</f>
        <v>6.8747</v>
      </c>
      <c r="BG6" s="218">
        <v>7.07463742483198e-5</v>
      </c>
      <c r="BH6" s="219">
        <f>1/(BF6*BG6)</f>
        <v>2056.0897202787</v>
      </c>
      <c r="BJ6" s="215" t="s">
        <v>2939</v>
      </c>
      <c r="BK6" s="216" t="s">
        <v>2940</v>
      </c>
      <c r="BL6" s="217">
        <f t="shared" ref="BL6:BL28" si="6">BK6/100</f>
        <v>6.8841</v>
      </c>
      <c r="BM6" s="218">
        <v>7.1301247771836e-5</v>
      </c>
      <c r="BN6" s="219">
        <f>1/(BL6*BM6)</f>
        <v>2037.30335120059</v>
      </c>
      <c r="BP6" s="248">
        <v>43707</v>
      </c>
      <c r="BQ6" s="216">
        <v>708.79</v>
      </c>
      <c r="BR6" s="217">
        <f t="shared" ref="BR6:BR27" si="7">BQ6/100</f>
        <v>7.0879</v>
      </c>
      <c r="BS6" s="218">
        <v>7.02740688685875e-5</v>
      </c>
      <c r="BT6" s="219">
        <f>1/(BR6*BS6)</f>
        <v>2007.64683474654</v>
      </c>
      <c r="BV6" s="248">
        <v>43738</v>
      </c>
      <c r="BW6" s="216">
        <v>707.29</v>
      </c>
      <c r="BX6" s="217">
        <f t="shared" ref="BX6:BX25" si="8">BW6/100</f>
        <v>7.0729</v>
      </c>
      <c r="BY6" s="218">
        <v>7.05965407695023e-5</v>
      </c>
      <c r="BZ6" s="219">
        <f>1/(BX6*BY6)</f>
        <v>2002.71458666177</v>
      </c>
      <c r="CB6" s="249" t="s">
        <v>2941</v>
      </c>
      <c r="CC6" s="251" t="s">
        <v>1607</v>
      </c>
      <c r="CD6" s="217">
        <f t="shared" ref="CD6:CD22" si="9">CC6/100</f>
        <v>7.0582</v>
      </c>
      <c r="CE6" s="252">
        <v>7.13903266107442e-5</v>
      </c>
      <c r="CF6" s="219">
        <f>1/(CD6*CE6)</f>
        <v>1984.57113711711</v>
      </c>
      <c r="CH6" s="249" t="s">
        <v>2942</v>
      </c>
      <c r="CI6" s="251" t="s">
        <v>219</v>
      </c>
      <c r="CJ6" s="217">
        <f t="shared" ref="CJ6:CJ26" si="10">CI6/100</f>
        <v>7.0298</v>
      </c>
      <c r="CK6" s="252">
        <v>7.097232079489e-5</v>
      </c>
      <c r="CL6" s="219">
        <f>1/(CJ6*CK6)</f>
        <v>2004.3244473527</v>
      </c>
      <c r="CN6" s="255" t="s">
        <v>2943</v>
      </c>
      <c r="CO6" s="256">
        <v>697.62</v>
      </c>
      <c r="CP6" s="217">
        <f t="shared" ref="CP6:CP27" si="11">CO6/100</f>
        <v>6.9762</v>
      </c>
      <c r="CQ6" s="252">
        <v>7.18623118105709e-5</v>
      </c>
      <c r="CR6" s="219">
        <f>1/(CP6*CQ6)</f>
        <v>1994.71058742582</v>
      </c>
      <c r="CT6" s="255" t="s">
        <v>2944</v>
      </c>
      <c r="CU6" s="258" t="s">
        <v>2945</v>
      </c>
      <c r="CV6" s="217">
        <f t="shared" ref="CV6:CV15" si="12">CU6/100</f>
        <v>6.8845</v>
      </c>
      <c r="CW6" s="259">
        <v>7.3327222731439e-5</v>
      </c>
      <c r="CX6" s="219">
        <f>1/(CV6*CW6)</f>
        <v>1980.89912121432</v>
      </c>
      <c r="CY6" s="219"/>
      <c r="DA6" s="262" t="s">
        <v>2946</v>
      </c>
      <c r="DB6" s="262" t="s">
        <v>1611</v>
      </c>
      <c r="DC6" s="217">
        <f t="shared" ref="DC6:DC25" si="13">DB6/100</f>
        <v>7.0066</v>
      </c>
      <c r="DD6" s="263">
        <v>7.0997515086972e-5</v>
      </c>
      <c r="DE6" s="219">
        <f>1/(DC6*DD6)</f>
        <v>2010.24748094653</v>
      </c>
      <c r="DF6" s="217"/>
      <c r="DH6" s="262" t="s">
        <v>2947</v>
      </c>
      <c r="DI6" s="262" t="s">
        <v>2948</v>
      </c>
      <c r="DJ6" s="217">
        <f t="shared" ref="DJ6:DJ27" si="14">DI6/100</f>
        <v>7.0851</v>
      </c>
      <c r="DK6" s="263">
        <v>6.12088752869166e-5</v>
      </c>
      <c r="DL6" s="219">
        <f>1/(DJ6*DK6)</f>
        <v>2305.8954707767</v>
      </c>
      <c r="DM6" s="217"/>
      <c r="DO6" s="262" t="s">
        <v>2949</v>
      </c>
      <c r="DP6" s="262" t="s">
        <v>2950</v>
      </c>
      <c r="DQ6" s="217">
        <f t="shared" ref="DQ6:DQ26" si="15">DP6/100</f>
        <v>7.0571</v>
      </c>
      <c r="DR6" s="264">
        <v>6.538084341288e-5</v>
      </c>
      <c r="DS6" s="219">
        <f>1/(DQ6*DR6)</f>
        <v>2167.32085417523</v>
      </c>
      <c r="DU6" s="262" t="s">
        <v>2951</v>
      </c>
      <c r="DV6" s="262" t="s">
        <v>2952</v>
      </c>
      <c r="DW6" s="217">
        <f t="shared" ref="DW6:DW23" si="16">DV6/100</f>
        <v>7.1316</v>
      </c>
      <c r="DX6" s="264">
        <v>6.79578661230037e-5</v>
      </c>
      <c r="DY6" s="219">
        <f>1/(DW6*DX6)</f>
        <v>2063.35184250379</v>
      </c>
      <c r="EA6" s="265" t="s">
        <v>2953</v>
      </c>
      <c r="EB6" s="265" t="s">
        <v>2954</v>
      </c>
      <c r="EC6" s="217">
        <f t="shared" ref="EC6:EC25" si="17">EB6/100</f>
        <v>7.0795</v>
      </c>
      <c r="ED6" s="264">
        <v>7.02000702000702e-5</v>
      </c>
      <c r="EE6" s="219">
        <f>1/(EC6*ED6)</f>
        <v>2012.14775054735</v>
      </c>
      <c r="EG6" s="265" t="s">
        <v>2955</v>
      </c>
      <c r="EH6" s="265" t="s">
        <v>2956</v>
      </c>
      <c r="EI6" s="217">
        <f t="shared" ref="EI6:EI28" si="18">EH6/100</f>
        <v>6.9848</v>
      </c>
      <c r="EJ6" s="264">
        <v>6.84931506849315e-5</v>
      </c>
      <c r="EK6" s="219">
        <f>1/(EI6*EJ6)</f>
        <v>2090.25312106288</v>
      </c>
      <c r="EM6" s="265" t="s">
        <v>2957</v>
      </c>
      <c r="EN6" s="265" t="s">
        <v>2958</v>
      </c>
      <c r="EO6" s="217">
        <f t="shared" ref="EO6:EO26" si="19">EN6/100</f>
        <v>6.8605</v>
      </c>
      <c r="EP6" s="264">
        <v>6.83760683760684e-5</v>
      </c>
      <c r="EQ6" s="219">
        <f>1/(EO6*EP6)</f>
        <v>2131.76882151447</v>
      </c>
      <c r="ES6" s="265" t="s">
        <v>2959</v>
      </c>
      <c r="ET6" s="265" t="s">
        <v>2960</v>
      </c>
      <c r="EU6" s="217">
        <f t="shared" ref="EU6:EU27" si="20">ET6/100</f>
        <v>6.8101</v>
      </c>
      <c r="EV6" s="264">
        <v>7.3909830007391e-5</v>
      </c>
      <c r="EW6" s="219">
        <f>1/(EU6*EV6)</f>
        <v>1986.75496688742</v>
      </c>
      <c r="EY6" s="265" t="s">
        <v>2961</v>
      </c>
      <c r="EZ6" s="265" t="s">
        <v>2962</v>
      </c>
      <c r="FA6" s="217">
        <f>EZ6/100</f>
        <v>6.7232</v>
      </c>
      <c r="FB6" s="264">
        <v>6.83760683760684e-5</v>
      </c>
      <c r="FC6" s="219">
        <f>1/(FA6*FB6)</f>
        <v>2175.30342693955</v>
      </c>
      <c r="FE6" s="265" t="s">
        <v>2963</v>
      </c>
      <c r="FF6" s="265" t="s">
        <v>2964</v>
      </c>
      <c r="FG6" s="217">
        <f>FF6/100</f>
        <v>6.5782</v>
      </c>
      <c r="FH6" s="264">
        <v>7.097232079489e-5</v>
      </c>
      <c r="FI6" s="219">
        <f>1/(FG6*FH6)</f>
        <v>2141.92332248943</v>
      </c>
      <c r="FK6" s="265" t="s">
        <v>2965</v>
      </c>
      <c r="FL6" s="265" t="s">
        <v>2966</v>
      </c>
      <c r="FM6" s="217">
        <f>FL6/100</f>
        <v>6.5249</v>
      </c>
      <c r="FN6" s="264">
        <v>7.11743772241993e-5</v>
      </c>
      <c r="FO6" s="219">
        <f>1/(FM6*FN6)</f>
        <v>2153.28970558936</v>
      </c>
      <c r="FQ6" s="265" t="s">
        <v>2967</v>
      </c>
      <c r="FR6" s="265" t="s">
        <v>2968</v>
      </c>
      <c r="FS6" s="217">
        <f>FR6/100</f>
        <v>6.4709</v>
      </c>
      <c r="FT6" s="264">
        <v>7.10732054015636e-5</v>
      </c>
      <c r="FU6" s="219">
        <f>1/(FS6*FT6)</f>
        <v>2174.34978132872</v>
      </c>
      <c r="FW6" s="265" t="s">
        <v>2969</v>
      </c>
      <c r="FX6" s="265" t="s">
        <v>2970</v>
      </c>
      <c r="FY6" s="217">
        <f>FX6/100</f>
        <v>6.4713</v>
      </c>
      <c r="FZ6" s="272">
        <v>7.10101189419492e-5</v>
      </c>
      <c r="GA6" s="219">
        <f>1/(FY6*FZ6)</f>
        <v>2176.14698746774</v>
      </c>
      <c r="GC6" s="265" t="s">
        <v>2971</v>
      </c>
      <c r="GD6" s="265" t="s">
        <v>2972</v>
      </c>
      <c r="GE6" s="217">
        <f>GD6/100</f>
        <v>6.5713</v>
      </c>
      <c r="GF6" s="272">
        <v>6.9060773480663e-5</v>
      </c>
      <c r="GG6" s="219">
        <f>1/(GE6*GF6)</f>
        <v>2203.52137324426</v>
      </c>
      <c r="GI6" s="265" t="s">
        <v>2973</v>
      </c>
      <c r="GJ6" s="265" t="s">
        <v>2974</v>
      </c>
      <c r="GK6" s="217">
        <f>GJ6/100</f>
        <v>6.4672</v>
      </c>
      <c r="GL6" s="272">
        <v>6.9204152249135e-5</v>
      </c>
      <c r="GM6" s="219">
        <f>1/(GK6*GL6)</f>
        <v>2234.35180603661</v>
      </c>
      <c r="GO6" s="265" t="s">
        <v>2975</v>
      </c>
      <c r="GP6" s="265" t="s">
        <v>2976</v>
      </c>
      <c r="GQ6" s="217">
        <f>GP6/100</f>
        <v>6.3682</v>
      </c>
      <c r="GR6" s="272">
        <v>7.00035001750088e-5</v>
      </c>
      <c r="GS6" s="219">
        <f>1/(GQ6*GR6)</f>
        <v>2243.17703589711</v>
      </c>
      <c r="GU6" s="265" t="s">
        <v>2977</v>
      </c>
      <c r="GV6" s="265" t="s">
        <v>2978</v>
      </c>
      <c r="GW6" s="217">
        <f>GV6/100</f>
        <v>6.4601</v>
      </c>
      <c r="GX6" s="272">
        <v>6.90369347600966e-5</v>
      </c>
      <c r="GY6" s="219">
        <f>1/(GW6*GX6)</f>
        <v>2242.22535254872</v>
      </c>
      <c r="HA6" s="265" t="s">
        <v>2979</v>
      </c>
      <c r="HB6" s="265" t="s">
        <v>2980</v>
      </c>
      <c r="HC6" s="217">
        <f>HB6/100</f>
        <v>6.4602</v>
      </c>
      <c r="HD6" s="272">
        <v>6.90488520628345e-5</v>
      </c>
      <c r="HE6" s="219">
        <f>1/(HC6*HD6)</f>
        <v>2241.80365932943</v>
      </c>
      <c r="HG6" s="168" t="s">
        <v>1777</v>
      </c>
      <c r="HH6" s="168" t="s">
        <v>2981</v>
      </c>
      <c r="HI6" s="149">
        <f>HH6/100</f>
        <v>6.4854</v>
      </c>
      <c r="HJ6" s="291">
        <v>6.98557033069345e-5</v>
      </c>
      <c r="HK6" s="151">
        <f>1/(HI6*HJ6)</f>
        <v>2207.3</v>
      </c>
      <c r="HM6" s="168" t="s">
        <v>1452</v>
      </c>
      <c r="HN6" s="168" t="s">
        <v>73</v>
      </c>
      <c r="HO6" s="149">
        <f>HN6/100</f>
        <v>6.3907</v>
      </c>
      <c r="HP6" s="291">
        <v>7.05593623914055e-5</v>
      </c>
      <c r="HQ6" s="151">
        <f>1/(HO6*HP6)</f>
        <v>2217.67</v>
      </c>
      <c r="HS6" s="168" t="s">
        <v>74</v>
      </c>
      <c r="HT6" s="168" t="s">
        <v>75</v>
      </c>
      <c r="HU6" s="149">
        <f>HT6/100</f>
        <v>6.3794</v>
      </c>
      <c r="HV6" s="150">
        <v>6.98092398116143e-5</v>
      </c>
      <c r="HW6" s="151">
        <f>1/(HU6*HV6)</f>
        <v>2245.47</v>
      </c>
      <c r="HY6" s="168" t="s">
        <v>76</v>
      </c>
      <c r="HZ6" s="168" t="s">
        <v>77</v>
      </c>
      <c r="IA6" s="149">
        <f>HZ6/100</f>
        <v>6.3757</v>
      </c>
      <c r="IB6" s="150">
        <v>7.00653647186363e-5</v>
      </c>
      <c r="IC6" s="151">
        <f>1/(IA6*IB6)</f>
        <v>2238.56</v>
      </c>
      <c r="IE6" s="168" t="s">
        <v>78</v>
      </c>
      <c r="IF6" s="168" t="s">
        <v>79</v>
      </c>
      <c r="IG6" s="149">
        <f>IF6/100</f>
        <v>6.3492</v>
      </c>
      <c r="IH6" s="150">
        <f>IB6</f>
        <v>7.00653647186363e-5</v>
      </c>
      <c r="II6" s="151">
        <f>1/(IG6*IH6)</f>
        <v>2247.9031991432</v>
      </c>
      <c r="IK6" s="168" t="s">
        <v>80</v>
      </c>
      <c r="IL6" s="168" t="s">
        <v>81</v>
      </c>
      <c r="IM6" s="149">
        <f>IL6/100</f>
        <v>6.3222</v>
      </c>
      <c r="IN6" s="150">
        <v>6.95509576789906e-5</v>
      </c>
      <c r="IO6" s="151">
        <f>1/(IM6*IN6)</f>
        <v>2274.2</v>
      </c>
      <c r="IQ6" s="168" t="s">
        <v>82</v>
      </c>
      <c r="IR6" s="168" t="s">
        <v>83</v>
      </c>
      <c r="IS6" s="149">
        <f>IR6/100</f>
        <v>6.3482</v>
      </c>
      <c r="IT6" s="150">
        <v>6.97405036048495e-5</v>
      </c>
      <c r="IU6" s="151">
        <f>1/(IS6*IT6)</f>
        <v>2258.73</v>
      </c>
      <c r="IW6" s="168" t="s">
        <v>84</v>
      </c>
      <c r="IX6" s="168" t="s">
        <v>85</v>
      </c>
      <c r="IY6" s="149">
        <f>IX6/100</f>
        <v>6.6177</v>
      </c>
      <c r="IZ6" s="150">
        <v>6.9000900574845e-5</v>
      </c>
      <c r="JA6" s="151">
        <f>1/(IY6*IZ6)</f>
        <v>2189.97</v>
      </c>
      <c r="JC6" s="168" t="s">
        <v>86</v>
      </c>
      <c r="JD6" s="168" t="s">
        <v>87</v>
      </c>
      <c r="JE6" s="149">
        <f>JD6/100</f>
        <v>6.6607</v>
      </c>
      <c r="JF6" s="150">
        <v>6.87132691338819e-5</v>
      </c>
      <c r="JG6" s="151">
        <f>1/(JE6*JF6)</f>
        <v>2184.94</v>
      </c>
      <c r="JI6" s="168" t="s">
        <v>88</v>
      </c>
      <c r="JJ6" s="168" t="s">
        <v>89</v>
      </c>
      <c r="JK6" s="149">
        <f>JJ6/100</f>
        <v>6.7114</v>
      </c>
      <c r="JL6" s="150">
        <v>6.72696283020953e-5</v>
      </c>
      <c r="JM6" s="151">
        <f>1/(JK6*JL6)</f>
        <v>2214.97</v>
      </c>
      <c r="JO6" s="168" t="s">
        <v>90</v>
      </c>
      <c r="JP6" s="168" t="s">
        <v>91</v>
      </c>
      <c r="JQ6" s="149">
        <f>JP6/100</f>
        <v>6.7437</v>
      </c>
      <c r="JR6" s="150">
        <v>6.6964057824237e-5</v>
      </c>
      <c r="JS6" s="151">
        <f>1/(JQ6*JR6)</f>
        <v>2214.42</v>
      </c>
      <c r="JU6" s="168" t="s">
        <v>92</v>
      </c>
      <c r="JV6" s="168" t="s">
        <v>93</v>
      </c>
      <c r="JW6" s="149">
        <f>JV6/100</f>
        <v>6.8906</v>
      </c>
      <c r="JX6" s="150">
        <v>6.75440952642568e-5</v>
      </c>
      <c r="JY6" s="151">
        <f>1/(JW6*JX6)</f>
        <v>2148.6</v>
      </c>
      <c r="KA6" s="168" t="s">
        <v>94</v>
      </c>
      <c r="KB6" s="168" t="s">
        <v>95</v>
      </c>
      <c r="KC6" s="149">
        <f>KB6/100</f>
        <v>7.0998</v>
      </c>
      <c r="KD6" s="150">
        <v>6.59566177164246e-5</v>
      </c>
      <c r="KE6" s="151">
        <f>1/(KC6*KD6)</f>
        <v>2135.48</v>
      </c>
      <c r="KG6" s="168" t="s">
        <v>96</v>
      </c>
      <c r="KH6" s="168" t="s">
        <v>97</v>
      </c>
      <c r="KI6" s="149">
        <f>KH6/100</f>
        <v>7.1768</v>
      </c>
      <c r="KJ6" s="150">
        <v>6.47757714536832e-5</v>
      </c>
      <c r="KK6" s="151">
        <f>1/(KI6*KJ6)</f>
        <v>2151.08</v>
      </c>
      <c r="KM6" s="168" t="s">
        <v>98</v>
      </c>
      <c r="KN6" s="168" t="s">
        <v>99</v>
      </c>
      <c r="KO6" s="149">
        <f>KN6/100</f>
        <v>7.1769</v>
      </c>
      <c r="KP6" s="150">
        <v>6.34553649821879e-5</v>
      </c>
      <c r="KQ6" s="151">
        <f>1/(KO6*KP6)</f>
        <v>2195.81</v>
      </c>
      <c r="KS6" s="168" t="s">
        <v>100</v>
      </c>
      <c r="KT6" s="168" t="s">
        <v>101</v>
      </c>
      <c r="KU6" s="149">
        <f t="shared" ref="KU6:KU27" si="21">KT6/100</f>
        <v>6.9646</v>
      </c>
      <c r="KV6" s="150">
        <v>6.38655925980027e-5</v>
      </c>
      <c r="KW6" s="151">
        <f t="shared" ref="KW6:KW27" si="22">1/(KU6*KV6)</f>
        <v>2248.21</v>
      </c>
      <c r="KY6" s="168" t="s">
        <v>102</v>
      </c>
      <c r="KZ6" s="168" t="s">
        <v>103</v>
      </c>
      <c r="LA6" s="149">
        <f t="shared" ref="LA6:LA21" si="23">KZ6/100</f>
        <v>6.7604</v>
      </c>
      <c r="LB6" s="150">
        <v>6.67473969847454e-5</v>
      </c>
      <c r="LC6" s="151">
        <f>1/(LA6*LB6)</f>
        <v>2216.12</v>
      </c>
      <c r="LE6" s="172">
        <v>44985</v>
      </c>
      <c r="LF6" s="168">
        <v>695.19</v>
      </c>
      <c r="LG6" s="149">
        <f>LF6/100</f>
        <v>6.9519</v>
      </c>
      <c r="LH6" s="150">
        <f>LH$2</f>
        <v>6.55264e-5</v>
      </c>
      <c r="LI6" s="151">
        <f>1/(LG6*LH6)</f>
        <v>2195.2307375171</v>
      </c>
      <c r="LK6" s="172">
        <v>45016</v>
      </c>
      <c r="LL6" s="168">
        <v>687.17</v>
      </c>
      <c r="LM6" s="149">
        <f t="shared" ref="LM6:LM28" si="24">LL6/100</f>
        <v>6.8717</v>
      </c>
      <c r="LN6" s="150">
        <f t="shared" ref="LN6:LN28" si="25">LN$2</f>
        <v>6.64823e-5</v>
      </c>
      <c r="LO6" s="151">
        <f t="shared" ref="LO6:LO28" si="26">1/(LM6*LN6)</f>
        <v>2188.91941411751</v>
      </c>
      <c r="LQ6" s="172">
        <v>45044</v>
      </c>
      <c r="LR6" s="168">
        <v>692.4</v>
      </c>
      <c r="LS6" s="149">
        <f t="shared" ref="LS6:LS24" si="27">LR6/100</f>
        <v>6.924</v>
      </c>
      <c r="LT6" s="150">
        <f t="shared" ref="LT6:LT24" si="28">LT$2</f>
        <v>6.79351e-5</v>
      </c>
      <c r="LU6" s="151">
        <f t="shared" ref="LU6:LU24" si="29">1/(LS6*LT6)</f>
        <v>2125.92883138089</v>
      </c>
      <c r="LW6" s="172">
        <v>45077</v>
      </c>
      <c r="LX6" s="168">
        <v>708.21</v>
      </c>
      <c r="LY6" s="149">
        <f t="shared" ref="LY6:LY25" si="30">LX6/100</f>
        <v>7.0821</v>
      </c>
      <c r="LZ6" s="150">
        <f t="shared" ref="LZ6:LZ25" si="31">LZ$2</f>
        <v>6.67428e-5</v>
      </c>
      <c r="MA6" s="151">
        <f t="shared" ref="MA6:MA25" si="32">1/(LY6*LZ6)</f>
        <v>2115.59982775521</v>
      </c>
      <c r="MC6" s="172">
        <v>45107</v>
      </c>
      <c r="MD6" s="168">
        <v>722.58</v>
      </c>
      <c r="ME6" s="149">
        <f t="shared" ref="ME6:ME25" si="33">MD6/100</f>
        <v>7.2258</v>
      </c>
      <c r="MF6" s="150">
        <f t="shared" ref="MF6:MF25" si="34">MF$2</f>
        <v>6.68923822474943e-5</v>
      </c>
      <c r="MG6" s="151">
        <f t="shared" ref="MG6:MG25" si="35">1/(ME6*MF6)</f>
        <v>2068.89</v>
      </c>
      <c r="MI6" s="172">
        <v>45138</v>
      </c>
      <c r="MJ6" s="168">
        <v>713.05</v>
      </c>
      <c r="MK6" s="149">
        <f t="shared" ref="MK6:MK26" si="36">MJ6/100</f>
        <v>7.1305</v>
      </c>
      <c r="ML6" s="150">
        <f t="shared" ref="ML6:ML26" si="37">ML$2</f>
        <v>6.64471e-5</v>
      </c>
      <c r="MM6" s="151">
        <f t="shared" ref="MM6:MM26" si="38">1/(MK6*ML6)</f>
        <v>2110.59052587903</v>
      </c>
      <c r="MO6" s="172">
        <v>45169</v>
      </c>
      <c r="MP6" s="168">
        <v>718.11</v>
      </c>
      <c r="MQ6" s="149">
        <f t="shared" ref="MQ6:MQ28" si="39">MP6/100</f>
        <v>7.1811</v>
      </c>
      <c r="MR6" s="150">
        <f t="shared" ref="MR6:MR28" si="40">MR$2</f>
        <v>6.64309e-5</v>
      </c>
      <c r="MS6" s="151">
        <f t="shared" ref="MS6:MS28" si="41">1/(MQ6*MR6)</f>
        <v>2096.22979324819</v>
      </c>
      <c r="MU6" s="173">
        <v>45197</v>
      </c>
      <c r="MV6" s="168" t="s">
        <v>2982</v>
      </c>
      <c r="MW6" s="149">
        <f t="shared" ref="MW6:MW25" si="42">MV6/100</f>
        <v>7.1798</v>
      </c>
      <c r="MX6" s="150">
        <f t="shared" ref="MX6:MX25" si="43">MX$2</f>
        <v>6.52523e-5</v>
      </c>
      <c r="MY6" s="151">
        <f t="shared" ref="MY6:MY25" si="44">1/(MW6*MX6)</f>
        <v>2134.47871833761</v>
      </c>
      <c r="NA6" s="173">
        <v>45230</v>
      </c>
      <c r="NB6" s="168">
        <v>717.79</v>
      </c>
      <c r="NC6" s="149">
        <f t="shared" ref="NC6:NC22" si="45">NB6/100</f>
        <v>7.1779</v>
      </c>
      <c r="ND6" s="150">
        <f t="shared" ref="ND6:ND22" si="46">ND$2</f>
        <v>6.36064234353935e-5</v>
      </c>
      <c r="NE6" s="151">
        <f t="shared" ref="NE6:NE22" si="47">1/(NC6*ND6)</f>
        <v>2190.29</v>
      </c>
      <c r="NG6" s="173">
        <v>45260</v>
      </c>
      <c r="NH6" s="168">
        <v>710.18</v>
      </c>
      <c r="NI6" s="149">
        <f t="shared" ref="NI6:NI27" si="48">NH6/100</f>
        <v>7.1018</v>
      </c>
      <c r="NJ6" s="150">
        <f t="shared" ref="NJ6:NJ27" si="49">NJ$2</f>
        <v>6.51244e-5</v>
      </c>
      <c r="NK6" s="151">
        <f t="shared" ref="NK6:NK27" si="50">1/(NI6*NJ6)</f>
        <v>2162.15999336375</v>
      </c>
      <c r="NM6" s="173">
        <v>45289</v>
      </c>
      <c r="NN6" s="168">
        <v>708.27</v>
      </c>
      <c r="NO6" s="149">
        <f t="shared" ref="NO6:NO26" si="51">NN6/100</f>
        <v>7.0827</v>
      </c>
      <c r="NP6" s="150">
        <f t="shared" ref="NP6:NP26" si="52">NP$2</f>
        <v>6.50545e-5</v>
      </c>
      <c r="NQ6" s="151">
        <f t="shared" ref="NQ6:NQ26" si="53">1/(NO6*NP6)</f>
        <v>2170.32018621827</v>
      </c>
      <c r="NS6" s="173">
        <v>45351</v>
      </c>
      <c r="NT6" s="168">
        <v>710.36</v>
      </c>
      <c r="NU6" s="149">
        <f t="shared" ref="NU6:NU21" si="54">NT6/100</f>
        <v>7.1036</v>
      </c>
      <c r="NV6" s="150">
        <f t="shared" ref="NV6:NV21" si="55">NV$2</f>
        <v>6.43666e-5</v>
      </c>
      <c r="NW6" s="151">
        <f t="shared" ref="NW6:NW21" si="56">1/(NU6*NV6)</f>
        <v>2187.06118099137</v>
      </c>
      <c r="NY6" s="173">
        <v>45380</v>
      </c>
      <c r="NZ6" s="168">
        <v>709.5</v>
      </c>
      <c r="OA6" s="149">
        <f t="shared" ref="OA6:OA26" si="57">NZ6/100</f>
        <v>7.095</v>
      </c>
      <c r="OB6" s="150">
        <f t="shared" ref="OB6:OB26" si="58">OB$2</f>
        <v>6.38372e-5</v>
      </c>
      <c r="OC6" s="151">
        <f t="shared" ref="OC6:OC26" si="59">1/(OA6*OB6)</f>
        <v>2207.87138205997</v>
      </c>
      <c r="OE6" s="173">
        <v>45412</v>
      </c>
      <c r="OF6" s="168">
        <v>710.63</v>
      </c>
      <c r="OG6" s="149">
        <f t="shared" ref="OG6:OG25" si="60">OF6/100</f>
        <v>7.1063</v>
      </c>
      <c r="OH6" s="150">
        <f t="shared" ref="OH6:OH25" si="61">OH$2</f>
        <v>6.23089e-5</v>
      </c>
      <c r="OI6" s="151">
        <f t="shared" ref="OI6:OI25" si="62">1/(OG6*OH6)</f>
        <v>2258.42866772454</v>
      </c>
      <c r="OK6" s="173">
        <v>45443</v>
      </c>
      <c r="OL6" s="168">
        <v>710.88</v>
      </c>
      <c r="OM6" s="149">
        <f t="shared" ref="OM6:OM25" si="63">OL6/100</f>
        <v>7.1088</v>
      </c>
      <c r="ON6" s="150">
        <f t="shared" ref="ON6:ON25" si="64">ON$2</f>
        <v>6.23143e-5</v>
      </c>
      <c r="OO6" s="151">
        <f t="shared" ref="OO6:OO25" si="65">1/(OM6*ON6)</f>
        <v>2257.43878986596</v>
      </c>
      <c r="OQ6" s="173">
        <v>45471</v>
      </c>
      <c r="OR6" s="168">
        <v>712.68</v>
      </c>
      <c r="OS6" s="149">
        <f t="shared" ref="OS6:OS24" si="66">OR6/100</f>
        <v>7.1268</v>
      </c>
      <c r="OT6" s="150">
        <f t="shared" ref="OT6:OT24" si="67">OT$2</f>
        <v>6.17803e-5</v>
      </c>
      <c r="OU6" s="151">
        <f t="shared" ref="OU6:OU24" si="68">1/(OS6*OT6)</f>
        <v>2271.20018977865</v>
      </c>
      <c r="OW6" s="173">
        <v>45504</v>
      </c>
      <c r="OX6" s="168">
        <v>713.46</v>
      </c>
      <c r="OY6" s="149">
        <f t="shared" ref="OY6:OY28" si="69">OX6/100</f>
        <v>7.1346</v>
      </c>
      <c r="OZ6" s="150">
        <f t="shared" ref="OZ6:OZ28" si="70">OZ$2</f>
        <v>6.20854e-5</v>
      </c>
      <c r="PA6" s="151">
        <f t="shared" ref="PA6:PA28" si="71">1/(OY6*OZ6)</f>
        <v>2257.56824154411</v>
      </c>
      <c r="PC6" s="173">
        <v>45534</v>
      </c>
      <c r="PD6" s="168">
        <v>711.24</v>
      </c>
      <c r="PE6" s="149">
        <f t="shared" ref="PE6:PE27" si="72">PD6/100</f>
        <v>7.1124</v>
      </c>
      <c r="PF6" s="150">
        <f t="shared" ref="PF6:PF27" si="73">PF$2</f>
        <v>6.48115e-5</v>
      </c>
      <c r="PG6" s="151">
        <f t="shared" ref="PG6:PG27" si="74">1/(PE6*PF6)</f>
        <v>2169.36062793893</v>
      </c>
      <c r="PI6" s="147">
        <v>45565</v>
      </c>
      <c r="PJ6" s="152">
        <v>700.74</v>
      </c>
      <c r="PK6" s="149">
        <f t="shared" ref="PK6:PK27" si="75">PJ6/100</f>
        <v>7.0074</v>
      </c>
      <c r="PL6" s="150">
        <f>PL$2</f>
        <v>6.6128e-5</v>
      </c>
      <c r="PM6" s="151">
        <f t="shared" ref="PM6:PM27" si="76">1/(PK6*PL6)</f>
        <v>2158.03112041088</v>
      </c>
      <c r="PO6" s="147">
        <v>45596</v>
      </c>
      <c r="PP6" s="152">
        <v>712.5</v>
      </c>
      <c r="PQ6" s="149">
        <f t="shared" ref="PQ6:PQ24" si="77">PP6/100</f>
        <v>7.125</v>
      </c>
      <c r="PR6" s="150">
        <f>PR$2</f>
        <v>6.35647e-5</v>
      </c>
      <c r="PS6" s="151">
        <f t="shared" ref="PS6:PS24" si="78">1/(PQ6*PR6)</f>
        <v>2208.00030823684</v>
      </c>
      <c r="PU6" s="147">
        <v>45625</v>
      </c>
      <c r="PV6" s="177">
        <v>718.77</v>
      </c>
      <c r="PW6" s="149">
        <f t="shared" ref="PW6:PW26" si="79">PV6/100</f>
        <v>7.1877</v>
      </c>
      <c r="PX6" s="150">
        <f>PX$2</f>
        <v>6.30358043368633e-5</v>
      </c>
      <c r="PY6" s="151">
        <f t="shared" ref="PY6:PY26" si="80">1/(PW6*PX6)</f>
        <v>2207.10380232898</v>
      </c>
      <c r="QA6" s="147">
        <v>45657</v>
      </c>
      <c r="QB6" s="152">
        <v>718.84</v>
      </c>
      <c r="QC6" s="149">
        <f t="shared" ref="QC6:QC27" si="81">QB6/100</f>
        <v>7.1884</v>
      </c>
      <c r="QD6" s="150">
        <f>QD$2</f>
        <v>6.18735305036505e-5</v>
      </c>
      <c r="QE6" s="151">
        <f t="shared" ref="QE6:QE27" si="82">1/(QC6*QD6)</f>
        <v>2248.34455511658</v>
      </c>
      <c r="QG6" s="147">
        <v>45674</v>
      </c>
      <c r="QH6" s="152">
        <v>718.89</v>
      </c>
      <c r="QI6" s="149">
        <f t="shared" ref="QI6:QI27" si="83">QH6/100</f>
        <v>7.1889</v>
      </c>
      <c r="QJ6" s="150">
        <f>QJ$2</f>
        <v>6.10575161802418e-5</v>
      </c>
      <c r="QK6" s="151">
        <f>1/(QI6*QJ6)</f>
        <v>2278.23450041035</v>
      </c>
      <c r="QM6" s="147">
        <v>45716</v>
      </c>
      <c r="QN6" s="152">
        <v>717.38</v>
      </c>
      <c r="QO6" s="149">
        <f>QN6/100</f>
        <v>7.1738</v>
      </c>
      <c r="QP6" s="150">
        <f>QP$2</f>
        <v>6.30676084762866e-5</v>
      </c>
      <c r="QQ6" s="151">
        <f>1/(QO6*QP6)</f>
        <v>2210.26513145056</v>
      </c>
      <c r="QS6" s="147">
        <v>45716</v>
      </c>
      <c r="QT6" s="152">
        <v>717.38</v>
      </c>
      <c r="QU6" s="149">
        <f t="shared" ref="QU6:QU23" si="84">QT6/100</f>
        <v>7.1738</v>
      </c>
      <c r="QV6" s="150">
        <f>QV$2</f>
        <v>6.30676084762866e-5</v>
      </c>
      <c r="QW6" s="151">
        <f t="shared" ref="QW6:QW23" si="85">1/(QU6*QV6)</f>
        <v>2210.26513145056</v>
      </c>
      <c r="QY6" s="147">
        <v>45747</v>
      </c>
      <c r="QZ6" s="152">
        <v>717.82</v>
      </c>
      <c r="RA6" s="149">
        <f t="shared" ref="RA6:RA26" si="86">QZ6/100</f>
        <v>7.1782</v>
      </c>
      <c r="RB6" s="150">
        <f>RB$2</f>
        <v>6.02845430431637e-5</v>
      </c>
      <c r="RC6" s="151">
        <f>1/(RA6*RB6)</f>
        <v>2310.88573737149</v>
      </c>
      <c r="RE6" s="169">
        <v>45777</v>
      </c>
      <c r="RF6" s="152">
        <v>720.14</v>
      </c>
      <c r="RG6" s="149">
        <f t="shared" ref="RG6:RG26" si="87">RF6/100</f>
        <v>7.2014</v>
      </c>
      <c r="RH6" s="150">
        <f>RH$2</f>
        <v>5.95699052838506e-5</v>
      </c>
      <c r="RI6" s="151">
        <f>1/(RG6*RH6)</f>
        <v>2331.07451328908</v>
      </c>
      <c r="RK6" s="169">
        <v>45807</v>
      </c>
      <c r="RL6" s="152">
        <v>718.48</v>
      </c>
      <c r="RM6" s="149">
        <f t="shared" ref="RM6:RM26" si="88">RL6/100</f>
        <v>7.1848</v>
      </c>
      <c r="RN6" s="150">
        <f>RN$2</f>
        <v>6.15195324515534e-5</v>
      </c>
      <c r="RO6" s="151">
        <f t="shared" ref="RO6:RO26" si="89">1/(RM6*RN6)</f>
        <v>2262.41509854136</v>
      </c>
      <c r="RQ6" s="169">
        <v>45838</v>
      </c>
      <c r="RR6" s="152">
        <v>715.86</v>
      </c>
      <c r="RS6" s="149">
        <f>RR6/100</f>
        <v>7.1586</v>
      </c>
      <c r="RT6" s="150">
        <f>RT$2</f>
        <v>6.16029076572414e-5</v>
      </c>
      <c r="RU6" s="151">
        <f t="shared" ref="RU6:RU25" si="90">1/(RS6*RT6)</f>
        <v>2267.62216075769</v>
      </c>
      <c r="RW6" s="147">
        <v>45869</v>
      </c>
      <c r="RX6" s="152">
        <v>714.94</v>
      </c>
      <c r="RY6" s="149">
        <f>RX6/100</f>
        <v>7.1494</v>
      </c>
      <c r="RZ6" s="150">
        <f>RZ$2</f>
        <v>6.10239824250931e-5</v>
      </c>
      <c r="SA6" s="151">
        <f t="shared" ref="SA6:SA28" si="91">1/(RY6*RZ6)</f>
        <v>2292.08045430386</v>
      </c>
      <c r="SC6" s="147">
        <v>45898</v>
      </c>
      <c r="SD6" s="152">
        <v>710.3</v>
      </c>
      <c r="SE6" s="149">
        <f>SD6/100</f>
        <v>7.103</v>
      </c>
      <c r="SF6" s="150">
        <f>SF$2</f>
        <v>6.11396429444852e-5</v>
      </c>
      <c r="SG6" s="151">
        <f>1/(SE6*SF6)</f>
        <v>2302.68900464592</v>
      </c>
      <c r="SI6" s="147">
        <v>45930</v>
      </c>
      <c r="SJ6" s="152">
        <v>710.55</v>
      </c>
      <c r="SK6" s="149">
        <f t="shared" ref="SK6:SK27" si="92">SJ6/100</f>
        <v>7.1055</v>
      </c>
      <c r="SL6" s="150">
        <f>SL$2</f>
        <v>5.99520383693046e-5</v>
      </c>
      <c r="SM6" s="151">
        <f t="shared" ref="SM6:SM27" si="93">1/(SK6*SL6)</f>
        <v>2347.47730631201</v>
      </c>
      <c r="SO6" s="147">
        <v>45961</v>
      </c>
      <c r="SP6" s="148">
        <v>708.8</v>
      </c>
      <c r="SQ6" s="149">
        <f t="shared" ref="SQ6:SQ27" si="94">SP6/100</f>
        <v>7.088</v>
      </c>
      <c r="SR6" s="150">
        <f>SR$2</f>
        <v>6.00961538461538e-5</v>
      </c>
      <c r="SS6" s="151">
        <f t="shared" ref="SS6:SS27" si="95">1/(SQ6*SR6)</f>
        <v>2347.62979683973</v>
      </c>
      <c r="SU6" s="147">
        <v>45989</v>
      </c>
      <c r="SV6" s="148">
        <v>707.89</v>
      </c>
      <c r="SW6" s="299">
        <f>+SV6/100</f>
        <v>7.0789</v>
      </c>
      <c r="SX6" s="150">
        <f>SX$2</f>
        <v>6.00817111271329e-5</v>
      </c>
      <c r="SY6" s="151">
        <f>1/(SW6*SX6)</f>
        <v>2351.21275904448</v>
      </c>
      <c r="TA6" s="147">
        <v>46022</v>
      </c>
      <c r="TB6" s="148">
        <v>702.88</v>
      </c>
      <c r="TC6" s="299">
        <f t="shared" ref="TC6:TC25" si="96">+TB6/100</f>
        <v>7.0288</v>
      </c>
      <c r="TD6" s="150">
        <f>TD$2</f>
        <v>5.95876534382076e-5</v>
      </c>
      <c r="TE6" s="151">
        <f t="shared" ref="TE6:TE28" si="97">1/(TC6*TD6)</f>
        <v>2387.60528112907</v>
      </c>
      <c r="TG6" s="147">
        <v>46052</v>
      </c>
      <c r="TH6" s="148">
        <v>696.78</v>
      </c>
      <c r="TI6" s="299">
        <f t="shared" ref="TI6:TI28" si="98">+TH6/100</f>
        <v>6.9678</v>
      </c>
      <c r="TJ6" s="150">
        <f>TJ$2</f>
        <v>5.95734540688669e-5</v>
      </c>
      <c r="TK6" s="151">
        <f t="shared" ref="TK6:TK28" si="99">1/(TI6*TJ6)</f>
        <v>2409.08177617038</v>
      </c>
      <c r="TM6" s="147">
        <v>46080</v>
      </c>
      <c r="TN6" s="148">
        <v>692.28</v>
      </c>
      <c r="TO6" s="299">
        <f t="shared" ref="TO6:TO25" si="100">+TN6/100</f>
        <v>6.9228</v>
      </c>
      <c r="TP6" s="150">
        <f>TP$2</f>
        <v>5.96729920038191e-5</v>
      </c>
      <c r="TQ6" s="151">
        <f t="shared" ref="TQ6:TQ25" si="101">1/(TO6*TP6)</f>
        <v>2420.69682787311</v>
      </c>
      <c r="TS6" s="147">
        <v>46112</v>
      </c>
      <c r="TT6" s="148">
        <v>691.94</v>
      </c>
      <c r="TU6" s="299">
        <f>+TT6/100</f>
        <v>6.9194</v>
      </c>
      <c r="TV6" s="150">
        <f>TV$2</f>
        <v>5.91434957236295e-5</v>
      </c>
      <c r="TW6" s="151">
        <f t="shared" ref="TW6:TW19" si="102">1/(TU6*TV6)</f>
        <v>2443.56880654392</v>
      </c>
      <c r="TY6" s="147">
        <v>46142</v>
      </c>
      <c r="TZ6" s="148">
        <v>686.28</v>
      </c>
      <c r="UA6" s="299">
        <f t="shared" ref="UA6:UA27" si="103">+TZ6/100</f>
        <v>6.8628</v>
      </c>
      <c r="UB6" s="150">
        <f>UB$2</f>
        <v>5.77233895174325e-5</v>
      </c>
      <c r="UC6" s="151">
        <f t="shared" ref="UC6:UC27" si="104">1/(UA6*UB6)</f>
        <v>2524.33409104156</v>
      </c>
      <c r="UE6" s="147">
        <v>46171</v>
      </c>
      <c r="UF6" s="148">
        <v>681.76</v>
      </c>
      <c r="UG6" s="299">
        <f t="shared" ref="UG6:UG26" si="105">+UF6/100</f>
        <v>6.8176</v>
      </c>
      <c r="UH6" s="150">
        <f>UH$2</f>
        <v>5.62145145876665e-5</v>
      </c>
      <c r="UI6" s="151">
        <f t="shared" ref="UI6:UI26" si="106">1/(UG6*UH6)</f>
        <v>2609.27599155128</v>
      </c>
      <c r="UK6" s="147">
        <v>46203</v>
      </c>
      <c r="UL6" s="148">
        <v>681.09</v>
      </c>
      <c r="UM6" s="299">
        <f t="shared" ref="UM6:UM26" si="107">+UL6/100</f>
        <v>6.8109</v>
      </c>
      <c r="UN6" s="150">
        <f>UN$2</f>
        <v>5.60035842293907e-5</v>
      </c>
      <c r="UO6" s="151">
        <f t="shared" ref="UO6:UO26" si="108">1/(UM6*UN6)</f>
        <v>2621.67995419108</v>
      </c>
    </row>
    <row r="7" ht="15" customHeight="1" spans="2:561">
      <c r="B7" s="215">
        <v>43370</v>
      </c>
      <c r="C7" s="216">
        <v>686.42</v>
      </c>
      <c r="D7" s="217">
        <f t="shared" ref="D7:D24" si="109">C7/100</f>
        <v>6.8642</v>
      </c>
      <c r="E7" s="218">
        <v>6.69232056215493e-5</v>
      </c>
      <c r="F7" s="219">
        <f t="shared" ref="F7:F24" si="110">1/(D7*E7)</f>
        <v>2176.87421695172</v>
      </c>
      <c r="H7" s="215" t="s">
        <v>2983</v>
      </c>
      <c r="I7" s="216" t="s">
        <v>2984</v>
      </c>
      <c r="J7" s="217">
        <f t="shared" ref="J7:J23" si="111">I7/100</f>
        <v>6.9574</v>
      </c>
      <c r="K7" s="218">
        <v>6.56491055309371e-5</v>
      </c>
      <c r="L7" s="219">
        <f t="shared" ref="L7:L23" si="112">1/(J7*K7)</f>
        <v>2189.39546382269</v>
      </c>
      <c r="N7" s="215" t="s">
        <v>2985</v>
      </c>
      <c r="O7" s="216" t="s">
        <v>2986</v>
      </c>
      <c r="P7" s="217">
        <f t="shared" ref="P7:P27" si="113">O7/100</f>
        <v>6.9353</v>
      </c>
      <c r="Q7" s="218">
        <v>6.97495989398061e-5</v>
      </c>
      <c r="R7" s="219">
        <f t="shared" ref="R7:R27" si="114">1/(P7*Q7)</f>
        <v>2067.25015500411</v>
      </c>
      <c r="T7" s="215">
        <v>43461</v>
      </c>
      <c r="U7" s="216">
        <v>688.94</v>
      </c>
      <c r="V7" s="217">
        <f>U7/100</f>
        <v>6.8894</v>
      </c>
      <c r="W7" s="218">
        <v>6.87710611374733e-5</v>
      </c>
      <c r="X7" s="219">
        <f t="shared" ref="X7:X25" si="115">1/(V7*W7)</f>
        <v>2110.63372717508</v>
      </c>
      <c r="Z7" s="215" t="s">
        <v>2987</v>
      </c>
      <c r="AA7" s="216" t="s">
        <v>2988</v>
      </c>
      <c r="AB7" s="217">
        <f t="shared" si="0"/>
        <v>6.7343</v>
      </c>
      <c r="AC7" s="218">
        <v>7.10984713828653e-5</v>
      </c>
      <c r="AD7" s="219">
        <f t="shared" ref="AD7:AD27" si="116">1/(AB7*AC7)</f>
        <v>2088.5615431448</v>
      </c>
      <c r="AF7" s="215">
        <v>43523</v>
      </c>
      <c r="AG7" s="216">
        <v>668.57</v>
      </c>
      <c r="AH7" s="217">
        <f t="shared" si="1"/>
        <v>6.6857</v>
      </c>
      <c r="AI7" s="218">
        <v>7.12250712250712e-5</v>
      </c>
      <c r="AJ7" s="219">
        <f t="shared" ref="AJ7:AJ20" si="117">1/(AH7*AI7)</f>
        <v>2100.00448718908</v>
      </c>
      <c r="AL7" s="215">
        <v>43552</v>
      </c>
      <c r="AM7" s="216">
        <v>672.63</v>
      </c>
      <c r="AN7" s="217">
        <f t="shared" si="2"/>
        <v>6.7263</v>
      </c>
      <c r="AO7" s="218">
        <v>7.0212392487274e-5</v>
      </c>
      <c r="AP7" s="219">
        <f t="shared" ref="AP7:AP26" si="118">1/(AN7*AO7)</f>
        <v>2117.43454796842</v>
      </c>
      <c r="AR7" s="215">
        <v>43584</v>
      </c>
      <c r="AS7" s="216">
        <v>673.1</v>
      </c>
      <c r="AT7" s="217">
        <f t="shared" si="3"/>
        <v>6.731</v>
      </c>
      <c r="AU7" s="218">
        <v>7.03705006861124e-5</v>
      </c>
      <c r="AV7" s="219">
        <f t="shared" ref="AV7:AV26" si="119">1/(AT7*AU7)</f>
        <v>2111.20190164909</v>
      </c>
      <c r="AX7" s="215">
        <v>43615</v>
      </c>
      <c r="AY7" s="216">
        <v>689.9</v>
      </c>
      <c r="AZ7" s="217">
        <f t="shared" si="4"/>
        <v>6.899</v>
      </c>
      <c r="BA7" s="218">
        <v>6.95410292072323e-5</v>
      </c>
      <c r="BB7" s="219">
        <f t="shared" ref="BB7:BB25" si="120">1/(AZ7*BA7)</f>
        <v>2084.36005218147</v>
      </c>
      <c r="BD7" s="215">
        <v>43643</v>
      </c>
      <c r="BE7" s="216">
        <v>687.78</v>
      </c>
      <c r="BF7" s="217">
        <f t="shared" si="5"/>
        <v>6.8778</v>
      </c>
      <c r="BG7" s="218">
        <v>7.07463742483198e-5</v>
      </c>
      <c r="BH7" s="219">
        <f t="shared" ref="BH7:BH24" si="121">1/(BF7*BG7)</f>
        <v>2055.16298816482</v>
      </c>
      <c r="BJ7" s="215" t="s">
        <v>2989</v>
      </c>
      <c r="BK7" s="216" t="s">
        <v>2990</v>
      </c>
      <c r="BL7" s="217">
        <f t="shared" si="6"/>
        <v>6.8862</v>
      </c>
      <c r="BM7" s="218">
        <v>7.1301247771836e-5</v>
      </c>
      <c r="BN7" s="219">
        <f t="shared" ref="BN7:BN28" si="122">1/(BL7*BM7)</f>
        <v>2036.68205977172</v>
      </c>
      <c r="BP7" s="248">
        <v>43706</v>
      </c>
      <c r="BQ7" s="216">
        <v>708.58</v>
      </c>
      <c r="BR7" s="217">
        <f t="shared" si="7"/>
        <v>7.0858</v>
      </c>
      <c r="BS7" s="218">
        <v>7.02740688685875e-5</v>
      </c>
      <c r="BT7" s="219">
        <f t="shared" ref="BT7:BT27" si="123">1/(BR7*BS7)</f>
        <v>2008.24183578424</v>
      </c>
      <c r="BV7" s="248">
        <v>43735</v>
      </c>
      <c r="BW7" s="216">
        <v>707.31</v>
      </c>
      <c r="BX7" s="217">
        <f t="shared" si="8"/>
        <v>7.0731</v>
      </c>
      <c r="BY7" s="218">
        <v>7.05965407695023e-5</v>
      </c>
      <c r="BZ7" s="219">
        <f t="shared" ref="BZ7:BZ25" si="124">1/(BX7*BY7)</f>
        <v>2002.65795761406</v>
      </c>
      <c r="CB7" s="249" t="s">
        <v>2991</v>
      </c>
      <c r="CC7" s="251" t="s">
        <v>2992</v>
      </c>
      <c r="CD7" s="217">
        <f t="shared" si="9"/>
        <v>7.0617</v>
      </c>
      <c r="CE7" s="252">
        <v>7.13903266107442e-5</v>
      </c>
      <c r="CF7" s="219">
        <f t="shared" ref="CF7:CF22" si="125">1/(CD7*CE7)</f>
        <v>1983.58752141836</v>
      </c>
      <c r="CH7" s="249" t="s">
        <v>2993</v>
      </c>
      <c r="CI7" s="251" t="s">
        <v>2994</v>
      </c>
      <c r="CJ7" s="217">
        <f t="shared" si="10"/>
        <v>7.0271</v>
      </c>
      <c r="CK7" s="252">
        <v>7.097232079489e-5</v>
      </c>
      <c r="CL7" s="219">
        <f t="shared" ref="CL7:CL26" si="126">1/(CJ7*CK7)</f>
        <v>2005.09456247954</v>
      </c>
      <c r="CN7" s="257" t="s">
        <v>2995</v>
      </c>
      <c r="CO7" s="256">
        <v>698.05</v>
      </c>
      <c r="CP7" s="217">
        <f t="shared" si="11"/>
        <v>6.9805</v>
      </c>
      <c r="CQ7" s="252">
        <v>7.18623118105709e-5</v>
      </c>
      <c r="CR7" s="219">
        <f t="shared" ref="CR7:CR27" si="127">1/(CP7*CQ7)</f>
        <v>1993.48184227491</v>
      </c>
      <c r="CT7" s="257" t="s">
        <v>2996</v>
      </c>
      <c r="CU7" s="258" t="s">
        <v>2997</v>
      </c>
      <c r="CV7" s="217">
        <f t="shared" si="12"/>
        <v>6.8954</v>
      </c>
      <c r="CW7" s="259">
        <v>7.3327222731439e-5</v>
      </c>
      <c r="CX7" s="219">
        <f t="shared" ref="CX7:CX15" si="128">1/(CV7*CW7)</f>
        <v>1977.76778722047</v>
      </c>
      <c r="CY7" s="217"/>
      <c r="DA7" s="262" t="s">
        <v>2998</v>
      </c>
      <c r="DB7" s="262" t="s">
        <v>2999</v>
      </c>
      <c r="DC7" s="217">
        <f t="shared" si="13"/>
        <v>7.0215</v>
      </c>
      <c r="DD7" s="263">
        <v>7.0997515086972e-5</v>
      </c>
      <c r="DE7" s="219">
        <f t="shared" ref="DE7:DE25" si="129">1/(DC7*DD7)</f>
        <v>2005.98162785729</v>
      </c>
      <c r="DF7" s="217"/>
      <c r="DH7" s="262" t="s">
        <v>3000</v>
      </c>
      <c r="DI7" s="262" t="s">
        <v>3001</v>
      </c>
      <c r="DJ7" s="217">
        <f t="shared" si="14"/>
        <v>7.0447</v>
      </c>
      <c r="DK7" s="263">
        <v>6.12088752869166e-5</v>
      </c>
      <c r="DL7" s="219">
        <f t="shared" ref="DL7:DL27" si="130">1/(DJ7*DK7)</f>
        <v>2319.119337942</v>
      </c>
      <c r="DM7" s="217"/>
      <c r="DO7" s="262" t="s">
        <v>3002</v>
      </c>
      <c r="DP7" s="262" t="s">
        <v>3003</v>
      </c>
      <c r="DQ7" s="217">
        <f t="shared" si="15"/>
        <v>7.0704</v>
      </c>
      <c r="DR7" s="264">
        <v>6.538084341288e-5</v>
      </c>
      <c r="DS7" s="219">
        <f t="shared" ref="DS7:DS26" si="131">1/(DQ7*DR7)</f>
        <v>2163.24394659425</v>
      </c>
      <c r="DU7" s="262" t="s">
        <v>3004</v>
      </c>
      <c r="DV7" s="262" t="s">
        <v>3005</v>
      </c>
      <c r="DW7" s="217">
        <f t="shared" si="16"/>
        <v>7.1277</v>
      </c>
      <c r="DX7" s="264">
        <v>6.79578661230037e-5</v>
      </c>
      <c r="DY7" s="219">
        <f t="shared" ref="DY7:DY23" si="132">1/(DW7*DX7)</f>
        <v>2064.48082831769</v>
      </c>
      <c r="EA7" s="265" t="s">
        <v>3006</v>
      </c>
      <c r="EB7" s="265" t="s">
        <v>3007</v>
      </c>
      <c r="EC7" s="217">
        <f t="shared" si="17"/>
        <v>7.0808</v>
      </c>
      <c r="ED7" s="264">
        <v>7.02000702000702e-5</v>
      </c>
      <c r="EE7" s="219">
        <f t="shared" ref="EE7:EE25" si="133">1/(EC7*ED7)</f>
        <v>2011.77833013219</v>
      </c>
      <c r="EG7" s="265" t="s">
        <v>3008</v>
      </c>
      <c r="EH7" s="265" t="s">
        <v>1562</v>
      </c>
      <c r="EI7" s="217">
        <f t="shared" si="18"/>
        <v>6.9902</v>
      </c>
      <c r="EJ7" s="264">
        <v>6.84931506849315e-5</v>
      </c>
      <c r="EK7" s="219">
        <f t="shared" ref="EK7:EK28" si="134">1/(EI7*EJ7)</f>
        <v>2088.63837944551</v>
      </c>
      <c r="EM7" s="265" t="s">
        <v>3009</v>
      </c>
      <c r="EN7" s="265" t="s">
        <v>3010</v>
      </c>
      <c r="EO7" s="217">
        <f t="shared" si="19"/>
        <v>6.8891</v>
      </c>
      <c r="EP7" s="264">
        <v>6.83760683760684e-5</v>
      </c>
      <c r="EQ7" s="219">
        <f t="shared" ref="EQ7:EQ26" si="135">1/(EO7*EP7)</f>
        <v>2122.91881377829</v>
      </c>
      <c r="ES7" s="265" t="s">
        <v>3011</v>
      </c>
      <c r="ET7" s="265" t="s">
        <v>3012</v>
      </c>
      <c r="EU7" s="217">
        <f t="shared" si="20"/>
        <v>6.8171</v>
      </c>
      <c r="EV7" s="264">
        <v>7.3909830007391e-5</v>
      </c>
      <c r="EW7" s="219">
        <f t="shared" ref="EW7:EW27" si="136">1/(EU7*EV7)</f>
        <v>1984.71490809875</v>
      </c>
      <c r="EY7" s="265" t="s">
        <v>3013</v>
      </c>
      <c r="EZ7" s="265" t="s">
        <v>3014</v>
      </c>
      <c r="FA7" s="217">
        <f t="shared" ref="FA7:FA21" si="137">EZ7/100</f>
        <v>6.726</v>
      </c>
      <c r="FB7" s="264">
        <v>6.83760683760684e-5</v>
      </c>
      <c r="FC7" s="219">
        <f t="shared" ref="FC7:FC21" si="138">1/(FA7*FB7)</f>
        <v>2174.39785905442</v>
      </c>
      <c r="FE7" s="265" t="s">
        <v>3015</v>
      </c>
      <c r="FF7" s="265" t="s">
        <v>3016</v>
      </c>
      <c r="FG7" s="217">
        <f t="shared" ref="FG7:FG26" si="139">FF7/100</f>
        <v>6.5755</v>
      </c>
      <c r="FH7" s="264">
        <v>7.097232079489e-5</v>
      </c>
      <c r="FI7" s="219">
        <f t="shared" ref="FI7:FI26" si="140">1/(FG7*FH7)</f>
        <v>2142.80282868223</v>
      </c>
      <c r="FK7" s="265" t="s">
        <v>3017</v>
      </c>
      <c r="FL7" s="265" t="s">
        <v>3018</v>
      </c>
      <c r="FM7" s="217">
        <f t="shared" ref="FM7:FM28" si="141">FL7/100</f>
        <v>6.5325</v>
      </c>
      <c r="FN7" s="264">
        <v>7.11743772241993e-5</v>
      </c>
      <c r="FO7" s="219">
        <f t="shared" ref="FO7:FO28" si="142">1/(FM7*FN7)</f>
        <v>2150.78453884424</v>
      </c>
      <c r="FQ7" s="265" t="s">
        <v>3019</v>
      </c>
      <c r="FR7" s="265" t="s">
        <v>3020</v>
      </c>
      <c r="FS7" s="217">
        <f t="shared" ref="FS7:FS25" si="143">FR7/100</f>
        <v>6.4845</v>
      </c>
      <c r="FT7" s="264">
        <v>7.10732054015636e-5</v>
      </c>
      <c r="FU7" s="219">
        <f t="shared" ref="FU7:FU25" si="144">1/(FS7*FT7)</f>
        <v>2169.78949803377</v>
      </c>
      <c r="FW7" s="265" t="s">
        <v>3021</v>
      </c>
      <c r="FX7" s="265" t="s">
        <v>3022</v>
      </c>
      <c r="FY7" s="217">
        <f t="shared" ref="FY7:FY20" si="145">FX7/100</f>
        <v>6.4522</v>
      </c>
      <c r="FZ7" s="264">
        <v>7.10101189419492e-5</v>
      </c>
      <c r="GA7" s="219">
        <f t="shared" ref="GA7:GA20" si="146">1/(FY7*FZ7)</f>
        <v>2182.58888441152</v>
      </c>
      <c r="GC7" s="265" t="s">
        <v>3023</v>
      </c>
      <c r="GD7" s="265" t="s">
        <v>3024</v>
      </c>
      <c r="GE7" s="217">
        <f t="shared" ref="GE7:GE28" si="147">GD7/100</f>
        <v>6.5641</v>
      </c>
      <c r="GF7" s="272">
        <v>6.9060773480663e-5</v>
      </c>
      <c r="GG7" s="219">
        <f t="shared" ref="GG7:GG28" si="148">1/(GE7*GF7)</f>
        <v>2205.93836169467</v>
      </c>
      <c r="GI7" s="265" t="s">
        <v>3025</v>
      </c>
      <c r="GJ7" s="265" t="s">
        <v>3026</v>
      </c>
      <c r="GK7" s="217">
        <f t="shared" ref="GK7:GK26" si="149">GJ7/100</f>
        <v>6.4715</v>
      </c>
      <c r="GL7" s="272">
        <v>6.9204152249135e-5</v>
      </c>
      <c r="GM7" s="219">
        <f t="shared" ref="GM7:GM26" si="150">1/(GK7*GL7)</f>
        <v>2232.86718689639</v>
      </c>
      <c r="GO7" s="265" t="s">
        <v>3027</v>
      </c>
      <c r="GP7" s="265" t="s">
        <v>3028</v>
      </c>
      <c r="GQ7" s="217">
        <f t="shared" ref="GQ7:GQ23" si="151">GP7/100</f>
        <v>6.3858</v>
      </c>
      <c r="GR7" s="272">
        <v>7.00035001750088e-5</v>
      </c>
      <c r="GS7" s="219">
        <f t="shared" ref="GS7:GS23" si="152">1/(GQ7*GR7)</f>
        <v>2236.99458172821</v>
      </c>
      <c r="GU7" s="265" t="s">
        <v>3029</v>
      </c>
      <c r="GV7" s="265" t="s">
        <v>3030</v>
      </c>
      <c r="GW7" s="217">
        <f t="shared" ref="GW7:GW26" si="153">GV7/100</f>
        <v>6.4567</v>
      </c>
      <c r="GX7" s="272">
        <v>6.90369347600966e-5</v>
      </c>
      <c r="GY7" s="219">
        <f t="shared" ref="GY7:GY23" si="154">1/(GW7*GX7)</f>
        <v>2243.40607431041</v>
      </c>
      <c r="HA7" s="265" t="s">
        <v>3031</v>
      </c>
      <c r="HB7" s="265" t="s">
        <v>3032</v>
      </c>
      <c r="HC7" s="217">
        <f t="shared" ref="HC7:HC27" si="155">HB7/100</f>
        <v>6.4942</v>
      </c>
      <c r="HD7" s="272">
        <v>6.90488520628345e-5</v>
      </c>
      <c r="HE7" s="219">
        <f t="shared" ref="HE7:HE23" si="156">1/(HC7*HD7)</f>
        <v>2230.06682886268</v>
      </c>
      <c r="HG7" s="168" t="s">
        <v>1795</v>
      </c>
      <c r="HH7" s="168" t="s">
        <v>3033</v>
      </c>
      <c r="HI7" s="149">
        <f t="shared" ref="HI7:HI25" si="157">HH7/100</f>
        <v>6.4662</v>
      </c>
      <c r="HJ7" s="291">
        <v>6.98557033069345e-5</v>
      </c>
      <c r="HK7" s="151">
        <f t="shared" ref="HK7:HK23" si="158">1/(HI7*HJ7)</f>
        <v>2213.85410596641</v>
      </c>
      <c r="HM7" s="168" t="s">
        <v>1468</v>
      </c>
      <c r="HN7" s="168" t="s">
        <v>104</v>
      </c>
      <c r="HO7" s="149">
        <f t="shared" ref="HO7:HO21" si="159">HN7/100</f>
        <v>6.3957</v>
      </c>
      <c r="HP7" s="291">
        <v>7.05593623914055e-5</v>
      </c>
      <c r="HQ7" s="151">
        <f t="shared" ref="HQ7:HQ21" si="160">1/(HO7*HP7)</f>
        <v>2215.93628046969</v>
      </c>
      <c r="HS7" s="168" t="s">
        <v>105</v>
      </c>
      <c r="HT7" s="168" t="s">
        <v>106</v>
      </c>
      <c r="HU7" s="149">
        <f t="shared" ref="HU7:HU27" si="161">HT7/100</f>
        <v>6.3872</v>
      </c>
      <c r="HV7" s="150">
        <v>6.98092398116143e-5</v>
      </c>
      <c r="HW7" s="151">
        <f t="shared" ref="HW7:HW27" si="162">1/(HU7*HV7)</f>
        <v>2242.72784913577</v>
      </c>
      <c r="HY7" s="168" t="s">
        <v>107</v>
      </c>
      <c r="HZ7" s="168" t="s">
        <v>108</v>
      </c>
      <c r="IA7" s="149">
        <f t="shared" ref="IA7:IA28" si="163">HZ7/100</f>
        <v>6.3674</v>
      </c>
      <c r="IB7" s="150">
        <v>7.00653647186363e-5</v>
      </c>
      <c r="IC7" s="151">
        <f t="shared" ref="IC7:IC28" si="164">1/(IA7*IB7)</f>
        <v>2241.47799604234</v>
      </c>
      <c r="IE7" s="168" t="s">
        <v>109</v>
      </c>
      <c r="IF7" s="168" t="s">
        <v>110</v>
      </c>
      <c r="IG7" s="149">
        <f t="shared" ref="IG7:IG19" si="165">IF7/100</f>
        <v>6.3485</v>
      </c>
      <c r="IH7" s="150">
        <f t="shared" ref="IH7:IH19" si="166">IB7</f>
        <v>7.00653647186363e-5</v>
      </c>
      <c r="II7" s="151">
        <f t="shared" ref="II7:II19" si="167">1/(IG7*IH7)</f>
        <v>2248.15105804521</v>
      </c>
      <c r="IK7" s="168" t="s">
        <v>111</v>
      </c>
      <c r="IL7" s="168" t="s">
        <v>112</v>
      </c>
      <c r="IM7" s="149">
        <f t="shared" ref="IM7:IM21" si="168">IL7/100</f>
        <v>6.3346</v>
      </c>
      <c r="IN7" s="150">
        <v>6.95509576789906e-5</v>
      </c>
      <c r="IO7" s="151">
        <f t="shared" ref="IO7:IO21" si="169">1/(IM7*IN7)</f>
        <v>2269.74824614025</v>
      </c>
      <c r="IQ7" s="168" t="s">
        <v>113</v>
      </c>
      <c r="IR7" s="168" t="s">
        <v>114</v>
      </c>
      <c r="IS7" s="149">
        <f t="shared" ref="IS7:IS28" si="170">IR7/100</f>
        <v>6.3566</v>
      </c>
      <c r="IT7" s="150">
        <v>6.97405036048495e-5</v>
      </c>
      <c r="IU7" s="151">
        <f t="shared" ref="IU7:IU28" si="171">1/(IS7*IT7)</f>
        <v>2255.7451760375</v>
      </c>
      <c r="IW7" s="168" t="s">
        <v>115</v>
      </c>
      <c r="IX7" s="168" t="s">
        <v>116</v>
      </c>
      <c r="IY7" s="149">
        <f t="shared" ref="IY7:IY24" si="172">IX7/100</f>
        <v>6.5628</v>
      </c>
      <c r="IZ7" s="150">
        <v>6.9000900574845e-5</v>
      </c>
      <c r="JA7" s="151">
        <f t="shared" ref="JA7:JA24" si="173">1/(IY7*IZ7)</f>
        <v>2208.28982583653</v>
      </c>
      <c r="JC7" s="168" t="s">
        <v>117</v>
      </c>
      <c r="JD7" s="168" t="s">
        <v>118</v>
      </c>
      <c r="JE7" s="149">
        <f t="shared" ref="JE7:JE24" si="174">JD7/100</f>
        <v>6.7048</v>
      </c>
      <c r="JF7" s="150">
        <v>6.87132691338819e-5</v>
      </c>
      <c r="JG7" s="151">
        <f t="shared" ref="JG7:JG24" si="175">1/(JE7*JF7)</f>
        <v>2170.56882502088</v>
      </c>
      <c r="JI7" s="168" t="s">
        <v>119</v>
      </c>
      <c r="JJ7" s="168" t="s">
        <v>120</v>
      </c>
      <c r="JK7" s="149">
        <f t="shared" ref="JK7:JK26" si="176">JJ7/100</f>
        <v>6.7035</v>
      </c>
      <c r="JL7" s="150">
        <v>6.72696283020953e-5</v>
      </c>
      <c r="JM7" s="151">
        <f t="shared" ref="JM7:JM26" si="177">1/(JK7*JL7)</f>
        <v>2217.58031744611</v>
      </c>
      <c r="JO7" s="168" t="s">
        <v>121</v>
      </c>
      <c r="JP7" s="168" t="s">
        <v>122</v>
      </c>
      <c r="JQ7" s="149">
        <f t="shared" ref="JQ7:JQ26" si="178">JP7/100</f>
        <v>6.7411</v>
      </c>
      <c r="JR7" s="150">
        <v>6.6964057824237e-5</v>
      </c>
      <c r="JS7" s="151">
        <f t="shared" ref="JS7:JS26" si="179">1/(JQ7*JR7)</f>
        <v>2215.2740879085</v>
      </c>
      <c r="JU7" s="168" t="s">
        <v>123</v>
      </c>
      <c r="JV7" s="168" t="s">
        <v>124</v>
      </c>
      <c r="JW7" s="149">
        <f t="shared" ref="JW7:JW26" si="180">JV7/100</f>
        <v>6.8802</v>
      </c>
      <c r="JX7" s="150">
        <v>6.75440952642568e-5</v>
      </c>
      <c r="JY7" s="151">
        <f t="shared" ref="JY7:JY26" si="181">1/(JW7*JX7)</f>
        <v>2151.84778930845</v>
      </c>
      <c r="KA7" s="168" t="s">
        <v>125</v>
      </c>
      <c r="KB7" s="168" t="s">
        <v>126</v>
      </c>
      <c r="KC7" s="149">
        <f t="shared" ref="KC7:KC26" si="182">KB7/100</f>
        <v>7.1102</v>
      </c>
      <c r="KD7" s="150">
        <v>6.59566177164246e-5</v>
      </c>
      <c r="KE7" s="151">
        <f t="shared" ref="KE7:KE26" si="183">1/(KC7*KD7)</f>
        <v>2132.35646029648</v>
      </c>
      <c r="KG7" s="168" t="s">
        <v>127</v>
      </c>
      <c r="KH7" s="168" t="s">
        <v>128</v>
      </c>
      <c r="KI7" s="149">
        <f t="shared" ref="KI7:KI21" si="184">KH7/100</f>
        <v>7.1698</v>
      </c>
      <c r="KJ7" s="150">
        <v>6.47757714536832e-5</v>
      </c>
      <c r="KK7" s="151">
        <f t="shared" ref="KK7:KK21" si="185">1/(KI7*KJ7)</f>
        <v>2153.18013668443</v>
      </c>
      <c r="KM7" s="168" t="s">
        <v>129</v>
      </c>
      <c r="KN7" s="168" t="s">
        <v>130</v>
      </c>
      <c r="KO7" s="149">
        <f t="shared" ref="KO7:KO27" si="186">KN7/100</f>
        <v>7.1989</v>
      </c>
      <c r="KP7" s="150">
        <v>6.34553649821879e-5</v>
      </c>
      <c r="KQ7" s="151">
        <f t="shared" ref="KQ7:KQ21" si="187">1/(KO7*KP7)</f>
        <v>2189.09955534873</v>
      </c>
      <c r="KS7" s="168" t="s">
        <v>131</v>
      </c>
      <c r="KT7" s="168" t="s">
        <v>132</v>
      </c>
      <c r="KU7" s="149">
        <f t="shared" si="21"/>
        <v>6.9793</v>
      </c>
      <c r="KV7" s="150">
        <v>6.38655925980027e-5</v>
      </c>
      <c r="KW7" s="151">
        <f t="shared" si="22"/>
        <v>2243.47475620764</v>
      </c>
      <c r="KY7" s="168" t="s">
        <v>133</v>
      </c>
      <c r="KZ7" s="168" t="s">
        <v>134</v>
      </c>
      <c r="LA7" s="149">
        <f t="shared" si="23"/>
        <v>6.7626</v>
      </c>
      <c r="LB7" s="150">
        <v>6.67473969847454e-5</v>
      </c>
      <c r="LC7" s="151">
        <f t="shared" ref="LC7:LC21" si="188">1/(LA7*LB7)</f>
        <v>2215.39905480141</v>
      </c>
      <c r="LE7" s="172">
        <v>44984</v>
      </c>
      <c r="LF7" s="168">
        <v>695.72</v>
      </c>
      <c r="LG7" s="149">
        <f t="shared" ref="LG7:LG25" si="189">LF7/100</f>
        <v>6.9572</v>
      </c>
      <c r="LH7" s="150">
        <f t="shared" ref="LH7:LH25" si="190">LH$2</f>
        <v>6.55264e-5</v>
      </c>
      <c r="LI7" s="151">
        <f t="shared" ref="LI7:LI25" si="191">1/(LG7*LH7)</f>
        <v>2193.55840915097</v>
      </c>
      <c r="LK7" s="172">
        <v>45015</v>
      </c>
      <c r="LL7" s="168">
        <v>688.86</v>
      </c>
      <c r="LM7" s="149">
        <f t="shared" si="24"/>
        <v>6.8886</v>
      </c>
      <c r="LN7" s="150">
        <f t="shared" si="25"/>
        <v>6.64823e-5</v>
      </c>
      <c r="LO7" s="151">
        <f t="shared" si="26"/>
        <v>2183.54927532319</v>
      </c>
      <c r="LQ7" s="172">
        <v>45043</v>
      </c>
      <c r="LR7" s="168">
        <v>692.07</v>
      </c>
      <c r="LS7" s="149">
        <f t="shared" si="27"/>
        <v>6.9207</v>
      </c>
      <c r="LT7" s="150">
        <f t="shared" si="28"/>
        <v>6.79351e-5</v>
      </c>
      <c r="LU7" s="151">
        <f t="shared" si="29"/>
        <v>2126.94253883008</v>
      </c>
      <c r="LW7" s="172">
        <v>45076</v>
      </c>
      <c r="LX7" s="168">
        <v>708.18</v>
      </c>
      <c r="LY7" s="149">
        <f t="shared" si="30"/>
        <v>7.0818</v>
      </c>
      <c r="LZ7" s="150">
        <f t="shared" si="31"/>
        <v>6.67428e-5</v>
      </c>
      <c r="MA7" s="151">
        <f t="shared" si="32"/>
        <v>2115.68944903064</v>
      </c>
      <c r="MC7" s="172">
        <v>45106</v>
      </c>
      <c r="MD7" s="168">
        <v>722.08</v>
      </c>
      <c r="ME7" s="149">
        <f t="shared" si="33"/>
        <v>7.2208</v>
      </c>
      <c r="MF7" s="150">
        <f t="shared" si="34"/>
        <v>6.68923822474943e-5</v>
      </c>
      <c r="MG7" s="151">
        <f t="shared" si="35"/>
        <v>2070.32259057168</v>
      </c>
      <c r="MI7" s="172">
        <v>45135</v>
      </c>
      <c r="MJ7" s="168">
        <v>713.38</v>
      </c>
      <c r="MK7" s="149">
        <f t="shared" si="36"/>
        <v>7.1338</v>
      </c>
      <c r="ML7" s="150">
        <f t="shared" si="37"/>
        <v>6.64471e-5</v>
      </c>
      <c r="MM7" s="151">
        <f t="shared" si="38"/>
        <v>2109.61419506861</v>
      </c>
      <c r="MO7" s="172">
        <v>45168</v>
      </c>
      <c r="MP7" s="168">
        <v>718.16</v>
      </c>
      <c r="MQ7" s="149">
        <f t="shared" si="39"/>
        <v>7.1816</v>
      </c>
      <c r="MR7" s="150">
        <f t="shared" si="40"/>
        <v>6.64309e-5</v>
      </c>
      <c r="MS7" s="151">
        <f t="shared" si="41"/>
        <v>2096.08384876554</v>
      </c>
      <c r="MU7" s="173">
        <v>45196</v>
      </c>
      <c r="MV7" s="168" t="s">
        <v>3034</v>
      </c>
      <c r="MW7" s="149">
        <f t="shared" si="42"/>
        <v>7.1717</v>
      </c>
      <c r="MX7" s="150">
        <f t="shared" si="43"/>
        <v>6.52523e-5</v>
      </c>
      <c r="MY7" s="151">
        <f t="shared" si="44"/>
        <v>2136.88948253837</v>
      </c>
      <c r="NA7" s="173">
        <v>45229</v>
      </c>
      <c r="NB7" s="168">
        <v>717.81</v>
      </c>
      <c r="NC7" s="149">
        <f t="shared" si="45"/>
        <v>7.1781</v>
      </c>
      <c r="ND7" s="150">
        <f t="shared" si="46"/>
        <v>6.36064234353935e-5</v>
      </c>
      <c r="NE7" s="151">
        <f t="shared" si="47"/>
        <v>2190.22897298728</v>
      </c>
      <c r="NG7" s="173">
        <v>45259</v>
      </c>
      <c r="NH7" s="168">
        <v>710.31</v>
      </c>
      <c r="NI7" s="149">
        <f t="shared" si="48"/>
        <v>7.1031</v>
      </c>
      <c r="NJ7" s="150">
        <f t="shared" si="49"/>
        <v>6.51244e-5</v>
      </c>
      <c r="NK7" s="151">
        <f t="shared" si="50"/>
        <v>2161.76427769153</v>
      </c>
      <c r="NM7" s="173">
        <v>45288</v>
      </c>
      <c r="NN7" s="168">
        <v>709.74</v>
      </c>
      <c r="NO7" s="149">
        <f t="shared" si="51"/>
        <v>7.0974</v>
      </c>
      <c r="NP7" s="150">
        <f t="shared" si="52"/>
        <v>6.50545e-5</v>
      </c>
      <c r="NQ7" s="151">
        <f t="shared" si="53"/>
        <v>2165.82506029365</v>
      </c>
      <c r="NS7" s="173">
        <v>45350</v>
      </c>
      <c r="NT7" s="168">
        <v>710.75</v>
      </c>
      <c r="NU7" s="149">
        <f t="shared" si="54"/>
        <v>7.1075</v>
      </c>
      <c r="NV7" s="150">
        <f t="shared" si="55"/>
        <v>6.43666e-5</v>
      </c>
      <c r="NW7" s="151">
        <f t="shared" si="56"/>
        <v>2185.86110521144</v>
      </c>
      <c r="NY7" s="173">
        <v>45379</v>
      </c>
      <c r="NZ7" s="168">
        <v>709.48</v>
      </c>
      <c r="OA7" s="149">
        <f t="shared" si="57"/>
        <v>7.0948</v>
      </c>
      <c r="OB7" s="150">
        <f t="shared" si="58"/>
        <v>6.38372e-5</v>
      </c>
      <c r="OC7" s="151">
        <f t="shared" si="59"/>
        <v>2207.93362120362</v>
      </c>
      <c r="OE7" s="173">
        <v>45411</v>
      </c>
      <c r="OF7" s="168">
        <v>710.66</v>
      </c>
      <c r="OG7" s="149">
        <f t="shared" si="60"/>
        <v>7.1066</v>
      </c>
      <c r="OH7" s="150">
        <f t="shared" si="61"/>
        <v>6.23089e-5</v>
      </c>
      <c r="OI7" s="151">
        <f t="shared" si="62"/>
        <v>2258.33332978512</v>
      </c>
      <c r="OK7" s="173">
        <v>45442</v>
      </c>
      <c r="OL7" s="168">
        <v>711.11</v>
      </c>
      <c r="OM7" s="149">
        <f t="shared" si="63"/>
        <v>7.1111</v>
      </c>
      <c r="ON7" s="150">
        <f t="shared" si="64"/>
        <v>6.23143e-5</v>
      </c>
      <c r="OO7" s="151">
        <f t="shared" si="65"/>
        <v>2256.70864836652</v>
      </c>
      <c r="OQ7" s="173">
        <v>45470</v>
      </c>
      <c r="OR7" s="168">
        <v>712.7</v>
      </c>
      <c r="OS7" s="149">
        <f t="shared" si="66"/>
        <v>7.127</v>
      </c>
      <c r="OT7" s="150">
        <f t="shared" si="67"/>
        <v>6.17803e-5</v>
      </c>
      <c r="OU7" s="151">
        <f t="shared" si="68"/>
        <v>2271.13645468142</v>
      </c>
      <c r="OW7" s="173">
        <v>45503</v>
      </c>
      <c r="OX7" s="168">
        <v>713.64</v>
      </c>
      <c r="OY7" s="149">
        <f t="shared" si="69"/>
        <v>7.1364</v>
      </c>
      <c r="OZ7" s="150">
        <f t="shared" si="70"/>
        <v>6.20854e-5</v>
      </c>
      <c r="PA7" s="151">
        <f t="shared" si="71"/>
        <v>2256.9988195898</v>
      </c>
      <c r="PC7" s="173">
        <v>45533</v>
      </c>
      <c r="PD7" s="168">
        <v>712.99</v>
      </c>
      <c r="PE7" s="149">
        <f t="shared" si="72"/>
        <v>7.1299</v>
      </c>
      <c r="PF7" s="150">
        <f t="shared" si="73"/>
        <v>6.48115e-5</v>
      </c>
      <c r="PG7" s="151">
        <f t="shared" si="74"/>
        <v>2164.03603558996</v>
      </c>
      <c r="PI7" s="147">
        <v>45562</v>
      </c>
      <c r="PJ7" s="152">
        <v>701.01</v>
      </c>
      <c r="PK7" s="149">
        <f t="shared" si="75"/>
        <v>7.0101</v>
      </c>
      <c r="PL7" s="150">
        <f>PL$2</f>
        <v>6.6128e-5</v>
      </c>
      <c r="PM7" s="151">
        <f t="shared" si="76"/>
        <v>2157.19993625871</v>
      </c>
      <c r="PO7" s="147">
        <v>45595</v>
      </c>
      <c r="PP7" s="152">
        <v>713.9</v>
      </c>
      <c r="PQ7" s="149">
        <f t="shared" si="77"/>
        <v>7.139</v>
      </c>
      <c r="PR7" s="150">
        <f>PR$2</f>
        <v>6.35647e-5</v>
      </c>
      <c r="PS7" s="151">
        <f t="shared" si="78"/>
        <v>2203.67028942254</v>
      </c>
      <c r="PU7" s="147">
        <v>45624</v>
      </c>
      <c r="PV7" s="177">
        <v>718.94</v>
      </c>
      <c r="PW7" s="149">
        <f t="shared" si="79"/>
        <v>7.1894</v>
      </c>
      <c r="PX7" s="150">
        <f>PX$2</f>
        <v>6.30358043368633e-5</v>
      </c>
      <c r="PY7" s="151">
        <f t="shared" si="80"/>
        <v>2206.58191225972</v>
      </c>
      <c r="QA7" s="147">
        <v>45656</v>
      </c>
      <c r="QB7" s="152">
        <v>718.89</v>
      </c>
      <c r="QC7" s="149">
        <f t="shared" si="81"/>
        <v>7.1889</v>
      </c>
      <c r="QD7" s="150">
        <f>QD$2</f>
        <v>6.18735305036505e-5</v>
      </c>
      <c r="QE7" s="151">
        <f t="shared" si="82"/>
        <v>2248.18817899818</v>
      </c>
      <c r="QG7" s="147">
        <v>45673</v>
      </c>
      <c r="QH7" s="152">
        <v>718.81</v>
      </c>
      <c r="QI7" s="149">
        <f t="shared" si="83"/>
        <v>7.1881</v>
      </c>
      <c r="QJ7" s="150">
        <f>QJ$2</f>
        <v>6.10575161802418e-5</v>
      </c>
      <c r="QK7" s="151">
        <f t="shared" ref="QK6:QK27" si="192">1/(QI7*QJ7)</f>
        <v>2278.48805664918</v>
      </c>
      <c r="QM7" s="147">
        <v>45715</v>
      </c>
      <c r="QN7" s="152">
        <v>717.4</v>
      </c>
      <c r="QO7" s="149">
        <f t="shared" ref="QO7:QO23" si="193">QN7/100</f>
        <v>7.174</v>
      </c>
      <c r="QP7" s="150">
        <f t="shared" ref="QP7:QP23" si="194">QP$2</f>
        <v>6.30676084762866e-5</v>
      </c>
      <c r="QQ7" s="151">
        <f t="shared" ref="QQ7:QQ23" si="195">1/(QO7*QP7)</f>
        <v>2210.20351268469</v>
      </c>
      <c r="QS7" s="147">
        <v>45715</v>
      </c>
      <c r="QT7" s="152">
        <v>717.4</v>
      </c>
      <c r="QU7" s="149">
        <f t="shared" si="84"/>
        <v>7.174</v>
      </c>
      <c r="QV7" s="150">
        <f>QV$2</f>
        <v>6.30676084762866e-5</v>
      </c>
      <c r="QW7" s="151">
        <f t="shared" si="85"/>
        <v>2210.20351268469</v>
      </c>
      <c r="QY7" s="147">
        <v>45744</v>
      </c>
      <c r="QZ7" s="152">
        <v>717.52</v>
      </c>
      <c r="RA7" s="149">
        <f t="shared" si="86"/>
        <v>7.1752</v>
      </c>
      <c r="RB7" s="150">
        <f>RB$2</f>
        <v>6.02845430431637e-5</v>
      </c>
      <c r="RC7" s="151">
        <f t="shared" ref="RC6:RC26" si="196">1/(RA7*RB7)</f>
        <v>2311.85193444085</v>
      </c>
      <c r="RE7" s="170">
        <v>45776</v>
      </c>
      <c r="RF7" s="152">
        <v>720.29</v>
      </c>
      <c r="RG7" s="149">
        <f t="shared" si="87"/>
        <v>7.2029</v>
      </c>
      <c r="RH7" s="150">
        <f>RH$2</f>
        <v>5.95699052838506e-5</v>
      </c>
      <c r="RI7" s="151">
        <f t="shared" ref="RI6:RI26" si="197">1/(RG7*RH7)</f>
        <v>2330.58906829194</v>
      </c>
      <c r="RK7" s="170">
        <v>45806</v>
      </c>
      <c r="RL7" s="152">
        <v>719.07</v>
      </c>
      <c r="RM7" s="149">
        <f t="shared" si="88"/>
        <v>7.1907</v>
      </c>
      <c r="RN7" s="150">
        <f>RN$2</f>
        <v>6.15195324515534e-5</v>
      </c>
      <c r="RO7" s="151">
        <f t="shared" si="89"/>
        <v>2260.55877730958</v>
      </c>
      <c r="RQ7" s="170">
        <v>45835</v>
      </c>
      <c r="RR7" s="152">
        <v>716.27</v>
      </c>
      <c r="RS7" s="149">
        <f t="shared" ref="RS6:RS25" si="198">RR7/100</f>
        <v>7.1627</v>
      </c>
      <c r="RT7" s="150">
        <f>RT$2</f>
        <v>6.16029076572414e-5</v>
      </c>
      <c r="RU7" s="151">
        <f t="shared" si="90"/>
        <v>2266.32415150711</v>
      </c>
      <c r="RW7" s="147">
        <v>45868</v>
      </c>
      <c r="RX7" s="152">
        <v>714.41</v>
      </c>
      <c r="RY7" s="149">
        <f t="shared" ref="RY6:RY28" si="199">RX7/100</f>
        <v>7.1441</v>
      </c>
      <c r="RZ7" s="150">
        <f>RZ$2</f>
        <v>6.10239824250931e-5</v>
      </c>
      <c r="SA7" s="151">
        <f t="shared" si="91"/>
        <v>2293.78088212651</v>
      </c>
      <c r="SC7" s="147">
        <v>45897</v>
      </c>
      <c r="SD7" s="152">
        <v>710.63</v>
      </c>
      <c r="SE7" s="149">
        <f t="shared" ref="SE6:SE28" si="200">SD7/100</f>
        <v>7.1063</v>
      </c>
      <c r="SF7" s="150">
        <f>SF$2</f>
        <v>6.11396429444852e-5</v>
      </c>
      <c r="SG7" s="151">
        <f t="shared" ref="SG6:SG28" si="201">1/(SE7*SF7)</f>
        <v>2301.61968957123</v>
      </c>
      <c r="SI7" s="147">
        <v>45929</v>
      </c>
      <c r="SJ7" s="152">
        <v>710.89</v>
      </c>
      <c r="SK7" s="149">
        <f t="shared" si="92"/>
        <v>7.1089</v>
      </c>
      <c r="SL7" s="150">
        <f>SL$2</f>
        <v>5.99520383693046e-5</v>
      </c>
      <c r="SM7" s="151">
        <f t="shared" si="93"/>
        <v>2346.35456962399</v>
      </c>
      <c r="SO7" s="147">
        <v>45960</v>
      </c>
      <c r="SP7" s="148">
        <v>708.64</v>
      </c>
      <c r="SQ7" s="149">
        <f t="shared" si="94"/>
        <v>7.0864</v>
      </c>
      <c r="SR7" s="150">
        <f>SR$2</f>
        <v>6.00961538461538e-5</v>
      </c>
      <c r="SS7" s="151">
        <f t="shared" si="95"/>
        <v>2348.15985549786</v>
      </c>
      <c r="SU7" s="147">
        <v>45988</v>
      </c>
      <c r="SV7" s="148">
        <v>707.79</v>
      </c>
      <c r="SW7" s="299">
        <f t="shared" ref="SW7:SW25" si="202">+SV7/100</f>
        <v>7.0779</v>
      </c>
      <c r="SX7" s="150">
        <f>SX$2</f>
        <v>6.00817111271329e-5</v>
      </c>
      <c r="SY7" s="151">
        <f t="shared" ref="SY6:SY25" si="203">1/(SW7*SX7)</f>
        <v>2351.54494977324</v>
      </c>
      <c r="TA7" s="147">
        <v>46021</v>
      </c>
      <c r="TB7" s="148">
        <v>703.48</v>
      </c>
      <c r="TC7" s="299">
        <f t="shared" si="96"/>
        <v>7.0348</v>
      </c>
      <c r="TD7" s="150">
        <f>TD$2</f>
        <v>5.95876534382076e-5</v>
      </c>
      <c r="TE7" s="151">
        <f t="shared" si="97"/>
        <v>2385.56888610906</v>
      </c>
      <c r="TG7" s="147">
        <v>46051</v>
      </c>
      <c r="TH7" s="148">
        <v>697.71</v>
      </c>
      <c r="TI7" s="299">
        <f t="shared" si="98"/>
        <v>6.9771</v>
      </c>
      <c r="TJ7" s="150">
        <f>TJ$2</f>
        <v>5.95734540688669e-5</v>
      </c>
      <c r="TK7" s="151">
        <f t="shared" si="99"/>
        <v>2405.870633931</v>
      </c>
      <c r="TM7" s="147">
        <v>46079</v>
      </c>
      <c r="TN7" s="148">
        <v>692.28</v>
      </c>
      <c r="TO7" s="299">
        <f t="shared" si="100"/>
        <v>6.9228</v>
      </c>
      <c r="TP7" s="150">
        <f>TP$2</f>
        <v>5.96729920038191e-5</v>
      </c>
      <c r="TQ7" s="151">
        <f t="shared" si="101"/>
        <v>2420.69682787311</v>
      </c>
      <c r="TS7" s="147">
        <v>46111</v>
      </c>
      <c r="TT7" s="148">
        <v>692.23</v>
      </c>
      <c r="TU7" s="299">
        <f t="shared" ref="TU7:TU27" si="204">+TT7/100</f>
        <v>6.9223</v>
      </c>
      <c r="TV7" s="150">
        <f>TV$2</f>
        <v>5.91434957236295e-5</v>
      </c>
      <c r="TW7" s="151">
        <f t="shared" si="102"/>
        <v>2442.54510783988</v>
      </c>
      <c r="TY7" s="147">
        <v>46141</v>
      </c>
      <c r="TZ7" s="148">
        <v>686.08</v>
      </c>
      <c r="UA7" s="299">
        <f t="shared" si="103"/>
        <v>6.8608</v>
      </c>
      <c r="UB7" s="150">
        <f>UB$2</f>
        <v>5.77233895174325e-5</v>
      </c>
      <c r="UC7" s="151">
        <f t="shared" si="104"/>
        <v>2525.06996268657</v>
      </c>
      <c r="UE7" s="147">
        <v>46170</v>
      </c>
      <c r="UF7" s="148">
        <v>682.4</v>
      </c>
      <c r="UG7" s="299">
        <f t="shared" si="105"/>
        <v>6.824</v>
      </c>
      <c r="UH7" s="150">
        <f>UH$2</f>
        <v>5.62145145876665e-5</v>
      </c>
      <c r="UI7" s="151">
        <f t="shared" si="106"/>
        <v>2606.82883939039</v>
      </c>
      <c r="UK7" s="147">
        <v>46202</v>
      </c>
      <c r="UL7" s="148">
        <v>681.75</v>
      </c>
      <c r="UM7" s="299">
        <f t="shared" si="107"/>
        <v>6.8175</v>
      </c>
      <c r="UN7" s="150">
        <f>UN$2</f>
        <v>5.60035842293907e-5</v>
      </c>
      <c r="UO7" s="151">
        <f t="shared" si="108"/>
        <v>2619.14191419142</v>
      </c>
    </row>
    <row r="8" ht="15" customHeight="1" spans="2:561">
      <c r="B8" s="215">
        <v>43369</v>
      </c>
      <c r="C8" s="216">
        <v>685.71</v>
      </c>
      <c r="D8" s="217">
        <f t="shared" si="109"/>
        <v>6.8571</v>
      </c>
      <c r="E8" s="218">
        <v>6.69232056215493e-5</v>
      </c>
      <c r="F8" s="219">
        <f t="shared" si="110"/>
        <v>2179.1282028846</v>
      </c>
      <c r="H8" s="215" t="s">
        <v>3035</v>
      </c>
      <c r="I8" s="216" t="s">
        <v>3036</v>
      </c>
      <c r="J8" s="217">
        <f t="shared" si="111"/>
        <v>6.9377</v>
      </c>
      <c r="K8" s="218">
        <v>6.56491055309371e-5</v>
      </c>
      <c r="L8" s="219">
        <f t="shared" si="112"/>
        <v>2195.61237874224</v>
      </c>
      <c r="N8" s="215" t="s">
        <v>3037</v>
      </c>
      <c r="O8" s="216" t="s">
        <v>3038</v>
      </c>
      <c r="P8" s="217">
        <f t="shared" si="113"/>
        <v>6.95</v>
      </c>
      <c r="Q8" s="218">
        <v>6.97495989398061e-5</v>
      </c>
      <c r="R8" s="219">
        <f t="shared" si="114"/>
        <v>2062.87769784173</v>
      </c>
      <c r="T8" s="215">
        <v>43460</v>
      </c>
      <c r="U8" s="216">
        <v>688.45</v>
      </c>
      <c r="V8" s="217">
        <f t="shared" ref="V8:V25" si="205">U8/100</f>
        <v>6.8845</v>
      </c>
      <c r="W8" s="218">
        <v>6.87710611374733e-5</v>
      </c>
      <c r="X8" s="219">
        <f t="shared" si="115"/>
        <v>2112.13595758588</v>
      </c>
      <c r="Z8" s="215" t="s">
        <v>3039</v>
      </c>
      <c r="AA8" s="216" t="s">
        <v>3040</v>
      </c>
      <c r="AB8" s="217">
        <f t="shared" si="0"/>
        <v>6.7356</v>
      </c>
      <c r="AC8" s="218">
        <v>7.10984713828653e-5</v>
      </c>
      <c r="AD8" s="219">
        <f t="shared" si="116"/>
        <v>2088.15844171269</v>
      </c>
      <c r="AF8" s="215">
        <v>43522</v>
      </c>
      <c r="AG8" s="216">
        <v>669.52</v>
      </c>
      <c r="AH8" s="217">
        <f t="shared" si="1"/>
        <v>6.6952</v>
      </c>
      <c r="AI8" s="218">
        <v>7.12250712250712e-5</v>
      </c>
      <c r="AJ8" s="219">
        <f t="shared" si="117"/>
        <v>2097.02473413789</v>
      </c>
      <c r="AL8" s="215">
        <v>43551</v>
      </c>
      <c r="AM8" s="216">
        <v>671.41</v>
      </c>
      <c r="AN8" s="217">
        <f t="shared" si="2"/>
        <v>6.7141</v>
      </c>
      <c r="AO8" s="218">
        <v>7.0212392487274e-5</v>
      </c>
      <c r="AP8" s="219">
        <f t="shared" si="118"/>
        <v>2121.28207801492</v>
      </c>
      <c r="AR8" s="215">
        <v>43581</v>
      </c>
      <c r="AS8" s="216">
        <v>673.07</v>
      </c>
      <c r="AT8" s="217">
        <f t="shared" si="3"/>
        <v>6.7307</v>
      </c>
      <c r="AU8" s="218">
        <v>7.03705006861124e-5</v>
      </c>
      <c r="AV8" s="219">
        <f t="shared" si="119"/>
        <v>2111.29600190173</v>
      </c>
      <c r="AX8" s="215">
        <v>43614</v>
      </c>
      <c r="AY8" s="216">
        <v>689.88</v>
      </c>
      <c r="AZ8" s="217">
        <f t="shared" si="4"/>
        <v>6.8988</v>
      </c>
      <c r="BA8" s="218">
        <v>6.95410292072323e-5</v>
      </c>
      <c r="BB8" s="219">
        <f t="shared" si="120"/>
        <v>2084.42047892387</v>
      </c>
      <c r="BD8" s="215">
        <v>43642</v>
      </c>
      <c r="BE8" s="216">
        <v>687.01</v>
      </c>
      <c r="BF8" s="217">
        <f t="shared" si="5"/>
        <v>6.8701</v>
      </c>
      <c r="BG8" s="218">
        <v>7.07463742483198e-5</v>
      </c>
      <c r="BH8" s="219">
        <f t="shared" si="121"/>
        <v>2057.46641242485</v>
      </c>
      <c r="BJ8" s="215" t="s">
        <v>3041</v>
      </c>
      <c r="BK8" s="216" t="s">
        <v>642</v>
      </c>
      <c r="BL8" s="217">
        <f t="shared" si="6"/>
        <v>6.8821</v>
      </c>
      <c r="BM8" s="218">
        <v>7.1301247771836e-5</v>
      </c>
      <c r="BN8" s="219">
        <f t="shared" si="122"/>
        <v>2037.8954098313</v>
      </c>
      <c r="BP8" s="248">
        <v>43705</v>
      </c>
      <c r="BQ8" s="216">
        <v>708.35</v>
      </c>
      <c r="BR8" s="217">
        <f t="shared" si="7"/>
        <v>7.0835</v>
      </c>
      <c r="BS8" s="218">
        <v>7.02740688685875e-5</v>
      </c>
      <c r="BT8" s="219">
        <f t="shared" si="123"/>
        <v>2008.89390837863</v>
      </c>
      <c r="BV8" s="248">
        <v>43734</v>
      </c>
      <c r="BW8" s="216">
        <v>707.29</v>
      </c>
      <c r="BX8" s="217">
        <f t="shared" si="8"/>
        <v>7.0729</v>
      </c>
      <c r="BY8" s="218">
        <v>7.05965407695023e-5</v>
      </c>
      <c r="BZ8" s="219">
        <f t="shared" si="124"/>
        <v>2002.71458666177</v>
      </c>
      <c r="CB8" s="249" t="s">
        <v>3042</v>
      </c>
      <c r="CC8" s="251" t="s">
        <v>3043</v>
      </c>
      <c r="CD8" s="217">
        <f t="shared" si="9"/>
        <v>7.0762</v>
      </c>
      <c r="CE8" s="252">
        <v>7.13903266107442e-5</v>
      </c>
      <c r="CF8" s="219">
        <f t="shared" si="125"/>
        <v>1979.52290777536</v>
      </c>
      <c r="CH8" s="249" t="s">
        <v>3044</v>
      </c>
      <c r="CI8" s="251" t="s">
        <v>3045</v>
      </c>
      <c r="CJ8" s="217">
        <f t="shared" si="10"/>
        <v>7.0349</v>
      </c>
      <c r="CK8" s="252">
        <v>7.097232079489e-5</v>
      </c>
      <c r="CL8" s="219">
        <f t="shared" si="126"/>
        <v>2002.87139831412</v>
      </c>
      <c r="CN8" s="257" t="s">
        <v>3046</v>
      </c>
      <c r="CO8" s="256">
        <v>698.79</v>
      </c>
      <c r="CP8" s="217">
        <f t="shared" si="11"/>
        <v>6.9879</v>
      </c>
      <c r="CQ8" s="252">
        <v>7.18623118105709e-5</v>
      </c>
      <c r="CR8" s="219">
        <f t="shared" si="127"/>
        <v>1991.37079809385</v>
      </c>
      <c r="CT8" s="257" t="s">
        <v>3047</v>
      </c>
      <c r="CU8" s="258" t="s">
        <v>3048</v>
      </c>
      <c r="CV8" s="217">
        <f t="shared" si="12"/>
        <v>6.9263</v>
      </c>
      <c r="CW8" s="259">
        <v>7.3327222731439e-5</v>
      </c>
      <c r="CX8" s="219">
        <f t="shared" si="128"/>
        <v>1968.94445808007</v>
      </c>
      <c r="CY8" s="217"/>
      <c r="DA8" s="262" t="s">
        <v>3049</v>
      </c>
      <c r="DB8" s="262" t="s">
        <v>3050</v>
      </c>
      <c r="DC8" s="217">
        <f t="shared" si="13"/>
        <v>7.0126</v>
      </c>
      <c r="DD8" s="263">
        <v>7.0997515086972e-5</v>
      </c>
      <c r="DE8" s="219">
        <f t="shared" si="129"/>
        <v>2008.52750762912</v>
      </c>
      <c r="DF8" s="217"/>
      <c r="DH8" s="262" t="s">
        <v>3051</v>
      </c>
      <c r="DI8" s="262" t="s">
        <v>3052</v>
      </c>
      <c r="DJ8" s="217">
        <f t="shared" si="14"/>
        <v>7.0427</v>
      </c>
      <c r="DK8" s="263">
        <v>6.12088752869166e-5</v>
      </c>
      <c r="DL8" s="219">
        <f t="shared" si="130"/>
        <v>2319.77792607949</v>
      </c>
      <c r="DM8" s="217"/>
      <c r="DO8" s="262" t="s">
        <v>3053</v>
      </c>
      <c r="DP8" s="262" t="s">
        <v>3054</v>
      </c>
      <c r="DQ8" s="217">
        <f t="shared" si="15"/>
        <v>7.071</v>
      </c>
      <c r="DR8" s="264">
        <v>6.538084341288e-5</v>
      </c>
      <c r="DS8" s="219">
        <f t="shared" si="131"/>
        <v>2163.06038749823</v>
      </c>
      <c r="DU8" s="262" t="s">
        <v>3055</v>
      </c>
      <c r="DV8" s="262" t="s">
        <v>3056</v>
      </c>
      <c r="DW8" s="217">
        <f t="shared" si="16"/>
        <v>7.1092</v>
      </c>
      <c r="DX8" s="264">
        <v>6.79578661230037e-5</v>
      </c>
      <c r="DY8" s="219">
        <f t="shared" si="132"/>
        <v>2069.85314803354</v>
      </c>
      <c r="EA8" s="265" t="s">
        <v>3057</v>
      </c>
      <c r="EB8" s="265" t="s">
        <v>1655</v>
      </c>
      <c r="EC8" s="217">
        <f t="shared" si="17"/>
        <v>7.0555</v>
      </c>
      <c r="ED8" s="264">
        <v>7.02000702000702e-5</v>
      </c>
      <c r="EE8" s="219">
        <f t="shared" si="133"/>
        <v>2018.99227552973</v>
      </c>
      <c r="EG8" s="265" t="s">
        <v>3058</v>
      </c>
      <c r="EH8" s="265" t="s">
        <v>3059</v>
      </c>
      <c r="EI8" s="217">
        <f t="shared" si="18"/>
        <v>6.9969</v>
      </c>
      <c r="EJ8" s="264">
        <v>6.84931506849315e-5</v>
      </c>
      <c r="EK8" s="219">
        <f t="shared" si="134"/>
        <v>2086.6383684203</v>
      </c>
      <c r="EM8" s="265" t="s">
        <v>3060</v>
      </c>
      <c r="EN8" s="265" t="s">
        <v>3061</v>
      </c>
      <c r="EO8" s="217">
        <f t="shared" si="19"/>
        <v>6.8903</v>
      </c>
      <c r="EP8" s="264">
        <v>6.83760683760684e-5</v>
      </c>
      <c r="EQ8" s="219">
        <f t="shared" si="135"/>
        <v>2122.54909075077</v>
      </c>
      <c r="ES8" s="265" t="s">
        <v>3062</v>
      </c>
      <c r="ET8" s="265" t="s">
        <v>3063</v>
      </c>
      <c r="EU8" s="217">
        <f t="shared" si="20"/>
        <v>6.8252</v>
      </c>
      <c r="EV8" s="264">
        <v>7.3909830007391e-5</v>
      </c>
      <c r="EW8" s="219">
        <f t="shared" si="136"/>
        <v>1982.35949129696</v>
      </c>
      <c r="EY8" s="265" t="s">
        <v>3064</v>
      </c>
      <c r="EZ8" s="265" t="s">
        <v>3065</v>
      </c>
      <c r="FA8" s="217">
        <f t="shared" si="137"/>
        <v>6.7195</v>
      </c>
      <c r="FB8" s="264">
        <v>6.83760683760684e-5</v>
      </c>
      <c r="FC8" s="219">
        <f t="shared" si="138"/>
        <v>2176.50122776992</v>
      </c>
      <c r="FE8" s="265" t="s">
        <v>3066</v>
      </c>
      <c r="FF8" s="265" t="s">
        <v>3067</v>
      </c>
      <c r="FG8" s="217">
        <f t="shared" si="139"/>
        <v>6.578</v>
      </c>
      <c r="FH8" s="264">
        <v>7.097232079489e-5</v>
      </c>
      <c r="FI8" s="219">
        <f t="shared" si="140"/>
        <v>2141.98844633627</v>
      </c>
      <c r="FK8" s="265" t="s">
        <v>3068</v>
      </c>
      <c r="FL8" s="265" t="s">
        <v>3069</v>
      </c>
      <c r="FM8" s="217">
        <f t="shared" si="141"/>
        <v>6.5451</v>
      </c>
      <c r="FN8" s="264">
        <v>7.11743772241993e-5</v>
      </c>
      <c r="FO8" s="219">
        <f t="shared" si="142"/>
        <v>2146.64405433072</v>
      </c>
      <c r="FQ8" s="265" t="s">
        <v>3070</v>
      </c>
      <c r="FR8" s="265" t="s">
        <v>3071</v>
      </c>
      <c r="FS8" s="217">
        <f t="shared" si="143"/>
        <v>6.4665</v>
      </c>
      <c r="FT8" s="264">
        <v>7.10732054015636e-5</v>
      </c>
      <c r="FU8" s="219">
        <f t="shared" si="144"/>
        <v>2175.82927395036</v>
      </c>
      <c r="FW8" s="265" t="s">
        <v>3072</v>
      </c>
      <c r="FX8" s="265" t="s">
        <v>3073</v>
      </c>
      <c r="FY8" s="217">
        <f t="shared" si="145"/>
        <v>6.4615</v>
      </c>
      <c r="FZ8" s="264">
        <v>7.10101189419492e-5</v>
      </c>
      <c r="GA8" s="219">
        <f t="shared" si="146"/>
        <v>2179.44749671129</v>
      </c>
      <c r="GC8" s="265" t="s">
        <v>3074</v>
      </c>
      <c r="GD8" s="265" t="s">
        <v>3075</v>
      </c>
      <c r="GE8" s="217">
        <f t="shared" si="147"/>
        <v>6.5416</v>
      </c>
      <c r="GF8" s="272">
        <v>6.9060773480663e-5</v>
      </c>
      <c r="GG8" s="219">
        <f t="shared" si="148"/>
        <v>2213.52574293751</v>
      </c>
      <c r="GI8" s="265" t="s">
        <v>3076</v>
      </c>
      <c r="GJ8" s="265" t="s">
        <v>3077</v>
      </c>
      <c r="GK8" s="217">
        <f t="shared" si="149"/>
        <v>6.4853</v>
      </c>
      <c r="GL8" s="272">
        <v>6.9204152249135e-5</v>
      </c>
      <c r="GM8" s="219">
        <f t="shared" si="150"/>
        <v>2228.1158928654</v>
      </c>
      <c r="GO8" s="265" t="s">
        <v>3078</v>
      </c>
      <c r="GP8" s="265" t="s">
        <v>3079</v>
      </c>
      <c r="GQ8" s="217">
        <f t="shared" si="151"/>
        <v>6.403</v>
      </c>
      <c r="GR8" s="272">
        <v>7.00035001750088e-5</v>
      </c>
      <c r="GS8" s="219">
        <f t="shared" si="152"/>
        <v>2230.98547555833</v>
      </c>
      <c r="GU8" s="265" t="s">
        <v>3080</v>
      </c>
      <c r="GV8" s="265" t="s">
        <v>3081</v>
      </c>
      <c r="GW8" s="217">
        <f t="shared" si="153"/>
        <v>6.4578</v>
      </c>
      <c r="GX8" s="272">
        <v>6.90369347600966e-5</v>
      </c>
      <c r="GY8" s="219">
        <f t="shared" si="154"/>
        <v>2243.0239400415</v>
      </c>
      <c r="HA8" s="265" t="s">
        <v>3082</v>
      </c>
      <c r="HB8" s="265" t="s">
        <v>3083</v>
      </c>
      <c r="HC8" s="217">
        <f t="shared" si="155"/>
        <v>6.4929</v>
      </c>
      <c r="HD8" s="272">
        <v>6.90488520628345e-5</v>
      </c>
      <c r="HE8" s="219">
        <f t="shared" si="156"/>
        <v>2230.51332994502</v>
      </c>
      <c r="HG8" s="168" t="s">
        <v>1813</v>
      </c>
      <c r="HH8" s="168" t="s">
        <v>3084</v>
      </c>
      <c r="HI8" s="149">
        <f t="shared" si="157"/>
        <v>6.4608</v>
      </c>
      <c r="HJ8" s="291">
        <v>6.98557033069345e-5</v>
      </c>
      <c r="HK8" s="151">
        <f t="shared" si="158"/>
        <v>2215.70446693908</v>
      </c>
      <c r="HM8" s="168" t="s">
        <v>1485</v>
      </c>
      <c r="HN8" s="168" t="s">
        <v>135</v>
      </c>
      <c r="HO8" s="149">
        <f t="shared" si="159"/>
        <v>6.3856</v>
      </c>
      <c r="HP8" s="291">
        <v>7.05593623914055e-5</v>
      </c>
      <c r="HQ8" s="151">
        <f t="shared" si="160"/>
        <v>2219.44119096091</v>
      </c>
      <c r="HS8" s="168" t="s">
        <v>136</v>
      </c>
      <c r="HT8" s="168" t="s">
        <v>137</v>
      </c>
      <c r="HU8" s="149">
        <f t="shared" si="161"/>
        <v>6.3936</v>
      </c>
      <c r="HV8" s="150">
        <v>6.98092398116143e-5</v>
      </c>
      <c r="HW8" s="151">
        <f t="shared" si="162"/>
        <v>2240.48287631381</v>
      </c>
      <c r="HY8" s="168" t="s">
        <v>138</v>
      </c>
      <c r="HZ8" s="168" t="s">
        <v>139</v>
      </c>
      <c r="IA8" s="149">
        <f t="shared" si="163"/>
        <v>6.3735</v>
      </c>
      <c r="IB8" s="150">
        <v>7.00653647186363e-5</v>
      </c>
      <c r="IC8" s="151">
        <f t="shared" si="164"/>
        <v>2239.33270447948</v>
      </c>
      <c r="IE8" s="168" t="s">
        <v>140</v>
      </c>
      <c r="IF8" s="168" t="s">
        <v>141</v>
      </c>
      <c r="IG8" s="149">
        <f t="shared" si="165"/>
        <v>6.3624</v>
      </c>
      <c r="IH8" s="150">
        <f t="shared" si="166"/>
        <v>7.00653647186363e-5</v>
      </c>
      <c r="II8" s="151">
        <f t="shared" si="167"/>
        <v>2243.23949955991</v>
      </c>
      <c r="IK8" s="168" t="s">
        <v>142</v>
      </c>
      <c r="IL8" s="168" t="s">
        <v>143</v>
      </c>
      <c r="IM8" s="149">
        <f t="shared" si="168"/>
        <v>6.328</v>
      </c>
      <c r="IN8" s="150">
        <v>6.95509576789906e-5</v>
      </c>
      <c r="IO8" s="151">
        <f t="shared" si="169"/>
        <v>2272.1155562579</v>
      </c>
      <c r="IQ8" s="168" t="s">
        <v>144</v>
      </c>
      <c r="IR8" s="168" t="s">
        <v>145</v>
      </c>
      <c r="IS8" s="149">
        <f t="shared" si="170"/>
        <v>6.364</v>
      </c>
      <c r="IT8" s="150">
        <v>6.97405036048495e-5</v>
      </c>
      <c r="IU8" s="151">
        <f t="shared" si="171"/>
        <v>2253.12221653048</v>
      </c>
      <c r="IW8" s="168" t="s">
        <v>146</v>
      </c>
      <c r="IX8" s="168" t="s">
        <v>147</v>
      </c>
      <c r="IY8" s="149">
        <f t="shared" si="172"/>
        <v>6.5598</v>
      </c>
      <c r="IZ8" s="150">
        <v>6.9000900574845e-5</v>
      </c>
      <c r="JA8" s="151">
        <f t="shared" si="173"/>
        <v>2209.29974526662</v>
      </c>
      <c r="JC8" s="168" t="s">
        <v>148</v>
      </c>
      <c r="JD8" s="168" t="s">
        <v>149</v>
      </c>
      <c r="JE8" s="149">
        <f t="shared" si="174"/>
        <v>6.7387</v>
      </c>
      <c r="JF8" s="150">
        <v>6.87132691338819e-5</v>
      </c>
      <c r="JG8" s="151">
        <f t="shared" si="175"/>
        <v>2159.64946621752</v>
      </c>
      <c r="JI8" s="168" t="s">
        <v>150</v>
      </c>
      <c r="JJ8" s="168" t="s">
        <v>151</v>
      </c>
      <c r="JK8" s="149">
        <f t="shared" si="176"/>
        <v>6.693</v>
      </c>
      <c r="JL8" s="150">
        <v>6.72696283020953e-5</v>
      </c>
      <c r="JM8" s="151">
        <f t="shared" si="177"/>
        <v>2221.05926460481</v>
      </c>
      <c r="JO8" s="168" t="s">
        <v>152</v>
      </c>
      <c r="JP8" s="168" t="s">
        <v>153</v>
      </c>
      <c r="JQ8" s="149">
        <f t="shared" si="178"/>
        <v>6.7731</v>
      </c>
      <c r="JR8" s="150">
        <v>6.6964057824237e-5</v>
      </c>
      <c r="JS8" s="151">
        <f t="shared" si="179"/>
        <v>2204.80786552686</v>
      </c>
      <c r="JU8" s="168" t="s">
        <v>154</v>
      </c>
      <c r="JV8" s="168" t="s">
        <v>155</v>
      </c>
      <c r="JW8" s="149">
        <f t="shared" si="180"/>
        <v>6.8698</v>
      </c>
      <c r="JX8" s="150">
        <v>6.75440952642568e-5</v>
      </c>
      <c r="JY8" s="151">
        <f t="shared" si="181"/>
        <v>2155.10541209351</v>
      </c>
      <c r="KA8" s="168" t="s">
        <v>156</v>
      </c>
      <c r="KB8" s="168" t="s">
        <v>157</v>
      </c>
      <c r="KC8" s="149">
        <f t="shared" si="182"/>
        <v>7.1107</v>
      </c>
      <c r="KD8" s="150">
        <v>6.59566177164246e-5</v>
      </c>
      <c r="KE8" s="151">
        <f t="shared" si="183"/>
        <v>2132.20652031446</v>
      </c>
      <c r="KG8" s="168" t="s">
        <v>158</v>
      </c>
      <c r="KH8" s="168" t="s">
        <v>159</v>
      </c>
      <c r="KI8" s="149">
        <f t="shared" si="184"/>
        <v>7.157</v>
      </c>
      <c r="KJ8" s="150">
        <v>6.47757714536832e-5</v>
      </c>
      <c r="KK8" s="151">
        <f t="shared" si="185"/>
        <v>2157.0310107587</v>
      </c>
      <c r="KM8" s="168" t="s">
        <v>160</v>
      </c>
      <c r="KN8" s="168" t="s">
        <v>161</v>
      </c>
      <c r="KO8" s="149">
        <f t="shared" si="186"/>
        <v>7.1617</v>
      </c>
      <c r="KP8" s="150">
        <v>6.34553649821879e-5</v>
      </c>
      <c r="KQ8" s="151">
        <f t="shared" si="187"/>
        <v>2200.47038957231</v>
      </c>
      <c r="KS8" s="168" t="s">
        <v>162</v>
      </c>
      <c r="KT8" s="168" t="s">
        <v>163</v>
      </c>
      <c r="KU8" s="149">
        <f t="shared" si="21"/>
        <v>6.9681</v>
      </c>
      <c r="KV8" s="150">
        <v>6.38655925980027e-5</v>
      </c>
      <c r="KW8" s="151">
        <f t="shared" si="22"/>
        <v>2247.08074884115</v>
      </c>
      <c r="KY8" s="168" t="s">
        <v>164</v>
      </c>
      <c r="KZ8" s="168" t="s">
        <v>165</v>
      </c>
      <c r="LA8" s="149">
        <f t="shared" si="23"/>
        <v>6.7702</v>
      </c>
      <c r="LB8" s="150">
        <v>6.67473969847454e-5</v>
      </c>
      <c r="LC8" s="151">
        <f t="shared" si="188"/>
        <v>2212.91212194618</v>
      </c>
      <c r="LE8" s="172">
        <v>44981</v>
      </c>
      <c r="LF8" s="168">
        <v>689.42</v>
      </c>
      <c r="LG8" s="149">
        <f t="shared" si="189"/>
        <v>6.8942</v>
      </c>
      <c r="LH8" s="150">
        <f t="shared" si="190"/>
        <v>6.55264e-5</v>
      </c>
      <c r="LI8" s="151">
        <f t="shared" si="191"/>
        <v>2213.60340056064</v>
      </c>
      <c r="LK8" s="172">
        <v>45014</v>
      </c>
      <c r="LL8" s="168">
        <v>687.71</v>
      </c>
      <c r="LM8" s="149">
        <f t="shared" si="24"/>
        <v>6.8771</v>
      </c>
      <c r="LN8" s="150">
        <f t="shared" si="25"/>
        <v>6.64823e-5</v>
      </c>
      <c r="LO8" s="151">
        <f t="shared" si="26"/>
        <v>2187.20064242069</v>
      </c>
      <c r="LQ8" s="172">
        <v>45042</v>
      </c>
      <c r="LR8" s="168">
        <v>692.37</v>
      </c>
      <c r="LS8" s="149">
        <f t="shared" si="27"/>
        <v>6.9237</v>
      </c>
      <c r="LT8" s="150">
        <f t="shared" si="28"/>
        <v>6.79351e-5</v>
      </c>
      <c r="LU8" s="151">
        <f t="shared" si="29"/>
        <v>2126.02094667321</v>
      </c>
      <c r="LW8" s="172">
        <v>45075</v>
      </c>
      <c r="LX8" s="168">
        <v>705.75</v>
      </c>
      <c r="LY8" s="149">
        <f t="shared" si="30"/>
        <v>7.0575</v>
      </c>
      <c r="LZ8" s="150">
        <f t="shared" si="31"/>
        <v>6.67428e-5</v>
      </c>
      <c r="MA8" s="151">
        <f t="shared" si="32"/>
        <v>2122.97407582645</v>
      </c>
      <c r="MC8" s="172">
        <v>45105</v>
      </c>
      <c r="MD8" s="168">
        <v>721.01</v>
      </c>
      <c r="ME8" s="149">
        <f t="shared" si="33"/>
        <v>7.2101</v>
      </c>
      <c r="MF8" s="150">
        <f t="shared" si="34"/>
        <v>6.68923822474943e-5</v>
      </c>
      <c r="MG8" s="151">
        <f t="shared" si="35"/>
        <v>2073.39501005534</v>
      </c>
      <c r="MI8" s="172">
        <v>45134</v>
      </c>
      <c r="MJ8" s="168">
        <v>712.65</v>
      </c>
      <c r="MK8" s="149">
        <f t="shared" si="36"/>
        <v>7.1265</v>
      </c>
      <c r="ML8" s="150">
        <f t="shared" si="37"/>
        <v>6.64471e-5</v>
      </c>
      <c r="MM8" s="151">
        <f t="shared" si="38"/>
        <v>2111.7751694072</v>
      </c>
      <c r="MO8" s="172">
        <v>45167</v>
      </c>
      <c r="MP8" s="168">
        <v>718.51</v>
      </c>
      <c r="MQ8" s="149">
        <f t="shared" si="39"/>
        <v>7.1851</v>
      </c>
      <c r="MR8" s="150">
        <f t="shared" si="40"/>
        <v>6.64309e-5</v>
      </c>
      <c r="MS8" s="151">
        <f t="shared" si="41"/>
        <v>2095.06280612581</v>
      </c>
      <c r="MU8" s="173">
        <v>45195</v>
      </c>
      <c r="MV8" s="168" t="s">
        <v>3085</v>
      </c>
      <c r="MW8" s="149">
        <f t="shared" si="42"/>
        <v>7.1727</v>
      </c>
      <c r="MX8" s="150">
        <f t="shared" si="43"/>
        <v>6.52523e-5</v>
      </c>
      <c r="MY8" s="151">
        <f t="shared" si="44"/>
        <v>2136.59156271981</v>
      </c>
      <c r="NA8" s="173">
        <v>45226</v>
      </c>
      <c r="NB8" s="168">
        <v>717.82</v>
      </c>
      <c r="NC8" s="149">
        <f t="shared" si="45"/>
        <v>7.1782</v>
      </c>
      <c r="ND8" s="150">
        <f t="shared" si="46"/>
        <v>6.36064234353935e-5</v>
      </c>
      <c r="NE8" s="151">
        <f t="shared" si="47"/>
        <v>2190.19846075618</v>
      </c>
      <c r="NG8" s="173">
        <v>45258</v>
      </c>
      <c r="NH8" s="168">
        <v>711.32</v>
      </c>
      <c r="NI8" s="149">
        <f t="shared" si="48"/>
        <v>7.1132</v>
      </c>
      <c r="NJ8" s="150">
        <f t="shared" si="49"/>
        <v>6.51244e-5</v>
      </c>
      <c r="NK8" s="151">
        <f t="shared" si="50"/>
        <v>2158.69479852538</v>
      </c>
      <c r="NM8" s="173">
        <v>45287</v>
      </c>
      <c r="NN8" s="168">
        <v>710.02</v>
      </c>
      <c r="NO8" s="149">
        <f t="shared" si="51"/>
        <v>7.1002</v>
      </c>
      <c r="NP8" s="150">
        <f t="shared" si="52"/>
        <v>6.50545e-5</v>
      </c>
      <c r="NQ8" s="151">
        <f t="shared" si="53"/>
        <v>2164.97095616013</v>
      </c>
      <c r="NS8" s="173">
        <v>45349</v>
      </c>
      <c r="NT8" s="168">
        <v>710.57</v>
      </c>
      <c r="NU8" s="149">
        <f t="shared" si="54"/>
        <v>7.1057</v>
      </c>
      <c r="NV8" s="150">
        <f t="shared" si="55"/>
        <v>6.43666e-5</v>
      </c>
      <c r="NW8" s="151">
        <f t="shared" si="56"/>
        <v>2186.41482264806</v>
      </c>
      <c r="NY8" s="173">
        <v>45378</v>
      </c>
      <c r="NZ8" s="168">
        <v>709.46</v>
      </c>
      <c r="OA8" s="149">
        <f t="shared" si="57"/>
        <v>7.0946</v>
      </c>
      <c r="OB8" s="150">
        <f t="shared" si="58"/>
        <v>6.38372e-5</v>
      </c>
      <c r="OC8" s="151">
        <f t="shared" si="59"/>
        <v>2207.99586385638</v>
      </c>
      <c r="OE8" s="173">
        <v>45408</v>
      </c>
      <c r="OF8" s="168">
        <v>710.56</v>
      </c>
      <c r="OG8" s="149">
        <f t="shared" si="60"/>
        <v>7.1056</v>
      </c>
      <c r="OH8" s="150">
        <f t="shared" si="61"/>
        <v>6.23089e-5</v>
      </c>
      <c r="OI8" s="151">
        <f t="shared" si="62"/>
        <v>2258.65115422356</v>
      </c>
      <c r="OK8" s="173">
        <v>45441</v>
      </c>
      <c r="OL8" s="168">
        <v>711.06</v>
      </c>
      <c r="OM8" s="149">
        <f t="shared" si="63"/>
        <v>7.1106</v>
      </c>
      <c r="ON8" s="150">
        <f t="shared" si="64"/>
        <v>6.23143e-5</v>
      </c>
      <c r="OO8" s="151">
        <f t="shared" si="65"/>
        <v>2256.86733459893</v>
      </c>
      <c r="OQ8" s="173">
        <v>45469</v>
      </c>
      <c r="OR8" s="168">
        <v>712.48</v>
      </c>
      <c r="OS8" s="149">
        <f t="shared" si="66"/>
        <v>7.1248</v>
      </c>
      <c r="OT8" s="150">
        <f t="shared" si="67"/>
        <v>6.17803e-5</v>
      </c>
      <c r="OU8" s="151">
        <f t="shared" si="68"/>
        <v>2271.83773755256</v>
      </c>
      <c r="OW8" s="173">
        <v>45502</v>
      </c>
      <c r="OX8" s="168">
        <v>713.16</v>
      </c>
      <c r="OY8" s="149">
        <f t="shared" si="69"/>
        <v>7.1316</v>
      </c>
      <c r="OZ8" s="150">
        <f t="shared" si="70"/>
        <v>6.20854e-5</v>
      </c>
      <c r="PA8" s="151">
        <f t="shared" si="71"/>
        <v>2258.51791689391</v>
      </c>
      <c r="PC8" s="173">
        <v>45532</v>
      </c>
      <c r="PD8" s="168">
        <v>712.16</v>
      </c>
      <c r="PE8" s="149">
        <f t="shared" si="72"/>
        <v>7.1216</v>
      </c>
      <c r="PF8" s="150">
        <f t="shared" si="73"/>
        <v>6.48115e-5</v>
      </c>
      <c r="PG8" s="151">
        <f t="shared" si="74"/>
        <v>2166.5581512796</v>
      </c>
      <c r="PI8" s="147">
        <v>45561</v>
      </c>
      <c r="PJ8" s="152">
        <v>703.54</v>
      </c>
      <c r="PK8" s="149">
        <f t="shared" si="75"/>
        <v>7.0354</v>
      </c>
      <c r="PL8" s="150">
        <f>PL$2</f>
        <v>6.6128e-5</v>
      </c>
      <c r="PM8" s="151">
        <f t="shared" si="76"/>
        <v>2149.44243016278</v>
      </c>
      <c r="PO8" s="147">
        <v>45594</v>
      </c>
      <c r="PP8" s="152">
        <v>712.83</v>
      </c>
      <c r="PQ8" s="149">
        <f t="shared" si="77"/>
        <v>7.1283</v>
      </c>
      <c r="PR8" s="150">
        <f>PR$2</f>
        <v>6.35647e-5</v>
      </c>
      <c r="PS8" s="151">
        <f t="shared" si="78"/>
        <v>2206.97812889293</v>
      </c>
      <c r="PU8" s="147">
        <v>45623</v>
      </c>
      <c r="PV8" s="177">
        <v>719.82</v>
      </c>
      <c r="PW8" s="149">
        <f t="shared" si="79"/>
        <v>7.1982</v>
      </c>
      <c r="PX8" s="150">
        <f>PX$2</f>
        <v>6.30358043368633e-5</v>
      </c>
      <c r="PY8" s="151">
        <f t="shared" si="80"/>
        <v>2203.88430440944</v>
      </c>
      <c r="QA8" s="147">
        <v>45653</v>
      </c>
      <c r="QB8" s="152">
        <v>718.93</v>
      </c>
      <c r="QC8" s="149">
        <f t="shared" si="81"/>
        <v>7.1893</v>
      </c>
      <c r="QD8" s="150">
        <f>QD$2</f>
        <v>6.18735305036505e-5</v>
      </c>
      <c r="QE8" s="151">
        <f t="shared" si="82"/>
        <v>2248.06309376435</v>
      </c>
      <c r="QG8" s="147">
        <v>45672</v>
      </c>
      <c r="QH8" s="152">
        <v>718.83</v>
      </c>
      <c r="QI8" s="149">
        <f t="shared" si="83"/>
        <v>7.1883</v>
      </c>
      <c r="QJ8" s="150">
        <f>QJ$2</f>
        <v>6.10575161802418e-5</v>
      </c>
      <c r="QK8" s="151">
        <f t="shared" si="192"/>
        <v>2278.42466229846</v>
      </c>
      <c r="QM8" s="147">
        <v>45714</v>
      </c>
      <c r="QN8" s="152">
        <v>717.32</v>
      </c>
      <c r="QO8" s="149">
        <f t="shared" si="193"/>
        <v>7.1732</v>
      </c>
      <c r="QP8" s="150">
        <f t="shared" si="194"/>
        <v>6.30676084762866e-5</v>
      </c>
      <c r="QQ8" s="151">
        <f t="shared" si="195"/>
        <v>2210.45000836447</v>
      </c>
      <c r="QS8" s="147">
        <v>45714</v>
      </c>
      <c r="QT8" s="152">
        <v>717.32</v>
      </c>
      <c r="QU8" s="149">
        <f t="shared" si="84"/>
        <v>7.1732</v>
      </c>
      <c r="QV8" s="150">
        <f>QV$2</f>
        <v>6.30676084762866e-5</v>
      </c>
      <c r="QW8" s="151">
        <f t="shared" si="85"/>
        <v>2210.45000836447</v>
      </c>
      <c r="QY8" s="147">
        <v>45743</v>
      </c>
      <c r="QZ8" s="152">
        <v>717.63</v>
      </c>
      <c r="RA8" s="149">
        <f t="shared" si="86"/>
        <v>7.1763</v>
      </c>
      <c r="RB8" s="150">
        <f>RB$2</f>
        <v>6.02845430431637e-5</v>
      </c>
      <c r="RC8" s="151">
        <f t="shared" si="196"/>
        <v>2311.49756838482</v>
      </c>
      <c r="RE8" s="170">
        <v>45775</v>
      </c>
      <c r="RF8" s="152">
        <v>720.43</v>
      </c>
      <c r="RG8" s="149">
        <f t="shared" si="87"/>
        <v>7.2043</v>
      </c>
      <c r="RH8" s="150">
        <f>RH$2</f>
        <v>5.95699052838506e-5</v>
      </c>
      <c r="RI8" s="151">
        <f t="shared" si="197"/>
        <v>2330.13616867704</v>
      </c>
      <c r="RK8" s="170">
        <v>45805</v>
      </c>
      <c r="RL8" s="152">
        <v>718.94</v>
      </c>
      <c r="RM8" s="149">
        <f t="shared" si="88"/>
        <v>7.1894</v>
      </c>
      <c r="RN8" s="150">
        <f>RN$2</f>
        <v>6.15195324515534e-5</v>
      </c>
      <c r="RO8" s="151">
        <f t="shared" si="89"/>
        <v>2260.96753553843</v>
      </c>
      <c r="RQ8" s="170">
        <v>45834</v>
      </c>
      <c r="RR8" s="152">
        <v>716.2</v>
      </c>
      <c r="RS8" s="149">
        <f t="shared" si="198"/>
        <v>7.162</v>
      </c>
      <c r="RT8" s="150">
        <f>RT$2</f>
        <v>6.16029076572414e-5</v>
      </c>
      <c r="RU8" s="151">
        <f t="shared" si="90"/>
        <v>2266.54565763753</v>
      </c>
      <c r="RW8" s="147">
        <v>45867</v>
      </c>
      <c r="RX8" s="152">
        <v>715.11</v>
      </c>
      <c r="RY8" s="149">
        <f t="shared" si="199"/>
        <v>7.1511</v>
      </c>
      <c r="RZ8" s="150">
        <f>RZ$2</f>
        <v>6.10239824250931e-5</v>
      </c>
      <c r="SA8" s="151">
        <f t="shared" si="91"/>
        <v>2291.53556795458</v>
      </c>
      <c r="SC8" s="147">
        <v>45896</v>
      </c>
      <c r="SD8" s="152">
        <v>711.08</v>
      </c>
      <c r="SE8" s="149">
        <f t="shared" si="200"/>
        <v>7.1108</v>
      </c>
      <c r="SF8" s="150">
        <f>SF$2</f>
        <v>6.11396429444852e-5</v>
      </c>
      <c r="SG8" s="151">
        <f t="shared" si="201"/>
        <v>2300.16313213703</v>
      </c>
      <c r="SI8" s="147">
        <v>45926</v>
      </c>
      <c r="SJ8" s="152">
        <v>711.52</v>
      </c>
      <c r="SK8" s="149">
        <f t="shared" si="92"/>
        <v>7.1152</v>
      </c>
      <c r="SL8" s="150">
        <f>SL$2</f>
        <v>5.99520383693046e-5</v>
      </c>
      <c r="SM8" s="151">
        <f t="shared" si="93"/>
        <v>2344.2770407016</v>
      </c>
      <c r="SO8" s="147">
        <v>45959</v>
      </c>
      <c r="SP8" s="148">
        <v>708.43</v>
      </c>
      <c r="SQ8" s="149">
        <f t="shared" si="94"/>
        <v>7.0843</v>
      </c>
      <c r="SR8" s="150">
        <f>SR$2</f>
        <v>6.00961538461538e-5</v>
      </c>
      <c r="SS8" s="151">
        <f t="shared" si="95"/>
        <v>2348.85592083904</v>
      </c>
      <c r="SU8" s="147">
        <v>45987</v>
      </c>
      <c r="SV8" s="148">
        <v>707.96</v>
      </c>
      <c r="SW8" s="299">
        <f t="shared" si="202"/>
        <v>7.0796</v>
      </c>
      <c r="SX8" s="150">
        <f>SX$2</f>
        <v>6.00817111271329e-5</v>
      </c>
      <c r="SY8" s="151">
        <f t="shared" si="203"/>
        <v>2350.98028137183</v>
      </c>
      <c r="TA8" s="147">
        <v>46020</v>
      </c>
      <c r="TB8" s="148">
        <v>703.31</v>
      </c>
      <c r="TC8" s="299">
        <f t="shared" si="96"/>
        <v>7.0331</v>
      </c>
      <c r="TD8" s="150">
        <f>TD$2</f>
        <v>5.95876534382076e-5</v>
      </c>
      <c r="TE8" s="151">
        <f t="shared" si="97"/>
        <v>2386.14551193642</v>
      </c>
      <c r="TG8" s="147">
        <v>46050</v>
      </c>
      <c r="TH8" s="148">
        <v>697.55</v>
      </c>
      <c r="TI8" s="299">
        <f t="shared" si="98"/>
        <v>6.9755</v>
      </c>
      <c r="TJ8" s="150">
        <f>TJ$2</f>
        <v>5.95734540688669e-5</v>
      </c>
      <c r="TK8" s="151">
        <f t="shared" si="99"/>
        <v>2406.42247867536</v>
      </c>
      <c r="TM8" s="147">
        <v>46078</v>
      </c>
      <c r="TN8" s="148">
        <v>693.21</v>
      </c>
      <c r="TO8" s="299">
        <f t="shared" si="100"/>
        <v>6.9321</v>
      </c>
      <c r="TP8" s="150">
        <f>TP$2</f>
        <v>5.96729920038191e-5</v>
      </c>
      <c r="TQ8" s="151">
        <f t="shared" si="101"/>
        <v>2417.44925780066</v>
      </c>
      <c r="TS8" s="147">
        <v>46108</v>
      </c>
      <c r="TT8" s="148">
        <v>691.41</v>
      </c>
      <c r="TU8" s="299">
        <f t="shared" si="204"/>
        <v>6.9141</v>
      </c>
      <c r="TV8" s="150">
        <f>TV$2</f>
        <v>5.91434957236295e-5</v>
      </c>
      <c r="TW8" s="151">
        <f t="shared" si="102"/>
        <v>2445.44192302686</v>
      </c>
      <c r="TY8" s="147">
        <v>46140</v>
      </c>
      <c r="TZ8" s="148">
        <v>685.89</v>
      </c>
      <c r="UA8" s="299">
        <f t="shared" si="103"/>
        <v>6.8589</v>
      </c>
      <c r="UB8" s="150">
        <f>UB$2</f>
        <v>5.77233895174325e-5</v>
      </c>
      <c r="UC8" s="151">
        <f t="shared" si="104"/>
        <v>2525.76943824811</v>
      </c>
      <c r="UE8" s="147">
        <v>46169</v>
      </c>
      <c r="UF8" s="148">
        <v>682.91</v>
      </c>
      <c r="UG8" s="299">
        <f t="shared" si="105"/>
        <v>6.8291</v>
      </c>
      <c r="UH8" s="150">
        <f>UH$2</f>
        <v>5.62145145876665e-5</v>
      </c>
      <c r="UI8" s="151">
        <f t="shared" si="106"/>
        <v>2604.88204887906</v>
      </c>
      <c r="UK8" s="147">
        <v>46199</v>
      </c>
      <c r="UL8" s="148">
        <v>681.66</v>
      </c>
      <c r="UM8" s="299">
        <f t="shared" si="107"/>
        <v>6.8166</v>
      </c>
      <c r="UN8" s="150">
        <f>UN$2</f>
        <v>5.60035842293907e-5</v>
      </c>
      <c r="UO8" s="151">
        <f t="shared" si="108"/>
        <v>2619.48772115131</v>
      </c>
    </row>
    <row r="9" ht="15" customHeight="1" spans="2:561">
      <c r="B9" s="215">
        <v>43368</v>
      </c>
      <c r="C9" s="216">
        <v>684.4</v>
      </c>
      <c r="D9" s="217">
        <f t="shared" si="109"/>
        <v>6.844</v>
      </c>
      <c r="E9" s="218">
        <v>6.69232056215493e-5</v>
      </c>
      <c r="F9" s="219">
        <f t="shared" si="110"/>
        <v>2183.2992402104</v>
      </c>
      <c r="H9" s="215" t="s">
        <v>3086</v>
      </c>
      <c r="I9" s="216" t="s">
        <v>3087</v>
      </c>
      <c r="J9" s="217">
        <f t="shared" si="111"/>
        <v>6.951</v>
      </c>
      <c r="K9" s="218">
        <v>6.56491055309371e-5</v>
      </c>
      <c r="L9" s="219">
        <f t="shared" si="112"/>
        <v>2191.41130772551</v>
      </c>
      <c r="N9" s="215" t="s">
        <v>3088</v>
      </c>
      <c r="O9" s="216" t="s">
        <v>3089</v>
      </c>
      <c r="P9" s="217">
        <f t="shared" si="113"/>
        <v>6.9463</v>
      </c>
      <c r="Q9" s="218">
        <v>6.97495989398061e-5</v>
      </c>
      <c r="R9" s="219">
        <f t="shared" si="114"/>
        <v>2063.97650547774</v>
      </c>
      <c r="T9" s="215">
        <v>43459</v>
      </c>
      <c r="U9" s="216">
        <v>689.19</v>
      </c>
      <c r="V9" s="217">
        <f t="shared" si="205"/>
        <v>6.8919</v>
      </c>
      <c r="W9" s="218">
        <v>6.87710611374733e-5</v>
      </c>
      <c r="X9" s="219">
        <f t="shared" si="115"/>
        <v>2109.86810603752</v>
      </c>
      <c r="Z9" s="215" t="s">
        <v>3090</v>
      </c>
      <c r="AA9" s="216" t="s">
        <v>3091</v>
      </c>
      <c r="AB9" s="217">
        <f t="shared" si="0"/>
        <v>6.7472</v>
      </c>
      <c r="AC9" s="218">
        <v>7.10984713828653e-5</v>
      </c>
      <c r="AD9" s="219">
        <f t="shared" si="116"/>
        <v>2084.56841356414</v>
      </c>
      <c r="AF9" s="215">
        <v>43521</v>
      </c>
      <c r="AG9" s="216">
        <v>671.31</v>
      </c>
      <c r="AH9" s="217">
        <f t="shared" si="1"/>
        <v>6.7131</v>
      </c>
      <c r="AI9" s="218">
        <v>7.12250712250712e-5</v>
      </c>
      <c r="AJ9" s="219">
        <f t="shared" si="117"/>
        <v>2091.43316798499</v>
      </c>
      <c r="AK9" s="245">
        <f>1/AJ9</f>
        <v>0.000478141025641025</v>
      </c>
      <c r="AL9" s="215">
        <v>43550</v>
      </c>
      <c r="AM9" s="216">
        <v>670.42</v>
      </c>
      <c r="AN9" s="217">
        <f t="shared" si="2"/>
        <v>6.7042</v>
      </c>
      <c r="AO9" s="218">
        <v>7.0212392487274e-5</v>
      </c>
      <c r="AP9" s="219">
        <f t="shared" si="118"/>
        <v>2124.41454610543</v>
      </c>
      <c r="AR9" s="215">
        <v>43580</v>
      </c>
      <c r="AS9" s="216">
        <v>673.07</v>
      </c>
      <c r="AT9" s="217">
        <f t="shared" si="3"/>
        <v>6.7307</v>
      </c>
      <c r="AU9" s="218">
        <v>7.03705006861124e-5</v>
      </c>
      <c r="AV9" s="219">
        <f t="shared" si="119"/>
        <v>2111.29600190173</v>
      </c>
      <c r="AX9" s="215">
        <v>43613</v>
      </c>
      <c r="AY9" s="216">
        <v>689.73</v>
      </c>
      <c r="AZ9" s="217">
        <f t="shared" si="4"/>
        <v>6.8973</v>
      </c>
      <c r="BA9" s="218">
        <v>6.95410292072323e-5</v>
      </c>
      <c r="BB9" s="219">
        <f t="shared" si="120"/>
        <v>2084.87379119365</v>
      </c>
      <c r="BD9" s="215">
        <v>43641</v>
      </c>
      <c r="BE9" s="216">
        <v>685.8</v>
      </c>
      <c r="BF9" s="217">
        <f t="shared" si="5"/>
        <v>6.858</v>
      </c>
      <c r="BG9" s="218">
        <v>7.07463742483198e-5</v>
      </c>
      <c r="BH9" s="219">
        <f t="shared" si="121"/>
        <v>2061.09652960047</v>
      </c>
      <c r="BJ9" s="215" t="s">
        <v>3092</v>
      </c>
      <c r="BK9" s="216" t="s">
        <v>3093</v>
      </c>
      <c r="BL9" s="217">
        <f t="shared" si="6"/>
        <v>6.8796</v>
      </c>
      <c r="BM9" s="218">
        <v>7.1301247771836e-5</v>
      </c>
      <c r="BN9" s="219">
        <f t="shared" si="122"/>
        <v>2038.6359672074</v>
      </c>
      <c r="BP9" s="248">
        <v>43704</v>
      </c>
      <c r="BQ9" s="216">
        <v>708.1</v>
      </c>
      <c r="BR9" s="217">
        <f t="shared" si="7"/>
        <v>7.081</v>
      </c>
      <c r="BS9" s="218">
        <v>7.02740688685875e-5</v>
      </c>
      <c r="BT9" s="219">
        <f t="shared" si="123"/>
        <v>2009.603163395</v>
      </c>
      <c r="BV9" s="248">
        <v>43733</v>
      </c>
      <c r="BW9" s="216">
        <v>707.24</v>
      </c>
      <c r="BX9" s="217">
        <f t="shared" si="8"/>
        <v>7.0724</v>
      </c>
      <c r="BY9" s="218">
        <v>7.05965407695023e-5</v>
      </c>
      <c r="BZ9" s="219">
        <f t="shared" si="124"/>
        <v>2002.85617329337</v>
      </c>
      <c r="CB9" s="249" t="s">
        <v>3094</v>
      </c>
      <c r="CC9" s="251" t="s">
        <v>3095</v>
      </c>
      <c r="CD9" s="217">
        <f t="shared" si="9"/>
        <v>7.0749</v>
      </c>
      <c r="CE9" s="252">
        <v>7.13903266107442e-5</v>
      </c>
      <c r="CF9" s="219">
        <f t="shared" si="125"/>
        <v>1979.8866415073</v>
      </c>
      <c r="CH9" s="249" t="s">
        <v>3096</v>
      </c>
      <c r="CI9" s="251" t="s">
        <v>3097</v>
      </c>
      <c r="CJ9" s="217">
        <f t="shared" si="10"/>
        <v>7.0344</v>
      </c>
      <c r="CK9" s="252">
        <v>7.097232079489e-5</v>
      </c>
      <c r="CL9" s="219">
        <f t="shared" si="126"/>
        <v>2003.01376094621</v>
      </c>
      <c r="CN9" s="257" t="s">
        <v>3098</v>
      </c>
      <c r="CO9" s="256">
        <v>698.01</v>
      </c>
      <c r="CP9" s="217">
        <f t="shared" si="11"/>
        <v>6.9801</v>
      </c>
      <c r="CQ9" s="252">
        <v>7.18623118105709e-5</v>
      </c>
      <c r="CR9" s="219">
        <f t="shared" si="127"/>
        <v>1993.59608028538</v>
      </c>
      <c r="CT9" s="257" t="s">
        <v>3099</v>
      </c>
      <c r="CU9" s="258" t="s">
        <v>3100</v>
      </c>
      <c r="CV9" s="217">
        <f t="shared" si="12"/>
        <v>6.9351</v>
      </c>
      <c r="CW9" s="259">
        <v>7.3327222731439e-5</v>
      </c>
      <c r="CX9" s="219">
        <f t="shared" si="128"/>
        <v>1966.44604980462</v>
      </c>
      <c r="CY9" s="217"/>
      <c r="DA9" s="262" t="s">
        <v>3101</v>
      </c>
      <c r="DB9" s="262" t="s">
        <v>3102</v>
      </c>
      <c r="DC9" s="217">
        <f t="shared" si="13"/>
        <v>7.0232</v>
      </c>
      <c r="DD9" s="263">
        <v>7.0997515086972e-5</v>
      </c>
      <c r="DE9" s="219">
        <f t="shared" si="129"/>
        <v>2005.49607016744</v>
      </c>
      <c r="DF9" s="217"/>
      <c r="DH9" s="262" t="s">
        <v>3103</v>
      </c>
      <c r="DI9" s="262" t="s">
        <v>3104</v>
      </c>
      <c r="DJ9" s="217">
        <f t="shared" si="14"/>
        <v>7.0692</v>
      </c>
      <c r="DK9" s="263">
        <v>6.12088752869166e-5</v>
      </c>
      <c r="DL9" s="219">
        <f t="shared" si="130"/>
        <v>2311.08187630849</v>
      </c>
      <c r="DM9" s="217"/>
      <c r="DO9" s="262" t="s">
        <v>3105</v>
      </c>
      <c r="DP9" s="262" t="s">
        <v>3106</v>
      </c>
      <c r="DQ9" s="217">
        <f t="shared" si="15"/>
        <v>7.0703</v>
      </c>
      <c r="DR9" s="264">
        <v>6.538084341288e-5</v>
      </c>
      <c r="DS9" s="219">
        <f t="shared" si="131"/>
        <v>2163.27454280582</v>
      </c>
      <c r="DU9" s="262" t="s">
        <v>3107</v>
      </c>
      <c r="DV9" s="262" t="s">
        <v>3108</v>
      </c>
      <c r="DW9" s="217">
        <f t="shared" si="16"/>
        <v>7.1293</v>
      </c>
      <c r="DX9" s="264">
        <v>6.79578661230037e-5</v>
      </c>
      <c r="DY9" s="219">
        <f t="shared" si="132"/>
        <v>2064.01750522492</v>
      </c>
      <c r="EA9" s="265" t="s">
        <v>3109</v>
      </c>
      <c r="EB9" s="265" t="s">
        <v>3110</v>
      </c>
      <c r="EC9" s="217">
        <f t="shared" si="17"/>
        <v>7.0671</v>
      </c>
      <c r="ED9" s="264">
        <v>7.02000702000702e-5</v>
      </c>
      <c r="EE9" s="219">
        <f t="shared" si="133"/>
        <v>2015.67828387882</v>
      </c>
      <c r="EG9" s="265" t="s">
        <v>3111</v>
      </c>
      <c r="EH9" s="265" t="s">
        <v>3112</v>
      </c>
      <c r="EI9" s="217">
        <f t="shared" si="18"/>
        <v>6.9895</v>
      </c>
      <c r="EJ9" s="264">
        <v>6.84931506849315e-5</v>
      </c>
      <c r="EK9" s="219">
        <f t="shared" si="134"/>
        <v>2088.84755704986</v>
      </c>
      <c r="EM9" s="265" t="s">
        <v>3113</v>
      </c>
      <c r="EN9" s="265" t="s">
        <v>3114</v>
      </c>
      <c r="EO9" s="217">
        <f t="shared" si="19"/>
        <v>6.9079</v>
      </c>
      <c r="EP9" s="264">
        <v>6.83760683760684e-5</v>
      </c>
      <c r="EQ9" s="219">
        <f t="shared" si="135"/>
        <v>2117.14124408286</v>
      </c>
      <c r="ES9" s="265" t="s">
        <v>3115</v>
      </c>
      <c r="ET9" s="265" t="s">
        <v>3116</v>
      </c>
      <c r="EU9" s="217">
        <f t="shared" si="20"/>
        <v>6.8121</v>
      </c>
      <c r="EV9" s="264">
        <v>7.3909830007391e-5</v>
      </c>
      <c r="EW9" s="219">
        <f t="shared" si="136"/>
        <v>1986.17166512529</v>
      </c>
      <c r="EY9" s="265" t="s">
        <v>3117</v>
      </c>
      <c r="EZ9" s="265" t="s">
        <v>3118</v>
      </c>
      <c r="FA9" s="217">
        <f t="shared" si="137"/>
        <v>6.6989</v>
      </c>
      <c r="FB9" s="264">
        <v>6.83760683760684e-5</v>
      </c>
      <c r="FC9" s="219">
        <f t="shared" si="138"/>
        <v>2183.19425577334</v>
      </c>
      <c r="FE9" s="265" t="s">
        <v>3119</v>
      </c>
      <c r="FF9" s="265" t="s">
        <v>3120</v>
      </c>
      <c r="FG9" s="217">
        <f t="shared" si="139"/>
        <v>6.5749</v>
      </c>
      <c r="FH9" s="264">
        <v>7.097232079489e-5</v>
      </c>
      <c r="FI9" s="219">
        <f t="shared" si="140"/>
        <v>2142.99837259882</v>
      </c>
      <c r="FK9" s="265" t="s">
        <v>3121</v>
      </c>
      <c r="FL9" s="265" t="s">
        <v>3122</v>
      </c>
      <c r="FM9" s="217">
        <f t="shared" si="141"/>
        <v>6.5236</v>
      </c>
      <c r="FN9" s="264">
        <v>7.11743772241993e-5</v>
      </c>
      <c r="FO9" s="219">
        <f t="shared" si="142"/>
        <v>2153.71880556748</v>
      </c>
      <c r="FQ9" s="265" t="s">
        <v>3123</v>
      </c>
      <c r="FR9" s="265" t="s">
        <v>3124</v>
      </c>
      <c r="FS9" s="217">
        <f t="shared" si="143"/>
        <v>6.4847</v>
      </c>
      <c r="FT9" s="264">
        <v>7.10732054015636e-5</v>
      </c>
      <c r="FU9" s="219">
        <f t="shared" si="144"/>
        <v>2169.72257775996</v>
      </c>
      <c r="FW9" s="265" t="s">
        <v>3125</v>
      </c>
      <c r="FX9" s="265" t="s">
        <v>3126</v>
      </c>
      <c r="FY9" s="217">
        <f t="shared" si="145"/>
        <v>6.4516</v>
      </c>
      <c r="FZ9" s="264">
        <v>7.10101189419492e-5</v>
      </c>
      <c r="GA9" s="219">
        <f t="shared" si="146"/>
        <v>2182.79186558373</v>
      </c>
      <c r="GC9" s="265" t="s">
        <v>3127</v>
      </c>
      <c r="GD9" s="265" t="s">
        <v>3128</v>
      </c>
      <c r="GE9" s="217">
        <f t="shared" si="147"/>
        <v>6.5376</v>
      </c>
      <c r="GF9" s="272">
        <v>6.9060773480663e-5</v>
      </c>
      <c r="GG9" s="219">
        <f t="shared" si="148"/>
        <v>2214.8800783162</v>
      </c>
      <c r="GI9" s="265" t="s">
        <v>3129</v>
      </c>
      <c r="GJ9" s="265" t="s">
        <v>3130</v>
      </c>
      <c r="GK9" s="217">
        <f t="shared" si="149"/>
        <v>6.4924</v>
      </c>
      <c r="GL9" s="272">
        <v>6.9204152249135e-5</v>
      </c>
      <c r="GM9" s="219">
        <f t="shared" si="150"/>
        <v>2225.67925574518</v>
      </c>
      <c r="GO9" s="265" t="s">
        <v>3131</v>
      </c>
      <c r="GP9" s="265" t="s">
        <v>3132</v>
      </c>
      <c r="GQ9" s="217">
        <f t="shared" si="151"/>
        <v>6.4099</v>
      </c>
      <c r="GR9" s="272">
        <v>7.00035001750088e-5</v>
      </c>
      <c r="GS9" s="219">
        <f t="shared" si="152"/>
        <v>2228.58390926535</v>
      </c>
      <c r="GU9" s="265" t="s">
        <v>3133</v>
      </c>
      <c r="GV9" s="265" t="s">
        <v>3134</v>
      </c>
      <c r="GW9" s="217">
        <f t="shared" si="153"/>
        <v>6.4744</v>
      </c>
      <c r="GX9" s="272">
        <v>6.90369347600966e-5</v>
      </c>
      <c r="GY9" s="219">
        <f t="shared" si="154"/>
        <v>2237.27295193377</v>
      </c>
      <c r="HA9" s="265" t="s">
        <v>3135</v>
      </c>
      <c r="HB9" s="265" t="s">
        <v>3136</v>
      </c>
      <c r="HC9" s="217">
        <f t="shared" si="155"/>
        <v>6.4734</v>
      </c>
      <c r="HD9" s="272">
        <v>6.90488520628345e-5</v>
      </c>
      <c r="HE9" s="219">
        <f t="shared" si="156"/>
        <v>2237.23236629901</v>
      </c>
      <c r="HG9" s="168" t="s">
        <v>1831</v>
      </c>
      <c r="HH9" s="168" t="s">
        <v>3137</v>
      </c>
      <c r="HI9" s="149">
        <f t="shared" si="157"/>
        <v>6.4695</v>
      </c>
      <c r="HJ9" s="291">
        <v>6.98557033069345e-5</v>
      </c>
      <c r="HK9" s="151">
        <f t="shared" si="158"/>
        <v>2212.72485045212</v>
      </c>
      <c r="HM9" s="168" t="s">
        <v>1502</v>
      </c>
      <c r="HN9" s="168" t="s">
        <v>166</v>
      </c>
      <c r="HO9" s="149">
        <f t="shared" si="159"/>
        <v>6.389</v>
      </c>
      <c r="HP9" s="291">
        <v>7.05593623914055e-5</v>
      </c>
      <c r="HQ9" s="151">
        <f t="shared" si="160"/>
        <v>2218.26008279856</v>
      </c>
      <c r="HS9" s="168" t="s">
        <v>167</v>
      </c>
      <c r="HT9" s="168" t="s">
        <v>168</v>
      </c>
      <c r="HU9" s="149">
        <f t="shared" si="161"/>
        <v>6.398</v>
      </c>
      <c r="HV9" s="150">
        <v>6.98092398116143e-5</v>
      </c>
      <c r="HW9" s="151">
        <f t="shared" si="162"/>
        <v>2238.94206283214</v>
      </c>
      <c r="HY9" s="168" t="s">
        <v>169</v>
      </c>
      <c r="HZ9" s="168" t="s">
        <v>170</v>
      </c>
      <c r="IA9" s="149">
        <f t="shared" si="163"/>
        <v>6.3728</v>
      </c>
      <c r="IB9" s="150">
        <v>7.00653647186363e-5</v>
      </c>
      <c r="IC9" s="151">
        <f t="shared" si="164"/>
        <v>2239.57867687673</v>
      </c>
      <c r="IE9" s="168" t="s">
        <v>171</v>
      </c>
      <c r="IF9" s="168" t="s">
        <v>172</v>
      </c>
      <c r="IG9" s="149">
        <f t="shared" si="165"/>
        <v>6.3521</v>
      </c>
      <c r="IH9" s="150">
        <f t="shared" si="166"/>
        <v>7.00653647186363e-5</v>
      </c>
      <c r="II9" s="151">
        <f t="shared" si="167"/>
        <v>2246.87693707593</v>
      </c>
      <c r="IK9" s="168" t="s">
        <v>173</v>
      </c>
      <c r="IL9" s="168" t="s">
        <v>174</v>
      </c>
      <c r="IM9" s="149">
        <f t="shared" si="168"/>
        <v>6.3313</v>
      </c>
      <c r="IN9" s="150">
        <v>6.95509576789906e-5</v>
      </c>
      <c r="IO9" s="151">
        <f t="shared" si="169"/>
        <v>2270.93128425442</v>
      </c>
      <c r="IQ9" s="168" t="s">
        <v>175</v>
      </c>
      <c r="IR9" s="168" t="s">
        <v>176</v>
      </c>
      <c r="IS9" s="149">
        <f t="shared" si="170"/>
        <v>6.3732</v>
      </c>
      <c r="IT9" s="150">
        <v>6.97405036048495e-5</v>
      </c>
      <c r="IU9" s="151">
        <f t="shared" si="171"/>
        <v>2249.86973357183</v>
      </c>
      <c r="IW9" s="168" t="s">
        <v>177</v>
      </c>
      <c r="IX9" s="168" t="s">
        <v>178</v>
      </c>
      <c r="IY9" s="149">
        <f t="shared" si="172"/>
        <v>6.559</v>
      </c>
      <c r="IZ9" s="150">
        <v>6.9000900574845e-5</v>
      </c>
      <c r="JA9" s="151">
        <f t="shared" si="173"/>
        <v>2209.56921314225</v>
      </c>
      <c r="JC9" s="168" t="s">
        <v>179</v>
      </c>
      <c r="JD9" s="168" t="s">
        <v>180</v>
      </c>
      <c r="JE9" s="149">
        <f t="shared" si="174"/>
        <v>6.6766</v>
      </c>
      <c r="JF9" s="150">
        <v>6.87132691338819e-5</v>
      </c>
      <c r="JG9" s="151">
        <f t="shared" si="175"/>
        <v>2179.73667106012</v>
      </c>
      <c r="JI9" s="168" t="s">
        <v>181</v>
      </c>
      <c r="JJ9" s="168" t="s">
        <v>182</v>
      </c>
      <c r="JK9" s="149">
        <f t="shared" si="176"/>
        <v>6.685</v>
      </c>
      <c r="JL9" s="150">
        <v>6.72696283020953e-5</v>
      </c>
      <c r="JM9" s="151">
        <f t="shared" si="177"/>
        <v>2223.7172263276</v>
      </c>
      <c r="JO9" s="168" t="s">
        <v>183</v>
      </c>
      <c r="JP9" s="168" t="s">
        <v>184</v>
      </c>
      <c r="JQ9" s="149">
        <f t="shared" si="178"/>
        <v>6.7483</v>
      </c>
      <c r="JR9" s="150">
        <v>6.6964057824237e-5</v>
      </c>
      <c r="JS9" s="151">
        <f t="shared" si="179"/>
        <v>2212.91053361587</v>
      </c>
      <c r="JU9" s="168" t="s">
        <v>185</v>
      </c>
      <c r="JV9" s="168" t="s">
        <v>186</v>
      </c>
      <c r="JW9" s="149">
        <f t="shared" si="180"/>
        <v>6.8486</v>
      </c>
      <c r="JX9" s="150">
        <v>6.75440952642568e-5</v>
      </c>
      <c r="JY9" s="151">
        <f t="shared" si="181"/>
        <v>2161.77659083608</v>
      </c>
      <c r="KA9" s="168" t="s">
        <v>187</v>
      </c>
      <c r="KB9" s="168" t="s">
        <v>188</v>
      </c>
      <c r="KC9" s="149">
        <f t="shared" si="182"/>
        <v>7.0722</v>
      </c>
      <c r="KD9" s="150">
        <v>6.59566177164246e-5</v>
      </c>
      <c r="KE9" s="151">
        <f t="shared" si="183"/>
        <v>2143.81393399508</v>
      </c>
      <c r="KG9" s="168" t="s">
        <v>189</v>
      </c>
      <c r="KH9" s="168" t="s">
        <v>190</v>
      </c>
      <c r="KI9" s="149">
        <f t="shared" si="184"/>
        <v>7.1638</v>
      </c>
      <c r="KJ9" s="150">
        <v>6.47757714536832e-5</v>
      </c>
      <c r="KK9" s="151">
        <f t="shared" si="185"/>
        <v>2154.98352047796</v>
      </c>
      <c r="KM9" s="168" t="s">
        <v>191</v>
      </c>
      <c r="KN9" s="168" t="s">
        <v>192</v>
      </c>
      <c r="KO9" s="149">
        <f t="shared" si="186"/>
        <v>7.1339</v>
      </c>
      <c r="KP9" s="150">
        <v>6.34553649821879e-5</v>
      </c>
      <c r="KQ9" s="151">
        <f t="shared" si="187"/>
        <v>2209.04537335819</v>
      </c>
      <c r="KS9" s="168" t="s">
        <v>193</v>
      </c>
      <c r="KT9" s="168" t="s">
        <v>194</v>
      </c>
      <c r="KU9" s="149">
        <f t="shared" si="21"/>
        <v>6.9546</v>
      </c>
      <c r="KV9" s="150">
        <v>6.38655925980027e-5</v>
      </c>
      <c r="KW9" s="151">
        <f t="shared" si="22"/>
        <v>2251.44269490697</v>
      </c>
      <c r="KY9" s="168" t="s">
        <v>195</v>
      </c>
      <c r="KZ9" s="168" t="s">
        <v>196</v>
      </c>
      <c r="LA9" s="149">
        <f t="shared" si="23"/>
        <v>6.7674</v>
      </c>
      <c r="LB9" s="150">
        <v>6.67473969847454e-5</v>
      </c>
      <c r="LC9" s="151">
        <f t="shared" si="188"/>
        <v>2213.82771049443</v>
      </c>
      <c r="LE9" s="172">
        <v>44980</v>
      </c>
      <c r="LF9" s="168">
        <v>690.28</v>
      </c>
      <c r="LG9" s="149">
        <f t="shared" si="189"/>
        <v>6.9028</v>
      </c>
      <c r="LH9" s="150">
        <f t="shared" si="190"/>
        <v>6.55264e-5</v>
      </c>
      <c r="LI9" s="151">
        <f t="shared" si="191"/>
        <v>2210.84553574566</v>
      </c>
      <c r="LK9" s="172">
        <v>45013</v>
      </c>
      <c r="LL9" s="168">
        <v>687.49</v>
      </c>
      <c r="LM9" s="149">
        <f t="shared" si="24"/>
        <v>6.8749</v>
      </c>
      <c r="LN9" s="150">
        <f t="shared" si="25"/>
        <v>6.64823e-5</v>
      </c>
      <c r="LO9" s="151">
        <f t="shared" si="26"/>
        <v>2187.90055680684</v>
      </c>
      <c r="LQ9" s="172">
        <v>45041</v>
      </c>
      <c r="LR9" s="168">
        <v>688.47</v>
      </c>
      <c r="LS9" s="149">
        <f t="shared" si="27"/>
        <v>6.8847</v>
      </c>
      <c r="LT9" s="150">
        <f t="shared" si="28"/>
        <v>6.79351e-5</v>
      </c>
      <c r="LU9" s="151">
        <f t="shared" si="29"/>
        <v>2138.06429161493</v>
      </c>
      <c r="LW9" s="172">
        <v>45072</v>
      </c>
      <c r="LX9" s="168">
        <v>707.6</v>
      </c>
      <c r="LY9" s="149">
        <f t="shared" si="30"/>
        <v>7.076</v>
      </c>
      <c r="LZ9" s="150">
        <f t="shared" si="31"/>
        <v>6.67428e-5</v>
      </c>
      <c r="MA9" s="151">
        <f t="shared" si="32"/>
        <v>2117.42362071017</v>
      </c>
      <c r="MC9" s="172">
        <v>45104</v>
      </c>
      <c r="MD9" s="168">
        <v>720.98</v>
      </c>
      <c r="ME9" s="149">
        <f t="shared" si="33"/>
        <v>7.2098</v>
      </c>
      <c r="MF9" s="150">
        <f t="shared" si="34"/>
        <v>6.68923822474943e-5</v>
      </c>
      <c r="MG9" s="151">
        <f t="shared" si="35"/>
        <v>2073.48128408555</v>
      </c>
      <c r="MI9" s="172">
        <v>45133</v>
      </c>
      <c r="MJ9" s="168">
        <v>712.95</v>
      </c>
      <c r="MK9" s="149">
        <f t="shared" si="36"/>
        <v>7.1295</v>
      </c>
      <c r="ML9" s="150">
        <f t="shared" si="37"/>
        <v>6.64471e-5</v>
      </c>
      <c r="MM9" s="151">
        <f t="shared" si="38"/>
        <v>2110.88656214046</v>
      </c>
      <c r="MO9" s="172">
        <v>45166</v>
      </c>
      <c r="MP9" s="168">
        <v>718.56</v>
      </c>
      <c r="MQ9" s="149">
        <f t="shared" si="39"/>
        <v>7.1856</v>
      </c>
      <c r="MR9" s="150">
        <f t="shared" si="40"/>
        <v>6.64309e-5</v>
      </c>
      <c r="MS9" s="151">
        <f t="shared" si="41"/>
        <v>2094.91702408909</v>
      </c>
      <c r="MU9" s="173">
        <v>45194</v>
      </c>
      <c r="MV9" s="168" t="s">
        <v>3085</v>
      </c>
      <c r="MW9" s="149">
        <f t="shared" si="42"/>
        <v>7.1727</v>
      </c>
      <c r="MX9" s="150">
        <f t="shared" si="43"/>
        <v>6.52523e-5</v>
      </c>
      <c r="MY9" s="151">
        <f t="shared" si="44"/>
        <v>2136.59156271981</v>
      </c>
      <c r="NA9" s="173">
        <v>45225</v>
      </c>
      <c r="NB9" s="168">
        <v>717.84</v>
      </c>
      <c r="NC9" s="149">
        <f t="shared" si="45"/>
        <v>7.1784</v>
      </c>
      <c r="ND9" s="150">
        <f t="shared" si="46"/>
        <v>6.36064234353935e-5</v>
      </c>
      <c r="NE9" s="151">
        <f t="shared" si="47"/>
        <v>2190.13743884431</v>
      </c>
      <c r="NG9" s="173">
        <v>45257</v>
      </c>
      <c r="NH9" s="168">
        <v>711.59</v>
      </c>
      <c r="NI9" s="149">
        <f t="shared" si="48"/>
        <v>7.1159</v>
      </c>
      <c r="NJ9" s="150">
        <f t="shared" si="49"/>
        <v>6.51244e-5</v>
      </c>
      <c r="NK9" s="151">
        <f t="shared" si="50"/>
        <v>2157.87572069179</v>
      </c>
      <c r="NM9" s="173">
        <v>45286</v>
      </c>
      <c r="NN9" s="168">
        <v>709.65</v>
      </c>
      <c r="NO9" s="149">
        <f t="shared" si="51"/>
        <v>7.0965</v>
      </c>
      <c r="NP9" s="150">
        <f t="shared" si="52"/>
        <v>6.50545e-5</v>
      </c>
      <c r="NQ9" s="151">
        <f t="shared" si="53"/>
        <v>2166.09973690244</v>
      </c>
      <c r="NS9" s="173">
        <v>45348</v>
      </c>
      <c r="NT9" s="168">
        <v>710.8</v>
      </c>
      <c r="NU9" s="149">
        <f t="shared" si="54"/>
        <v>7.108</v>
      </c>
      <c r="NV9" s="150">
        <f t="shared" si="55"/>
        <v>6.43666e-5</v>
      </c>
      <c r="NW9" s="151">
        <f t="shared" si="56"/>
        <v>2185.70734458221</v>
      </c>
      <c r="NY9" s="173">
        <v>45377</v>
      </c>
      <c r="NZ9" s="168">
        <v>709.43</v>
      </c>
      <c r="OA9" s="149">
        <f t="shared" si="57"/>
        <v>7.0943</v>
      </c>
      <c r="OB9" s="150">
        <f t="shared" si="58"/>
        <v>6.38372e-5</v>
      </c>
      <c r="OC9" s="151">
        <f t="shared" si="59"/>
        <v>2208.08923441572</v>
      </c>
      <c r="OE9" s="173">
        <v>45407</v>
      </c>
      <c r="OF9" s="168">
        <v>710.58</v>
      </c>
      <c r="OG9" s="149">
        <f t="shared" si="60"/>
        <v>7.1058</v>
      </c>
      <c r="OH9" s="150">
        <f t="shared" si="61"/>
        <v>6.23089e-5</v>
      </c>
      <c r="OI9" s="151">
        <f t="shared" si="62"/>
        <v>2258.58758217947</v>
      </c>
      <c r="OK9" s="173">
        <v>45440</v>
      </c>
      <c r="OL9" s="168">
        <v>711.01</v>
      </c>
      <c r="OM9" s="149">
        <f t="shared" si="63"/>
        <v>7.1101</v>
      </c>
      <c r="ON9" s="150">
        <f t="shared" si="64"/>
        <v>6.23143e-5</v>
      </c>
      <c r="OO9" s="151">
        <f t="shared" si="65"/>
        <v>2257.02604314977</v>
      </c>
      <c r="OQ9" s="173">
        <v>45468</v>
      </c>
      <c r="OR9" s="168">
        <v>712.25</v>
      </c>
      <c r="OS9" s="149">
        <f t="shared" si="66"/>
        <v>7.1225</v>
      </c>
      <c r="OT9" s="150">
        <f t="shared" si="67"/>
        <v>6.17803e-5</v>
      </c>
      <c r="OU9" s="151">
        <f t="shared" si="68"/>
        <v>2272.5713601284</v>
      </c>
      <c r="OW9" s="173">
        <v>45499</v>
      </c>
      <c r="OX9" s="168">
        <v>712.7</v>
      </c>
      <c r="OY9" s="149">
        <f t="shared" si="69"/>
        <v>7.127</v>
      </c>
      <c r="OZ9" s="150">
        <f t="shared" si="70"/>
        <v>6.20854e-5</v>
      </c>
      <c r="PA9" s="151">
        <f t="shared" si="71"/>
        <v>2259.97563857452</v>
      </c>
      <c r="PC9" s="173">
        <v>45531</v>
      </c>
      <c r="PD9" s="168">
        <v>712.49</v>
      </c>
      <c r="PE9" s="149">
        <f t="shared" si="72"/>
        <v>7.1249</v>
      </c>
      <c r="PF9" s="150">
        <f t="shared" si="73"/>
        <v>6.48115e-5</v>
      </c>
      <c r="PG9" s="151">
        <f t="shared" si="74"/>
        <v>2165.55467868361</v>
      </c>
      <c r="PI9" s="147">
        <v>45560</v>
      </c>
      <c r="PJ9" s="152">
        <v>702.02</v>
      </c>
      <c r="PK9" s="149">
        <f t="shared" si="75"/>
        <v>7.0202</v>
      </c>
      <c r="PL9" s="150">
        <f>PL$2</f>
        <v>6.6128e-5</v>
      </c>
      <c r="PM9" s="151">
        <f t="shared" si="76"/>
        <v>2154.0963609537</v>
      </c>
      <c r="PO9" s="147">
        <v>45593</v>
      </c>
      <c r="PP9" s="152">
        <v>713.07</v>
      </c>
      <c r="PQ9" s="149">
        <f t="shared" si="77"/>
        <v>7.1307</v>
      </c>
      <c r="PR9" s="150">
        <f>PR$2</f>
        <v>6.35647e-5</v>
      </c>
      <c r="PS9" s="151">
        <f t="shared" si="78"/>
        <v>2206.23531998086</v>
      </c>
      <c r="PU9" s="147">
        <v>45622</v>
      </c>
      <c r="PV9" s="177">
        <v>719.1</v>
      </c>
      <c r="PW9" s="149">
        <f t="shared" si="79"/>
        <v>7.191</v>
      </c>
      <c r="PX9" s="150">
        <f>PX$2</f>
        <v>6.30358043368633e-5</v>
      </c>
      <c r="PY9" s="151">
        <f t="shared" si="80"/>
        <v>2206.09094701711</v>
      </c>
      <c r="QA9" s="147">
        <v>45652</v>
      </c>
      <c r="QB9" s="152">
        <v>718.97</v>
      </c>
      <c r="QC9" s="149">
        <f t="shared" si="81"/>
        <v>7.1897</v>
      </c>
      <c r="QD9" s="150">
        <f>QD$2</f>
        <v>6.18735305036505e-5</v>
      </c>
      <c r="QE9" s="151">
        <f t="shared" si="82"/>
        <v>2247.93802244878</v>
      </c>
      <c r="QG9" s="147">
        <v>45671</v>
      </c>
      <c r="QH9" s="152">
        <v>718.78</v>
      </c>
      <c r="QI9" s="149">
        <f t="shared" si="83"/>
        <v>7.1878</v>
      </c>
      <c r="QJ9" s="150">
        <f>QJ$2</f>
        <v>6.10575161802418e-5</v>
      </c>
      <c r="QK9" s="151">
        <f t="shared" si="192"/>
        <v>2278.58315479006</v>
      </c>
      <c r="QM9" s="147">
        <v>45713</v>
      </c>
      <c r="QN9" s="152">
        <v>717.26</v>
      </c>
      <c r="QO9" s="149">
        <f t="shared" si="193"/>
        <v>7.1726</v>
      </c>
      <c r="QP9" s="150">
        <f t="shared" si="194"/>
        <v>6.30676084762866e-5</v>
      </c>
      <c r="QQ9" s="151">
        <f t="shared" si="195"/>
        <v>2210.63491620891</v>
      </c>
      <c r="QS9" s="147">
        <v>45713</v>
      </c>
      <c r="QT9" s="152">
        <v>717.26</v>
      </c>
      <c r="QU9" s="149">
        <f t="shared" si="84"/>
        <v>7.1726</v>
      </c>
      <c r="QV9" s="150">
        <f>QV$2</f>
        <v>6.30676084762866e-5</v>
      </c>
      <c r="QW9" s="151">
        <f t="shared" si="85"/>
        <v>2210.63491620891</v>
      </c>
      <c r="QY9" s="147">
        <v>45742</v>
      </c>
      <c r="QZ9" s="152">
        <v>717.54</v>
      </c>
      <c r="RA9" s="149">
        <f t="shared" si="86"/>
        <v>7.1754</v>
      </c>
      <c r="RB9" s="150">
        <f>RB$2</f>
        <v>6.02845430431637e-5</v>
      </c>
      <c r="RC9" s="151">
        <f t="shared" si="196"/>
        <v>2311.78749616746</v>
      </c>
      <c r="RE9" s="170">
        <v>45772</v>
      </c>
      <c r="RF9" s="152">
        <v>720.66</v>
      </c>
      <c r="RG9" s="149">
        <f t="shared" si="87"/>
        <v>7.2066</v>
      </c>
      <c r="RH9" s="150">
        <f>RH$2</f>
        <v>5.95699052838506e-5</v>
      </c>
      <c r="RI9" s="151">
        <f t="shared" si="197"/>
        <v>2329.39250131824</v>
      </c>
      <c r="RK9" s="170">
        <v>45804</v>
      </c>
      <c r="RL9" s="152">
        <v>718.76</v>
      </c>
      <c r="RM9" s="149">
        <f t="shared" si="88"/>
        <v>7.1876</v>
      </c>
      <c r="RN9" s="150">
        <f>RN$2</f>
        <v>6.15195324515534e-5</v>
      </c>
      <c r="RO9" s="151">
        <f t="shared" si="89"/>
        <v>2261.53375257388</v>
      </c>
      <c r="RQ9" s="170">
        <v>45833</v>
      </c>
      <c r="RR9" s="152">
        <v>716.68</v>
      </c>
      <c r="RS9" s="149">
        <f t="shared" si="198"/>
        <v>7.1668</v>
      </c>
      <c r="RT9" s="150">
        <f>RT$2</f>
        <v>6.16029076572414e-5</v>
      </c>
      <c r="RU9" s="151">
        <f t="shared" si="90"/>
        <v>2265.02762739298</v>
      </c>
      <c r="RW9" s="147">
        <v>45866</v>
      </c>
      <c r="RX9" s="152">
        <v>714.67</v>
      </c>
      <c r="RY9" s="149">
        <f t="shared" si="199"/>
        <v>7.1467</v>
      </c>
      <c r="RZ9" s="150">
        <f>RZ$2</f>
        <v>6.10239824250931e-5</v>
      </c>
      <c r="SA9" s="151">
        <f t="shared" si="91"/>
        <v>2292.94639483958</v>
      </c>
      <c r="SC9" s="147">
        <v>45895</v>
      </c>
      <c r="SD9" s="152">
        <v>711.88</v>
      </c>
      <c r="SE9" s="149">
        <f t="shared" si="200"/>
        <v>7.1188</v>
      </c>
      <c r="SF9" s="150">
        <f>SF$2</f>
        <v>6.11396429444852e-5</v>
      </c>
      <c r="SG9" s="151">
        <f t="shared" si="201"/>
        <v>2297.57824352419</v>
      </c>
      <c r="SI9" s="147">
        <v>45925</v>
      </c>
      <c r="SJ9" s="152">
        <v>711.18</v>
      </c>
      <c r="SK9" s="149">
        <f t="shared" si="92"/>
        <v>7.1118</v>
      </c>
      <c r="SL9" s="150">
        <f>SL$2</f>
        <v>5.99520383693046e-5</v>
      </c>
      <c r="SM9" s="151">
        <f t="shared" si="93"/>
        <v>2345.39778958913</v>
      </c>
      <c r="SO9" s="147">
        <v>45958</v>
      </c>
      <c r="SP9" s="148">
        <v>708.56</v>
      </c>
      <c r="SQ9" s="149">
        <f t="shared" si="94"/>
        <v>7.0856</v>
      </c>
      <c r="SR9" s="150">
        <f>SR$2</f>
        <v>6.00961538461538e-5</v>
      </c>
      <c r="SS9" s="151">
        <f t="shared" si="95"/>
        <v>2348.42497459637</v>
      </c>
      <c r="SU9" s="147">
        <v>45986</v>
      </c>
      <c r="SV9" s="148">
        <v>708.26</v>
      </c>
      <c r="SW9" s="299">
        <f t="shared" si="202"/>
        <v>7.0826</v>
      </c>
      <c r="SX9" s="150">
        <f>SX$2</f>
        <v>6.00817111271329e-5</v>
      </c>
      <c r="SY9" s="151">
        <f t="shared" si="203"/>
        <v>2349.98446898032</v>
      </c>
      <c r="TA9" s="147">
        <v>46017</v>
      </c>
      <c r="TB9" s="148">
        <v>703.58</v>
      </c>
      <c r="TC9" s="299">
        <f t="shared" si="96"/>
        <v>7.0358</v>
      </c>
      <c r="TD9" s="150">
        <f>TD$2</f>
        <v>5.95876534382076e-5</v>
      </c>
      <c r="TE9" s="151">
        <f t="shared" si="97"/>
        <v>2385.22982461127</v>
      </c>
      <c r="TG9" s="147">
        <v>46049</v>
      </c>
      <c r="TH9" s="148">
        <v>698.58</v>
      </c>
      <c r="TI9" s="299">
        <f t="shared" si="98"/>
        <v>6.9858</v>
      </c>
      <c r="TJ9" s="150">
        <f>TJ$2</f>
        <v>5.95734540688669e-5</v>
      </c>
      <c r="TK9" s="151">
        <f t="shared" si="99"/>
        <v>2402.87440235907</v>
      </c>
      <c r="TM9" s="147">
        <v>46077</v>
      </c>
      <c r="TN9" s="148">
        <v>694.14</v>
      </c>
      <c r="TO9" s="299">
        <f t="shared" si="100"/>
        <v>6.9414</v>
      </c>
      <c r="TP9" s="150">
        <f>TP$2</f>
        <v>5.96729920038191e-5</v>
      </c>
      <c r="TQ9" s="151">
        <f t="shared" si="101"/>
        <v>2414.2103898349</v>
      </c>
      <c r="TS9" s="147">
        <v>46107</v>
      </c>
      <c r="TT9" s="148">
        <v>690.56</v>
      </c>
      <c r="TU9" s="299">
        <f t="shared" si="204"/>
        <v>6.9056</v>
      </c>
      <c r="TV9" s="150">
        <f>TV$2</f>
        <v>5.91434957236295e-5</v>
      </c>
      <c r="TW9" s="151">
        <f t="shared" si="102"/>
        <v>2448.45198100093</v>
      </c>
      <c r="TY9" s="147">
        <v>46139</v>
      </c>
      <c r="TZ9" s="148">
        <v>685.79</v>
      </c>
      <c r="UA9" s="299">
        <f t="shared" si="103"/>
        <v>6.8579</v>
      </c>
      <c r="UB9" s="150">
        <f>UB$2</f>
        <v>5.77233895174325e-5</v>
      </c>
      <c r="UC9" s="151">
        <f t="shared" si="104"/>
        <v>2526.13773895799</v>
      </c>
      <c r="UE9" s="147">
        <v>46168</v>
      </c>
      <c r="UF9" s="148">
        <v>682.88</v>
      </c>
      <c r="UG9" s="299">
        <f t="shared" si="105"/>
        <v>6.8288</v>
      </c>
      <c r="UH9" s="150">
        <f>UH$2</f>
        <v>5.62145145876665e-5</v>
      </c>
      <c r="UI9" s="151">
        <f t="shared" si="106"/>
        <v>2604.99648547329</v>
      </c>
      <c r="UK9" s="147">
        <v>46198</v>
      </c>
      <c r="UL9" s="148">
        <v>682.09</v>
      </c>
      <c r="UM9" s="299">
        <f t="shared" si="107"/>
        <v>6.8209</v>
      </c>
      <c r="UN9" s="150">
        <f>UN$2</f>
        <v>5.60035842293907e-5</v>
      </c>
      <c r="UO9" s="151">
        <f t="shared" si="108"/>
        <v>2617.83635590611</v>
      </c>
    </row>
    <row r="10" ht="15" customHeight="1" spans="2:561">
      <c r="B10" s="215">
        <v>43364</v>
      </c>
      <c r="C10" s="216">
        <v>683.57</v>
      </c>
      <c r="D10" s="217">
        <f t="shared" si="109"/>
        <v>6.8357</v>
      </c>
      <c r="E10" s="218">
        <v>6.69232056215493e-5</v>
      </c>
      <c r="F10" s="219">
        <f t="shared" si="110"/>
        <v>2185.95023187091</v>
      </c>
      <c r="H10" s="215" t="s">
        <v>3138</v>
      </c>
      <c r="I10" s="216" t="s">
        <v>3139</v>
      </c>
      <c r="J10" s="217">
        <f t="shared" si="111"/>
        <v>6.9409</v>
      </c>
      <c r="K10" s="218">
        <v>6.56491055309371e-5</v>
      </c>
      <c r="L10" s="219">
        <f t="shared" si="112"/>
        <v>2194.60012390324</v>
      </c>
      <c r="N10" s="215" t="s">
        <v>3140</v>
      </c>
      <c r="O10" s="216" t="s">
        <v>3141</v>
      </c>
      <c r="P10" s="217">
        <f t="shared" si="113"/>
        <v>6.9453</v>
      </c>
      <c r="Q10" s="218">
        <v>6.97495989398061e-5</v>
      </c>
      <c r="R10" s="219">
        <f t="shared" si="114"/>
        <v>2064.27368148244</v>
      </c>
      <c r="T10" s="215">
        <v>43458</v>
      </c>
      <c r="U10" s="216">
        <v>690.06</v>
      </c>
      <c r="V10" s="217">
        <f t="shared" si="205"/>
        <v>6.9006</v>
      </c>
      <c r="W10" s="218">
        <v>6.87710611374733e-5</v>
      </c>
      <c r="X10" s="219">
        <f t="shared" si="115"/>
        <v>2107.20806886358</v>
      </c>
      <c r="Z10" s="215" t="s">
        <v>3142</v>
      </c>
      <c r="AA10" s="216" t="s">
        <v>3143</v>
      </c>
      <c r="AB10" s="217">
        <f t="shared" si="0"/>
        <v>6.7941</v>
      </c>
      <c r="AC10" s="218">
        <v>7.10984713828653e-5</v>
      </c>
      <c r="AD10" s="219">
        <f t="shared" si="116"/>
        <v>2070.17853726027</v>
      </c>
      <c r="AF10" s="215">
        <v>43518</v>
      </c>
      <c r="AG10" s="216">
        <v>671.51</v>
      </c>
      <c r="AH10" s="217">
        <f t="shared" si="1"/>
        <v>6.7151</v>
      </c>
      <c r="AI10" s="218">
        <v>7.12250712250712e-5</v>
      </c>
      <c r="AJ10" s="219">
        <f t="shared" si="117"/>
        <v>2090.81026343614</v>
      </c>
      <c r="AL10" s="215">
        <v>43549</v>
      </c>
      <c r="AM10" s="216">
        <v>670.98</v>
      </c>
      <c r="AN10" s="217">
        <f t="shared" si="2"/>
        <v>6.7098</v>
      </c>
      <c r="AO10" s="218">
        <v>7.0212392487274e-5</v>
      </c>
      <c r="AP10" s="219">
        <f t="shared" si="118"/>
        <v>2122.64150943396</v>
      </c>
      <c r="AR10" s="215">
        <v>43579</v>
      </c>
      <c r="AS10" s="216">
        <v>672.05</v>
      </c>
      <c r="AT10" s="217">
        <f t="shared" si="3"/>
        <v>6.7205</v>
      </c>
      <c r="AU10" s="218">
        <v>7.03705006861124e-5</v>
      </c>
      <c r="AV10" s="219">
        <f t="shared" si="119"/>
        <v>2114.50040919574</v>
      </c>
      <c r="AX10" s="215">
        <v>43612</v>
      </c>
      <c r="AY10" s="216">
        <v>689.24</v>
      </c>
      <c r="AZ10" s="217">
        <f t="shared" si="4"/>
        <v>6.8924</v>
      </c>
      <c r="BA10" s="218">
        <v>6.95410292072323e-5</v>
      </c>
      <c r="BB10" s="219">
        <f t="shared" si="120"/>
        <v>2086.35598630375</v>
      </c>
      <c r="BD10" s="215">
        <v>43640</v>
      </c>
      <c r="BE10" s="216">
        <v>685.03</v>
      </c>
      <c r="BF10" s="217">
        <f t="shared" si="5"/>
        <v>6.8503</v>
      </c>
      <c r="BG10" s="218">
        <v>7.07463742483198e-5</v>
      </c>
      <c r="BH10" s="219">
        <f t="shared" si="121"/>
        <v>2063.41328117017</v>
      </c>
      <c r="BJ10" s="215" t="s">
        <v>3144</v>
      </c>
      <c r="BK10" s="216" t="s">
        <v>3145</v>
      </c>
      <c r="BL10" s="217">
        <f t="shared" si="6"/>
        <v>6.8737</v>
      </c>
      <c r="BM10" s="218">
        <v>7.1301247771836e-5</v>
      </c>
      <c r="BN10" s="219">
        <f t="shared" si="122"/>
        <v>2040.3858184093</v>
      </c>
      <c r="BP10" s="248">
        <v>43703</v>
      </c>
      <c r="BQ10" s="216">
        <v>705.7</v>
      </c>
      <c r="BR10" s="217">
        <f t="shared" si="7"/>
        <v>7.057</v>
      </c>
      <c r="BS10" s="218">
        <v>7.02740688685875e-5</v>
      </c>
      <c r="BT10" s="219">
        <f t="shared" si="123"/>
        <v>2016.43757970809</v>
      </c>
      <c r="BV10" s="248">
        <v>43732</v>
      </c>
      <c r="BW10" s="216">
        <v>707.29</v>
      </c>
      <c r="BX10" s="217">
        <f t="shared" si="8"/>
        <v>7.0729</v>
      </c>
      <c r="BY10" s="218">
        <v>7.05965407695023e-5</v>
      </c>
      <c r="BZ10" s="219">
        <f t="shared" si="124"/>
        <v>2002.71458666177</v>
      </c>
      <c r="CB10" s="249" t="s">
        <v>3146</v>
      </c>
      <c r="CC10" s="251" t="s">
        <v>3147</v>
      </c>
      <c r="CD10" s="217">
        <f t="shared" si="9"/>
        <v>7.0727</v>
      </c>
      <c r="CE10" s="252">
        <v>7.13903266107442e-5</v>
      </c>
      <c r="CF10" s="219">
        <f t="shared" si="125"/>
        <v>1980.50249551091</v>
      </c>
      <c r="CH10" s="249" t="s">
        <v>3148</v>
      </c>
      <c r="CI10" s="251" t="s">
        <v>3149</v>
      </c>
      <c r="CJ10" s="217">
        <f t="shared" si="10"/>
        <v>7.0397</v>
      </c>
      <c r="CK10" s="252">
        <v>7.097232079489e-5</v>
      </c>
      <c r="CL10" s="219">
        <f t="shared" si="126"/>
        <v>2001.50574598349</v>
      </c>
      <c r="CN10" s="257" t="s">
        <v>3150</v>
      </c>
      <c r="CO10" s="256">
        <v>700.67</v>
      </c>
      <c r="CP10" s="217">
        <f t="shared" si="11"/>
        <v>7.0067</v>
      </c>
      <c r="CQ10" s="252">
        <v>7.18623118105709e-5</v>
      </c>
      <c r="CR10" s="219">
        <f t="shared" si="127"/>
        <v>1986.02765924044</v>
      </c>
      <c r="CT10" s="257" t="s">
        <v>3151</v>
      </c>
      <c r="CU10" s="258" t="s">
        <v>3152</v>
      </c>
      <c r="CV10" s="217">
        <f t="shared" si="12"/>
        <v>6.9497</v>
      </c>
      <c r="CW10" s="259">
        <v>7.3327222731439e-5</v>
      </c>
      <c r="CX10" s="219">
        <f t="shared" si="128"/>
        <v>1962.31492006849</v>
      </c>
      <c r="CY10" s="217"/>
      <c r="DA10" s="262" t="s">
        <v>3153</v>
      </c>
      <c r="DB10" s="262" t="s">
        <v>3154</v>
      </c>
      <c r="DC10" s="217">
        <f t="shared" si="13"/>
        <v>7.0246</v>
      </c>
      <c r="DD10" s="263">
        <v>7.0997515086972e-5</v>
      </c>
      <c r="DE10" s="219">
        <f t="shared" si="129"/>
        <v>2005.09637559434</v>
      </c>
      <c r="DF10" s="217"/>
      <c r="DH10" s="262" t="s">
        <v>3155</v>
      </c>
      <c r="DI10" s="262" t="s">
        <v>3156</v>
      </c>
      <c r="DJ10" s="217">
        <f t="shared" si="14"/>
        <v>7.0742</v>
      </c>
      <c r="DK10" s="263">
        <v>6.12088752869166e-5</v>
      </c>
      <c r="DL10" s="219">
        <f t="shared" si="130"/>
        <v>2309.4484181957</v>
      </c>
      <c r="DM10" s="217"/>
      <c r="DO10" s="262" t="s">
        <v>3157</v>
      </c>
      <c r="DP10" s="262" t="s">
        <v>3158</v>
      </c>
      <c r="DQ10" s="217">
        <f t="shared" si="15"/>
        <v>7.0803</v>
      </c>
      <c r="DR10" s="264">
        <v>6.538084341288e-5</v>
      </c>
      <c r="DS10" s="219">
        <f t="shared" si="131"/>
        <v>2160.21919975142</v>
      </c>
      <c r="DU10" s="262" t="s">
        <v>3159</v>
      </c>
      <c r="DV10" s="262" t="s">
        <v>3160</v>
      </c>
      <c r="DW10" s="217">
        <f t="shared" si="16"/>
        <v>7.1209</v>
      </c>
      <c r="DX10" s="264">
        <v>6.79578661230037e-5</v>
      </c>
      <c r="DY10" s="219">
        <f t="shared" si="132"/>
        <v>2066.45227429117</v>
      </c>
      <c r="EA10" s="265" t="s">
        <v>3161</v>
      </c>
      <c r="EB10" s="265" t="s">
        <v>3162</v>
      </c>
      <c r="EC10" s="217">
        <f t="shared" si="17"/>
        <v>7.0865</v>
      </c>
      <c r="ED10" s="264">
        <v>7.02000702000702e-5</v>
      </c>
      <c r="EE10" s="219">
        <f t="shared" si="133"/>
        <v>2010.16016369153</v>
      </c>
      <c r="EG10" s="265" t="s">
        <v>3163</v>
      </c>
      <c r="EH10" s="265" t="s">
        <v>3164</v>
      </c>
      <c r="EI10" s="217">
        <f t="shared" si="18"/>
        <v>7.0029</v>
      </c>
      <c r="EJ10" s="264">
        <v>6.84931506849315e-5</v>
      </c>
      <c r="EK10" s="219">
        <f t="shared" si="134"/>
        <v>2084.85056191007</v>
      </c>
      <c r="EM10" s="265" t="s">
        <v>3165</v>
      </c>
      <c r="EN10" s="265" t="s">
        <v>3166</v>
      </c>
      <c r="EO10" s="217">
        <f t="shared" si="19"/>
        <v>6.9183</v>
      </c>
      <c r="EP10" s="264">
        <v>6.83760683760684e-5</v>
      </c>
      <c r="EQ10" s="219">
        <f t="shared" si="135"/>
        <v>2113.9586314557</v>
      </c>
      <c r="ES10" s="265" t="s">
        <v>3167</v>
      </c>
      <c r="ET10" s="265" t="s">
        <v>3168</v>
      </c>
      <c r="EU10" s="217">
        <f t="shared" si="20"/>
        <v>6.8028</v>
      </c>
      <c r="EV10" s="264">
        <v>7.3909830007391e-5</v>
      </c>
      <c r="EW10" s="219">
        <f t="shared" si="136"/>
        <v>1988.88692891162</v>
      </c>
      <c r="EY10" s="265" t="s">
        <v>3169</v>
      </c>
      <c r="EZ10" s="265" t="s">
        <v>3170</v>
      </c>
      <c r="FA10" s="217">
        <f t="shared" si="137"/>
        <v>6.6725</v>
      </c>
      <c r="FB10" s="264">
        <v>6.83760683760684e-5</v>
      </c>
      <c r="FC10" s="219">
        <f t="shared" si="138"/>
        <v>2191.83214687149</v>
      </c>
      <c r="FE10" s="265" t="s">
        <v>3171</v>
      </c>
      <c r="FF10" s="265" t="s">
        <v>3172</v>
      </c>
      <c r="FG10" s="217">
        <f t="shared" si="139"/>
        <v>6.5809</v>
      </c>
      <c r="FH10" s="264">
        <v>7.097232079489e-5</v>
      </c>
      <c r="FI10" s="219">
        <f t="shared" si="140"/>
        <v>2141.04453798113</v>
      </c>
      <c r="FK10" s="265" t="s">
        <v>3173</v>
      </c>
      <c r="FL10" s="265" t="s">
        <v>3174</v>
      </c>
      <c r="FM10" s="217">
        <f t="shared" si="141"/>
        <v>6.5333</v>
      </c>
      <c r="FN10" s="264">
        <v>7.11743772241993e-5</v>
      </c>
      <c r="FO10" s="219">
        <f t="shared" si="142"/>
        <v>2150.52117612845</v>
      </c>
      <c r="FQ10" s="265" t="s">
        <v>3175</v>
      </c>
      <c r="FR10" s="265" t="s">
        <v>3176</v>
      </c>
      <c r="FS10" s="217">
        <f t="shared" si="143"/>
        <v>6.4819</v>
      </c>
      <c r="FT10" s="264">
        <v>7.10732054015636e-5</v>
      </c>
      <c r="FU10" s="219">
        <f t="shared" si="144"/>
        <v>2170.65983739336</v>
      </c>
      <c r="FW10" s="265" t="s">
        <v>3177</v>
      </c>
      <c r="FX10" s="265" t="s">
        <v>3178</v>
      </c>
      <c r="FY10" s="217">
        <f t="shared" si="145"/>
        <v>6.4563</v>
      </c>
      <c r="FZ10" s="264">
        <v>7.10101189419492e-5</v>
      </c>
      <c r="GA10" s="219">
        <f t="shared" si="146"/>
        <v>2181.20285612503</v>
      </c>
      <c r="GC10" s="265" t="s">
        <v>3179</v>
      </c>
      <c r="GD10" s="265" t="s">
        <v>3180</v>
      </c>
      <c r="GE10" s="217">
        <f t="shared" si="147"/>
        <v>6.5282</v>
      </c>
      <c r="GF10" s="272">
        <v>6.9060773480663e-5</v>
      </c>
      <c r="GG10" s="219">
        <f t="shared" si="148"/>
        <v>2218.06929934745</v>
      </c>
      <c r="GI10" s="265" t="s">
        <v>3181</v>
      </c>
      <c r="GJ10" s="265" t="s">
        <v>3182</v>
      </c>
      <c r="GK10" s="217">
        <f t="shared" si="149"/>
        <v>6.4913</v>
      </c>
      <c r="GL10" s="272">
        <v>6.9204152249135e-5</v>
      </c>
      <c r="GM10" s="219">
        <f t="shared" si="150"/>
        <v>2226.05641396947</v>
      </c>
      <c r="GO10" s="265" t="s">
        <v>3183</v>
      </c>
      <c r="GP10" s="265" t="s">
        <v>3184</v>
      </c>
      <c r="GQ10" s="217">
        <f t="shared" si="151"/>
        <v>6.4283</v>
      </c>
      <c r="GR10" s="272">
        <v>7.00035001750088e-5</v>
      </c>
      <c r="GS10" s="219">
        <f t="shared" si="152"/>
        <v>2222.20493754181</v>
      </c>
      <c r="GU10" s="265" t="s">
        <v>3185</v>
      </c>
      <c r="GV10" s="265" t="s">
        <v>3186</v>
      </c>
      <c r="GW10" s="217">
        <f t="shared" si="153"/>
        <v>6.4824</v>
      </c>
      <c r="GX10" s="272">
        <v>6.90369347600966e-5</v>
      </c>
      <c r="GY10" s="219">
        <f t="shared" si="154"/>
        <v>2234.51190916945</v>
      </c>
      <c r="HA10" s="265" t="s">
        <v>3187</v>
      </c>
      <c r="HB10" s="265" t="s">
        <v>3188</v>
      </c>
      <c r="HC10" s="217">
        <f t="shared" si="155"/>
        <v>6.4763</v>
      </c>
      <c r="HD10" s="272">
        <v>6.90488520628345e-5</v>
      </c>
      <c r="HE10" s="219">
        <f t="shared" si="156"/>
        <v>2236.23056374782</v>
      </c>
      <c r="HG10" s="168" t="s">
        <v>1849</v>
      </c>
      <c r="HH10" s="168" t="s">
        <v>3189</v>
      </c>
      <c r="HI10" s="149">
        <f t="shared" si="157"/>
        <v>6.4599</v>
      </c>
      <c r="HJ10" s="291">
        <v>6.98557033069345e-5</v>
      </c>
      <c r="HK10" s="151">
        <f t="shared" si="158"/>
        <v>2216.01316119445</v>
      </c>
      <c r="HM10" s="168" t="s">
        <v>1518</v>
      </c>
      <c r="HN10" s="168" t="s">
        <v>197</v>
      </c>
      <c r="HO10" s="149">
        <f t="shared" si="159"/>
        <v>6.3924</v>
      </c>
      <c r="HP10" s="291">
        <v>7.05593623914055e-5</v>
      </c>
      <c r="HQ10" s="151">
        <f t="shared" si="160"/>
        <v>2217.08023105563</v>
      </c>
      <c r="HS10" s="168" t="s">
        <v>198</v>
      </c>
      <c r="HT10" s="168" t="s">
        <v>199</v>
      </c>
      <c r="HU10" s="149">
        <f t="shared" si="161"/>
        <v>6.3903</v>
      </c>
      <c r="HV10" s="150">
        <v>6.98092398116143e-5</v>
      </c>
      <c r="HW10" s="151">
        <f t="shared" si="162"/>
        <v>2241.63987887893</v>
      </c>
      <c r="HY10" s="168" t="s">
        <v>200</v>
      </c>
      <c r="HZ10" s="168" t="s">
        <v>201</v>
      </c>
      <c r="IA10" s="149">
        <f t="shared" si="163"/>
        <v>6.3686</v>
      </c>
      <c r="IB10" s="150">
        <v>7.00653647186363e-5</v>
      </c>
      <c r="IC10" s="151">
        <f t="shared" si="164"/>
        <v>2241.05564676695</v>
      </c>
      <c r="IE10" s="168" t="s">
        <v>202</v>
      </c>
      <c r="IF10" s="168" t="s">
        <v>203</v>
      </c>
      <c r="IG10" s="149">
        <f t="shared" si="165"/>
        <v>6.3599</v>
      </c>
      <c r="IH10" s="150">
        <f t="shared" si="166"/>
        <v>7.00653647186363e-5</v>
      </c>
      <c r="II10" s="151">
        <f t="shared" si="167"/>
        <v>2244.12128995739</v>
      </c>
      <c r="IK10" s="168" t="s">
        <v>204</v>
      </c>
      <c r="IL10" s="168" t="s">
        <v>205</v>
      </c>
      <c r="IM10" s="149">
        <f t="shared" si="168"/>
        <v>6.3487</v>
      </c>
      <c r="IN10" s="150">
        <v>6.95509576789906e-5</v>
      </c>
      <c r="IO10" s="151">
        <f t="shared" si="169"/>
        <v>2264.70730070723</v>
      </c>
      <c r="IQ10" s="168" t="s">
        <v>206</v>
      </c>
      <c r="IR10" s="168" t="s">
        <v>207</v>
      </c>
      <c r="IS10" s="149">
        <f t="shared" si="170"/>
        <v>6.3739</v>
      </c>
      <c r="IT10" s="150">
        <v>6.97405036048495e-5</v>
      </c>
      <c r="IU10" s="151">
        <f t="shared" si="171"/>
        <v>2249.62264641742</v>
      </c>
      <c r="IW10" s="168" t="s">
        <v>208</v>
      </c>
      <c r="IX10" s="168" t="s">
        <v>209</v>
      </c>
      <c r="IY10" s="149">
        <f t="shared" si="172"/>
        <v>6.4909</v>
      </c>
      <c r="IZ10" s="150">
        <v>6.9000900574845e-5</v>
      </c>
      <c r="JA10" s="151">
        <f t="shared" si="173"/>
        <v>2232.75115453943</v>
      </c>
      <c r="JC10" s="168" t="s">
        <v>210</v>
      </c>
      <c r="JD10" s="168" t="s">
        <v>211</v>
      </c>
      <c r="JE10" s="149">
        <f t="shared" si="174"/>
        <v>6.655</v>
      </c>
      <c r="JF10" s="150">
        <v>6.87132691338819e-5</v>
      </c>
      <c r="JG10" s="151">
        <f t="shared" si="175"/>
        <v>2186.81139864763</v>
      </c>
      <c r="JI10" s="168" t="s">
        <v>212</v>
      </c>
      <c r="JJ10" s="168" t="s">
        <v>213</v>
      </c>
      <c r="JK10" s="149">
        <f t="shared" si="176"/>
        <v>6.7</v>
      </c>
      <c r="JL10" s="150">
        <v>6.72696283020953e-5</v>
      </c>
      <c r="JM10" s="151">
        <f t="shared" si="177"/>
        <v>2218.73875492537</v>
      </c>
      <c r="JO10" s="168" t="s">
        <v>214</v>
      </c>
      <c r="JP10" s="168" t="s">
        <v>215</v>
      </c>
      <c r="JQ10" s="149">
        <f t="shared" si="178"/>
        <v>6.7543</v>
      </c>
      <c r="JR10" s="150">
        <v>6.6964057824237e-5</v>
      </c>
      <c r="JS10" s="151">
        <f t="shared" si="179"/>
        <v>2210.94475430466</v>
      </c>
      <c r="JU10" s="168" t="s">
        <v>216</v>
      </c>
      <c r="JV10" s="168" t="s">
        <v>217</v>
      </c>
      <c r="JW10" s="149">
        <f t="shared" si="180"/>
        <v>6.8536</v>
      </c>
      <c r="JX10" s="150">
        <v>6.75440952642568e-5</v>
      </c>
      <c r="JY10" s="151">
        <f t="shared" si="181"/>
        <v>2160.19948056496</v>
      </c>
      <c r="KA10" s="168" t="s">
        <v>218</v>
      </c>
      <c r="KB10" s="168" t="s">
        <v>219</v>
      </c>
      <c r="KC10" s="149">
        <f t="shared" si="182"/>
        <v>7.0298</v>
      </c>
      <c r="KD10" s="150">
        <v>6.59566177164246e-5</v>
      </c>
      <c r="KE10" s="151">
        <f t="shared" si="183"/>
        <v>2156.74427494381</v>
      </c>
      <c r="KG10" s="168" t="s">
        <v>220</v>
      </c>
      <c r="KH10" s="168" t="s">
        <v>221</v>
      </c>
      <c r="KI10" s="149">
        <f t="shared" si="184"/>
        <v>7.1668</v>
      </c>
      <c r="KJ10" s="150">
        <v>6.47757714536832e-5</v>
      </c>
      <c r="KK10" s="151">
        <f t="shared" si="185"/>
        <v>2154.08145113579</v>
      </c>
      <c r="KM10" s="168" t="s">
        <v>222</v>
      </c>
      <c r="KN10" s="168" t="s">
        <v>223</v>
      </c>
      <c r="KO10" s="149">
        <f t="shared" si="186"/>
        <v>7.1201</v>
      </c>
      <c r="KP10" s="150">
        <v>6.34553649821879e-5</v>
      </c>
      <c r="KQ10" s="151">
        <f t="shared" si="187"/>
        <v>2213.32688993132</v>
      </c>
      <c r="KS10" s="168" t="s">
        <v>224</v>
      </c>
      <c r="KT10" s="168" t="s">
        <v>225</v>
      </c>
      <c r="KU10" s="149">
        <f t="shared" si="21"/>
        <v>6.9825</v>
      </c>
      <c r="KV10" s="150">
        <v>6.38655925980027e-5</v>
      </c>
      <c r="KW10" s="151">
        <f t="shared" si="22"/>
        <v>2242.44659735052</v>
      </c>
      <c r="KY10" s="168" t="s">
        <v>226</v>
      </c>
      <c r="KZ10" s="168" t="s">
        <v>227</v>
      </c>
      <c r="LA10" s="149">
        <f t="shared" si="23"/>
        <v>6.7602</v>
      </c>
      <c r="LB10" s="150">
        <v>6.67473969847454e-5</v>
      </c>
      <c r="LC10" s="151">
        <f t="shared" si="188"/>
        <v>2216.18556374072</v>
      </c>
      <c r="LE10" s="172">
        <v>44979</v>
      </c>
      <c r="LF10" s="168">
        <v>687.59</v>
      </c>
      <c r="LG10" s="149">
        <f t="shared" si="189"/>
        <v>6.8759</v>
      </c>
      <c r="LH10" s="150">
        <f t="shared" si="190"/>
        <v>6.55264e-5</v>
      </c>
      <c r="LI10" s="151">
        <f t="shared" si="191"/>
        <v>2219.49483909672</v>
      </c>
      <c r="LK10" s="172">
        <v>45012</v>
      </c>
      <c r="LL10" s="168">
        <v>687.14</v>
      </c>
      <c r="LM10" s="149">
        <f t="shared" si="24"/>
        <v>6.8714</v>
      </c>
      <c r="LN10" s="150">
        <f t="shared" si="25"/>
        <v>6.64823e-5</v>
      </c>
      <c r="LO10" s="151">
        <f t="shared" si="26"/>
        <v>2189.01498064315</v>
      </c>
      <c r="LQ10" s="172">
        <v>45040</v>
      </c>
      <c r="LR10" s="168">
        <v>688.35</v>
      </c>
      <c r="LS10" s="149">
        <f t="shared" si="27"/>
        <v>6.8835</v>
      </c>
      <c r="LT10" s="150">
        <f t="shared" si="28"/>
        <v>6.79351e-5</v>
      </c>
      <c r="LU10" s="151">
        <f t="shared" si="29"/>
        <v>2138.4370201905</v>
      </c>
      <c r="LW10" s="172">
        <v>45071</v>
      </c>
      <c r="LX10" s="168">
        <v>705.29</v>
      </c>
      <c r="LY10" s="149">
        <f t="shared" si="30"/>
        <v>7.0529</v>
      </c>
      <c r="LZ10" s="150">
        <f t="shared" si="31"/>
        <v>6.67428e-5</v>
      </c>
      <c r="MA10" s="151">
        <f t="shared" si="32"/>
        <v>2124.35870920404</v>
      </c>
      <c r="MC10" s="172">
        <v>45103</v>
      </c>
      <c r="MD10" s="168">
        <v>720.56</v>
      </c>
      <c r="ME10" s="149">
        <f t="shared" si="33"/>
        <v>7.2056</v>
      </c>
      <c r="MF10" s="150">
        <f t="shared" si="34"/>
        <v>6.68923822474943e-5</v>
      </c>
      <c r="MG10" s="151">
        <f t="shared" si="35"/>
        <v>2074.68987481958</v>
      </c>
      <c r="MI10" s="172">
        <v>45132</v>
      </c>
      <c r="MJ10" s="168">
        <v>714.06</v>
      </c>
      <c r="MK10" s="149">
        <f t="shared" si="36"/>
        <v>7.1406</v>
      </c>
      <c r="ML10" s="150">
        <f t="shared" si="37"/>
        <v>6.64471e-5</v>
      </c>
      <c r="MM10" s="151">
        <f t="shared" si="38"/>
        <v>2107.60520751484</v>
      </c>
      <c r="MO10" s="172">
        <v>45163</v>
      </c>
      <c r="MP10" s="168">
        <v>718.83</v>
      </c>
      <c r="MQ10" s="149">
        <f t="shared" si="39"/>
        <v>7.1883</v>
      </c>
      <c r="MR10" s="150">
        <f t="shared" si="40"/>
        <v>6.64309e-5</v>
      </c>
      <c r="MS10" s="151">
        <f t="shared" si="41"/>
        <v>2094.13015153716</v>
      </c>
      <c r="MU10" s="173">
        <v>45191</v>
      </c>
      <c r="MV10" s="168" t="s">
        <v>3190</v>
      </c>
      <c r="MW10" s="149">
        <f t="shared" si="42"/>
        <v>7.1729</v>
      </c>
      <c r="MX10" s="150">
        <f t="shared" si="43"/>
        <v>6.52523e-5</v>
      </c>
      <c r="MY10" s="151">
        <f t="shared" si="44"/>
        <v>2136.53198872428</v>
      </c>
      <c r="NA10" s="173">
        <v>45224</v>
      </c>
      <c r="NB10" s="168">
        <v>717.85</v>
      </c>
      <c r="NC10" s="149">
        <f t="shared" si="45"/>
        <v>7.1785</v>
      </c>
      <c r="ND10" s="150">
        <f t="shared" si="46"/>
        <v>6.36064234353935e-5</v>
      </c>
      <c r="NE10" s="151">
        <f t="shared" si="47"/>
        <v>2190.10692916347</v>
      </c>
      <c r="NG10" s="173">
        <v>45254</v>
      </c>
      <c r="NH10" s="168">
        <v>711.51</v>
      </c>
      <c r="NI10" s="149">
        <f t="shared" si="48"/>
        <v>7.1151</v>
      </c>
      <c r="NJ10" s="150">
        <f t="shared" si="49"/>
        <v>6.51244e-5</v>
      </c>
      <c r="NK10" s="151">
        <f t="shared" si="50"/>
        <v>2158.11834561295</v>
      </c>
      <c r="NM10" s="173">
        <v>45285</v>
      </c>
      <c r="NN10" s="168">
        <v>710.1</v>
      </c>
      <c r="NO10" s="149">
        <f t="shared" si="51"/>
        <v>7.101</v>
      </c>
      <c r="NP10" s="150">
        <f t="shared" si="52"/>
        <v>6.50545e-5</v>
      </c>
      <c r="NQ10" s="151">
        <f t="shared" si="53"/>
        <v>2164.72705012367</v>
      </c>
      <c r="NS10" s="173">
        <v>45345</v>
      </c>
      <c r="NT10" s="168">
        <v>710.64</v>
      </c>
      <c r="NU10" s="149">
        <f t="shared" si="54"/>
        <v>7.1064</v>
      </c>
      <c r="NV10" s="150">
        <f t="shared" si="55"/>
        <v>6.43666e-5</v>
      </c>
      <c r="NW10" s="151">
        <f t="shared" si="56"/>
        <v>2186.19945475773</v>
      </c>
      <c r="NY10" s="173">
        <v>45376</v>
      </c>
      <c r="NZ10" s="168">
        <v>709.96</v>
      </c>
      <c r="OA10" s="149">
        <f t="shared" si="57"/>
        <v>7.0996</v>
      </c>
      <c r="OB10" s="150">
        <f t="shared" si="58"/>
        <v>6.38372e-5</v>
      </c>
      <c r="OC10" s="151">
        <f t="shared" si="59"/>
        <v>2206.44084958525</v>
      </c>
      <c r="OE10" s="173">
        <v>45406</v>
      </c>
      <c r="OF10" s="168">
        <v>710.48</v>
      </c>
      <c r="OG10" s="149">
        <f t="shared" si="60"/>
        <v>7.1048</v>
      </c>
      <c r="OH10" s="150">
        <f t="shared" si="61"/>
        <v>6.23089e-5</v>
      </c>
      <c r="OI10" s="151">
        <f t="shared" si="62"/>
        <v>2258.90547819093</v>
      </c>
      <c r="OK10" s="173">
        <v>45439</v>
      </c>
      <c r="OL10" s="168">
        <v>710.91</v>
      </c>
      <c r="OM10" s="149">
        <f t="shared" si="63"/>
        <v>7.1091</v>
      </c>
      <c r="ON10" s="150">
        <f t="shared" si="64"/>
        <v>6.23143e-5</v>
      </c>
      <c r="OO10" s="151">
        <f t="shared" si="65"/>
        <v>2257.34352722555</v>
      </c>
      <c r="OQ10" s="173">
        <v>45467</v>
      </c>
      <c r="OR10" s="168">
        <v>712.01</v>
      </c>
      <c r="OS10" s="149">
        <f t="shared" si="66"/>
        <v>7.1201</v>
      </c>
      <c r="OT10" s="150">
        <f t="shared" si="67"/>
        <v>6.17803e-5</v>
      </c>
      <c r="OU10" s="151">
        <f t="shared" si="68"/>
        <v>2273.33738465956</v>
      </c>
      <c r="OW10" s="173">
        <v>45498</v>
      </c>
      <c r="OX10" s="168">
        <v>713.21</v>
      </c>
      <c r="OY10" s="149">
        <f t="shared" si="69"/>
        <v>7.1321</v>
      </c>
      <c r="OZ10" s="150">
        <f t="shared" si="70"/>
        <v>6.20854e-5</v>
      </c>
      <c r="PA10" s="151">
        <f t="shared" si="71"/>
        <v>2258.35958218766</v>
      </c>
      <c r="PC10" s="173">
        <v>45530</v>
      </c>
      <c r="PD10" s="168">
        <v>711.39</v>
      </c>
      <c r="PE10" s="149">
        <f t="shared" si="72"/>
        <v>7.1139</v>
      </c>
      <c r="PF10" s="150">
        <f t="shared" si="73"/>
        <v>6.48115e-5</v>
      </c>
      <c r="PG10" s="151">
        <f t="shared" si="74"/>
        <v>2168.90320782592</v>
      </c>
      <c r="PI10" s="147">
        <v>45559</v>
      </c>
      <c r="PJ10" s="152">
        <v>705.1</v>
      </c>
      <c r="PK10" s="149">
        <f t="shared" si="75"/>
        <v>7.051</v>
      </c>
      <c r="PL10" s="150">
        <f>PL$2</f>
        <v>6.6128e-5</v>
      </c>
      <c r="PM10" s="151">
        <f t="shared" si="76"/>
        <v>2144.68689167029</v>
      </c>
      <c r="PO10" s="147">
        <v>45590</v>
      </c>
      <c r="PP10" s="152">
        <v>710.9</v>
      </c>
      <c r="PQ10" s="149">
        <f t="shared" si="77"/>
        <v>7.109</v>
      </c>
      <c r="PR10" s="150">
        <f>PR$2</f>
        <v>6.35647e-5</v>
      </c>
      <c r="PS10" s="151">
        <f t="shared" si="78"/>
        <v>2212.96978424357</v>
      </c>
      <c r="PU10" s="147">
        <v>45621</v>
      </c>
      <c r="PV10" s="177">
        <v>719.18</v>
      </c>
      <c r="PW10" s="149">
        <f t="shared" si="79"/>
        <v>7.1918</v>
      </c>
      <c r="PX10" s="150">
        <f>PX$2</f>
        <v>6.30358043368633e-5</v>
      </c>
      <c r="PY10" s="151">
        <f t="shared" si="80"/>
        <v>2205.84554631664</v>
      </c>
      <c r="QA10" s="147">
        <v>45651</v>
      </c>
      <c r="QB10" s="152">
        <v>718.68</v>
      </c>
      <c r="QC10" s="149">
        <f t="shared" si="81"/>
        <v>7.1868</v>
      </c>
      <c r="QD10" s="150">
        <f>QD$2</f>
        <v>6.18735305036505e-5</v>
      </c>
      <c r="QE10" s="151">
        <f t="shared" si="82"/>
        <v>2248.84510491457</v>
      </c>
      <c r="QG10" s="147">
        <v>45670</v>
      </c>
      <c r="QH10" s="152">
        <v>718.85</v>
      </c>
      <c r="QI10" s="149">
        <f t="shared" si="83"/>
        <v>7.1885</v>
      </c>
      <c r="QJ10" s="150">
        <f>QJ$2</f>
        <v>6.10575161802418e-5</v>
      </c>
      <c r="QK10" s="151">
        <f t="shared" si="192"/>
        <v>2278.36127147527</v>
      </c>
      <c r="QM10" s="147">
        <v>45712</v>
      </c>
      <c r="QN10" s="152">
        <v>717.17</v>
      </c>
      <c r="QO10" s="149">
        <f t="shared" si="193"/>
        <v>7.1717</v>
      </c>
      <c r="QP10" s="150">
        <f t="shared" si="194"/>
        <v>6.30676084762866e-5</v>
      </c>
      <c r="QQ10" s="151">
        <f t="shared" si="195"/>
        <v>2210.91233598728</v>
      </c>
      <c r="QS10" s="147">
        <v>45712</v>
      </c>
      <c r="QT10" s="152">
        <v>717.17</v>
      </c>
      <c r="QU10" s="149">
        <f t="shared" si="84"/>
        <v>7.1717</v>
      </c>
      <c r="QV10" s="150">
        <f>QV$2</f>
        <v>6.30676084762866e-5</v>
      </c>
      <c r="QW10" s="151">
        <f t="shared" si="85"/>
        <v>2210.91233598728</v>
      </c>
      <c r="QY10" s="147">
        <v>45741</v>
      </c>
      <c r="QZ10" s="152">
        <v>717.88</v>
      </c>
      <c r="RA10" s="149">
        <f t="shared" si="86"/>
        <v>7.1788</v>
      </c>
      <c r="RB10" s="150">
        <f>RB$2</f>
        <v>6.02845430431637e-5</v>
      </c>
      <c r="RC10" s="151">
        <f t="shared" si="196"/>
        <v>2310.69259486265</v>
      </c>
      <c r="RE10" s="170">
        <v>45771</v>
      </c>
      <c r="RF10" s="152">
        <v>720.98</v>
      </c>
      <c r="RG10" s="149">
        <f t="shared" si="87"/>
        <v>7.2098</v>
      </c>
      <c r="RH10" s="150">
        <f>RH$2</f>
        <v>5.95699052838506e-5</v>
      </c>
      <c r="RI10" s="151">
        <f t="shared" si="197"/>
        <v>2328.35862298538</v>
      </c>
      <c r="RK10" s="170">
        <v>45803</v>
      </c>
      <c r="RL10" s="152">
        <v>718.33</v>
      </c>
      <c r="RM10" s="149">
        <f t="shared" si="88"/>
        <v>7.1833</v>
      </c>
      <c r="RN10" s="150">
        <f>RN$2</f>
        <v>6.15195324515534e-5</v>
      </c>
      <c r="RO10" s="151">
        <f t="shared" si="89"/>
        <v>2262.88753080061</v>
      </c>
      <c r="RQ10" s="170">
        <v>45832</v>
      </c>
      <c r="RR10" s="152">
        <v>716.56</v>
      </c>
      <c r="RS10" s="149">
        <f t="shared" si="198"/>
        <v>7.1656</v>
      </c>
      <c r="RT10" s="150">
        <f>RT$2</f>
        <v>6.16029076572414e-5</v>
      </c>
      <c r="RU10" s="151">
        <f t="shared" si="90"/>
        <v>2265.40694428938</v>
      </c>
      <c r="RW10" s="147">
        <v>45863</v>
      </c>
      <c r="RX10" s="152">
        <v>714.19</v>
      </c>
      <c r="RY10" s="149">
        <f t="shared" si="199"/>
        <v>7.1419</v>
      </c>
      <c r="RZ10" s="150">
        <f>RZ$2</f>
        <v>6.10239824250931e-5</v>
      </c>
      <c r="SA10" s="151">
        <f t="shared" si="91"/>
        <v>2294.48746131981</v>
      </c>
      <c r="SC10" s="147">
        <v>45894</v>
      </c>
      <c r="SD10" s="152">
        <v>711.61</v>
      </c>
      <c r="SE10" s="149">
        <f t="shared" si="200"/>
        <v>7.1161</v>
      </c>
      <c r="SF10" s="150">
        <f>SF$2</f>
        <v>6.11396429444852e-5</v>
      </c>
      <c r="SG10" s="151">
        <f t="shared" si="201"/>
        <v>2298.44999367631</v>
      </c>
      <c r="SI10" s="147">
        <v>45924</v>
      </c>
      <c r="SJ10" s="152">
        <v>710.77</v>
      </c>
      <c r="SK10" s="149">
        <f t="shared" si="92"/>
        <v>7.1077</v>
      </c>
      <c r="SL10" s="150">
        <f>SL$2</f>
        <v>5.99520383693046e-5</v>
      </c>
      <c r="SM10" s="151">
        <f t="shared" si="93"/>
        <v>2346.75070697975</v>
      </c>
      <c r="SO10" s="147">
        <v>45957</v>
      </c>
      <c r="SP10" s="148">
        <v>708.81</v>
      </c>
      <c r="SQ10" s="149">
        <f t="shared" si="94"/>
        <v>7.0881</v>
      </c>
      <c r="SR10" s="150">
        <f>SR$2</f>
        <v>6.00961538461538e-5</v>
      </c>
      <c r="SS10" s="151">
        <f t="shared" si="95"/>
        <v>2347.59667611913</v>
      </c>
      <c r="SU10" s="147">
        <v>45985</v>
      </c>
      <c r="SV10" s="148">
        <v>708.47</v>
      </c>
      <c r="SW10" s="299">
        <f t="shared" si="202"/>
        <v>7.0847</v>
      </c>
      <c r="SX10" s="150">
        <f>SX$2</f>
        <v>6.00817111271329e-5</v>
      </c>
      <c r="SY10" s="151">
        <f t="shared" si="203"/>
        <v>2349.28790209889</v>
      </c>
      <c r="TA10" s="147">
        <v>46016</v>
      </c>
      <c r="TB10" s="148">
        <v>703.92</v>
      </c>
      <c r="TC10" s="299">
        <f t="shared" si="96"/>
        <v>7.0392</v>
      </c>
      <c r="TD10" s="150">
        <f>TD$2</f>
        <v>5.95876534382076e-5</v>
      </c>
      <c r="TE10" s="151">
        <f t="shared" si="97"/>
        <v>2384.07773610638</v>
      </c>
      <c r="TG10" s="147">
        <v>46048</v>
      </c>
      <c r="TH10" s="148">
        <v>698.43</v>
      </c>
      <c r="TI10" s="299">
        <f t="shared" si="98"/>
        <v>6.9843</v>
      </c>
      <c r="TJ10" s="150">
        <f>TJ$2</f>
        <v>5.95734540688669e-5</v>
      </c>
      <c r="TK10" s="151">
        <f t="shared" si="99"/>
        <v>2403.39046146357</v>
      </c>
      <c r="TM10" s="147">
        <v>46066</v>
      </c>
      <c r="TN10" s="148">
        <v>693.98</v>
      </c>
      <c r="TO10" s="299">
        <f t="shared" si="100"/>
        <v>6.9398</v>
      </c>
      <c r="TP10" s="150">
        <f>TP$2</f>
        <v>5.96729920038191e-5</v>
      </c>
      <c r="TQ10" s="151">
        <f t="shared" si="101"/>
        <v>2414.76699616704</v>
      </c>
      <c r="TS10" s="147">
        <v>46106</v>
      </c>
      <c r="TT10" s="148">
        <v>689.11</v>
      </c>
      <c r="TU10" s="299">
        <f t="shared" si="204"/>
        <v>6.8911</v>
      </c>
      <c r="TV10" s="150">
        <f>TV$2</f>
        <v>5.91434957236295e-5</v>
      </c>
      <c r="TW10" s="151">
        <f t="shared" si="102"/>
        <v>2453.60392390185</v>
      </c>
      <c r="TY10" s="147">
        <v>46136</v>
      </c>
      <c r="TZ10" s="148">
        <v>686.74</v>
      </c>
      <c r="UA10" s="299">
        <f t="shared" si="103"/>
        <v>6.8674</v>
      </c>
      <c r="UB10" s="150">
        <f>UB$2</f>
        <v>5.77233895174325e-5</v>
      </c>
      <c r="UC10" s="151">
        <f t="shared" si="104"/>
        <v>2522.64321286076</v>
      </c>
      <c r="UE10" s="147">
        <v>46167</v>
      </c>
      <c r="UF10" s="148">
        <v>683.18</v>
      </c>
      <c r="UG10" s="299">
        <f t="shared" si="105"/>
        <v>6.8318</v>
      </c>
      <c r="UH10" s="150">
        <f>UH$2</f>
        <v>5.62145145876665e-5</v>
      </c>
      <c r="UI10" s="151">
        <f t="shared" si="106"/>
        <v>2603.8525717966</v>
      </c>
      <c r="UK10" s="147">
        <v>46197</v>
      </c>
      <c r="UL10" s="148">
        <v>681.95</v>
      </c>
      <c r="UM10" s="299">
        <f t="shared" si="107"/>
        <v>6.8195</v>
      </c>
      <c r="UN10" s="150">
        <f>UN$2</f>
        <v>5.60035842293907e-5</v>
      </c>
      <c r="UO10" s="151">
        <f t="shared" si="108"/>
        <v>2618.37378106899</v>
      </c>
    </row>
    <row r="11" ht="15" customHeight="1" spans="2:561">
      <c r="B11" s="215">
        <v>43363</v>
      </c>
      <c r="C11" s="216">
        <v>685.3</v>
      </c>
      <c r="D11" s="217">
        <f t="shared" si="109"/>
        <v>6.853</v>
      </c>
      <c r="E11" s="218">
        <v>6.69232056215493e-5</v>
      </c>
      <c r="F11" s="219">
        <f t="shared" si="110"/>
        <v>2180.43192762294</v>
      </c>
      <c r="H11" s="215" t="s">
        <v>3191</v>
      </c>
      <c r="I11" s="216" t="s">
        <v>2936</v>
      </c>
      <c r="J11" s="217">
        <f t="shared" si="111"/>
        <v>6.9357</v>
      </c>
      <c r="K11" s="218">
        <v>6.56491055309371e-5</v>
      </c>
      <c r="L11" s="219">
        <f t="shared" si="112"/>
        <v>2196.24551234915</v>
      </c>
      <c r="N11" s="215" t="s">
        <v>3192</v>
      </c>
      <c r="O11" s="216" t="s">
        <v>1687</v>
      </c>
      <c r="P11" s="217">
        <f t="shared" si="113"/>
        <v>6.9306</v>
      </c>
      <c r="Q11" s="218">
        <v>6.97495989398061e-5</v>
      </c>
      <c r="R11" s="219">
        <f t="shared" si="114"/>
        <v>2068.6520647563</v>
      </c>
      <c r="T11" s="215">
        <v>43455</v>
      </c>
      <c r="U11" s="216">
        <v>688.25</v>
      </c>
      <c r="V11" s="217">
        <f t="shared" si="205"/>
        <v>6.8825</v>
      </c>
      <c r="W11" s="218">
        <v>6.87710611374733e-5</v>
      </c>
      <c r="X11" s="219">
        <f t="shared" si="115"/>
        <v>2112.74972756993</v>
      </c>
      <c r="Z11" s="215" t="s">
        <v>3193</v>
      </c>
      <c r="AA11" s="216" t="s">
        <v>369</v>
      </c>
      <c r="AB11" s="217">
        <f t="shared" si="0"/>
        <v>6.7802</v>
      </c>
      <c r="AC11" s="218">
        <v>7.10984713828653e-5</v>
      </c>
      <c r="AD11" s="219">
        <f t="shared" si="116"/>
        <v>2074.42258340462</v>
      </c>
      <c r="AF11" s="215">
        <v>43517</v>
      </c>
      <c r="AG11" s="216">
        <v>672.2</v>
      </c>
      <c r="AH11" s="217">
        <f t="shared" si="1"/>
        <v>6.722</v>
      </c>
      <c r="AI11" s="218">
        <v>7.12250712250712e-5</v>
      </c>
      <c r="AJ11" s="219">
        <f t="shared" si="117"/>
        <v>2088.66408806903</v>
      </c>
      <c r="AL11" s="215">
        <v>43546</v>
      </c>
      <c r="AM11" s="216">
        <v>669.44</v>
      </c>
      <c r="AN11" s="217">
        <f t="shared" si="2"/>
        <v>6.6944</v>
      </c>
      <c r="AO11" s="218">
        <v>7.0212392487274e-5</v>
      </c>
      <c r="AP11" s="219">
        <f t="shared" si="118"/>
        <v>2127.52449808795</v>
      </c>
      <c r="AR11" s="215">
        <v>43578</v>
      </c>
      <c r="AS11" s="216">
        <v>670.82</v>
      </c>
      <c r="AT11" s="217">
        <f t="shared" si="3"/>
        <v>6.7082</v>
      </c>
      <c r="AU11" s="218">
        <v>7.03705006861124e-5</v>
      </c>
      <c r="AV11" s="219">
        <f t="shared" si="119"/>
        <v>2118.37750812438</v>
      </c>
      <c r="AX11" s="215">
        <v>43609</v>
      </c>
      <c r="AY11" s="216">
        <v>689.93</v>
      </c>
      <c r="AZ11" s="217">
        <f t="shared" si="4"/>
        <v>6.8993</v>
      </c>
      <c r="BA11" s="218">
        <v>6.95410292072323e-5</v>
      </c>
      <c r="BB11" s="219">
        <f t="shared" si="120"/>
        <v>2084.26941863667</v>
      </c>
      <c r="BD11" s="215">
        <v>43637</v>
      </c>
      <c r="BE11" s="216">
        <v>684.72</v>
      </c>
      <c r="BF11" s="217">
        <f t="shared" si="5"/>
        <v>6.8472</v>
      </c>
      <c r="BG11" s="218">
        <v>7.07463742483198e-5</v>
      </c>
      <c r="BH11" s="219">
        <f t="shared" si="121"/>
        <v>2064.34747049889</v>
      </c>
      <c r="BJ11" s="215" t="s">
        <v>3194</v>
      </c>
      <c r="BK11" s="216" t="s">
        <v>3195</v>
      </c>
      <c r="BL11" s="217">
        <f t="shared" si="6"/>
        <v>6.886</v>
      </c>
      <c r="BM11" s="218">
        <v>7.1301247771836e-5</v>
      </c>
      <c r="BN11" s="219">
        <f t="shared" si="122"/>
        <v>2036.74121405751</v>
      </c>
      <c r="BP11" s="248">
        <v>43700</v>
      </c>
      <c r="BQ11" s="216">
        <v>705.72</v>
      </c>
      <c r="BR11" s="217">
        <f t="shared" si="7"/>
        <v>7.0572</v>
      </c>
      <c r="BS11" s="218">
        <v>7.02740688685875e-5</v>
      </c>
      <c r="BT11" s="219">
        <f t="shared" si="123"/>
        <v>2016.38043416652</v>
      </c>
      <c r="BV11" s="248">
        <v>43731</v>
      </c>
      <c r="BW11" s="216">
        <v>707.34</v>
      </c>
      <c r="BX11" s="217">
        <f t="shared" si="8"/>
        <v>7.0734</v>
      </c>
      <c r="BY11" s="218">
        <v>7.05965407695023e-5</v>
      </c>
      <c r="BZ11" s="219">
        <f t="shared" si="124"/>
        <v>2002.57302004694</v>
      </c>
      <c r="CB11" s="249" t="s">
        <v>3196</v>
      </c>
      <c r="CC11" s="251" t="s">
        <v>3197</v>
      </c>
      <c r="CD11" s="217">
        <f t="shared" si="9"/>
        <v>7.0752</v>
      </c>
      <c r="CE11" s="252">
        <v>7.13903266107442e-5</v>
      </c>
      <c r="CF11" s="219">
        <f t="shared" si="125"/>
        <v>1979.80269109001</v>
      </c>
      <c r="CH11" s="249" t="s">
        <v>3198</v>
      </c>
      <c r="CI11" s="251" t="s">
        <v>3199</v>
      </c>
      <c r="CJ11" s="217">
        <f t="shared" si="10"/>
        <v>7.0306</v>
      </c>
      <c r="CK11" s="252">
        <v>7.097232079489e-5</v>
      </c>
      <c r="CL11" s="219">
        <f t="shared" si="126"/>
        <v>2004.09637868745</v>
      </c>
      <c r="CN11" s="257" t="s">
        <v>3200</v>
      </c>
      <c r="CO11" s="256">
        <v>701.19</v>
      </c>
      <c r="CP11" s="217">
        <f t="shared" si="11"/>
        <v>7.0119</v>
      </c>
      <c r="CQ11" s="252">
        <v>7.18623118105709e-5</v>
      </c>
      <c r="CR11" s="219">
        <f t="shared" si="127"/>
        <v>1984.5548282206</v>
      </c>
      <c r="CT11" s="257" t="s">
        <v>3201</v>
      </c>
      <c r="CU11" s="258" t="s">
        <v>3202</v>
      </c>
      <c r="CV11" s="217">
        <f t="shared" si="12"/>
        <v>6.945</v>
      </c>
      <c r="CW11" s="259">
        <v>7.3327222731439e-5</v>
      </c>
      <c r="CX11" s="219">
        <f t="shared" si="128"/>
        <v>1963.64290856732</v>
      </c>
      <c r="CY11" s="217"/>
      <c r="DA11" s="262" t="s">
        <v>3203</v>
      </c>
      <c r="DB11" s="262" t="s">
        <v>3204</v>
      </c>
      <c r="DC11" s="217">
        <f t="shared" si="13"/>
        <v>7.021</v>
      </c>
      <c r="DD11" s="263">
        <v>7.0997515086972e-5</v>
      </c>
      <c r="DE11" s="219">
        <f t="shared" si="129"/>
        <v>2006.12448369178</v>
      </c>
      <c r="DF11" s="217"/>
      <c r="DH11" s="262" t="s">
        <v>3205</v>
      </c>
      <c r="DI11" s="262" t="s">
        <v>3206</v>
      </c>
      <c r="DJ11" s="217">
        <f t="shared" si="14"/>
        <v>7.0999</v>
      </c>
      <c r="DK11" s="263">
        <v>6.12088752869166e-5</v>
      </c>
      <c r="DL11" s="219">
        <f t="shared" si="130"/>
        <v>2301.08874772884</v>
      </c>
      <c r="DM11" s="217"/>
      <c r="DO11" s="262" t="s">
        <v>3207</v>
      </c>
      <c r="DP11" s="262" t="s">
        <v>1688</v>
      </c>
      <c r="DQ11" s="217">
        <f t="shared" si="15"/>
        <v>7.0887</v>
      </c>
      <c r="DR11" s="264">
        <v>6.538084341288e-5</v>
      </c>
      <c r="DS11" s="219">
        <f t="shared" si="131"/>
        <v>2157.65937336888</v>
      </c>
      <c r="DU11" s="262" t="s">
        <v>3208</v>
      </c>
      <c r="DV11" s="262" t="s">
        <v>3209</v>
      </c>
      <c r="DW11" s="217">
        <f t="shared" si="16"/>
        <v>7.0939</v>
      </c>
      <c r="DX11" s="264">
        <v>6.79578661230037e-5</v>
      </c>
      <c r="DY11" s="219">
        <f t="shared" si="132"/>
        <v>2074.31737126264</v>
      </c>
      <c r="EA11" s="265" t="s">
        <v>3210</v>
      </c>
      <c r="EB11" s="265" t="s">
        <v>3211</v>
      </c>
      <c r="EC11" s="217">
        <f t="shared" si="17"/>
        <v>7.0913</v>
      </c>
      <c r="ED11" s="264">
        <v>7.02000702000702e-5</v>
      </c>
      <c r="EE11" s="219">
        <f t="shared" si="133"/>
        <v>2008.79951489854</v>
      </c>
      <c r="EG11" s="265" t="s">
        <v>3212</v>
      </c>
      <c r="EH11" s="265" t="s">
        <v>3213</v>
      </c>
      <c r="EI11" s="217">
        <f t="shared" si="18"/>
        <v>6.9938</v>
      </c>
      <c r="EJ11" s="264">
        <v>6.84931506849315e-5</v>
      </c>
      <c r="EK11" s="219">
        <f t="shared" si="134"/>
        <v>2087.56327032514</v>
      </c>
      <c r="EM11" s="265" t="s">
        <v>3214</v>
      </c>
      <c r="EN11" s="265" t="s">
        <v>3215</v>
      </c>
      <c r="EO11" s="217">
        <f t="shared" si="19"/>
        <v>6.9194</v>
      </c>
      <c r="EP11" s="264">
        <v>6.83760683760684e-5</v>
      </c>
      <c r="EQ11" s="219">
        <f t="shared" si="135"/>
        <v>2113.62256843079</v>
      </c>
      <c r="ES11" s="265" t="s">
        <v>3216</v>
      </c>
      <c r="ET11" s="265" t="s">
        <v>3217</v>
      </c>
      <c r="EU11" s="217">
        <f t="shared" si="20"/>
        <v>6.7986</v>
      </c>
      <c r="EV11" s="264">
        <v>7.3909830007391e-5</v>
      </c>
      <c r="EW11" s="219">
        <f t="shared" si="136"/>
        <v>1990.11561203777</v>
      </c>
      <c r="EY11" s="265" t="s">
        <v>3218</v>
      </c>
      <c r="EZ11" s="265" t="s">
        <v>3219</v>
      </c>
      <c r="FA11" s="217">
        <f t="shared" si="137"/>
        <v>6.6703</v>
      </c>
      <c r="FB11" s="264">
        <v>6.83760683760684e-5</v>
      </c>
      <c r="FC11" s="219">
        <f t="shared" si="138"/>
        <v>2192.55505749367</v>
      </c>
      <c r="FE11" s="265" t="s">
        <v>3220</v>
      </c>
      <c r="FF11" s="265" t="s">
        <v>3221</v>
      </c>
      <c r="FG11" s="217">
        <f t="shared" si="139"/>
        <v>6.5719</v>
      </c>
      <c r="FH11" s="264">
        <v>7.097232079489e-5</v>
      </c>
      <c r="FI11" s="219">
        <f t="shared" si="140"/>
        <v>2143.97662776366</v>
      </c>
      <c r="FK11" s="265" t="s">
        <v>3222</v>
      </c>
      <c r="FL11" s="265" t="s">
        <v>3223</v>
      </c>
      <c r="FM11" s="217">
        <f t="shared" si="141"/>
        <v>6.5361</v>
      </c>
      <c r="FN11" s="264">
        <v>7.11743772241993e-5</v>
      </c>
      <c r="FO11" s="219">
        <f t="shared" si="142"/>
        <v>2149.599914322</v>
      </c>
      <c r="FQ11" s="265" t="s">
        <v>3224</v>
      </c>
      <c r="FR11" s="265" t="s">
        <v>3225</v>
      </c>
      <c r="FS11" s="217">
        <f t="shared" si="143"/>
        <v>6.4617</v>
      </c>
      <c r="FT11" s="264">
        <v>7.10732054015636e-5</v>
      </c>
      <c r="FU11" s="219">
        <f t="shared" si="144"/>
        <v>2177.4455638609</v>
      </c>
      <c r="FW11" s="265" t="s">
        <v>3226</v>
      </c>
      <c r="FX11" s="265" t="s">
        <v>3227</v>
      </c>
      <c r="FY11" s="217">
        <f t="shared" si="145"/>
        <v>6.4624</v>
      </c>
      <c r="FZ11" s="264">
        <v>7.10101189419492e-5</v>
      </c>
      <c r="GA11" s="219">
        <f t="shared" si="146"/>
        <v>2179.14397128002</v>
      </c>
      <c r="GC11" s="265" t="s">
        <v>3228</v>
      </c>
      <c r="GD11" s="265" t="s">
        <v>3229</v>
      </c>
      <c r="GE11" s="217">
        <f t="shared" si="147"/>
        <v>6.5228</v>
      </c>
      <c r="GF11" s="272">
        <v>6.9060773480663e-5</v>
      </c>
      <c r="GG11" s="219">
        <f t="shared" si="148"/>
        <v>2219.90556202858</v>
      </c>
      <c r="GI11" s="265" t="s">
        <v>3230</v>
      </c>
      <c r="GJ11" s="265" t="s">
        <v>3231</v>
      </c>
      <c r="GK11" s="217">
        <f t="shared" si="149"/>
        <v>6.4934</v>
      </c>
      <c r="GL11" s="272">
        <v>6.9204152249135e-5</v>
      </c>
      <c r="GM11" s="219">
        <f t="shared" si="150"/>
        <v>2225.33649551852</v>
      </c>
      <c r="GO11" s="265" t="s">
        <v>3232</v>
      </c>
      <c r="GP11" s="265" t="s">
        <v>3233</v>
      </c>
      <c r="GQ11" s="217">
        <f t="shared" si="151"/>
        <v>6.4408</v>
      </c>
      <c r="GR11" s="272">
        <v>7.00035001750088e-5</v>
      </c>
      <c r="GS11" s="219">
        <f t="shared" si="152"/>
        <v>2217.89218730592</v>
      </c>
      <c r="GU11" s="265" t="s">
        <v>3234</v>
      </c>
      <c r="GV11" s="265" t="s">
        <v>3235</v>
      </c>
      <c r="GW11" s="217">
        <f t="shared" si="153"/>
        <v>6.4621</v>
      </c>
      <c r="GX11" s="272">
        <v>6.90369347600966e-5</v>
      </c>
      <c r="GY11" s="219">
        <f t="shared" si="154"/>
        <v>2241.53139072438</v>
      </c>
      <c r="HA11" s="265" t="s">
        <v>3236</v>
      </c>
      <c r="HB11" s="265" t="s">
        <v>3237</v>
      </c>
      <c r="HC11" s="217">
        <f t="shared" si="155"/>
        <v>6.465</v>
      </c>
      <c r="HD11" s="272">
        <v>6.90488520628345e-5</v>
      </c>
      <c r="HE11" s="219">
        <f t="shared" si="156"/>
        <v>2240.13921113689</v>
      </c>
      <c r="HG11" s="168" t="s">
        <v>1867</v>
      </c>
      <c r="HH11" s="168" t="s">
        <v>3238</v>
      </c>
      <c r="HI11" s="149">
        <f t="shared" si="157"/>
        <v>6.4749</v>
      </c>
      <c r="HJ11" s="291">
        <v>6.98557033069345e-5</v>
      </c>
      <c r="HK11" s="151">
        <f t="shared" si="158"/>
        <v>2210.87946068665</v>
      </c>
      <c r="HM11" s="168" t="s">
        <v>1535</v>
      </c>
      <c r="HN11" s="168" t="s">
        <v>228</v>
      </c>
      <c r="HO11" s="149">
        <f t="shared" si="159"/>
        <v>6.4032</v>
      </c>
      <c r="HP11" s="291">
        <v>7.05593623914055e-5</v>
      </c>
      <c r="HQ11" s="151">
        <f t="shared" si="160"/>
        <v>2213.3407778923</v>
      </c>
      <c r="HS11" s="168" t="s">
        <v>229</v>
      </c>
      <c r="HT11" s="168" t="s">
        <v>230</v>
      </c>
      <c r="HU11" s="149">
        <f t="shared" si="161"/>
        <v>6.3929</v>
      </c>
      <c r="HV11" s="150">
        <v>6.98092398116143e-5</v>
      </c>
      <c r="HW11" s="151">
        <f t="shared" si="162"/>
        <v>2240.7282012858</v>
      </c>
      <c r="HY11" s="168" t="s">
        <v>231</v>
      </c>
      <c r="HZ11" s="168" t="s">
        <v>232</v>
      </c>
      <c r="IA11" s="149">
        <f t="shared" si="163"/>
        <v>6.3692</v>
      </c>
      <c r="IB11" s="150">
        <v>7.00653647186363e-5</v>
      </c>
      <c r="IC11" s="151">
        <f t="shared" si="164"/>
        <v>2240.84453180933</v>
      </c>
      <c r="IE11" s="168" t="s">
        <v>233</v>
      </c>
      <c r="IF11" s="168" t="s">
        <v>234</v>
      </c>
      <c r="IG11" s="149">
        <f t="shared" si="165"/>
        <v>6.3677</v>
      </c>
      <c r="IH11" s="150">
        <f t="shared" si="166"/>
        <v>7.00653647186363e-5</v>
      </c>
      <c r="II11" s="151">
        <f t="shared" si="167"/>
        <v>2241.37239379996</v>
      </c>
      <c r="IK11" s="168" t="s">
        <v>235</v>
      </c>
      <c r="IL11" s="168" t="s">
        <v>236</v>
      </c>
      <c r="IM11" s="149">
        <f t="shared" si="168"/>
        <v>6.3401</v>
      </c>
      <c r="IN11" s="150">
        <v>6.95509576789906e-5</v>
      </c>
      <c r="IO11" s="151">
        <f t="shared" si="169"/>
        <v>2267.77925269318</v>
      </c>
      <c r="IQ11" s="168" t="s">
        <v>237</v>
      </c>
      <c r="IR11" s="168" t="s">
        <v>145</v>
      </c>
      <c r="IS11" s="149">
        <f t="shared" si="170"/>
        <v>6.364</v>
      </c>
      <c r="IT11" s="150">
        <v>6.97405036048495e-5</v>
      </c>
      <c r="IU11" s="151">
        <f t="shared" si="171"/>
        <v>2253.12221653048</v>
      </c>
      <c r="IW11" s="168" t="s">
        <v>238</v>
      </c>
      <c r="IX11" s="168" t="s">
        <v>239</v>
      </c>
      <c r="IY11" s="149">
        <f t="shared" si="172"/>
        <v>6.4596</v>
      </c>
      <c r="IZ11" s="150">
        <v>6.9000900574845e-5</v>
      </c>
      <c r="JA11" s="151">
        <f t="shared" si="173"/>
        <v>2243.56995309307</v>
      </c>
      <c r="JC11" s="168" t="s">
        <v>240</v>
      </c>
      <c r="JD11" s="168" t="s">
        <v>241</v>
      </c>
      <c r="JE11" s="149">
        <f t="shared" si="174"/>
        <v>6.6566</v>
      </c>
      <c r="JF11" s="150">
        <v>6.87132691338819e-5</v>
      </c>
      <c r="JG11" s="151">
        <f t="shared" si="175"/>
        <v>2186.28577021302</v>
      </c>
      <c r="JI11" s="168" t="s">
        <v>242</v>
      </c>
      <c r="JJ11" s="168" t="s">
        <v>243</v>
      </c>
      <c r="JK11" s="149">
        <f t="shared" si="176"/>
        <v>6.7079</v>
      </c>
      <c r="JL11" s="150">
        <v>6.72696283020953e-5</v>
      </c>
      <c r="JM11" s="151">
        <f t="shared" si="177"/>
        <v>2216.12571117637</v>
      </c>
      <c r="JO11" s="168" t="s">
        <v>244</v>
      </c>
      <c r="JP11" s="168" t="s">
        <v>245</v>
      </c>
      <c r="JQ11" s="149">
        <f t="shared" si="178"/>
        <v>6.7522</v>
      </c>
      <c r="JR11" s="150">
        <v>6.6964057824237e-5</v>
      </c>
      <c r="JS11" s="151">
        <f t="shared" si="179"/>
        <v>2211.63237966885</v>
      </c>
      <c r="JU11" s="168" t="s">
        <v>246</v>
      </c>
      <c r="JV11" s="168" t="s">
        <v>247</v>
      </c>
      <c r="JW11" s="149">
        <f t="shared" si="180"/>
        <v>6.8388</v>
      </c>
      <c r="JX11" s="150">
        <v>6.75440952642568e-5</v>
      </c>
      <c r="JY11" s="151">
        <f t="shared" si="181"/>
        <v>2164.87441656431</v>
      </c>
      <c r="KA11" s="168" t="s">
        <v>248</v>
      </c>
      <c r="KB11" s="168" t="s">
        <v>249</v>
      </c>
      <c r="KC11" s="149">
        <f t="shared" si="182"/>
        <v>6.992</v>
      </c>
      <c r="KD11" s="150">
        <v>6.59566177164246e-5</v>
      </c>
      <c r="KE11" s="151">
        <f t="shared" si="183"/>
        <v>2168.4040194508</v>
      </c>
      <c r="KG11" s="168" t="s">
        <v>250</v>
      </c>
      <c r="KH11" s="168" t="s">
        <v>251</v>
      </c>
      <c r="KI11" s="149">
        <f t="shared" si="184"/>
        <v>7.123</v>
      </c>
      <c r="KJ11" s="150">
        <v>6.47757714536832e-5</v>
      </c>
      <c r="KK11" s="151">
        <f t="shared" si="185"/>
        <v>2167.32710150218</v>
      </c>
      <c r="KM11" s="168" t="s">
        <v>252</v>
      </c>
      <c r="KN11" s="168" t="s">
        <v>253</v>
      </c>
      <c r="KO11" s="149">
        <f t="shared" si="186"/>
        <v>7.1281</v>
      </c>
      <c r="KP11" s="150">
        <v>6.34553649821879e-5</v>
      </c>
      <c r="KQ11" s="151">
        <f t="shared" si="187"/>
        <v>2210.8428317504</v>
      </c>
      <c r="KS11" s="168" t="s">
        <v>254</v>
      </c>
      <c r="KT11" s="168" t="s">
        <v>255</v>
      </c>
      <c r="KU11" s="149">
        <f t="shared" si="21"/>
        <v>6.981</v>
      </c>
      <c r="KV11" s="150">
        <v>6.38655925980027e-5</v>
      </c>
      <c r="KW11" s="151">
        <f t="shared" si="22"/>
        <v>2242.92842945137</v>
      </c>
      <c r="KY11" s="168" t="s">
        <v>256</v>
      </c>
      <c r="KZ11" s="168" t="s">
        <v>257</v>
      </c>
      <c r="LA11" s="149">
        <f t="shared" si="23"/>
        <v>6.7222</v>
      </c>
      <c r="LB11" s="150">
        <v>6.67473969847454e-5</v>
      </c>
      <c r="LC11" s="151">
        <f t="shared" si="188"/>
        <v>2228.71346404451</v>
      </c>
      <c r="LE11" s="172">
        <v>44978</v>
      </c>
      <c r="LF11" s="168">
        <v>685.57</v>
      </c>
      <c r="LG11" s="149">
        <f t="shared" si="189"/>
        <v>6.8557</v>
      </c>
      <c r="LH11" s="150">
        <f t="shared" si="190"/>
        <v>6.55264e-5</v>
      </c>
      <c r="LI11" s="151">
        <f t="shared" si="191"/>
        <v>2226.03447702571</v>
      </c>
      <c r="LK11" s="172">
        <v>45009</v>
      </c>
      <c r="LL11" s="168">
        <v>683.74</v>
      </c>
      <c r="LM11" s="149">
        <f t="shared" si="24"/>
        <v>6.8374</v>
      </c>
      <c r="LN11" s="150">
        <f t="shared" si="25"/>
        <v>6.64823e-5</v>
      </c>
      <c r="LO11" s="151">
        <f t="shared" si="26"/>
        <v>2199.90018691188</v>
      </c>
      <c r="LQ11" s="172">
        <v>45037</v>
      </c>
      <c r="LR11" s="168">
        <v>687.52</v>
      </c>
      <c r="LS11" s="149">
        <f t="shared" si="27"/>
        <v>6.8752</v>
      </c>
      <c r="LT11" s="150">
        <f t="shared" si="28"/>
        <v>6.79351e-5</v>
      </c>
      <c r="LU11" s="151">
        <f t="shared" si="29"/>
        <v>2141.01862178283</v>
      </c>
      <c r="LW11" s="172">
        <v>45070</v>
      </c>
      <c r="LX11" s="168">
        <v>705.6</v>
      </c>
      <c r="LY11" s="149">
        <f t="shared" si="30"/>
        <v>7.056</v>
      </c>
      <c r="LZ11" s="150">
        <f t="shared" si="31"/>
        <v>6.67428e-5</v>
      </c>
      <c r="MA11" s="151">
        <f t="shared" si="32"/>
        <v>2123.42538834257</v>
      </c>
      <c r="MC11" s="172">
        <v>45098</v>
      </c>
      <c r="MD11" s="168">
        <v>717.95</v>
      </c>
      <c r="ME11" s="149">
        <f t="shared" si="33"/>
        <v>7.1795</v>
      </c>
      <c r="MF11" s="150">
        <f t="shared" si="34"/>
        <v>6.68923822474943e-5</v>
      </c>
      <c r="MG11" s="151">
        <f t="shared" si="35"/>
        <v>2082.23210000696</v>
      </c>
      <c r="MI11" s="172">
        <v>45131</v>
      </c>
      <c r="MJ11" s="168">
        <v>714.51</v>
      </c>
      <c r="MK11" s="149">
        <f t="shared" si="36"/>
        <v>7.1451</v>
      </c>
      <c r="ML11" s="150">
        <f t="shared" si="37"/>
        <v>6.64471e-5</v>
      </c>
      <c r="MM11" s="151">
        <f t="shared" si="38"/>
        <v>2106.27783302969</v>
      </c>
      <c r="MO11" s="172">
        <v>45162</v>
      </c>
      <c r="MP11" s="168">
        <v>718.86</v>
      </c>
      <c r="MQ11" s="149">
        <f t="shared" si="39"/>
        <v>7.1886</v>
      </c>
      <c r="MR11" s="150">
        <f t="shared" si="40"/>
        <v>6.64309e-5</v>
      </c>
      <c r="MS11" s="151">
        <f t="shared" si="41"/>
        <v>2094.04275774067</v>
      </c>
      <c r="MU11" s="173">
        <v>45190</v>
      </c>
      <c r="MV11" s="168" t="s">
        <v>3239</v>
      </c>
      <c r="MW11" s="149">
        <f t="shared" si="42"/>
        <v>7.173</v>
      </c>
      <c r="MX11" s="150">
        <f t="shared" si="43"/>
        <v>6.52523e-5</v>
      </c>
      <c r="MY11" s="151">
        <f t="shared" si="44"/>
        <v>2136.50220297231</v>
      </c>
      <c r="NA11" s="173">
        <v>45223</v>
      </c>
      <c r="NB11" s="168">
        <v>717.86</v>
      </c>
      <c r="NC11" s="149">
        <f t="shared" si="45"/>
        <v>7.1786</v>
      </c>
      <c r="ND11" s="150">
        <f t="shared" si="46"/>
        <v>6.36064234353935e-5</v>
      </c>
      <c r="NE11" s="151">
        <f t="shared" si="47"/>
        <v>2190.07642033265</v>
      </c>
      <c r="NG11" s="173">
        <v>45253</v>
      </c>
      <c r="NH11" s="168">
        <v>712.12</v>
      </c>
      <c r="NI11" s="149">
        <f t="shared" si="48"/>
        <v>7.1212</v>
      </c>
      <c r="NJ11" s="150">
        <f t="shared" si="49"/>
        <v>6.51244e-5</v>
      </c>
      <c r="NK11" s="151">
        <f t="shared" si="50"/>
        <v>2156.26970747496</v>
      </c>
      <c r="NM11" s="173">
        <v>45282</v>
      </c>
      <c r="NN11" s="168">
        <v>709.53</v>
      </c>
      <c r="NO11" s="149">
        <f t="shared" si="51"/>
        <v>7.0953</v>
      </c>
      <c r="NP11" s="150">
        <f t="shared" si="52"/>
        <v>6.50545e-5</v>
      </c>
      <c r="NQ11" s="151">
        <f t="shared" si="53"/>
        <v>2166.46608077575</v>
      </c>
      <c r="NS11" s="173">
        <v>45344</v>
      </c>
      <c r="NT11" s="168">
        <v>710.18</v>
      </c>
      <c r="NU11" s="149">
        <f t="shared" si="54"/>
        <v>7.1018</v>
      </c>
      <c r="NV11" s="150">
        <f t="shared" si="55"/>
        <v>6.43666e-5</v>
      </c>
      <c r="NW11" s="151">
        <f t="shared" si="56"/>
        <v>2187.615506673</v>
      </c>
      <c r="NY11" s="173">
        <v>45373</v>
      </c>
      <c r="NZ11" s="168">
        <v>710.04</v>
      </c>
      <c r="OA11" s="149">
        <f t="shared" si="57"/>
        <v>7.1004</v>
      </c>
      <c r="OB11" s="150">
        <f t="shared" si="58"/>
        <v>6.38372e-5</v>
      </c>
      <c r="OC11" s="151">
        <f t="shared" si="59"/>
        <v>2206.19225053736</v>
      </c>
      <c r="OE11" s="173">
        <v>45405</v>
      </c>
      <c r="OF11" s="168">
        <v>710.59</v>
      </c>
      <c r="OG11" s="149">
        <f t="shared" si="60"/>
        <v>7.1059</v>
      </c>
      <c r="OH11" s="150">
        <f t="shared" si="61"/>
        <v>6.23089e-5</v>
      </c>
      <c r="OI11" s="151">
        <f t="shared" si="62"/>
        <v>2258.55579749939</v>
      </c>
      <c r="OK11" s="173">
        <v>45436</v>
      </c>
      <c r="OL11" s="168">
        <v>711.02</v>
      </c>
      <c r="OM11" s="149">
        <f t="shared" si="63"/>
        <v>7.1102</v>
      </c>
      <c r="ON11" s="150">
        <f t="shared" si="64"/>
        <v>6.23143e-5</v>
      </c>
      <c r="OO11" s="151">
        <f t="shared" si="65"/>
        <v>2256.9942996539</v>
      </c>
      <c r="OQ11" s="173">
        <v>45464</v>
      </c>
      <c r="OR11" s="168">
        <v>711.96</v>
      </c>
      <c r="OS11" s="149">
        <f t="shared" si="66"/>
        <v>7.1196</v>
      </c>
      <c r="OT11" s="150">
        <f t="shared" si="67"/>
        <v>6.17803e-5</v>
      </c>
      <c r="OU11" s="151">
        <f t="shared" si="68"/>
        <v>2273.49703810811</v>
      </c>
      <c r="OW11" s="173">
        <v>45497</v>
      </c>
      <c r="OX11" s="168">
        <v>713.58</v>
      </c>
      <c r="OY11" s="149">
        <f t="shared" si="69"/>
        <v>7.1358</v>
      </c>
      <c r="OZ11" s="150">
        <f t="shared" si="70"/>
        <v>6.20854e-5</v>
      </c>
      <c r="PA11" s="151">
        <f t="shared" si="71"/>
        <v>2257.18859498874</v>
      </c>
      <c r="PC11" s="173">
        <v>45527</v>
      </c>
      <c r="PD11" s="168">
        <v>713.58</v>
      </c>
      <c r="PE11" s="149">
        <f t="shared" si="72"/>
        <v>7.1358</v>
      </c>
      <c r="PF11" s="150">
        <f t="shared" si="73"/>
        <v>6.48115e-5</v>
      </c>
      <c r="PG11" s="151">
        <f t="shared" si="74"/>
        <v>2162.24677403414</v>
      </c>
      <c r="PI11" s="147">
        <v>45558</v>
      </c>
      <c r="PJ11" s="152">
        <v>705.31</v>
      </c>
      <c r="PK11" s="149">
        <f t="shared" si="75"/>
        <v>7.0531</v>
      </c>
      <c r="PL11" s="150">
        <f>PL$2</f>
        <v>6.6128e-5</v>
      </c>
      <c r="PM11" s="151">
        <f t="shared" si="76"/>
        <v>2144.04832955256</v>
      </c>
      <c r="PO11" s="147">
        <v>45589</v>
      </c>
      <c r="PP11" s="152">
        <v>712.86</v>
      </c>
      <c r="PQ11" s="149">
        <f t="shared" si="77"/>
        <v>7.1286</v>
      </c>
      <c r="PR11" s="150">
        <f>PR$2</f>
        <v>6.35647e-5</v>
      </c>
      <c r="PS11" s="151">
        <f t="shared" si="78"/>
        <v>2206.8852504261</v>
      </c>
      <c r="PU11" s="147">
        <v>45618</v>
      </c>
      <c r="PV11" s="177">
        <v>719.42</v>
      </c>
      <c r="PW11" s="149">
        <f t="shared" si="79"/>
        <v>7.1942</v>
      </c>
      <c r="PX11" s="150">
        <f>PX$2</f>
        <v>6.30358043368633e-5</v>
      </c>
      <c r="PY11" s="151">
        <f t="shared" si="80"/>
        <v>2205.10967167997</v>
      </c>
      <c r="QA11" s="147">
        <v>45650</v>
      </c>
      <c r="QB11" s="152">
        <v>718.76</v>
      </c>
      <c r="QC11" s="149">
        <f t="shared" si="81"/>
        <v>7.1876</v>
      </c>
      <c r="QD11" s="150">
        <f>QD$2</f>
        <v>6.18735305036505e-5</v>
      </c>
      <c r="QE11" s="151">
        <f t="shared" si="82"/>
        <v>2248.59480215928</v>
      </c>
      <c r="QG11" s="147">
        <v>45667</v>
      </c>
      <c r="QH11" s="152">
        <v>718.91</v>
      </c>
      <c r="QI11" s="149">
        <f t="shared" si="83"/>
        <v>7.1891</v>
      </c>
      <c r="QJ11" s="150">
        <f>QJ$2</f>
        <v>6.10575161802418e-5</v>
      </c>
      <c r="QK11" s="151">
        <f t="shared" si="192"/>
        <v>2278.17112016803</v>
      </c>
      <c r="QM11" s="147">
        <v>45709</v>
      </c>
      <c r="QN11" s="152">
        <v>716.96</v>
      </c>
      <c r="QO11" s="149">
        <f t="shared" si="193"/>
        <v>7.1696</v>
      </c>
      <c r="QP11" s="150">
        <f t="shared" si="194"/>
        <v>6.30676084762866e-5</v>
      </c>
      <c r="QQ11" s="151">
        <f t="shared" si="195"/>
        <v>2211.55991966079</v>
      </c>
      <c r="QS11" s="147">
        <v>45709</v>
      </c>
      <c r="QT11" s="152">
        <v>716.96</v>
      </c>
      <c r="QU11" s="149">
        <f t="shared" si="84"/>
        <v>7.1696</v>
      </c>
      <c r="QV11" s="150">
        <f>QV$2</f>
        <v>6.30676084762866e-5</v>
      </c>
      <c r="QW11" s="151">
        <f t="shared" si="85"/>
        <v>2211.55991966079</v>
      </c>
      <c r="QY11" s="147">
        <v>45740</v>
      </c>
      <c r="QZ11" s="152">
        <v>717.8</v>
      </c>
      <c r="RA11" s="149">
        <f t="shared" si="86"/>
        <v>7.178</v>
      </c>
      <c r="RB11" s="150">
        <f>RB$2</f>
        <v>6.02845430431637e-5</v>
      </c>
      <c r="RC11" s="151">
        <f t="shared" si="196"/>
        <v>2310.95012538312</v>
      </c>
      <c r="RE11" s="170">
        <v>45770</v>
      </c>
      <c r="RF11" s="152">
        <v>721.16</v>
      </c>
      <c r="RG11" s="149">
        <f t="shared" si="87"/>
        <v>7.2116</v>
      </c>
      <c r="RH11" s="150">
        <f>RH$2</f>
        <v>5.95699052838506e-5</v>
      </c>
      <c r="RI11" s="151">
        <f t="shared" si="197"/>
        <v>2327.77746963226</v>
      </c>
      <c r="RK11" s="170">
        <v>45800</v>
      </c>
      <c r="RL11" s="152">
        <v>719.19</v>
      </c>
      <c r="RM11" s="149">
        <f t="shared" si="88"/>
        <v>7.1919</v>
      </c>
      <c r="RN11" s="150">
        <f>RN$2</f>
        <v>6.15195324515534e-5</v>
      </c>
      <c r="RO11" s="151">
        <f t="shared" si="89"/>
        <v>2260.18159318122</v>
      </c>
      <c r="RQ11" s="170">
        <v>45831</v>
      </c>
      <c r="RR11" s="152">
        <v>717.1</v>
      </c>
      <c r="RS11" s="149">
        <f t="shared" si="198"/>
        <v>7.171</v>
      </c>
      <c r="RT11" s="150">
        <f>RT$2</f>
        <v>6.16029076572414e-5</v>
      </c>
      <c r="RU11" s="151">
        <f t="shared" si="90"/>
        <v>2263.70101798912</v>
      </c>
      <c r="RW11" s="147">
        <v>45862</v>
      </c>
      <c r="RX11" s="152">
        <v>713.85</v>
      </c>
      <c r="RY11" s="149">
        <f t="shared" si="199"/>
        <v>7.1385</v>
      </c>
      <c r="RZ11" s="150">
        <f>RZ$2</f>
        <v>6.10239824250931e-5</v>
      </c>
      <c r="SA11" s="151">
        <f t="shared" si="91"/>
        <v>2295.58030398543</v>
      </c>
      <c r="SC11" s="147">
        <v>45891</v>
      </c>
      <c r="SD11" s="152">
        <v>713.21</v>
      </c>
      <c r="SE11" s="149">
        <f t="shared" si="200"/>
        <v>7.1321</v>
      </c>
      <c r="SF11" s="150">
        <f>SF$2</f>
        <v>6.11396429444852e-5</v>
      </c>
      <c r="SG11" s="151">
        <f t="shared" si="201"/>
        <v>2293.29370031267</v>
      </c>
      <c r="SI11" s="147">
        <v>45923</v>
      </c>
      <c r="SJ11" s="152">
        <v>710.57</v>
      </c>
      <c r="SK11" s="149">
        <f t="shared" si="92"/>
        <v>7.1057</v>
      </c>
      <c r="SL11" s="150">
        <f>SL$2</f>
        <v>5.99520383693046e-5</v>
      </c>
      <c r="SM11" s="151">
        <f t="shared" si="93"/>
        <v>2347.41123323529</v>
      </c>
      <c r="SO11" s="147">
        <v>45954</v>
      </c>
      <c r="SP11" s="148">
        <v>709.28</v>
      </c>
      <c r="SQ11" s="149">
        <f t="shared" si="94"/>
        <v>7.0928</v>
      </c>
      <c r="SR11" s="150">
        <f>SR$2</f>
        <v>6.00961538461538e-5</v>
      </c>
      <c r="SS11" s="151">
        <f t="shared" si="95"/>
        <v>2346.04105571848</v>
      </c>
      <c r="SU11" s="147">
        <v>45982</v>
      </c>
      <c r="SV11" s="148">
        <v>708.75</v>
      </c>
      <c r="SW11" s="299">
        <f t="shared" si="202"/>
        <v>7.0875</v>
      </c>
      <c r="SX11" s="150">
        <f>SX$2</f>
        <v>6.00817111271329e-5</v>
      </c>
      <c r="SY11" s="151">
        <f t="shared" si="203"/>
        <v>2348.35978835979</v>
      </c>
      <c r="TA11" s="147">
        <v>46015</v>
      </c>
      <c r="TB11" s="148">
        <v>704.71</v>
      </c>
      <c r="TC11" s="299">
        <f t="shared" si="96"/>
        <v>7.0471</v>
      </c>
      <c r="TD11" s="150">
        <f>TD$2</f>
        <v>5.95876534382076e-5</v>
      </c>
      <c r="TE11" s="151">
        <f t="shared" si="97"/>
        <v>2381.40511699848</v>
      </c>
      <c r="TG11" s="147">
        <v>46045</v>
      </c>
      <c r="TH11" s="148">
        <v>699.29</v>
      </c>
      <c r="TI11" s="299">
        <f t="shared" si="98"/>
        <v>6.9929</v>
      </c>
      <c r="TJ11" s="150">
        <f>TJ$2</f>
        <v>5.95734540688669e-5</v>
      </c>
      <c r="TK11" s="151">
        <f t="shared" si="99"/>
        <v>2400.43472665132</v>
      </c>
      <c r="TM11" s="147">
        <v>46065</v>
      </c>
      <c r="TN11" s="148">
        <v>694.57</v>
      </c>
      <c r="TO11" s="299">
        <f t="shared" si="100"/>
        <v>6.9457</v>
      </c>
      <c r="TP11" s="150">
        <f>TP$2</f>
        <v>5.96729920038191e-5</v>
      </c>
      <c r="TQ11" s="151">
        <f t="shared" si="101"/>
        <v>2412.7157809868</v>
      </c>
      <c r="TS11" s="147">
        <v>46105</v>
      </c>
      <c r="TT11" s="148">
        <v>689.43</v>
      </c>
      <c r="TU11" s="299">
        <f t="shared" si="204"/>
        <v>6.8943</v>
      </c>
      <c r="TV11" s="150">
        <f>TV$2</f>
        <v>5.91434957236295e-5</v>
      </c>
      <c r="TW11" s="151">
        <f t="shared" si="102"/>
        <v>2452.46507984857</v>
      </c>
      <c r="TY11" s="147">
        <v>46135</v>
      </c>
      <c r="TZ11" s="148">
        <v>686.5</v>
      </c>
      <c r="UA11" s="299">
        <f t="shared" si="103"/>
        <v>6.865</v>
      </c>
      <c r="UB11" s="150">
        <f>UB$2</f>
        <v>5.77233895174325e-5</v>
      </c>
      <c r="UC11" s="151">
        <f t="shared" si="104"/>
        <v>2523.52512745812</v>
      </c>
      <c r="UE11" s="147">
        <v>46164</v>
      </c>
      <c r="UF11" s="148">
        <v>683.73</v>
      </c>
      <c r="UG11" s="299">
        <f t="shared" si="105"/>
        <v>6.8373</v>
      </c>
      <c r="UH11" s="150">
        <f>UH$2</f>
        <v>5.62145145876665e-5</v>
      </c>
      <c r="UI11" s="151">
        <f t="shared" si="106"/>
        <v>2601.75800389043</v>
      </c>
      <c r="UK11" s="147">
        <v>46196</v>
      </c>
      <c r="UL11" s="148">
        <v>681.71</v>
      </c>
      <c r="UM11" s="299">
        <f t="shared" si="107"/>
        <v>6.8171</v>
      </c>
      <c r="UN11" s="150">
        <f>UN$2</f>
        <v>5.60035842293907e-5</v>
      </c>
      <c r="UO11" s="151">
        <f t="shared" si="108"/>
        <v>2619.29559490106</v>
      </c>
    </row>
    <row r="12" ht="15" customHeight="1" spans="2:561">
      <c r="B12" s="215">
        <v>43362</v>
      </c>
      <c r="C12" s="216">
        <v>685.69</v>
      </c>
      <c r="D12" s="217">
        <f t="shared" si="109"/>
        <v>6.8569</v>
      </c>
      <c r="E12" s="218">
        <v>6.69232056215493e-5</v>
      </c>
      <c r="F12" s="219">
        <f t="shared" si="110"/>
        <v>2179.19176304161</v>
      </c>
      <c r="H12" s="215" t="s">
        <v>3240</v>
      </c>
      <c r="I12" s="216" t="s">
        <v>3241</v>
      </c>
      <c r="J12" s="217">
        <f t="shared" si="111"/>
        <v>6.9338</v>
      </c>
      <c r="K12" s="218">
        <v>6.56491055309371e-5</v>
      </c>
      <c r="L12" s="219">
        <f t="shared" si="112"/>
        <v>2196.84732758372</v>
      </c>
      <c r="N12" s="215" t="s">
        <v>3242</v>
      </c>
      <c r="O12" s="216" t="s">
        <v>3243</v>
      </c>
      <c r="P12" s="217">
        <f t="shared" si="113"/>
        <v>6.9391</v>
      </c>
      <c r="Q12" s="218">
        <v>6.97495989398061e-5</v>
      </c>
      <c r="R12" s="219">
        <f t="shared" si="114"/>
        <v>2066.11808447781</v>
      </c>
      <c r="T12" s="215">
        <v>43454</v>
      </c>
      <c r="U12" s="216">
        <v>689.36</v>
      </c>
      <c r="V12" s="217">
        <f t="shared" si="205"/>
        <v>6.8936</v>
      </c>
      <c r="W12" s="218">
        <v>6.87710611374733e-5</v>
      </c>
      <c r="X12" s="219">
        <f t="shared" si="115"/>
        <v>2109.34780085877</v>
      </c>
      <c r="Z12" s="215" t="s">
        <v>3244</v>
      </c>
      <c r="AA12" s="216" t="s">
        <v>3245</v>
      </c>
      <c r="AB12" s="217">
        <f t="shared" si="0"/>
        <v>6.7969</v>
      </c>
      <c r="AC12" s="218">
        <v>7.10984713828653e-5</v>
      </c>
      <c r="AD12" s="219">
        <f t="shared" si="116"/>
        <v>2069.32572202033</v>
      </c>
      <c r="AF12" s="215">
        <v>43516</v>
      </c>
      <c r="AG12" s="216">
        <v>675.58</v>
      </c>
      <c r="AH12" s="217">
        <f t="shared" si="1"/>
        <v>6.7558</v>
      </c>
      <c r="AI12" s="218">
        <v>7.12250712250712e-5</v>
      </c>
      <c r="AJ12" s="219">
        <f t="shared" si="117"/>
        <v>2078.21427514136</v>
      </c>
      <c r="AL12" s="215">
        <v>43545</v>
      </c>
      <c r="AM12" s="216">
        <v>668.5</v>
      </c>
      <c r="AN12" s="217">
        <f t="shared" si="2"/>
        <v>6.685</v>
      </c>
      <c r="AO12" s="218">
        <v>7.0212392487274e-5</v>
      </c>
      <c r="AP12" s="219">
        <f t="shared" si="118"/>
        <v>2130.51608077786</v>
      </c>
      <c r="AR12" s="215">
        <v>43577</v>
      </c>
      <c r="AS12" s="216">
        <v>670.35</v>
      </c>
      <c r="AT12" s="217">
        <f t="shared" si="3"/>
        <v>6.7035</v>
      </c>
      <c r="AU12" s="218">
        <v>7.03705006861124e-5</v>
      </c>
      <c r="AV12" s="219">
        <f t="shared" si="119"/>
        <v>2119.86275826061</v>
      </c>
      <c r="AX12" s="215">
        <v>43608</v>
      </c>
      <c r="AY12" s="216">
        <v>689.94</v>
      </c>
      <c r="AZ12" s="217">
        <f t="shared" si="4"/>
        <v>6.8994</v>
      </c>
      <c r="BA12" s="218">
        <v>6.95410292072323e-5</v>
      </c>
      <c r="BB12" s="219">
        <f t="shared" si="120"/>
        <v>2084.2392092066</v>
      </c>
      <c r="BD12" s="215">
        <v>43636</v>
      </c>
      <c r="BE12" s="216">
        <v>688.05</v>
      </c>
      <c r="BF12" s="217">
        <f t="shared" si="5"/>
        <v>6.8805</v>
      </c>
      <c r="BG12" s="218">
        <v>7.07463742483198e-5</v>
      </c>
      <c r="BH12" s="219">
        <f t="shared" si="121"/>
        <v>2054.35651478817</v>
      </c>
      <c r="BJ12" s="215" t="s">
        <v>3246</v>
      </c>
      <c r="BK12" s="216" t="s">
        <v>3247</v>
      </c>
      <c r="BL12" s="217">
        <f t="shared" si="6"/>
        <v>6.8818</v>
      </c>
      <c r="BM12" s="218">
        <v>7.1301247771836e-5</v>
      </c>
      <c r="BN12" s="219">
        <f t="shared" si="122"/>
        <v>2037.98424830713</v>
      </c>
      <c r="BP12" s="248">
        <v>43699</v>
      </c>
      <c r="BQ12" s="216">
        <v>704.9</v>
      </c>
      <c r="BR12" s="217">
        <f t="shared" si="7"/>
        <v>7.049</v>
      </c>
      <c r="BS12" s="218">
        <v>7.02740688685875e-5</v>
      </c>
      <c r="BT12" s="219">
        <f t="shared" si="123"/>
        <v>2018.7260604341</v>
      </c>
      <c r="BV12" s="248">
        <v>43728</v>
      </c>
      <c r="BW12" s="216">
        <v>707.3</v>
      </c>
      <c r="BX12" s="217">
        <f t="shared" si="8"/>
        <v>7.073</v>
      </c>
      <c r="BY12" s="218">
        <v>7.05965407695023e-5</v>
      </c>
      <c r="BZ12" s="219">
        <f t="shared" si="124"/>
        <v>2002.68627173759</v>
      </c>
      <c r="CB12" s="249" t="s">
        <v>3248</v>
      </c>
      <c r="CC12" s="251" t="s">
        <v>3249</v>
      </c>
      <c r="CD12" s="217">
        <f t="shared" si="9"/>
        <v>7.0668</v>
      </c>
      <c r="CE12" s="252">
        <v>7.13903266107442e-5</v>
      </c>
      <c r="CF12" s="219">
        <f t="shared" si="125"/>
        <v>1982.15599705666</v>
      </c>
      <c r="CH12" s="249" t="s">
        <v>3250</v>
      </c>
      <c r="CI12" s="251" t="s">
        <v>3251</v>
      </c>
      <c r="CJ12" s="217">
        <f t="shared" si="10"/>
        <v>7.0217</v>
      </c>
      <c r="CK12" s="252">
        <v>7.097232079489e-5</v>
      </c>
      <c r="CL12" s="219">
        <f t="shared" si="126"/>
        <v>2006.63656949172</v>
      </c>
      <c r="CN12" s="257" t="s">
        <v>3252</v>
      </c>
      <c r="CO12" s="256">
        <v>701.17</v>
      </c>
      <c r="CP12" s="217">
        <f t="shared" si="11"/>
        <v>7.0117</v>
      </c>
      <c r="CQ12" s="252">
        <v>7.18623118105709e-5</v>
      </c>
      <c r="CR12" s="219">
        <f t="shared" si="127"/>
        <v>1984.61143517264</v>
      </c>
      <c r="CT12" s="257" t="s">
        <v>3253</v>
      </c>
      <c r="CU12" s="258" t="s">
        <v>3254</v>
      </c>
      <c r="CV12" s="217">
        <f t="shared" si="12"/>
        <v>6.969</v>
      </c>
      <c r="CW12" s="259">
        <v>7.3327222731439e-5</v>
      </c>
      <c r="CX12" s="219">
        <f t="shared" si="128"/>
        <v>1956.88047065576</v>
      </c>
      <c r="CY12" s="217"/>
      <c r="DA12" s="262" t="s">
        <v>3255</v>
      </c>
      <c r="DB12" s="262" t="s">
        <v>3256</v>
      </c>
      <c r="DC12" s="217">
        <f t="shared" si="13"/>
        <v>7.0026</v>
      </c>
      <c r="DD12" s="263">
        <v>7.0997515086972e-5</v>
      </c>
      <c r="DE12" s="219">
        <f t="shared" si="129"/>
        <v>2011.39576728644</v>
      </c>
      <c r="DF12" s="217"/>
      <c r="DH12" s="262" t="s">
        <v>3257</v>
      </c>
      <c r="DI12" s="262" t="s">
        <v>3258</v>
      </c>
      <c r="DJ12" s="217">
        <f t="shared" si="14"/>
        <v>7.094</v>
      </c>
      <c r="DK12" s="263">
        <v>6.12088752869166e-5</v>
      </c>
      <c r="DL12" s="219">
        <f t="shared" si="130"/>
        <v>2303.00253735551</v>
      </c>
      <c r="DM12" s="217"/>
      <c r="DO12" s="262" t="s">
        <v>3259</v>
      </c>
      <c r="DP12" s="262" t="s">
        <v>3260</v>
      </c>
      <c r="DQ12" s="217">
        <f t="shared" si="15"/>
        <v>7.0903</v>
      </c>
      <c r="DR12" s="264">
        <v>6.538084341288e-5</v>
      </c>
      <c r="DS12" s="219">
        <f t="shared" si="131"/>
        <v>2157.17247507158</v>
      </c>
      <c r="DU12" s="262" t="s">
        <v>3261</v>
      </c>
      <c r="DV12" s="262" t="s">
        <v>3262</v>
      </c>
      <c r="DW12" s="217">
        <f t="shared" si="16"/>
        <v>7.0868</v>
      </c>
      <c r="DX12" s="264">
        <v>6.79578661230037e-5</v>
      </c>
      <c r="DY12" s="219">
        <f t="shared" si="132"/>
        <v>2076.39555229441</v>
      </c>
      <c r="EA12" s="265" t="s">
        <v>3263</v>
      </c>
      <c r="EB12" s="265" t="s">
        <v>3260</v>
      </c>
      <c r="EC12" s="217">
        <f t="shared" si="17"/>
        <v>7.0903</v>
      </c>
      <c r="ED12" s="264">
        <v>7.02000702000702e-5</v>
      </c>
      <c r="EE12" s="219">
        <f t="shared" si="133"/>
        <v>2009.08283147399</v>
      </c>
      <c r="EG12" s="265" t="s">
        <v>3264</v>
      </c>
      <c r="EH12" s="265" t="s">
        <v>1638</v>
      </c>
      <c r="EI12" s="217">
        <f t="shared" si="18"/>
        <v>6.9921</v>
      </c>
      <c r="EJ12" s="264">
        <v>6.84931506849315e-5</v>
      </c>
      <c r="EK12" s="219">
        <f t="shared" si="134"/>
        <v>2088.07082278572</v>
      </c>
      <c r="EM12" s="265" t="s">
        <v>3265</v>
      </c>
      <c r="EN12" s="265" t="s">
        <v>1693</v>
      </c>
      <c r="EO12" s="217">
        <f t="shared" si="19"/>
        <v>6.9107</v>
      </c>
      <c r="EP12" s="264">
        <v>6.83760683760684e-5</v>
      </c>
      <c r="EQ12" s="219">
        <f t="shared" si="135"/>
        <v>2116.28344451358</v>
      </c>
      <c r="ES12" s="265" t="s">
        <v>3266</v>
      </c>
      <c r="ET12" s="265" t="s">
        <v>3267</v>
      </c>
      <c r="EU12" s="217">
        <f t="shared" si="20"/>
        <v>6.7872</v>
      </c>
      <c r="EV12" s="264">
        <v>7.3909830007391e-5</v>
      </c>
      <c r="EW12" s="219">
        <f t="shared" si="136"/>
        <v>1993.45827439887</v>
      </c>
      <c r="EY12" s="265" t="s">
        <v>3268</v>
      </c>
      <c r="EZ12" s="265" t="s">
        <v>3269</v>
      </c>
      <c r="FA12" s="217">
        <f t="shared" si="137"/>
        <v>6.6556</v>
      </c>
      <c r="FB12" s="264">
        <v>6.83760683760684e-5</v>
      </c>
      <c r="FC12" s="219">
        <f t="shared" si="138"/>
        <v>2197.39768014905</v>
      </c>
      <c r="FE12" s="265" t="s">
        <v>3270</v>
      </c>
      <c r="FF12" s="265" t="s">
        <v>3271</v>
      </c>
      <c r="FG12" s="217">
        <f t="shared" si="139"/>
        <v>6.5786</v>
      </c>
      <c r="FH12" s="264">
        <v>7.097232079489e-5</v>
      </c>
      <c r="FI12" s="219">
        <f t="shared" si="140"/>
        <v>2141.79308667498</v>
      </c>
      <c r="FK12" s="265" t="s">
        <v>3272</v>
      </c>
      <c r="FL12" s="265" t="s">
        <v>3273</v>
      </c>
      <c r="FM12" s="217">
        <f t="shared" si="141"/>
        <v>6.5558</v>
      </c>
      <c r="FN12" s="264">
        <v>7.11743772241993e-5</v>
      </c>
      <c r="FO12" s="219">
        <f t="shared" si="142"/>
        <v>2143.14042527228</v>
      </c>
      <c r="FQ12" s="265" t="s">
        <v>3274</v>
      </c>
      <c r="FR12" s="265" t="s">
        <v>3275</v>
      </c>
      <c r="FS12" s="217">
        <f t="shared" si="143"/>
        <v>6.4696</v>
      </c>
      <c r="FT12" s="264">
        <v>7.10732054015636e-5</v>
      </c>
      <c r="FU12" s="219">
        <f t="shared" si="144"/>
        <v>2174.78669469519</v>
      </c>
      <c r="FW12" s="265" t="s">
        <v>3276</v>
      </c>
      <c r="FX12" s="265" t="s">
        <v>3277</v>
      </c>
      <c r="FY12" s="217">
        <f t="shared" si="145"/>
        <v>6.4536</v>
      </c>
      <c r="FZ12" s="264">
        <v>7.10101189419492e-5</v>
      </c>
      <c r="GA12" s="219">
        <f t="shared" si="146"/>
        <v>2182.1154084542</v>
      </c>
      <c r="GC12" s="265" t="s">
        <v>3278</v>
      </c>
      <c r="GD12" s="265" t="s">
        <v>3279</v>
      </c>
      <c r="GE12" s="217">
        <f t="shared" si="147"/>
        <v>6.5036</v>
      </c>
      <c r="GF12" s="272">
        <v>6.9060773480663e-5</v>
      </c>
      <c r="GG12" s="219">
        <f t="shared" si="148"/>
        <v>2226.45919183222</v>
      </c>
      <c r="GI12" s="265" t="s">
        <v>3280</v>
      </c>
      <c r="GJ12" s="265" t="s">
        <v>3281</v>
      </c>
      <c r="GK12" s="217">
        <f t="shared" si="149"/>
        <v>6.4902</v>
      </c>
      <c r="GL12" s="272">
        <v>6.9204152249135e-5</v>
      </c>
      <c r="GM12" s="219">
        <f t="shared" si="150"/>
        <v>2226.43370004006</v>
      </c>
      <c r="GO12" s="265" t="s">
        <v>3282</v>
      </c>
      <c r="GP12" s="265" t="s">
        <v>349</v>
      </c>
      <c r="GQ12" s="217">
        <f t="shared" si="151"/>
        <v>6.43</v>
      </c>
      <c r="GR12" s="272">
        <v>7.00035001750088e-5</v>
      </c>
      <c r="GS12" s="219">
        <f t="shared" si="152"/>
        <v>2221.61741835148</v>
      </c>
      <c r="GU12" s="265" t="s">
        <v>3283</v>
      </c>
      <c r="GV12" s="265" t="s">
        <v>3284</v>
      </c>
      <c r="GW12" s="217">
        <f t="shared" si="153"/>
        <v>6.4613</v>
      </c>
      <c r="GX12" s="272">
        <v>6.90369347600966e-5</v>
      </c>
      <c r="GY12" s="219">
        <f t="shared" si="154"/>
        <v>2241.80892390076</v>
      </c>
      <c r="HA12" s="265" t="s">
        <v>3285</v>
      </c>
      <c r="HB12" s="265" t="s">
        <v>3286</v>
      </c>
      <c r="HC12" s="217">
        <f t="shared" si="155"/>
        <v>6.4651</v>
      </c>
      <c r="HD12" s="272">
        <v>6.90488520628345e-5</v>
      </c>
      <c r="HE12" s="219">
        <f t="shared" si="156"/>
        <v>2240.10456141436</v>
      </c>
      <c r="HG12" s="168" t="s">
        <v>1885</v>
      </c>
      <c r="HH12" s="168" t="s">
        <v>3287</v>
      </c>
      <c r="HI12" s="149">
        <f t="shared" si="157"/>
        <v>6.4693</v>
      </c>
      <c r="HJ12" s="291">
        <v>6.98557033069345e-5</v>
      </c>
      <c r="HK12" s="151">
        <f t="shared" si="158"/>
        <v>2212.79325738488</v>
      </c>
      <c r="HM12" s="168" t="s">
        <v>1550</v>
      </c>
      <c r="HN12" s="168" t="s">
        <v>166</v>
      </c>
      <c r="HO12" s="149">
        <f t="shared" si="159"/>
        <v>6.389</v>
      </c>
      <c r="HP12" s="291">
        <v>7.05593623914055e-5</v>
      </c>
      <c r="HQ12" s="151">
        <f t="shared" si="160"/>
        <v>2218.26008279856</v>
      </c>
      <c r="HS12" s="168" t="s">
        <v>258</v>
      </c>
      <c r="HT12" s="168" t="s">
        <v>259</v>
      </c>
      <c r="HU12" s="149">
        <f t="shared" si="161"/>
        <v>6.3952</v>
      </c>
      <c r="HV12" s="150">
        <v>6.98092398116143e-5</v>
      </c>
      <c r="HW12" s="151">
        <f t="shared" si="162"/>
        <v>2239.92233518889</v>
      </c>
      <c r="HY12" s="168" t="s">
        <v>260</v>
      </c>
      <c r="HZ12" s="168" t="s">
        <v>261</v>
      </c>
      <c r="IA12" s="149">
        <f t="shared" si="163"/>
        <v>6.3651</v>
      </c>
      <c r="IB12" s="150">
        <v>7.00653647186363e-5</v>
      </c>
      <c r="IC12" s="151">
        <f t="shared" si="164"/>
        <v>2242.28794394432</v>
      </c>
      <c r="IE12" s="168" t="s">
        <v>262</v>
      </c>
      <c r="IF12" s="168" t="s">
        <v>263</v>
      </c>
      <c r="IG12" s="149">
        <f t="shared" si="165"/>
        <v>6.3542</v>
      </c>
      <c r="IH12" s="150">
        <f t="shared" si="166"/>
        <v>7.00653647186363e-5</v>
      </c>
      <c r="II12" s="151">
        <f t="shared" si="167"/>
        <v>2246.1343665607</v>
      </c>
      <c r="IK12" s="168" t="s">
        <v>264</v>
      </c>
      <c r="IL12" s="168" t="s">
        <v>265</v>
      </c>
      <c r="IM12" s="149">
        <f t="shared" si="168"/>
        <v>6.3343</v>
      </c>
      <c r="IN12" s="150">
        <v>6.95509576789906e-5</v>
      </c>
      <c r="IO12" s="151">
        <f t="shared" si="169"/>
        <v>2269.85574412327</v>
      </c>
      <c r="IQ12" s="168" t="s">
        <v>266</v>
      </c>
      <c r="IR12" s="168" t="s">
        <v>267</v>
      </c>
      <c r="IS12" s="149">
        <f t="shared" si="170"/>
        <v>6.3558</v>
      </c>
      <c r="IT12" s="150">
        <v>6.97405036048495e-5</v>
      </c>
      <c r="IU12" s="151">
        <f t="shared" si="171"/>
        <v>2256.02910506938</v>
      </c>
      <c r="IW12" s="168" t="s">
        <v>268</v>
      </c>
      <c r="IX12" s="168" t="s">
        <v>269</v>
      </c>
      <c r="IY12" s="149">
        <f t="shared" si="172"/>
        <v>6.4098</v>
      </c>
      <c r="IZ12" s="150">
        <v>6.9000900574845e-5</v>
      </c>
      <c r="JA12" s="151">
        <f t="shared" si="173"/>
        <v>2261.00104043808</v>
      </c>
      <c r="JC12" s="168" t="s">
        <v>270</v>
      </c>
      <c r="JD12" s="168" t="s">
        <v>271</v>
      </c>
      <c r="JE12" s="149">
        <f t="shared" si="174"/>
        <v>6.6756</v>
      </c>
      <c r="JF12" s="150">
        <v>6.87132691338819e-5</v>
      </c>
      <c r="JG12" s="151">
        <f t="shared" si="175"/>
        <v>2180.06319402001</v>
      </c>
      <c r="JI12" s="168" t="s">
        <v>272</v>
      </c>
      <c r="JJ12" s="168" t="s">
        <v>273</v>
      </c>
      <c r="JK12" s="149">
        <f t="shared" si="176"/>
        <v>6.7109</v>
      </c>
      <c r="JL12" s="150">
        <v>6.72696283020953e-5</v>
      </c>
      <c r="JM12" s="151">
        <f t="shared" si="177"/>
        <v>2215.13502779061</v>
      </c>
      <c r="JO12" s="168" t="s">
        <v>274</v>
      </c>
      <c r="JP12" s="168" t="s">
        <v>275</v>
      </c>
      <c r="JQ12" s="149">
        <f t="shared" si="178"/>
        <v>6.762</v>
      </c>
      <c r="JR12" s="150">
        <v>6.6964057824237e-5</v>
      </c>
      <c r="JS12" s="151">
        <f t="shared" si="179"/>
        <v>2208.42711535049</v>
      </c>
      <c r="JU12" s="168" t="s">
        <v>276</v>
      </c>
      <c r="JV12" s="168" t="s">
        <v>277</v>
      </c>
      <c r="JW12" s="149">
        <f t="shared" si="180"/>
        <v>6.8523</v>
      </c>
      <c r="JX12" s="150">
        <v>6.75440952642568e-5</v>
      </c>
      <c r="JY12" s="151">
        <f t="shared" si="181"/>
        <v>2160.60930782365</v>
      </c>
      <c r="KA12" s="168" t="s">
        <v>278</v>
      </c>
      <c r="KB12" s="168" t="s">
        <v>279</v>
      </c>
      <c r="KC12" s="149">
        <f t="shared" si="182"/>
        <v>6.9798</v>
      </c>
      <c r="KD12" s="150">
        <v>6.59566177164246e-5</v>
      </c>
      <c r="KE12" s="151">
        <f t="shared" si="183"/>
        <v>2172.19417519127</v>
      </c>
      <c r="KG12" s="168" t="s">
        <v>280</v>
      </c>
      <c r="KH12" s="168" t="s">
        <v>281</v>
      </c>
      <c r="KI12" s="149">
        <f t="shared" si="184"/>
        <v>7.1186</v>
      </c>
      <c r="KJ12" s="150">
        <v>6.47757714536832e-5</v>
      </c>
      <c r="KK12" s="151">
        <f t="shared" si="185"/>
        <v>2168.66672435591</v>
      </c>
      <c r="KM12" s="168" t="s">
        <v>282</v>
      </c>
      <c r="KN12" s="168" t="s">
        <v>283</v>
      </c>
      <c r="KO12" s="149">
        <f t="shared" si="186"/>
        <v>7.1667</v>
      </c>
      <c r="KP12" s="150">
        <v>6.34553649821879e-5</v>
      </c>
      <c r="KQ12" s="151">
        <f t="shared" si="187"/>
        <v>2198.93518481309</v>
      </c>
      <c r="KS12" s="168" t="s">
        <v>284</v>
      </c>
      <c r="KT12" s="168" t="s">
        <v>285</v>
      </c>
      <c r="KU12" s="149">
        <f t="shared" si="21"/>
        <v>6.9713</v>
      </c>
      <c r="KV12" s="150">
        <v>6.38655925980027e-5</v>
      </c>
      <c r="KW12" s="151">
        <f t="shared" si="22"/>
        <v>2246.0492829171</v>
      </c>
      <c r="KY12" s="168" t="s">
        <v>286</v>
      </c>
      <c r="KZ12" s="168" t="s">
        <v>287</v>
      </c>
      <c r="LA12" s="149">
        <f t="shared" si="23"/>
        <v>6.7135</v>
      </c>
      <c r="LB12" s="150">
        <v>6.67473969847454e-5</v>
      </c>
      <c r="LC12" s="151">
        <f t="shared" si="188"/>
        <v>2231.60164563938</v>
      </c>
      <c r="LE12" s="172">
        <v>44977</v>
      </c>
      <c r="LF12" s="168">
        <v>686.43</v>
      </c>
      <c r="LG12" s="149">
        <f t="shared" si="189"/>
        <v>6.8643</v>
      </c>
      <c r="LH12" s="150">
        <f t="shared" si="190"/>
        <v>6.55264e-5</v>
      </c>
      <c r="LI12" s="151">
        <f t="shared" si="191"/>
        <v>2223.24556970778</v>
      </c>
      <c r="LK12" s="172">
        <v>45008</v>
      </c>
      <c r="LL12" s="168">
        <v>687.09</v>
      </c>
      <c r="LM12" s="149">
        <f t="shared" si="24"/>
        <v>6.8709</v>
      </c>
      <c r="LN12" s="150">
        <f t="shared" si="25"/>
        <v>6.64823e-5</v>
      </c>
      <c r="LO12" s="151">
        <f t="shared" si="26"/>
        <v>2189.17427673104</v>
      </c>
      <c r="LQ12" s="172">
        <v>45036</v>
      </c>
      <c r="LR12" s="168">
        <v>689.87</v>
      </c>
      <c r="LS12" s="149">
        <f t="shared" si="27"/>
        <v>6.8987</v>
      </c>
      <c r="LT12" s="150">
        <f t="shared" si="28"/>
        <v>6.79351e-5</v>
      </c>
      <c r="LU12" s="151">
        <f t="shared" si="29"/>
        <v>2133.7253726762</v>
      </c>
      <c r="LW12" s="172">
        <v>45069</v>
      </c>
      <c r="LX12" s="168">
        <v>703.26</v>
      </c>
      <c r="LY12" s="149">
        <f t="shared" si="30"/>
        <v>7.0326</v>
      </c>
      <c r="LZ12" s="150">
        <f t="shared" si="31"/>
        <v>6.67428e-5</v>
      </c>
      <c r="MA12" s="151">
        <f t="shared" si="32"/>
        <v>2130.49079147757</v>
      </c>
      <c r="MC12" s="172">
        <v>45097</v>
      </c>
      <c r="MD12" s="168">
        <v>715.96</v>
      </c>
      <c r="ME12" s="149">
        <f t="shared" si="33"/>
        <v>7.1596</v>
      </c>
      <c r="MF12" s="150">
        <f t="shared" si="34"/>
        <v>6.68923822474943e-5</v>
      </c>
      <c r="MG12" s="151">
        <f t="shared" si="35"/>
        <v>2088.01963266104</v>
      </c>
      <c r="MI12" s="172">
        <v>45128</v>
      </c>
      <c r="MJ12" s="168">
        <v>714.56</v>
      </c>
      <c r="MK12" s="149">
        <f t="shared" si="36"/>
        <v>7.1456</v>
      </c>
      <c r="ML12" s="150">
        <f t="shared" si="37"/>
        <v>6.64471e-5</v>
      </c>
      <c r="MM12" s="151">
        <f t="shared" si="38"/>
        <v>2106.13045017639</v>
      </c>
      <c r="MO12" s="172">
        <v>45161</v>
      </c>
      <c r="MP12" s="168">
        <v>719.88</v>
      </c>
      <c r="MQ12" s="149">
        <f t="shared" si="39"/>
        <v>7.1988</v>
      </c>
      <c r="MR12" s="150">
        <f t="shared" si="40"/>
        <v>6.64309e-5</v>
      </c>
      <c r="MS12" s="151">
        <f t="shared" si="41"/>
        <v>2091.07570265802</v>
      </c>
      <c r="MU12" s="173">
        <v>45189</v>
      </c>
      <c r="MV12" s="168" t="s">
        <v>3288</v>
      </c>
      <c r="MW12" s="149">
        <f t="shared" si="42"/>
        <v>7.1732</v>
      </c>
      <c r="MX12" s="150">
        <f t="shared" si="43"/>
        <v>6.52523e-5</v>
      </c>
      <c r="MY12" s="151">
        <f t="shared" si="44"/>
        <v>2136.44263395979</v>
      </c>
      <c r="NA12" s="173">
        <v>45222</v>
      </c>
      <c r="NB12" s="168">
        <v>717.92</v>
      </c>
      <c r="NC12" s="149">
        <f t="shared" si="45"/>
        <v>7.1792</v>
      </c>
      <c r="ND12" s="150">
        <f t="shared" si="46"/>
        <v>6.36064234353935e-5</v>
      </c>
      <c r="NE12" s="151">
        <f t="shared" si="47"/>
        <v>2189.89338519612</v>
      </c>
      <c r="NG12" s="173">
        <v>45252</v>
      </c>
      <c r="NH12" s="168">
        <v>712.54</v>
      </c>
      <c r="NI12" s="149">
        <f t="shared" si="48"/>
        <v>7.1254</v>
      </c>
      <c r="NJ12" s="150">
        <f t="shared" si="49"/>
        <v>6.51244e-5</v>
      </c>
      <c r="NK12" s="151">
        <f t="shared" si="50"/>
        <v>2154.99871458033</v>
      </c>
      <c r="NM12" s="173">
        <v>45281</v>
      </c>
      <c r="NN12" s="168">
        <v>710.12</v>
      </c>
      <c r="NO12" s="149">
        <f t="shared" si="51"/>
        <v>7.1012</v>
      </c>
      <c r="NP12" s="150">
        <f t="shared" si="52"/>
        <v>6.50545e-5</v>
      </c>
      <c r="NQ12" s="151">
        <f t="shared" si="53"/>
        <v>2164.66608220134</v>
      </c>
      <c r="NS12" s="173">
        <v>45343</v>
      </c>
      <c r="NT12" s="168">
        <v>710.3</v>
      </c>
      <c r="NU12" s="149">
        <f t="shared" si="54"/>
        <v>7.103</v>
      </c>
      <c r="NV12" s="150">
        <f t="shared" si="55"/>
        <v>6.43666e-5</v>
      </c>
      <c r="NW12" s="151">
        <f t="shared" si="56"/>
        <v>2187.24592500216</v>
      </c>
      <c r="NY12" s="173">
        <v>45372</v>
      </c>
      <c r="NZ12" s="168">
        <v>709.42</v>
      </c>
      <c r="OA12" s="149">
        <f t="shared" si="57"/>
        <v>7.0942</v>
      </c>
      <c r="OB12" s="150">
        <f t="shared" si="58"/>
        <v>6.38372e-5</v>
      </c>
      <c r="OC12" s="151">
        <f t="shared" si="59"/>
        <v>2208.12035969038</v>
      </c>
      <c r="OE12" s="173">
        <v>45404</v>
      </c>
      <c r="OF12" s="168">
        <v>710.43</v>
      </c>
      <c r="OG12" s="149">
        <f t="shared" si="60"/>
        <v>7.1043</v>
      </c>
      <c r="OH12" s="150">
        <f t="shared" si="61"/>
        <v>6.23089e-5</v>
      </c>
      <c r="OI12" s="151">
        <f t="shared" si="62"/>
        <v>2259.06445975689</v>
      </c>
      <c r="OK12" s="173">
        <v>45435</v>
      </c>
      <c r="OL12" s="168">
        <v>710.98</v>
      </c>
      <c r="OM12" s="149">
        <f t="shared" si="63"/>
        <v>7.1098</v>
      </c>
      <c r="ON12" s="150">
        <f t="shared" si="64"/>
        <v>6.23143e-5</v>
      </c>
      <c r="OO12" s="151">
        <f t="shared" si="65"/>
        <v>2257.12127899507</v>
      </c>
      <c r="OQ12" s="173">
        <v>45463</v>
      </c>
      <c r="OR12" s="168">
        <v>711.92</v>
      </c>
      <c r="OS12" s="149">
        <f t="shared" si="66"/>
        <v>7.1192</v>
      </c>
      <c r="OT12" s="150">
        <f t="shared" si="67"/>
        <v>6.17803e-5</v>
      </c>
      <c r="OU12" s="151">
        <f t="shared" si="68"/>
        <v>2273.6247770135</v>
      </c>
      <c r="OW12" s="173">
        <v>45496</v>
      </c>
      <c r="OX12" s="168">
        <v>713.34</v>
      </c>
      <c r="OY12" s="149">
        <f t="shared" si="69"/>
        <v>7.1334</v>
      </c>
      <c r="OZ12" s="150">
        <f t="shared" si="70"/>
        <v>6.20854e-5</v>
      </c>
      <c r="PA12" s="151">
        <f t="shared" si="71"/>
        <v>2257.94801582985</v>
      </c>
      <c r="PC12" s="173">
        <v>45526</v>
      </c>
      <c r="PD12" s="168">
        <v>712.28</v>
      </c>
      <c r="PE12" s="149">
        <f t="shared" si="72"/>
        <v>7.1228</v>
      </c>
      <c r="PF12" s="150">
        <f t="shared" si="73"/>
        <v>6.48115e-5</v>
      </c>
      <c r="PG12" s="151">
        <f t="shared" si="74"/>
        <v>2166.19314457135</v>
      </c>
      <c r="PI12" s="147">
        <v>45555</v>
      </c>
      <c r="PJ12" s="152">
        <v>706.44</v>
      </c>
      <c r="PK12" s="149">
        <f t="shared" si="75"/>
        <v>7.0644</v>
      </c>
      <c r="PL12" s="150">
        <f>PL$2</f>
        <v>6.6128e-5</v>
      </c>
      <c r="PM12" s="151">
        <f t="shared" si="76"/>
        <v>2140.61877486654</v>
      </c>
      <c r="PO12" s="147">
        <v>45588</v>
      </c>
      <c r="PP12" s="152">
        <v>712.45</v>
      </c>
      <c r="PQ12" s="149">
        <f t="shared" si="77"/>
        <v>7.1245</v>
      </c>
      <c r="PR12" s="150">
        <f>PR$2</f>
        <v>6.35647e-5</v>
      </c>
      <c r="PS12" s="151">
        <f t="shared" si="78"/>
        <v>2208.15526650116</v>
      </c>
      <c r="PU12" s="147">
        <v>45617</v>
      </c>
      <c r="PV12" s="177">
        <v>719.34</v>
      </c>
      <c r="PW12" s="149">
        <f t="shared" si="79"/>
        <v>7.1934</v>
      </c>
      <c r="PX12" s="150">
        <f>PX$2</f>
        <v>6.30358043368633e-5</v>
      </c>
      <c r="PY12" s="151">
        <f t="shared" si="80"/>
        <v>2205.35490866628</v>
      </c>
      <c r="QA12" s="147">
        <v>45649</v>
      </c>
      <c r="QB12" s="152">
        <v>718.7</v>
      </c>
      <c r="QC12" s="149">
        <f t="shared" si="81"/>
        <v>7.187</v>
      </c>
      <c r="QD12" s="150">
        <f>QD$2</f>
        <v>6.18735305036505e-5</v>
      </c>
      <c r="QE12" s="151">
        <f t="shared" si="82"/>
        <v>2248.78252400167</v>
      </c>
      <c r="QG12" s="147">
        <v>45666</v>
      </c>
      <c r="QH12" s="152">
        <v>718.86</v>
      </c>
      <c r="QI12" s="149">
        <f t="shared" si="83"/>
        <v>7.1886</v>
      </c>
      <c r="QJ12" s="150">
        <f>QJ$2</f>
        <v>6.10575161802418e-5</v>
      </c>
      <c r="QK12" s="151">
        <f t="shared" si="192"/>
        <v>2278.32957738642</v>
      </c>
      <c r="QM12" s="147">
        <v>45708</v>
      </c>
      <c r="QN12" s="152">
        <v>717.12</v>
      </c>
      <c r="QO12" s="149">
        <f t="shared" si="193"/>
        <v>7.1712</v>
      </c>
      <c r="QP12" s="150">
        <f t="shared" si="194"/>
        <v>6.30676084762866e-5</v>
      </c>
      <c r="QQ12" s="151">
        <f t="shared" si="195"/>
        <v>2211.06648817492</v>
      </c>
      <c r="QS12" s="147">
        <v>45708</v>
      </c>
      <c r="QT12" s="152">
        <v>717.12</v>
      </c>
      <c r="QU12" s="149">
        <f t="shared" si="84"/>
        <v>7.1712</v>
      </c>
      <c r="QV12" s="150">
        <f>QV$2</f>
        <v>6.30676084762866e-5</v>
      </c>
      <c r="QW12" s="151">
        <f t="shared" si="85"/>
        <v>2211.06648817492</v>
      </c>
      <c r="QY12" s="147">
        <v>45737</v>
      </c>
      <c r="QZ12" s="152">
        <v>717.6</v>
      </c>
      <c r="RA12" s="149">
        <f t="shared" si="86"/>
        <v>7.176</v>
      </c>
      <c r="RB12" s="150">
        <f>RB$2</f>
        <v>6.02845430431637e-5</v>
      </c>
      <c r="RC12" s="151">
        <f t="shared" si="196"/>
        <v>2311.59420289855</v>
      </c>
      <c r="RE12" s="170">
        <v>45769</v>
      </c>
      <c r="RF12" s="152">
        <v>720.74</v>
      </c>
      <c r="RG12" s="149">
        <f t="shared" si="87"/>
        <v>7.2074</v>
      </c>
      <c r="RH12" s="150">
        <f>RH$2</f>
        <v>5.95699052838506e-5</v>
      </c>
      <c r="RI12" s="151">
        <f t="shared" si="197"/>
        <v>2329.13394566695</v>
      </c>
      <c r="RK12" s="170">
        <v>45799</v>
      </c>
      <c r="RL12" s="152">
        <v>719.03</v>
      </c>
      <c r="RM12" s="149">
        <f t="shared" si="88"/>
        <v>7.1903</v>
      </c>
      <c r="RN12" s="150">
        <f>RN$2</f>
        <v>6.15195324515534e-5</v>
      </c>
      <c r="RO12" s="151">
        <f t="shared" si="89"/>
        <v>2260.68453332962</v>
      </c>
      <c r="RQ12" s="170">
        <v>45828</v>
      </c>
      <c r="RR12" s="152">
        <v>716.95</v>
      </c>
      <c r="RS12" s="149">
        <f t="shared" si="198"/>
        <v>7.1695</v>
      </c>
      <c r="RT12" s="150">
        <f>RT$2</f>
        <v>6.16029076572414e-5</v>
      </c>
      <c r="RU12" s="151">
        <f t="shared" si="90"/>
        <v>2264.17462863519</v>
      </c>
      <c r="RW12" s="147">
        <v>45861</v>
      </c>
      <c r="RX12" s="152">
        <v>714.14</v>
      </c>
      <c r="RY12" s="149">
        <f t="shared" si="199"/>
        <v>7.1414</v>
      </c>
      <c r="RZ12" s="150">
        <f>RZ$2</f>
        <v>6.10239824250931e-5</v>
      </c>
      <c r="SA12" s="151">
        <f t="shared" si="91"/>
        <v>2294.64810821407</v>
      </c>
      <c r="SC12" s="147">
        <v>45890</v>
      </c>
      <c r="SD12" s="152">
        <v>712.87</v>
      </c>
      <c r="SE12" s="149">
        <f t="shared" si="200"/>
        <v>7.1287</v>
      </c>
      <c r="SF12" s="150">
        <f>SF$2</f>
        <v>6.11396429444852e-5</v>
      </c>
      <c r="SG12" s="151">
        <f t="shared" si="201"/>
        <v>2294.38747597739</v>
      </c>
      <c r="SI12" s="147">
        <v>45922</v>
      </c>
      <c r="SJ12" s="152">
        <v>711.06</v>
      </c>
      <c r="SK12" s="149">
        <f t="shared" si="92"/>
        <v>7.1106</v>
      </c>
      <c r="SL12" s="150">
        <f>SL$2</f>
        <v>5.99520383693046e-5</v>
      </c>
      <c r="SM12" s="151">
        <f t="shared" si="93"/>
        <v>2345.79360391528</v>
      </c>
      <c r="SO12" s="147">
        <v>45953</v>
      </c>
      <c r="SP12" s="148">
        <v>709.18</v>
      </c>
      <c r="SQ12" s="149">
        <f t="shared" si="94"/>
        <v>7.0918</v>
      </c>
      <c r="SR12" s="150">
        <f>SR$2</f>
        <v>6.00961538461538e-5</v>
      </c>
      <c r="SS12" s="151">
        <f t="shared" si="95"/>
        <v>2346.37186609888</v>
      </c>
      <c r="SU12" s="147">
        <v>45981</v>
      </c>
      <c r="SV12" s="148">
        <v>709.05</v>
      </c>
      <c r="SW12" s="299">
        <f t="shared" si="202"/>
        <v>7.0905</v>
      </c>
      <c r="SX12" s="150">
        <f>SX$2</f>
        <v>6.00817111271329e-5</v>
      </c>
      <c r="SY12" s="151">
        <f t="shared" si="203"/>
        <v>2347.36619420351</v>
      </c>
      <c r="TA12" s="147">
        <v>46014</v>
      </c>
      <c r="TB12" s="148">
        <v>705.23</v>
      </c>
      <c r="TC12" s="299">
        <f t="shared" si="96"/>
        <v>7.0523</v>
      </c>
      <c r="TD12" s="150">
        <f>TD$2</f>
        <v>5.95876534382076e-5</v>
      </c>
      <c r="TE12" s="151">
        <f t="shared" si="97"/>
        <v>2379.64919246203</v>
      </c>
      <c r="TG12" s="147">
        <v>46044</v>
      </c>
      <c r="TH12" s="148">
        <v>700.19</v>
      </c>
      <c r="TI12" s="299">
        <f t="shared" si="98"/>
        <v>7.0019</v>
      </c>
      <c r="TJ12" s="150">
        <f>TJ$2</f>
        <v>5.95734540688669e-5</v>
      </c>
      <c r="TK12" s="151">
        <f t="shared" si="99"/>
        <v>2397.34929090675</v>
      </c>
      <c r="TM12" s="147">
        <v>46064</v>
      </c>
      <c r="TN12" s="148">
        <v>694.38</v>
      </c>
      <c r="TO12" s="299">
        <f t="shared" si="100"/>
        <v>6.9438</v>
      </c>
      <c r="TP12" s="150">
        <f>TP$2</f>
        <v>5.96729920038191e-5</v>
      </c>
      <c r="TQ12" s="151">
        <f t="shared" si="101"/>
        <v>2413.37596128921</v>
      </c>
      <c r="TS12" s="147">
        <v>46104</v>
      </c>
      <c r="TT12" s="148">
        <v>690.41</v>
      </c>
      <c r="TU12" s="299">
        <f t="shared" si="204"/>
        <v>6.9041</v>
      </c>
      <c r="TV12" s="150">
        <f>TV$2</f>
        <v>5.91434957236295e-5</v>
      </c>
      <c r="TW12" s="151">
        <f t="shared" si="102"/>
        <v>2448.98393708087</v>
      </c>
      <c r="TY12" s="147">
        <v>46134</v>
      </c>
      <c r="TZ12" s="148">
        <v>686.35</v>
      </c>
      <c r="UA12" s="299">
        <f t="shared" si="103"/>
        <v>6.8635</v>
      </c>
      <c r="UB12" s="150">
        <f>UB$2</f>
        <v>5.77233895174325e-5</v>
      </c>
      <c r="UC12" s="151">
        <f t="shared" si="104"/>
        <v>2524.07663728418</v>
      </c>
      <c r="UE12" s="147">
        <v>46163</v>
      </c>
      <c r="UF12" s="148">
        <v>683.49</v>
      </c>
      <c r="UG12" s="299">
        <f t="shared" si="105"/>
        <v>6.8349</v>
      </c>
      <c r="UH12" s="150">
        <f>UH$2</f>
        <v>5.62145145876665e-5</v>
      </c>
      <c r="UI12" s="151">
        <f t="shared" si="106"/>
        <v>2602.67158261277</v>
      </c>
      <c r="UK12" s="147">
        <v>46195</v>
      </c>
      <c r="UL12" s="148">
        <v>681.5</v>
      </c>
      <c r="UM12" s="299">
        <f t="shared" si="107"/>
        <v>6.815</v>
      </c>
      <c r="UN12" s="150">
        <f>UN$2</f>
        <v>5.60035842293907e-5</v>
      </c>
      <c r="UO12" s="151">
        <f t="shared" si="108"/>
        <v>2620.10271460015</v>
      </c>
    </row>
    <row r="13" ht="15" customHeight="1" spans="2:561">
      <c r="B13" s="215">
        <v>43361</v>
      </c>
      <c r="C13" s="216">
        <v>685.54</v>
      </c>
      <c r="D13" s="217">
        <f t="shared" si="109"/>
        <v>6.8554</v>
      </c>
      <c r="E13" s="218">
        <v>6.69232056215493e-5</v>
      </c>
      <c r="F13" s="219">
        <f t="shared" si="110"/>
        <v>2179.66858243137</v>
      </c>
      <c r="H13" s="215" t="s">
        <v>3289</v>
      </c>
      <c r="I13" s="216" t="s">
        <v>3290</v>
      </c>
      <c r="J13" s="217">
        <f t="shared" si="111"/>
        <v>6.9236</v>
      </c>
      <c r="K13" s="218">
        <v>6.56491055309371e-5</v>
      </c>
      <c r="L13" s="219">
        <f t="shared" si="112"/>
        <v>2200.08377144838</v>
      </c>
      <c r="N13" s="215" t="s">
        <v>3291</v>
      </c>
      <c r="O13" s="216" t="s">
        <v>3292</v>
      </c>
      <c r="P13" s="217">
        <f t="shared" si="113"/>
        <v>6.9449</v>
      </c>
      <c r="Q13" s="218">
        <v>6.97495989398061e-5</v>
      </c>
      <c r="R13" s="219">
        <f t="shared" si="114"/>
        <v>2064.39257584702</v>
      </c>
      <c r="T13" s="215">
        <v>43453</v>
      </c>
      <c r="U13" s="216">
        <v>688.69</v>
      </c>
      <c r="V13" s="217">
        <f t="shared" si="205"/>
        <v>6.8869</v>
      </c>
      <c r="W13" s="218">
        <v>6.87710611374733e-5</v>
      </c>
      <c r="X13" s="219">
        <f t="shared" si="115"/>
        <v>2111.39990416588</v>
      </c>
      <c r="Z13" s="215" t="s">
        <v>3293</v>
      </c>
      <c r="AA13" s="216" t="s">
        <v>391</v>
      </c>
      <c r="AB13" s="217">
        <f t="shared" si="0"/>
        <v>6.7854</v>
      </c>
      <c r="AC13" s="218">
        <v>7.10984713828653e-5</v>
      </c>
      <c r="AD13" s="219">
        <f t="shared" si="116"/>
        <v>2072.83284699502</v>
      </c>
      <c r="AF13" s="215">
        <v>43515</v>
      </c>
      <c r="AG13" s="216">
        <v>676.42</v>
      </c>
      <c r="AH13" s="217">
        <f t="shared" si="1"/>
        <v>6.7642</v>
      </c>
      <c r="AI13" s="218">
        <v>7.12250712250712e-5</v>
      </c>
      <c r="AJ13" s="219">
        <f t="shared" si="117"/>
        <v>2075.63348215606</v>
      </c>
      <c r="AL13" s="215">
        <v>43544</v>
      </c>
      <c r="AM13" s="216">
        <v>671.01</v>
      </c>
      <c r="AN13" s="217">
        <f t="shared" si="2"/>
        <v>6.7101</v>
      </c>
      <c r="AO13" s="218">
        <v>7.0212392487274e-5</v>
      </c>
      <c r="AP13" s="219">
        <f t="shared" si="118"/>
        <v>2122.54660884339</v>
      </c>
      <c r="AR13" s="215">
        <v>43574</v>
      </c>
      <c r="AS13" s="216">
        <v>670.43</v>
      </c>
      <c r="AT13" s="217">
        <f t="shared" si="3"/>
        <v>6.7043</v>
      </c>
      <c r="AU13" s="218">
        <v>7.03705006861124e-5</v>
      </c>
      <c r="AV13" s="219">
        <f t="shared" si="119"/>
        <v>2119.60980266396</v>
      </c>
      <c r="AX13" s="215">
        <v>43607</v>
      </c>
      <c r="AY13" s="216">
        <v>689.92</v>
      </c>
      <c r="AZ13" s="217">
        <f t="shared" si="4"/>
        <v>6.8992</v>
      </c>
      <c r="BA13" s="218">
        <v>6.95410292072323e-5</v>
      </c>
      <c r="BB13" s="219">
        <f t="shared" si="120"/>
        <v>2084.29962894249</v>
      </c>
      <c r="BD13" s="215">
        <v>43635</v>
      </c>
      <c r="BE13" s="216">
        <v>688.93</v>
      </c>
      <c r="BF13" s="217">
        <f t="shared" si="5"/>
        <v>6.8893</v>
      </c>
      <c r="BG13" s="218">
        <v>7.07463742483198e-5</v>
      </c>
      <c r="BH13" s="219">
        <f t="shared" si="121"/>
        <v>2051.73239661504</v>
      </c>
      <c r="BJ13" s="215" t="s">
        <v>3294</v>
      </c>
      <c r="BK13" s="216" t="s">
        <v>3295</v>
      </c>
      <c r="BL13" s="217">
        <f t="shared" si="6"/>
        <v>6.8759</v>
      </c>
      <c r="BM13" s="218">
        <v>7.1301247771836e-5</v>
      </c>
      <c r="BN13" s="219">
        <f t="shared" si="122"/>
        <v>2039.73298040984</v>
      </c>
      <c r="BP13" s="248">
        <v>43698</v>
      </c>
      <c r="BQ13" s="216">
        <v>704.33</v>
      </c>
      <c r="BR13" s="217">
        <f t="shared" si="7"/>
        <v>7.0433</v>
      </c>
      <c r="BS13" s="218">
        <v>7.02740688685875e-5</v>
      </c>
      <c r="BT13" s="219">
        <f t="shared" si="123"/>
        <v>2020.3597745375</v>
      </c>
      <c r="BV13" s="248">
        <v>43727</v>
      </c>
      <c r="BW13" s="216">
        <v>707.32</v>
      </c>
      <c r="BX13" s="217">
        <f t="shared" si="8"/>
        <v>7.0732</v>
      </c>
      <c r="BY13" s="218">
        <v>7.05965407695023e-5</v>
      </c>
      <c r="BZ13" s="219">
        <f t="shared" si="124"/>
        <v>2002.62964429113</v>
      </c>
      <c r="CB13" s="249" t="s">
        <v>3296</v>
      </c>
      <c r="CC13" s="251" t="s">
        <v>3297</v>
      </c>
      <c r="CD13" s="217">
        <f t="shared" si="9"/>
        <v>7.068</v>
      </c>
      <c r="CE13" s="252">
        <v>7.13903266107442e-5</v>
      </c>
      <c r="CF13" s="219">
        <f t="shared" si="125"/>
        <v>1981.8194680249</v>
      </c>
      <c r="CH13" s="249" t="s">
        <v>3298</v>
      </c>
      <c r="CI13" s="251" t="s">
        <v>3299</v>
      </c>
      <c r="CJ13" s="217">
        <f t="shared" si="10"/>
        <v>7.0118</v>
      </c>
      <c r="CK13" s="252">
        <v>7.097232079489e-5</v>
      </c>
      <c r="CL13" s="219">
        <f t="shared" si="126"/>
        <v>2009.46975099119</v>
      </c>
      <c r="CN13" s="257" t="s">
        <v>3300</v>
      </c>
      <c r="CO13" s="256">
        <v>700.2</v>
      </c>
      <c r="CP13" s="217">
        <f t="shared" si="11"/>
        <v>7.002</v>
      </c>
      <c r="CQ13" s="252">
        <v>7.18623118105709e-5</v>
      </c>
      <c r="CR13" s="219">
        <f t="shared" si="127"/>
        <v>1987.36075407027</v>
      </c>
      <c r="CT13" s="257" t="s">
        <v>3301</v>
      </c>
      <c r="CU13" s="258" t="s">
        <v>3302</v>
      </c>
      <c r="CV13" s="217">
        <f t="shared" si="12"/>
        <v>6.9718</v>
      </c>
      <c r="CW13" s="259">
        <v>7.3327222731439e-5</v>
      </c>
      <c r="CX13" s="219">
        <f t="shared" si="128"/>
        <v>1956.09455233943</v>
      </c>
      <c r="CY13" s="217"/>
      <c r="DA13" s="262" t="s">
        <v>3303</v>
      </c>
      <c r="DB13" s="262" t="s">
        <v>3304</v>
      </c>
      <c r="DC13" s="217">
        <f t="shared" si="13"/>
        <v>7.0012</v>
      </c>
      <c r="DD13" s="263">
        <v>7.0997515086972e-5</v>
      </c>
      <c r="DE13" s="219">
        <f t="shared" si="129"/>
        <v>2011.79797748957</v>
      </c>
      <c r="DF13" s="217"/>
      <c r="DH13" s="262" t="s">
        <v>3305</v>
      </c>
      <c r="DI13" s="262" t="s">
        <v>3306</v>
      </c>
      <c r="DJ13" s="217">
        <f t="shared" si="14"/>
        <v>7.1052</v>
      </c>
      <c r="DK13" s="263">
        <v>6.12088752869166e-5</v>
      </c>
      <c r="DL13" s="219">
        <f t="shared" si="130"/>
        <v>2299.37229071666</v>
      </c>
      <c r="DM13" s="217"/>
      <c r="DO13" s="262" t="s">
        <v>3307</v>
      </c>
      <c r="DP13" s="262" t="s">
        <v>3197</v>
      </c>
      <c r="DQ13" s="217">
        <f t="shared" si="15"/>
        <v>7.0752</v>
      </c>
      <c r="DR13" s="264">
        <v>6.538084341288e-5</v>
      </c>
      <c r="DS13" s="219">
        <f t="shared" si="131"/>
        <v>2161.776345545</v>
      </c>
      <c r="DU13" s="262" t="s">
        <v>3308</v>
      </c>
      <c r="DV13" s="262" t="s">
        <v>3309</v>
      </c>
      <c r="DW13" s="217">
        <f t="shared" si="16"/>
        <v>7.0956</v>
      </c>
      <c r="DX13" s="264">
        <v>6.79578661230037e-5</v>
      </c>
      <c r="DY13" s="219">
        <f t="shared" si="132"/>
        <v>2073.82039573821</v>
      </c>
      <c r="EA13" s="265" t="s">
        <v>3310</v>
      </c>
      <c r="EB13" s="265" t="s">
        <v>3311</v>
      </c>
      <c r="EC13" s="217">
        <f t="shared" si="17"/>
        <v>7.0873</v>
      </c>
      <c r="ED13" s="264">
        <v>7.02000702000702e-5</v>
      </c>
      <c r="EE13" s="219">
        <f t="shared" si="133"/>
        <v>2009.93326090331</v>
      </c>
      <c r="EG13" s="265" t="s">
        <v>3312</v>
      </c>
      <c r="EH13" s="265" t="s">
        <v>3302</v>
      </c>
      <c r="EI13" s="217">
        <f t="shared" si="18"/>
        <v>6.9718</v>
      </c>
      <c r="EJ13" s="264">
        <v>6.84931506849315e-5</v>
      </c>
      <c r="EK13" s="219">
        <f t="shared" si="134"/>
        <v>2094.15072147795</v>
      </c>
      <c r="EM13" s="265" t="s">
        <v>3313</v>
      </c>
      <c r="EN13" s="265" t="s">
        <v>3314</v>
      </c>
      <c r="EO13" s="217">
        <f t="shared" si="19"/>
        <v>6.9274</v>
      </c>
      <c r="EP13" s="264">
        <v>6.83760683760684e-5</v>
      </c>
      <c r="EQ13" s="219">
        <f t="shared" si="135"/>
        <v>2111.18168432601</v>
      </c>
      <c r="ES13" s="265" t="s">
        <v>3315</v>
      </c>
      <c r="ET13" s="265" t="s">
        <v>3316</v>
      </c>
      <c r="EU13" s="217">
        <f t="shared" si="20"/>
        <v>6.7595</v>
      </c>
      <c r="EV13" s="264">
        <v>7.3909830007391e-5</v>
      </c>
      <c r="EW13" s="219">
        <f t="shared" si="136"/>
        <v>2001.62733930024</v>
      </c>
      <c r="EY13" s="265" t="s">
        <v>3317</v>
      </c>
      <c r="EZ13" s="265" t="s">
        <v>3318</v>
      </c>
      <c r="FA13" s="217">
        <f t="shared" si="137"/>
        <v>6.6781</v>
      </c>
      <c r="FB13" s="264">
        <v>6.83760683760684e-5</v>
      </c>
      <c r="FC13" s="219">
        <f t="shared" si="138"/>
        <v>2189.99416001557</v>
      </c>
      <c r="FE13" s="265" t="s">
        <v>3319</v>
      </c>
      <c r="FF13" s="265" t="s">
        <v>3320</v>
      </c>
      <c r="FG13" s="217">
        <f t="shared" si="139"/>
        <v>6.5484</v>
      </c>
      <c r="FH13" s="264">
        <v>7.097232079489e-5</v>
      </c>
      <c r="FI13" s="219">
        <f t="shared" si="140"/>
        <v>2151.67063710219</v>
      </c>
      <c r="FK13" s="265" t="s">
        <v>3321</v>
      </c>
      <c r="FL13" s="265" t="s">
        <v>3322</v>
      </c>
      <c r="FM13" s="217">
        <f t="shared" si="141"/>
        <v>6.5387</v>
      </c>
      <c r="FN13" s="264">
        <v>7.11743772241993e-5</v>
      </c>
      <c r="FO13" s="219">
        <f t="shared" si="142"/>
        <v>2148.74516341169</v>
      </c>
      <c r="FQ13" s="265" t="s">
        <v>3323</v>
      </c>
      <c r="FR13" s="265" t="s">
        <v>3324</v>
      </c>
      <c r="FS13" s="217">
        <f t="shared" si="143"/>
        <v>6.4836</v>
      </c>
      <c r="FT13" s="264">
        <v>7.10732054015636e-5</v>
      </c>
      <c r="FU13" s="219">
        <f t="shared" si="144"/>
        <v>2170.09069035721</v>
      </c>
      <c r="FW13" s="265" t="s">
        <v>3325</v>
      </c>
      <c r="FX13" s="265" t="s">
        <v>3326</v>
      </c>
      <c r="FY13" s="217">
        <f t="shared" si="145"/>
        <v>6.4391</v>
      </c>
      <c r="FZ13" s="264">
        <v>7.10101189419492e-5</v>
      </c>
      <c r="GA13" s="219">
        <f t="shared" si="146"/>
        <v>2187.02924321722</v>
      </c>
      <c r="GC13" s="265" t="s">
        <v>3327</v>
      </c>
      <c r="GD13" s="265" t="s">
        <v>3328</v>
      </c>
      <c r="GE13" s="217">
        <f t="shared" si="147"/>
        <v>6.5191</v>
      </c>
      <c r="GF13" s="272">
        <v>6.9060773480663e-5</v>
      </c>
      <c r="GG13" s="219">
        <f t="shared" si="148"/>
        <v>2221.16549830498</v>
      </c>
      <c r="GI13" s="265" t="s">
        <v>3329</v>
      </c>
      <c r="GJ13" s="265" t="s">
        <v>3330</v>
      </c>
      <c r="GK13" s="217">
        <f t="shared" si="149"/>
        <v>6.5046</v>
      </c>
      <c r="GL13" s="272">
        <v>6.9204152249135e-5</v>
      </c>
      <c r="GM13" s="219">
        <f t="shared" si="150"/>
        <v>2221.50478123174</v>
      </c>
      <c r="GO13" s="265" t="s">
        <v>3331</v>
      </c>
      <c r="GP13" s="265" t="s">
        <v>3332</v>
      </c>
      <c r="GQ13" s="217">
        <f t="shared" si="151"/>
        <v>6.4464</v>
      </c>
      <c r="GR13" s="272">
        <v>7.00035001750088e-5</v>
      </c>
      <c r="GS13" s="219">
        <f t="shared" si="152"/>
        <v>2215.9655001241</v>
      </c>
      <c r="GU13" s="265" t="s">
        <v>3333</v>
      </c>
      <c r="GV13" s="265" t="s">
        <v>3334</v>
      </c>
      <c r="GW13" s="217">
        <f t="shared" si="153"/>
        <v>6.4546</v>
      </c>
      <c r="GX13" s="272">
        <v>6.90369347600966e-5</v>
      </c>
      <c r="GY13" s="219">
        <f t="shared" si="154"/>
        <v>2244.13596504818</v>
      </c>
      <c r="HA13" s="265" t="s">
        <v>3335</v>
      </c>
      <c r="HB13" s="265" t="s">
        <v>3336</v>
      </c>
      <c r="HC13" s="217">
        <f t="shared" si="155"/>
        <v>6.4835</v>
      </c>
      <c r="HD13" s="272">
        <v>6.90488520628345e-5</v>
      </c>
      <c r="HE13" s="219">
        <f t="shared" si="156"/>
        <v>2233.74720444204</v>
      </c>
      <c r="HG13" s="168" t="s">
        <v>1903</v>
      </c>
      <c r="HH13" s="168" t="s">
        <v>3337</v>
      </c>
      <c r="HI13" s="149">
        <f t="shared" si="157"/>
        <v>6.4527</v>
      </c>
      <c r="HJ13" s="291">
        <v>6.98557033069345e-5</v>
      </c>
      <c r="HK13" s="151">
        <f t="shared" si="158"/>
        <v>2218.48581524013</v>
      </c>
      <c r="HM13" s="168" t="s">
        <v>1566</v>
      </c>
      <c r="HN13" s="168" t="s">
        <v>288</v>
      </c>
      <c r="HO13" s="149">
        <f t="shared" si="159"/>
        <v>6.4069</v>
      </c>
      <c r="HP13" s="291">
        <v>7.05593623914055e-5</v>
      </c>
      <c r="HQ13" s="151">
        <f t="shared" si="160"/>
        <v>2212.06256832478</v>
      </c>
      <c r="HS13" s="168" t="s">
        <v>289</v>
      </c>
      <c r="HT13" s="168" t="s">
        <v>290</v>
      </c>
      <c r="HU13" s="149">
        <f t="shared" si="161"/>
        <v>6.3825</v>
      </c>
      <c r="HV13" s="150">
        <v>6.98092398116143e-5</v>
      </c>
      <c r="HW13" s="151">
        <f t="shared" si="162"/>
        <v>2244.37936827262</v>
      </c>
      <c r="HY13" s="168" t="s">
        <v>291</v>
      </c>
      <c r="HZ13" s="168" t="s">
        <v>292</v>
      </c>
      <c r="IA13" s="149">
        <f t="shared" si="163"/>
        <v>6.3703</v>
      </c>
      <c r="IB13" s="150">
        <v>7.00653647186363e-5</v>
      </c>
      <c r="IC13" s="151">
        <f t="shared" si="164"/>
        <v>2240.45759100827</v>
      </c>
      <c r="IE13" s="168" t="s">
        <v>293</v>
      </c>
      <c r="IF13" s="168" t="s">
        <v>294</v>
      </c>
      <c r="IG13" s="149">
        <f t="shared" si="165"/>
        <v>6.3658</v>
      </c>
      <c r="IH13" s="150">
        <f t="shared" si="166"/>
        <v>7.00653647186363e-5</v>
      </c>
      <c r="II13" s="151">
        <f t="shared" si="167"/>
        <v>2242.04137610355</v>
      </c>
      <c r="IK13" s="168" t="s">
        <v>295</v>
      </c>
      <c r="IL13" s="168" t="s">
        <v>296</v>
      </c>
      <c r="IM13" s="149">
        <f t="shared" si="168"/>
        <v>6.3321</v>
      </c>
      <c r="IN13" s="150">
        <v>6.95509576789906e-5</v>
      </c>
      <c r="IO13" s="151">
        <f t="shared" si="169"/>
        <v>2270.64437390439</v>
      </c>
      <c r="IQ13" s="168" t="s">
        <v>297</v>
      </c>
      <c r="IR13" s="168" t="s">
        <v>298</v>
      </c>
      <c r="IS13" s="149">
        <f t="shared" si="170"/>
        <v>6.3664</v>
      </c>
      <c r="IT13" s="150">
        <v>6.97405036048495e-5</v>
      </c>
      <c r="IU13" s="151">
        <f t="shared" si="171"/>
        <v>2252.27283645388</v>
      </c>
      <c r="IW13" s="168" t="s">
        <v>299</v>
      </c>
      <c r="IX13" s="168" t="s">
        <v>300</v>
      </c>
      <c r="IY13" s="149">
        <f t="shared" si="172"/>
        <v>6.3996</v>
      </c>
      <c r="IZ13" s="150">
        <v>6.9000900574845e-5</v>
      </c>
      <c r="JA13" s="151">
        <f t="shared" si="173"/>
        <v>2264.60473607725</v>
      </c>
      <c r="JC13" s="168" t="s">
        <v>301</v>
      </c>
      <c r="JD13" s="168" t="s">
        <v>302</v>
      </c>
      <c r="JE13" s="149">
        <f t="shared" si="174"/>
        <v>6.7487</v>
      </c>
      <c r="JF13" s="150">
        <v>6.87132691338819e-5</v>
      </c>
      <c r="JG13" s="151">
        <f t="shared" si="175"/>
        <v>2156.44936921185</v>
      </c>
      <c r="JI13" s="168" t="s">
        <v>303</v>
      </c>
      <c r="JJ13" s="168" t="s">
        <v>304</v>
      </c>
      <c r="JK13" s="149">
        <f t="shared" si="176"/>
        <v>6.6851</v>
      </c>
      <c r="JL13" s="150">
        <v>6.72696283020953e-5</v>
      </c>
      <c r="JM13" s="151">
        <f t="shared" si="177"/>
        <v>2223.68396254357</v>
      </c>
      <c r="JO13" s="168" t="s">
        <v>305</v>
      </c>
      <c r="JP13" s="168" t="s">
        <v>306</v>
      </c>
      <c r="JQ13" s="149">
        <f t="shared" si="178"/>
        <v>6.7465</v>
      </c>
      <c r="JR13" s="150">
        <v>6.6964057824237e-5</v>
      </c>
      <c r="JS13" s="151">
        <f t="shared" si="179"/>
        <v>2213.50094923293</v>
      </c>
      <c r="JU13" s="168" t="s">
        <v>307</v>
      </c>
      <c r="JV13" s="168" t="s">
        <v>308</v>
      </c>
      <c r="JW13" s="149">
        <f t="shared" si="180"/>
        <v>6.8198</v>
      </c>
      <c r="JX13" s="150">
        <v>6.75440952642568e-5</v>
      </c>
      <c r="JY13" s="151">
        <f t="shared" si="181"/>
        <v>2170.90576849761</v>
      </c>
      <c r="KA13" s="168" t="s">
        <v>309</v>
      </c>
      <c r="KB13" s="168" t="s">
        <v>310</v>
      </c>
      <c r="KC13" s="149">
        <f t="shared" si="182"/>
        <v>6.9536</v>
      </c>
      <c r="KD13" s="150">
        <v>6.59566177164246e-5</v>
      </c>
      <c r="KE13" s="151">
        <f t="shared" si="183"/>
        <v>2180.37863897837</v>
      </c>
      <c r="KG13" s="168" t="s">
        <v>311</v>
      </c>
      <c r="KH13" s="168" t="s">
        <v>312</v>
      </c>
      <c r="KI13" s="149">
        <f t="shared" si="184"/>
        <v>7.1188</v>
      </c>
      <c r="KJ13" s="150">
        <v>6.47757714536832e-5</v>
      </c>
      <c r="KK13" s="151">
        <f t="shared" si="185"/>
        <v>2168.60579648255</v>
      </c>
      <c r="KM13" s="168" t="s">
        <v>313</v>
      </c>
      <c r="KN13" s="168" t="s">
        <v>314</v>
      </c>
      <c r="KO13" s="149">
        <f t="shared" si="186"/>
        <v>7.1256</v>
      </c>
      <c r="KP13" s="150">
        <v>6.34553649821879e-5</v>
      </c>
      <c r="KQ13" s="151">
        <f t="shared" si="187"/>
        <v>2211.61850075783</v>
      </c>
      <c r="KS13" s="168" t="s">
        <v>315</v>
      </c>
      <c r="KT13" s="168" t="s">
        <v>316</v>
      </c>
      <c r="KU13" s="149">
        <f t="shared" si="21"/>
        <v>6.965</v>
      </c>
      <c r="KV13" s="150">
        <v>6.38655925980027e-5</v>
      </c>
      <c r="KW13" s="151">
        <f t="shared" si="22"/>
        <v>2248.08088528356</v>
      </c>
      <c r="KY13" s="168" t="s">
        <v>317</v>
      </c>
      <c r="KZ13" s="168" t="s">
        <v>318</v>
      </c>
      <c r="LA13" s="149">
        <f t="shared" si="23"/>
        <v>6.7292</v>
      </c>
      <c r="LB13" s="150">
        <v>6.67473969847454e-5</v>
      </c>
      <c r="LC13" s="151">
        <f t="shared" si="188"/>
        <v>2226.39506152292</v>
      </c>
      <c r="LE13" s="172">
        <v>44974</v>
      </c>
      <c r="LF13" s="168">
        <v>686.59</v>
      </c>
      <c r="LG13" s="149">
        <f t="shared" si="189"/>
        <v>6.8659</v>
      </c>
      <c r="LH13" s="150">
        <f t="shared" si="190"/>
        <v>6.55264e-5</v>
      </c>
      <c r="LI13" s="151">
        <f t="shared" si="191"/>
        <v>2222.7274740595</v>
      </c>
      <c r="LK13" s="172">
        <v>45007</v>
      </c>
      <c r="LL13" s="168">
        <v>687.15</v>
      </c>
      <c r="LM13" s="149">
        <f t="shared" si="24"/>
        <v>6.8715</v>
      </c>
      <c r="LN13" s="150">
        <f t="shared" si="25"/>
        <v>6.64823e-5</v>
      </c>
      <c r="LO13" s="151">
        <f t="shared" si="26"/>
        <v>2188.98312420742</v>
      </c>
      <c r="LQ13" s="172">
        <v>45035</v>
      </c>
      <c r="LR13" s="168">
        <v>687.31</v>
      </c>
      <c r="LS13" s="149">
        <f t="shared" si="27"/>
        <v>6.8731</v>
      </c>
      <c r="LT13" s="150">
        <f t="shared" si="28"/>
        <v>6.79351e-5</v>
      </c>
      <c r="LU13" s="151">
        <f t="shared" si="29"/>
        <v>2141.67278644008</v>
      </c>
      <c r="LW13" s="172">
        <v>45068</v>
      </c>
      <c r="LX13" s="168">
        <v>701.57</v>
      </c>
      <c r="LY13" s="149">
        <f t="shared" si="30"/>
        <v>7.0157</v>
      </c>
      <c r="LZ13" s="150">
        <f t="shared" si="31"/>
        <v>6.67428e-5</v>
      </c>
      <c r="MA13" s="151">
        <f t="shared" si="32"/>
        <v>2135.62289438618</v>
      </c>
      <c r="MC13" s="172">
        <v>45096</v>
      </c>
      <c r="MD13" s="168">
        <v>712.01</v>
      </c>
      <c r="ME13" s="149">
        <f t="shared" si="33"/>
        <v>7.1201</v>
      </c>
      <c r="MF13" s="150">
        <f t="shared" si="34"/>
        <v>6.68923822474943e-5</v>
      </c>
      <c r="MG13" s="151">
        <f t="shared" si="35"/>
        <v>2099.60328675159</v>
      </c>
      <c r="MI13" s="172">
        <v>45127</v>
      </c>
      <c r="MJ13" s="168">
        <v>714.66</v>
      </c>
      <c r="MK13" s="149">
        <f t="shared" si="36"/>
        <v>7.1466</v>
      </c>
      <c r="ML13" s="150">
        <f t="shared" si="37"/>
        <v>6.64471e-5</v>
      </c>
      <c r="MM13" s="151">
        <f t="shared" si="38"/>
        <v>2105.83574633818</v>
      </c>
      <c r="MO13" s="172">
        <v>45160</v>
      </c>
      <c r="MP13" s="168">
        <v>719.92</v>
      </c>
      <c r="MQ13" s="149">
        <f t="shared" si="39"/>
        <v>7.1992</v>
      </c>
      <c r="MR13" s="150">
        <f t="shared" si="40"/>
        <v>6.64309e-5</v>
      </c>
      <c r="MS13" s="151">
        <f t="shared" si="41"/>
        <v>2090.95951887634</v>
      </c>
      <c r="MU13" s="173">
        <v>45188</v>
      </c>
      <c r="MV13" s="168" t="s">
        <v>3338</v>
      </c>
      <c r="MW13" s="149">
        <f t="shared" si="42"/>
        <v>7.1733</v>
      </c>
      <c r="MX13" s="150">
        <f t="shared" si="43"/>
        <v>6.52523e-5</v>
      </c>
      <c r="MY13" s="151">
        <f t="shared" si="44"/>
        <v>2136.41285069917</v>
      </c>
      <c r="NA13" s="173">
        <v>45219</v>
      </c>
      <c r="NB13" s="168">
        <v>717.93</v>
      </c>
      <c r="NC13" s="149">
        <f t="shared" si="45"/>
        <v>7.1793</v>
      </c>
      <c r="ND13" s="150">
        <f t="shared" si="46"/>
        <v>6.36064234353935e-5</v>
      </c>
      <c r="NE13" s="151">
        <f t="shared" si="47"/>
        <v>2189.86288231443</v>
      </c>
      <c r="NG13" s="173">
        <v>45251</v>
      </c>
      <c r="NH13" s="168">
        <v>714.06</v>
      </c>
      <c r="NI13" s="149">
        <f t="shared" si="48"/>
        <v>7.1406</v>
      </c>
      <c r="NJ13" s="150">
        <f t="shared" si="49"/>
        <v>6.51244e-5</v>
      </c>
      <c r="NK13" s="151">
        <f t="shared" si="50"/>
        <v>2150.41142773306</v>
      </c>
      <c r="NM13" s="173">
        <v>45280</v>
      </c>
      <c r="NN13" s="168">
        <v>709.66</v>
      </c>
      <c r="NO13" s="149">
        <f t="shared" si="51"/>
        <v>7.0966</v>
      </c>
      <c r="NP13" s="150">
        <f t="shared" si="52"/>
        <v>6.50545e-5</v>
      </c>
      <c r="NQ13" s="151">
        <f t="shared" si="53"/>
        <v>2166.06921383876</v>
      </c>
      <c r="NS13" s="173">
        <v>45342</v>
      </c>
      <c r="NT13" s="168">
        <v>710.68</v>
      </c>
      <c r="NU13" s="149">
        <f t="shared" si="54"/>
        <v>7.1068</v>
      </c>
      <c r="NV13" s="150">
        <f t="shared" si="55"/>
        <v>6.43666e-5</v>
      </c>
      <c r="NW13" s="151">
        <f t="shared" si="56"/>
        <v>2186.07640644036</v>
      </c>
      <c r="NY13" s="173">
        <v>45371</v>
      </c>
      <c r="NZ13" s="168">
        <v>709.68</v>
      </c>
      <c r="OA13" s="149">
        <f t="shared" si="57"/>
        <v>7.0968</v>
      </c>
      <c r="OB13" s="150">
        <f t="shared" si="58"/>
        <v>6.38372e-5</v>
      </c>
      <c r="OC13" s="151">
        <f t="shared" si="59"/>
        <v>2207.31138762759</v>
      </c>
      <c r="OE13" s="173">
        <v>45401</v>
      </c>
      <c r="OF13" s="168">
        <v>710.46</v>
      </c>
      <c r="OG13" s="149">
        <f t="shared" si="60"/>
        <v>7.1046</v>
      </c>
      <c r="OH13" s="150">
        <f t="shared" si="61"/>
        <v>6.23089e-5</v>
      </c>
      <c r="OI13" s="151">
        <f t="shared" si="62"/>
        <v>2258.96906813204</v>
      </c>
      <c r="OK13" s="173">
        <v>45434</v>
      </c>
      <c r="OL13" s="168">
        <v>710.77</v>
      </c>
      <c r="OM13" s="149">
        <f t="shared" si="63"/>
        <v>7.1077</v>
      </c>
      <c r="ON13" s="150">
        <f t="shared" si="64"/>
        <v>6.23143e-5</v>
      </c>
      <c r="OO13" s="151">
        <f t="shared" si="65"/>
        <v>2257.78815501487</v>
      </c>
      <c r="OQ13" s="173">
        <v>45462</v>
      </c>
      <c r="OR13" s="168">
        <v>711.59</v>
      </c>
      <c r="OS13" s="149">
        <f t="shared" si="66"/>
        <v>7.1159</v>
      </c>
      <c r="OT13" s="150">
        <f t="shared" si="67"/>
        <v>6.17803e-5</v>
      </c>
      <c r="OU13" s="151">
        <f t="shared" si="68"/>
        <v>2274.67917094317</v>
      </c>
      <c r="OW13" s="173">
        <v>45495</v>
      </c>
      <c r="OX13" s="168">
        <v>713.35</v>
      </c>
      <c r="OY13" s="149">
        <f t="shared" si="69"/>
        <v>7.1335</v>
      </c>
      <c r="OZ13" s="150">
        <f t="shared" si="70"/>
        <v>6.20854e-5</v>
      </c>
      <c r="PA13" s="151">
        <f t="shared" si="71"/>
        <v>2257.91636309254</v>
      </c>
      <c r="PC13" s="173">
        <v>45525</v>
      </c>
      <c r="PD13" s="168">
        <v>713.07</v>
      </c>
      <c r="PE13" s="149">
        <f t="shared" si="72"/>
        <v>7.1307</v>
      </c>
      <c r="PF13" s="150">
        <f t="shared" si="73"/>
        <v>6.48115e-5</v>
      </c>
      <c r="PG13" s="151">
        <f t="shared" si="74"/>
        <v>2163.79325033346</v>
      </c>
      <c r="PI13" s="147">
        <v>45554</v>
      </c>
      <c r="PJ13" s="152">
        <v>709.83</v>
      </c>
      <c r="PK13" s="149">
        <f t="shared" si="75"/>
        <v>7.0983</v>
      </c>
      <c r="PL13" s="150">
        <f>PL$2</f>
        <v>6.6128e-5</v>
      </c>
      <c r="PM13" s="151">
        <f t="shared" si="76"/>
        <v>2130.39562615939</v>
      </c>
      <c r="PO13" s="147">
        <v>45587</v>
      </c>
      <c r="PP13" s="152">
        <v>712.23</v>
      </c>
      <c r="PQ13" s="149">
        <f t="shared" si="77"/>
        <v>7.1223</v>
      </c>
      <c r="PR13" s="150">
        <f>PR$2</f>
        <v>6.35647e-5</v>
      </c>
      <c r="PS13" s="151">
        <f t="shared" si="78"/>
        <v>2208.83734133461</v>
      </c>
      <c r="PU13" s="147">
        <v>45616</v>
      </c>
      <c r="PV13" s="177">
        <v>719.35</v>
      </c>
      <c r="PW13" s="149">
        <f t="shared" si="79"/>
        <v>7.1935</v>
      </c>
      <c r="PX13" s="150">
        <f>PX$2</f>
        <v>6.30358043368633e-5</v>
      </c>
      <c r="PY13" s="151">
        <f t="shared" si="80"/>
        <v>2205.32425105999</v>
      </c>
      <c r="QA13" s="147">
        <v>45646</v>
      </c>
      <c r="QB13" s="152">
        <v>719.01</v>
      </c>
      <c r="QC13" s="149">
        <f t="shared" si="81"/>
        <v>7.1901</v>
      </c>
      <c r="QD13" s="150">
        <f>QD$2</f>
        <v>6.18735305036505e-5</v>
      </c>
      <c r="QE13" s="151">
        <f t="shared" si="82"/>
        <v>2247.81296504917</v>
      </c>
      <c r="QG13" s="147">
        <v>45665</v>
      </c>
      <c r="QH13" s="152">
        <v>718.87</v>
      </c>
      <c r="QI13" s="149">
        <f t="shared" si="83"/>
        <v>7.1887</v>
      </c>
      <c r="QJ13" s="150">
        <f>QJ$2</f>
        <v>6.10575161802418e-5</v>
      </c>
      <c r="QK13" s="151">
        <f t="shared" si="192"/>
        <v>2278.29788417934</v>
      </c>
      <c r="QM13" s="147">
        <v>45707</v>
      </c>
      <c r="QN13" s="152">
        <v>717.05</v>
      </c>
      <c r="QO13" s="149">
        <f t="shared" si="193"/>
        <v>7.1705</v>
      </c>
      <c r="QP13" s="150">
        <f t="shared" si="194"/>
        <v>6.30676084762866e-5</v>
      </c>
      <c r="QQ13" s="151">
        <f t="shared" si="195"/>
        <v>2211.28233735444</v>
      </c>
      <c r="QS13" s="147">
        <v>45707</v>
      </c>
      <c r="QT13" s="152">
        <v>717.05</v>
      </c>
      <c r="QU13" s="149">
        <f t="shared" si="84"/>
        <v>7.1705</v>
      </c>
      <c r="QV13" s="150">
        <f>QV$2</f>
        <v>6.30676084762866e-5</v>
      </c>
      <c r="QW13" s="151">
        <f t="shared" si="85"/>
        <v>2211.28233735444</v>
      </c>
      <c r="QY13" s="147">
        <v>45736</v>
      </c>
      <c r="QZ13" s="152">
        <v>717.54</v>
      </c>
      <c r="RA13" s="149">
        <f t="shared" si="86"/>
        <v>7.1754</v>
      </c>
      <c r="RB13" s="150">
        <f>RB$2</f>
        <v>6.02845430431637e-5</v>
      </c>
      <c r="RC13" s="151">
        <f t="shared" si="196"/>
        <v>2311.78749616746</v>
      </c>
      <c r="RE13" s="170">
        <v>45768</v>
      </c>
      <c r="RF13" s="152">
        <v>720.55</v>
      </c>
      <c r="RG13" s="149">
        <f t="shared" si="87"/>
        <v>7.2055</v>
      </c>
      <c r="RH13" s="150">
        <f>RH$2</f>
        <v>5.95699052838506e-5</v>
      </c>
      <c r="RI13" s="151">
        <f t="shared" si="197"/>
        <v>2329.74810908334</v>
      </c>
      <c r="RK13" s="170">
        <v>45798</v>
      </c>
      <c r="RL13" s="152">
        <v>719.37</v>
      </c>
      <c r="RM13" s="149">
        <f t="shared" si="88"/>
        <v>7.1937</v>
      </c>
      <c r="RN13" s="150">
        <f>RN$2</f>
        <v>6.15195324515534e-5</v>
      </c>
      <c r="RO13" s="151">
        <f t="shared" si="89"/>
        <v>2259.61605293521</v>
      </c>
      <c r="RQ13" s="170">
        <v>45827</v>
      </c>
      <c r="RR13" s="152">
        <v>717.29</v>
      </c>
      <c r="RS13" s="149">
        <f t="shared" si="198"/>
        <v>7.1729</v>
      </c>
      <c r="RT13" s="150">
        <f>RT$2</f>
        <v>6.16029076572414e-5</v>
      </c>
      <c r="RU13" s="151">
        <f t="shared" si="90"/>
        <v>2263.1013955304</v>
      </c>
      <c r="RW13" s="147">
        <v>45860</v>
      </c>
      <c r="RX13" s="152">
        <v>714.6</v>
      </c>
      <c r="RY13" s="149">
        <f t="shared" si="199"/>
        <v>7.146</v>
      </c>
      <c r="RZ13" s="150">
        <f>RZ$2</f>
        <v>6.10239824250931e-5</v>
      </c>
      <c r="SA13" s="151">
        <f t="shared" si="91"/>
        <v>2293.1710047579</v>
      </c>
      <c r="SC13" s="147">
        <v>45889</v>
      </c>
      <c r="SD13" s="152">
        <v>713.84</v>
      </c>
      <c r="SE13" s="149">
        <f t="shared" si="200"/>
        <v>7.1384</v>
      </c>
      <c r="SF13" s="150">
        <f>SF$2</f>
        <v>6.11396429444852e-5</v>
      </c>
      <c r="SG13" s="151">
        <f t="shared" si="201"/>
        <v>2291.26975232545</v>
      </c>
      <c r="SI13" s="147">
        <v>45919</v>
      </c>
      <c r="SJ13" s="152">
        <v>711.28</v>
      </c>
      <c r="SK13" s="149">
        <f t="shared" si="92"/>
        <v>7.1128</v>
      </c>
      <c r="SL13" s="150">
        <f>SL$2</f>
        <v>5.99520383693046e-5</v>
      </c>
      <c r="SM13" s="151">
        <f t="shared" si="93"/>
        <v>2345.06804633899</v>
      </c>
      <c r="SO13" s="147">
        <v>45952</v>
      </c>
      <c r="SP13" s="148">
        <v>709.54</v>
      </c>
      <c r="SQ13" s="149">
        <f t="shared" si="94"/>
        <v>7.0954</v>
      </c>
      <c r="SR13" s="150">
        <f>SR$2</f>
        <v>6.00961538461538e-5</v>
      </c>
      <c r="SS13" s="151">
        <f t="shared" si="95"/>
        <v>2345.18138512276</v>
      </c>
      <c r="SU13" s="147">
        <v>45980</v>
      </c>
      <c r="SV13" s="148">
        <v>708.72</v>
      </c>
      <c r="SW13" s="299">
        <f t="shared" si="202"/>
        <v>7.0872</v>
      </c>
      <c r="SX13" s="150">
        <f>SX$2</f>
        <v>6.00817111271329e-5</v>
      </c>
      <c r="SY13" s="151">
        <f t="shared" si="203"/>
        <v>2348.45919403996</v>
      </c>
      <c r="TA13" s="147">
        <v>46013</v>
      </c>
      <c r="TB13" s="148">
        <v>705.72</v>
      </c>
      <c r="TC13" s="299">
        <f t="shared" si="96"/>
        <v>7.0572</v>
      </c>
      <c r="TD13" s="150">
        <f>TD$2</f>
        <v>5.95876534382076e-5</v>
      </c>
      <c r="TE13" s="151">
        <f t="shared" si="97"/>
        <v>2377.99693929604</v>
      </c>
      <c r="TG13" s="147">
        <v>46043</v>
      </c>
      <c r="TH13" s="148">
        <v>700.14</v>
      </c>
      <c r="TI13" s="299">
        <f t="shared" si="98"/>
        <v>7.0014</v>
      </c>
      <c r="TJ13" s="150">
        <f>TJ$2</f>
        <v>5.95734540688669e-5</v>
      </c>
      <c r="TK13" s="151">
        <f t="shared" si="99"/>
        <v>2397.52049590082</v>
      </c>
      <c r="TM13" s="147">
        <v>46063</v>
      </c>
      <c r="TN13" s="148">
        <v>694.58</v>
      </c>
      <c r="TO13" s="299">
        <f t="shared" si="100"/>
        <v>6.9458</v>
      </c>
      <c r="TP13" s="150">
        <f>TP$2</f>
        <v>5.96729920038191e-5</v>
      </c>
      <c r="TQ13" s="151">
        <f t="shared" si="101"/>
        <v>2412.68104466008</v>
      </c>
      <c r="TS13" s="147">
        <v>46101</v>
      </c>
      <c r="TT13" s="148">
        <v>688.98</v>
      </c>
      <c r="TU13" s="299">
        <f t="shared" si="204"/>
        <v>6.8898</v>
      </c>
      <c r="TV13" s="150">
        <f>TV$2</f>
        <v>5.91434957236295e-5</v>
      </c>
      <c r="TW13" s="151">
        <f t="shared" si="102"/>
        <v>2454.06688147697</v>
      </c>
      <c r="TY13" s="147">
        <v>46133</v>
      </c>
      <c r="TZ13" s="148">
        <v>685.94</v>
      </c>
      <c r="UA13" s="299">
        <f t="shared" si="103"/>
        <v>6.8594</v>
      </c>
      <c r="UB13" s="150">
        <f>UB$2</f>
        <v>5.77233895174325e-5</v>
      </c>
      <c r="UC13" s="151">
        <f t="shared" si="104"/>
        <v>2525.58532816281</v>
      </c>
      <c r="UE13" s="147">
        <v>46162</v>
      </c>
      <c r="UF13" s="148">
        <v>683.97</v>
      </c>
      <c r="UG13" s="299">
        <f t="shared" si="105"/>
        <v>6.8397</v>
      </c>
      <c r="UH13" s="150">
        <f>UH$2</f>
        <v>5.62145145876665e-5</v>
      </c>
      <c r="UI13" s="151">
        <f t="shared" si="106"/>
        <v>2600.84506630408</v>
      </c>
      <c r="UK13" s="147">
        <v>46191</v>
      </c>
      <c r="UL13" s="148">
        <v>681.3</v>
      </c>
      <c r="UM13" s="299">
        <f t="shared" si="107"/>
        <v>6.813</v>
      </c>
      <c r="UN13" s="150">
        <f>UN$2</f>
        <v>5.60035842293907e-5</v>
      </c>
      <c r="UO13" s="151">
        <f t="shared" si="108"/>
        <v>2620.87186261559</v>
      </c>
    </row>
    <row r="14" ht="15" customHeight="1" spans="2:561">
      <c r="B14" s="215">
        <v>43360</v>
      </c>
      <c r="C14" s="216">
        <v>685.09</v>
      </c>
      <c r="D14" s="217">
        <f t="shared" si="109"/>
        <v>6.8509</v>
      </c>
      <c r="E14" s="218">
        <v>6.69232056215493e-5</v>
      </c>
      <c r="F14" s="219">
        <f t="shared" si="110"/>
        <v>2181.10029339211</v>
      </c>
      <c r="H14" s="215" t="s">
        <v>3339</v>
      </c>
      <c r="I14" s="216" t="s">
        <v>3340</v>
      </c>
      <c r="J14" s="217">
        <f t="shared" si="111"/>
        <v>6.9387</v>
      </c>
      <c r="K14" s="218">
        <v>6.56491055309371e-5</v>
      </c>
      <c r="L14" s="219">
        <f t="shared" si="112"/>
        <v>2195.29594880886</v>
      </c>
      <c r="N14" s="215" t="s">
        <v>3341</v>
      </c>
      <c r="O14" s="216" t="s">
        <v>3342</v>
      </c>
      <c r="P14" s="217">
        <f t="shared" si="113"/>
        <v>6.928</v>
      </c>
      <c r="Q14" s="218">
        <v>6.97495989398061e-5</v>
      </c>
      <c r="R14" s="219">
        <f t="shared" si="114"/>
        <v>2069.42840646651</v>
      </c>
      <c r="T14" s="215">
        <v>43452</v>
      </c>
      <c r="U14" s="216">
        <v>688.54</v>
      </c>
      <c r="V14" s="217">
        <f t="shared" si="205"/>
        <v>6.8854</v>
      </c>
      <c r="W14" s="218">
        <v>6.87710611374733e-5</v>
      </c>
      <c r="X14" s="219">
        <f t="shared" si="115"/>
        <v>2111.85987742179</v>
      </c>
      <c r="Z14" s="215" t="s">
        <v>3343</v>
      </c>
      <c r="AA14" s="216" t="s">
        <v>3344</v>
      </c>
      <c r="AB14" s="217">
        <f t="shared" si="0"/>
        <v>6.7774</v>
      </c>
      <c r="AC14" s="218">
        <v>7.10984713828653e-5</v>
      </c>
      <c r="AD14" s="219">
        <f t="shared" si="116"/>
        <v>2075.27960574852</v>
      </c>
      <c r="AF14" s="215">
        <v>43514</v>
      </c>
      <c r="AG14" s="216">
        <v>676.59</v>
      </c>
      <c r="AH14" s="217">
        <f t="shared" si="1"/>
        <v>6.7659</v>
      </c>
      <c r="AI14" s="218">
        <v>7.12250712250712e-5</v>
      </c>
      <c r="AJ14" s="219">
        <f t="shared" si="117"/>
        <v>2075.11195849776</v>
      </c>
      <c r="AL14" s="215">
        <v>43543</v>
      </c>
      <c r="AM14" s="216">
        <v>670.62</v>
      </c>
      <c r="AN14" s="217">
        <f t="shared" si="2"/>
        <v>6.7062</v>
      </c>
      <c r="AO14" s="218">
        <v>7.0212392487274e-5</v>
      </c>
      <c r="AP14" s="219">
        <f t="shared" si="118"/>
        <v>2123.78097879574</v>
      </c>
      <c r="AR14" s="215">
        <v>43573</v>
      </c>
      <c r="AS14" s="216">
        <v>669.11</v>
      </c>
      <c r="AT14" s="217">
        <f t="shared" si="3"/>
        <v>6.6911</v>
      </c>
      <c r="AU14" s="218">
        <v>7.03705006861124e-5</v>
      </c>
      <c r="AV14" s="219">
        <f t="shared" si="119"/>
        <v>2123.79130486766</v>
      </c>
      <c r="AX14" s="215">
        <v>43606</v>
      </c>
      <c r="AY14" s="216">
        <v>689.9</v>
      </c>
      <c r="AZ14" s="217">
        <f t="shared" si="4"/>
        <v>6.899</v>
      </c>
      <c r="BA14" s="218">
        <v>6.95410292072323e-5</v>
      </c>
      <c r="BB14" s="219">
        <f t="shared" si="120"/>
        <v>2084.36005218147</v>
      </c>
      <c r="BD14" s="215">
        <v>43634</v>
      </c>
      <c r="BE14" s="216">
        <v>689.42</v>
      </c>
      <c r="BF14" s="217">
        <f t="shared" si="5"/>
        <v>6.8942</v>
      </c>
      <c r="BG14" s="218">
        <v>7.07463742483198e-5</v>
      </c>
      <c r="BH14" s="219">
        <f t="shared" si="121"/>
        <v>2050.27414348293</v>
      </c>
      <c r="BJ14" s="215" t="s">
        <v>3345</v>
      </c>
      <c r="BK14" s="216" t="s">
        <v>3346</v>
      </c>
      <c r="BL14" s="217">
        <f t="shared" si="6"/>
        <v>6.8635</v>
      </c>
      <c r="BM14" s="218">
        <v>7.1301247771836e-5</v>
      </c>
      <c r="BN14" s="219">
        <f t="shared" si="122"/>
        <v>2043.41808115393</v>
      </c>
      <c r="BP14" s="248">
        <v>43697</v>
      </c>
      <c r="BQ14" s="216">
        <v>704.54</v>
      </c>
      <c r="BR14" s="217">
        <f t="shared" si="7"/>
        <v>7.0454</v>
      </c>
      <c r="BS14" s="218">
        <v>7.02740688685875e-5</v>
      </c>
      <c r="BT14" s="219">
        <f t="shared" si="123"/>
        <v>2019.75757231669</v>
      </c>
      <c r="BV14" s="248">
        <v>43726</v>
      </c>
      <c r="BW14" s="216">
        <v>707.28</v>
      </c>
      <c r="BX14" s="217">
        <f t="shared" si="8"/>
        <v>7.0728</v>
      </c>
      <c r="BY14" s="218">
        <v>7.05965407695023e-5</v>
      </c>
      <c r="BZ14" s="219">
        <f t="shared" si="124"/>
        <v>2002.74290238661</v>
      </c>
      <c r="CB14" s="249" t="s">
        <v>3347</v>
      </c>
      <c r="CC14" s="251" t="s">
        <v>3348</v>
      </c>
      <c r="CD14" s="217">
        <f t="shared" si="9"/>
        <v>7.069</v>
      </c>
      <c r="CE14" s="252">
        <v>7.13903266107442e-5</v>
      </c>
      <c r="CF14" s="219">
        <f t="shared" si="125"/>
        <v>1981.53911444335</v>
      </c>
      <c r="CH14" s="249" t="s">
        <v>3349</v>
      </c>
      <c r="CI14" s="251" t="s">
        <v>3350</v>
      </c>
      <c r="CJ14" s="217">
        <f t="shared" si="10"/>
        <v>7.003</v>
      </c>
      <c r="CK14" s="252">
        <v>7.097232079489e-5</v>
      </c>
      <c r="CL14" s="219">
        <f t="shared" si="126"/>
        <v>2011.99485934599</v>
      </c>
      <c r="CN14" s="257" t="s">
        <v>3351</v>
      </c>
      <c r="CO14" s="256">
        <v>700.25</v>
      </c>
      <c r="CP14" s="217">
        <f t="shared" si="11"/>
        <v>7.0025</v>
      </c>
      <c r="CQ14" s="252">
        <v>7.18623118105709e-5</v>
      </c>
      <c r="CR14" s="219">
        <f t="shared" si="127"/>
        <v>1987.21885041057</v>
      </c>
      <c r="CT14" s="257" t="s">
        <v>3352</v>
      </c>
      <c r="CU14" s="258" t="s">
        <v>163</v>
      </c>
      <c r="CV14" s="217">
        <f t="shared" si="12"/>
        <v>6.9681</v>
      </c>
      <c r="CW14" s="259">
        <v>7.3327222731439e-5</v>
      </c>
      <c r="CX14" s="219">
        <f t="shared" si="128"/>
        <v>1957.13322139464</v>
      </c>
      <c r="CY14" s="217"/>
      <c r="DA14" s="262" t="s">
        <v>3353</v>
      </c>
      <c r="DB14" s="262" t="s">
        <v>3354</v>
      </c>
      <c r="DC14" s="217">
        <f t="shared" si="13"/>
        <v>6.9826</v>
      </c>
      <c r="DD14" s="263">
        <v>7.0997515086972e-5</v>
      </c>
      <c r="DE14" s="219">
        <f t="shared" si="129"/>
        <v>2017.15693294761</v>
      </c>
      <c r="DF14" s="217"/>
      <c r="DH14" s="262" t="s">
        <v>3355</v>
      </c>
      <c r="DI14" s="262" t="s">
        <v>1527</v>
      </c>
      <c r="DJ14" s="217">
        <f t="shared" si="14"/>
        <v>7.0522</v>
      </c>
      <c r="DK14" s="263">
        <v>6.12088752869166e-5</v>
      </c>
      <c r="DL14" s="219">
        <f t="shared" si="130"/>
        <v>2316.6529593602</v>
      </c>
      <c r="DM14" s="217"/>
      <c r="DO14" s="262" t="s">
        <v>3356</v>
      </c>
      <c r="DP14" s="262" t="s">
        <v>3357</v>
      </c>
      <c r="DQ14" s="217">
        <f t="shared" si="15"/>
        <v>7.0657</v>
      </c>
      <c r="DR14" s="264">
        <v>6.538084341288e-5</v>
      </c>
      <c r="DS14" s="219">
        <f t="shared" si="131"/>
        <v>2164.68290473697</v>
      </c>
      <c r="DU14" s="262" t="s">
        <v>3358</v>
      </c>
      <c r="DV14" s="262" t="s">
        <v>3359</v>
      </c>
      <c r="DW14" s="217">
        <f t="shared" si="16"/>
        <v>7.0912</v>
      </c>
      <c r="DX14" s="264">
        <v>6.79578661230037e-5</v>
      </c>
      <c r="DY14" s="219">
        <f t="shared" si="132"/>
        <v>2075.10717509025</v>
      </c>
      <c r="EA14" s="265" t="s">
        <v>3360</v>
      </c>
      <c r="EB14" s="265" t="s">
        <v>3361</v>
      </c>
      <c r="EC14" s="217">
        <f t="shared" si="17"/>
        <v>7.0755</v>
      </c>
      <c r="ED14" s="264">
        <v>7.02000702000702e-5</v>
      </c>
      <c r="EE14" s="219">
        <f t="shared" si="133"/>
        <v>2013.28528019221</v>
      </c>
      <c r="EG14" s="265" t="s">
        <v>3362</v>
      </c>
      <c r="EH14" s="265" t="s">
        <v>3363</v>
      </c>
      <c r="EI14" s="217">
        <f t="shared" si="18"/>
        <v>6.9862</v>
      </c>
      <c r="EJ14" s="264">
        <v>6.84931506849315e-5</v>
      </c>
      <c r="EK14" s="219">
        <f t="shared" si="134"/>
        <v>2089.83424465375</v>
      </c>
      <c r="EM14" s="265" t="s">
        <v>3364</v>
      </c>
      <c r="EN14" s="265" t="s">
        <v>3365</v>
      </c>
      <c r="EO14" s="217">
        <f t="shared" si="19"/>
        <v>6.9168</v>
      </c>
      <c r="EP14" s="264">
        <v>6.83760683760684e-5</v>
      </c>
      <c r="EQ14" s="219">
        <f t="shared" si="135"/>
        <v>2114.41707147814</v>
      </c>
      <c r="ES14" s="265" t="s">
        <v>3366</v>
      </c>
      <c r="ET14" s="265" t="s">
        <v>3367</v>
      </c>
      <c r="EU14" s="217">
        <f t="shared" si="20"/>
        <v>6.7591</v>
      </c>
      <c r="EV14" s="264">
        <v>7.3909830007391e-5</v>
      </c>
      <c r="EW14" s="219">
        <f t="shared" si="136"/>
        <v>2001.74579455845</v>
      </c>
      <c r="EY14" s="265" t="s">
        <v>3368</v>
      </c>
      <c r="EZ14" s="265" t="s">
        <v>151</v>
      </c>
      <c r="FA14" s="217">
        <f t="shared" si="137"/>
        <v>6.693</v>
      </c>
      <c r="FB14" s="264">
        <v>6.83760683760684e-5</v>
      </c>
      <c r="FC14" s="219">
        <f t="shared" si="138"/>
        <v>2185.11878081578</v>
      </c>
      <c r="FE14" s="265" t="s">
        <v>3369</v>
      </c>
      <c r="FF14" s="265" t="s">
        <v>3370</v>
      </c>
      <c r="FG14" s="217">
        <f t="shared" si="139"/>
        <v>6.5593</v>
      </c>
      <c r="FH14" s="264">
        <v>7.097232079489e-5</v>
      </c>
      <c r="FI14" s="219">
        <f t="shared" si="140"/>
        <v>2148.09507112039</v>
      </c>
      <c r="FK14" s="265" t="s">
        <v>3371</v>
      </c>
      <c r="FL14" s="265" t="s">
        <v>3372</v>
      </c>
      <c r="FM14" s="217">
        <f t="shared" si="141"/>
        <v>6.5507</v>
      </c>
      <c r="FN14" s="264">
        <v>7.11743772241993e-5</v>
      </c>
      <c r="FO14" s="219">
        <f t="shared" si="142"/>
        <v>2144.80895171508</v>
      </c>
      <c r="FQ14" s="265" t="s">
        <v>3373</v>
      </c>
      <c r="FR14" s="265" t="s">
        <v>3374</v>
      </c>
      <c r="FS14" s="217">
        <f t="shared" si="143"/>
        <v>6.4883</v>
      </c>
      <c r="FT14" s="264">
        <v>7.10732054015636e-5</v>
      </c>
      <c r="FU14" s="219">
        <f t="shared" si="144"/>
        <v>2168.51871830834</v>
      </c>
      <c r="FW14" s="265" t="s">
        <v>3375</v>
      </c>
      <c r="FX14" s="265" t="s">
        <v>3376</v>
      </c>
      <c r="FY14" s="217">
        <f t="shared" si="145"/>
        <v>6.4533</v>
      </c>
      <c r="FZ14" s="264">
        <v>7.10101189419492e-5</v>
      </c>
      <c r="GA14" s="219">
        <f t="shared" si="146"/>
        <v>2182.21685029365</v>
      </c>
      <c r="GC14" s="265" t="s">
        <v>3377</v>
      </c>
      <c r="GD14" s="265" t="s">
        <v>3378</v>
      </c>
      <c r="GE14" s="217">
        <f t="shared" si="147"/>
        <v>6.5098</v>
      </c>
      <c r="GF14" s="272">
        <v>6.9060773480663e-5</v>
      </c>
      <c r="GG14" s="219">
        <f t="shared" si="148"/>
        <v>2224.33868936066</v>
      </c>
      <c r="GI14" s="265" t="s">
        <v>3379</v>
      </c>
      <c r="GJ14" s="265" t="s">
        <v>3380</v>
      </c>
      <c r="GK14" s="217">
        <f t="shared" si="149"/>
        <v>6.5103</v>
      </c>
      <c r="GL14" s="272">
        <v>6.9204152249135e-5</v>
      </c>
      <c r="GM14" s="219">
        <f t="shared" si="150"/>
        <v>2219.55977451116</v>
      </c>
      <c r="GO14" s="265" t="s">
        <v>3381</v>
      </c>
      <c r="GP14" s="265" t="s">
        <v>3382</v>
      </c>
      <c r="GQ14" s="217">
        <f t="shared" si="151"/>
        <v>6.4255</v>
      </c>
      <c r="GR14" s="272">
        <v>7.00035001750088e-5</v>
      </c>
      <c r="GS14" s="219">
        <f t="shared" si="152"/>
        <v>2223.17329390709</v>
      </c>
      <c r="GU14" s="265" t="s">
        <v>3383</v>
      </c>
      <c r="GV14" s="265" t="s">
        <v>3384</v>
      </c>
      <c r="GW14" s="217">
        <f t="shared" si="153"/>
        <v>6.4361</v>
      </c>
      <c r="GX14" s="272">
        <v>6.90369347600966e-5</v>
      </c>
      <c r="GY14" s="219">
        <f t="shared" si="154"/>
        <v>2250.58653532419</v>
      </c>
      <c r="HA14" s="265" t="s">
        <v>3385</v>
      </c>
      <c r="HB14" s="265" t="s">
        <v>3386</v>
      </c>
      <c r="HC14" s="217">
        <f t="shared" si="155"/>
        <v>6.4855</v>
      </c>
      <c r="HD14" s="272">
        <v>6.90488520628345e-5</v>
      </c>
      <c r="HE14" s="219">
        <f t="shared" si="156"/>
        <v>2233.05836095906</v>
      </c>
      <c r="HG14" s="168" t="s">
        <v>1921</v>
      </c>
      <c r="HH14" s="168" t="s">
        <v>3387</v>
      </c>
      <c r="HI14" s="149">
        <f t="shared" si="157"/>
        <v>6.433</v>
      </c>
      <c r="HJ14" s="291">
        <v>6.98557033069345e-5</v>
      </c>
      <c r="HK14" s="151">
        <f t="shared" si="158"/>
        <v>2225.27956163532</v>
      </c>
      <c r="HM14" s="168" t="s">
        <v>1581</v>
      </c>
      <c r="HN14" s="168" t="s">
        <v>319</v>
      </c>
      <c r="HO14" s="149">
        <f t="shared" si="159"/>
        <v>6.4307</v>
      </c>
      <c r="HP14" s="291">
        <v>7.05593623914055e-5</v>
      </c>
      <c r="HQ14" s="151">
        <f t="shared" si="160"/>
        <v>2203.87573187989</v>
      </c>
      <c r="HS14" s="168" t="s">
        <v>320</v>
      </c>
      <c r="HT14" s="168" t="s">
        <v>321</v>
      </c>
      <c r="HU14" s="149">
        <f t="shared" si="161"/>
        <v>6.3803</v>
      </c>
      <c r="HV14" s="150">
        <v>6.98092398116143e-5</v>
      </c>
      <c r="HW14" s="151">
        <f t="shared" si="162"/>
        <v>2245.15325580302</v>
      </c>
      <c r="HY14" s="168" t="s">
        <v>322</v>
      </c>
      <c r="HZ14" s="168" t="s">
        <v>323</v>
      </c>
      <c r="IA14" s="149">
        <f t="shared" si="163"/>
        <v>6.3729</v>
      </c>
      <c r="IB14" s="150">
        <v>7.00653647186363e-5</v>
      </c>
      <c r="IC14" s="151">
        <f t="shared" si="164"/>
        <v>2239.54353465455</v>
      </c>
      <c r="IE14" s="168" t="s">
        <v>324</v>
      </c>
      <c r="IF14" s="168" t="s">
        <v>325</v>
      </c>
      <c r="IG14" s="149">
        <f t="shared" si="165"/>
        <v>6.3684</v>
      </c>
      <c r="IH14" s="150">
        <f t="shared" si="166"/>
        <v>7.00653647186363e-5</v>
      </c>
      <c r="II14" s="151">
        <f t="shared" si="167"/>
        <v>2241.12602725959</v>
      </c>
      <c r="IK14" s="168" t="s">
        <v>326</v>
      </c>
      <c r="IL14" s="168" t="s">
        <v>327</v>
      </c>
      <c r="IM14" s="149">
        <f t="shared" si="168"/>
        <v>6.3463</v>
      </c>
      <c r="IN14" s="150">
        <v>6.95509576789906e-5</v>
      </c>
      <c r="IO14" s="151">
        <f t="shared" si="169"/>
        <v>2265.56375210753</v>
      </c>
      <c r="IQ14" s="168" t="s">
        <v>328</v>
      </c>
      <c r="IR14" s="168" t="s">
        <v>234</v>
      </c>
      <c r="IS14" s="149">
        <f t="shared" si="170"/>
        <v>6.3677</v>
      </c>
      <c r="IT14" s="150">
        <v>6.97405036048495e-5</v>
      </c>
      <c r="IU14" s="151">
        <f t="shared" si="171"/>
        <v>2251.81302291251</v>
      </c>
      <c r="IW14" s="168" t="s">
        <v>329</v>
      </c>
      <c r="IX14" s="168" t="s">
        <v>330</v>
      </c>
      <c r="IY14" s="149">
        <f t="shared" si="172"/>
        <v>6.372</v>
      </c>
      <c r="IZ14" s="150">
        <v>6.9000900574845e-5</v>
      </c>
      <c r="JA14" s="151">
        <f t="shared" si="173"/>
        <v>2274.41375847457</v>
      </c>
      <c r="JC14" s="168" t="s">
        <v>331</v>
      </c>
      <c r="JD14" s="168" t="s">
        <v>332</v>
      </c>
      <c r="JE14" s="149">
        <f t="shared" si="174"/>
        <v>6.7524</v>
      </c>
      <c r="JF14" s="150">
        <v>6.87132691338819e-5</v>
      </c>
      <c r="JG14" s="151">
        <f t="shared" si="175"/>
        <v>2155.26773561993</v>
      </c>
      <c r="JI14" s="168" t="s">
        <v>333</v>
      </c>
      <c r="JJ14" s="168" t="s">
        <v>334</v>
      </c>
      <c r="JK14" s="149">
        <f t="shared" si="176"/>
        <v>6.712</v>
      </c>
      <c r="JL14" s="150">
        <v>6.72696283020953e-5</v>
      </c>
      <c r="JM14" s="151">
        <f t="shared" si="177"/>
        <v>2214.77199910608</v>
      </c>
      <c r="JO14" s="168" t="s">
        <v>335</v>
      </c>
      <c r="JP14" s="168" t="s">
        <v>336</v>
      </c>
      <c r="JQ14" s="149">
        <f t="shared" si="178"/>
        <v>6.7451</v>
      </c>
      <c r="JR14" s="150">
        <v>6.6964057824237e-5</v>
      </c>
      <c r="JS14" s="151">
        <f t="shared" si="179"/>
        <v>2213.96037923826</v>
      </c>
      <c r="JU14" s="168" t="s">
        <v>337</v>
      </c>
      <c r="JV14" s="168" t="s">
        <v>338</v>
      </c>
      <c r="JW14" s="149">
        <f t="shared" si="180"/>
        <v>6.8065</v>
      </c>
      <c r="JX14" s="150">
        <v>6.75440952642568e-5</v>
      </c>
      <c r="JY14" s="151">
        <f t="shared" si="181"/>
        <v>2175.14774994491</v>
      </c>
      <c r="KA14" s="168" t="s">
        <v>339</v>
      </c>
      <c r="KB14" s="168" t="s">
        <v>340</v>
      </c>
      <c r="KC14" s="149">
        <f t="shared" si="182"/>
        <v>6.9468</v>
      </c>
      <c r="KD14" s="150">
        <v>6.59566177164246e-5</v>
      </c>
      <c r="KE14" s="151">
        <f t="shared" si="183"/>
        <v>2182.51294178615</v>
      </c>
      <c r="KG14" s="168" t="s">
        <v>341</v>
      </c>
      <c r="KH14" s="168" t="s">
        <v>342</v>
      </c>
      <c r="KI14" s="149">
        <f t="shared" si="184"/>
        <v>7.1105</v>
      </c>
      <c r="KJ14" s="150">
        <v>6.47757714536832e-5</v>
      </c>
      <c r="KK14" s="151">
        <f t="shared" si="185"/>
        <v>2171.13718360171</v>
      </c>
      <c r="KM14" s="168" t="s">
        <v>343</v>
      </c>
      <c r="KN14" s="168" t="s">
        <v>344</v>
      </c>
      <c r="KO14" s="149">
        <f t="shared" si="186"/>
        <v>7.1091</v>
      </c>
      <c r="KP14" s="150">
        <v>6.34553649821879e-5</v>
      </c>
      <c r="KQ14" s="151">
        <f t="shared" si="187"/>
        <v>2216.75159851458</v>
      </c>
      <c r="KS14" s="168" t="s">
        <v>345</v>
      </c>
      <c r="KT14" s="168" t="s">
        <v>346</v>
      </c>
      <c r="KU14" s="149">
        <f t="shared" si="21"/>
        <v>6.9861</v>
      </c>
      <c r="KV14" s="150">
        <v>6.38655925980027e-5</v>
      </c>
      <c r="KW14" s="151">
        <f t="shared" si="22"/>
        <v>2241.29104450266</v>
      </c>
      <c r="KY14" s="168" t="s">
        <v>347</v>
      </c>
      <c r="KZ14" s="168" t="s">
        <v>348</v>
      </c>
      <c r="LA14" s="149">
        <f t="shared" si="23"/>
        <v>6.768</v>
      </c>
      <c r="LB14" s="150">
        <v>6.67473969847454e-5</v>
      </c>
      <c r="LC14" s="151">
        <f t="shared" si="188"/>
        <v>2213.63144917258</v>
      </c>
      <c r="LE14" s="172">
        <v>44973</v>
      </c>
      <c r="LF14" s="168">
        <v>685.19</v>
      </c>
      <c r="LG14" s="149">
        <f t="shared" si="189"/>
        <v>6.8519</v>
      </c>
      <c r="LH14" s="150">
        <f t="shared" si="190"/>
        <v>6.55264e-5</v>
      </c>
      <c r="LI14" s="151">
        <f t="shared" si="191"/>
        <v>2227.26901503891</v>
      </c>
      <c r="LK14" s="172">
        <v>45006</v>
      </c>
      <c r="LL14" s="168">
        <v>687.63</v>
      </c>
      <c r="LM14" s="149">
        <f t="shared" si="24"/>
        <v>6.8763</v>
      </c>
      <c r="LN14" s="150">
        <f t="shared" si="25"/>
        <v>6.64823e-5</v>
      </c>
      <c r="LO14" s="151">
        <f t="shared" si="26"/>
        <v>2187.45510492435</v>
      </c>
      <c r="LQ14" s="172">
        <v>45034</v>
      </c>
      <c r="LR14" s="168">
        <v>688.14</v>
      </c>
      <c r="LS14" s="149">
        <f t="shared" si="27"/>
        <v>6.8814</v>
      </c>
      <c r="LT14" s="150">
        <f t="shared" si="28"/>
        <v>6.79351e-5</v>
      </c>
      <c r="LU14" s="151">
        <f t="shared" si="29"/>
        <v>2139.08960799856</v>
      </c>
      <c r="LW14" s="172">
        <v>45065</v>
      </c>
      <c r="LX14" s="168">
        <v>703.56</v>
      </c>
      <c r="LY14" s="149">
        <f t="shared" si="30"/>
        <v>7.0356</v>
      </c>
      <c r="LZ14" s="150">
        <f t="shared" si="31"/>
        <v>6.67428e-5</v>
      </c>
      <c r="MA14" s="151">
        <f t="shared" si="32"/>
        <v>2129.58234409932</v>
      </c>
      <c r="MC14" s="172">
        <v>45093</v>
      </c>
      <c r="MD14" s="168">
        <v>712.89</v>
      </c>
      <c r="ME14" s="149">
        <f t="shared" si="33"/>
        <v>7.1289</v>
      </c>
      <c r="MF14" s="150">
        <f t="shared" si="34"/>
        <v>6.68923822474943e-5</v>
      </c>
      <c r="MG14" s="151">
        <f t="shared" si="35"/>
        <v>2097.01151117283</v>
      </c>
      <c r="MI14" s="172">
        <v>45126</v>
      </c>
      <c r="MJ14" s="168">
        <v>714.86</v>
      </c>
      <c r="MK14" s="149">
        <f t="shared" si="36"/>
        <v>7.1486</v>
      </c>
      <c r="ML14" s="150">
        <f t="shared" si="37"/>
        <v>6.64471e-5</v>
      </c>
      <c r="MM14" s="151">
        <f t="shared" si="38"/>
        <v>2105.24658601411</v>
      </c>
      <c r="MO14" s="172">
        <v>45159</v>
      </c>
      <c r="MP14" s="168">
        <v>719.87</v>
      </c>
      <c r="MQ14" s="149">
        <f t="shared" si="39"/>
        <v>7.1987</v>
      </c>
      <c r="MR14" s="150">
        <f t="shared" si="40"/>
        <v>6.64309e-5</v>
      </c>
      <c r="MS14" s="151">
        <f t="shared" si="41"/>
        <v>2091.10475062089</v>
      </c>
      <c r="MU14" s="173">
        <v>45187</v>
      </c>
      <c r="MV14" s="168" t="s">
        <v>3388</v>
      </c>
      <c r="MW14" s="149">
        <f t="shared" si="42"/>
        <v>7.1736</v>
      </c>
      <c r="MX14" s="150">
        <f t="shared" si="43"/>
        <v>6.52523e-5</v>
      </c>
      <c r="MY14" s="151">
        <f t="shared" si="44"/>
        <v>2136.32350589946</v>
      </c>
      <c r="NA14" s="173">
        <v>45218</v>
      </c>
      <c r="NB14" s="168">
        <v>717.95</v>
      </c>
      <c r="NC14" s="149">
        <f t="shared" si="45"/>
        <v>7.1795</v>
      </c>
      <c r="ND14" s="150">
        <f t="shared" si="46"/>
        <v>6.36064234353935e-5</v>
      </c>
      <c r="NE14" s="151">
        <f t="shared" si="47"/>
        <v>2189.80187910021</v>
      </c>
      <c r="NG14" s="173">
        <v>45250</v>
      </c>
      <c r="NH14" s="168">
        <v>716.12</v>
      </c>
      <c r="NI14" s="149">
        <f t="shared" si="48"/>
        <v>7.1612</v>
      </c>
      <c r="NJ14" s="150">
        <f t="shared" si="49"/>
        <v>6.51244e-5</v>
      </c>
      <c r="NK14" s="151">
        <f t="shared" si="50"/>
        <v>2144.22552656967</v>
      </c>
      <c r="NM14" s="173">
        <v>45279</v>
      </c>
      <c r="NN14" s="168">
        <v>709.82</v>
      </c>
      <c r="NO14" s="149">
        <f t="shared" si="51"/>
        <v>7.0982</v>
      </c>
      <c r="NP14" s="150">
        <f t="shared" si="52"/>
        <v>6.50545e-5</v>
      </c>
      <c r="NQ14" s="151">
        <f t="shared" si="53"/>
        <v>2165.58096178301</v>
      </c>
      <c r="NS14" s="173">
        <v>45341</v>
      </c>
      <c r="NT14" s="168">
        <v>710.32</v>
      </c>
      <c r="NU14" s="149">
        <f t="shared" si="54"/>
        <v>7.1032</v>
      </c>
      <c r="NV14" s="150">
        <f t="shared" si="55"/>
        <v>6.43666e-5</v>
      </c>
      <c r="NW14" s="151">
        <f t="shared" si="56"/>
        <v>2187.18434019742</v>
      </c>
      <c r="NY14" s="173">
        <v>45370</v>
      </c>
      <c r="NZ14" s="168">
        <v>709.85</v>
      </c>
      <c r="OA14" s="149">
        <f t="shared" si="57"/>
        <v>7.0985</v>
      </c>
      <c r="OB14" s="150">
        <f t="shared" si="58"/>
        <v>6.38372e-5</v>
      </c>
      <c r="OC14" s="151">
        <f t="shared" si="59"/>
        <v>2206.78276476938</v>
      </c>
      <c r="OE14" s="173">
        <v>45400</v>
      </c>
      <c r="OF14" s="168">
        <v>710.2</v>
      </c>
      <c r="OG14" s="149">
        <f t="shared" si="60"/>
        <v>7.102</v>
      </c>
      <c r="OH14" s="150">
        <f t="shared" si="61"/>
        <v>6.23089e-5</v>
      </c>
      <c r="OI14" s="151">
        <f t="shared" si="62"/>
        <v>2259.79606328512</v>
      </c>
      <c r="OK14" s="173">
        <v>45433</v>
      </c>
      <c r="OL14" s="168">
        <v>710.69</v>
      </c>
      <c r="OM14" s="149">
        <f t="shared" si="63"/>
        <v>7.1069</v>
      </c>
      <c r="ON14" s="150">
        <f t="shared" si="64"/>
        <v>6.23143e-5</v>
      </c>
      <c r="OO14" s="151">
        <f t="shared" si="65"/>
        <v>2258.04230668775</v>
      </c>
      <c r="OQ14" s="173">
        <v>45461</v>
      </c>
      <c r="OR14" s="168">
        <v>711.48</v>
      </c>
      <c r="OS14" s="149">
        <f t="shared" si="66"/>
        <v>7.1148</v>
      </c>
      <c r="OT14" s="150">
        <f t="shared" si="67"/>
        <v>6.17803e-5</v>
      </c>
      <c r="OU14" s="151">
        <f t="shared" si="68"/>
        <v>2275.03085294239</v>
      </c>
      <c r="OW14" s="173">
        <v>45492</v>
      </c>
      <c r="OX14" s="168">
        <v>713.15</v>
      </c>
      <c r="OY14" s="149">
        <f t="shared" si="69"/>
        <v>7.1315</v>
      </c>
      <c r="OZ14" s="150">
        <f t="shared" si="70"/>
        <v>6.20854e-5</v>
      </c>
      <c r="PA14" s="151">
        <f t="shared" si="71"/>
        <v>2258.54958649942</v>
      </c>
      <c r="PC14" s="173">
        <v>45524</v>
      </c>
      <c r="PD14" s="168">
        <v>713.25</v>
      </c>
      <c r="PE14" s="149">
        <f t="shared" si="72"/>
        <v>7.1325</v>
      </c>
      <c r="PF14" s="150">
        <f t="shared" si="73"/>
        <v>6.48115e-5</v>
      </c>
      <c r="PG14" s="151">
        <f t="shared" si="74"/>
        <v>2163.24718263622</v>
      </c>
      <c r="PI14" s="147">
        <v>45553</v>
      </c>
      <c r="PJ14" s="152">
        <v>708.7</v>
      </c>
      <c r="PK14" s="149">
        <f t="shared" si="75"/>
        <v>7.087</v>
      </c>
      <c r="PL14" s="150">
        <f>PL$2</f>
        <v>6.6128e-5</v>
      </c>
      <c r="PM14" s="151">
        <f t="shared" si="76"/>
        <v>2133.79247540104</v>
      </c>
      <c r="PO14" s="147">
        <v>45586</v>
      </c>
      <c r="PP14" s="152">
        <v>709.82</v>
      </c>
      <c r="PQ14" s="149">
        <f t="shared" si="77"/>
        <v>7.0982</v>
      </c>
      <c r="PR14" s="150">
        <f>PR$2</f>
        <v>6.35647e-5</v>
      </c>
      <c r="PS14" s="151">
        <f t="shared" si="78"/>
        <v>2216.33684542384</v>
      </c>
      <c r="PU14" s="147">
        <v>45615</v>
      </c>
      <c r="PV14" s="177">
        <v>719.11</v>
      </c>
      <c r="PW14" s="149">
        <f t="shared" si="79"/>
        <v>7.1911</v>
      </c>
      <c r="PX14" s="150">
        <f>PX$2</f>
        <v>6.30358043368633e-5</v>
      </c>
      <c r="PY14" s="151">
        <f t="shared" si="80"/>
        <v>2206.06026894356</v>
      </c>
      <c r="QA14" s="147">
        <v>45645</v>
      </c>
      <c r="QB14" s="152">
        <v>719.11</v>
      </c>
      <c r="QC14" s="149">
        <f t="shared" si="81"/>
        <v>7.1911</v>
      </c>
      <c r="QD14" s="150">
        <f>QD$2</f>
        <v>6.18735305036505e-5</v>
      </c>
      <c r="QE14" s="151">
        <f t="shared" si="82"/>
        <v>2247.50038241716</v>
      </c>
      <c r="QG14" s="147">
        <v>45664</v>
      </c>
      <c r="QH14" s="152">
        <v>718.79</v>
      </c>
      <c r="QI14" s="149">
        <f t="shared" si="83"/>
        <v>7.1879</v>
      </c>
      <c r="QJ14" s="150">
        <f>QJ$2</f>
        <v>6.10575161802418e-5</v>
      </c>
      <c r="QK14" s="151">
        <f t="shared" si="192"/>
        <v>2278.55145452775</v>
      </c>
      <c r="QM14" s="147">
        <v>45706</v>
      </c>
      <c r="QN14" s="152">
        <v>716.97</v>
      </c>
      <c r="QO14" s="149">
        <f t="shared" si="193"/>
        <v>7.1697</v>
      </c>
      <c r="QP14" s="150">
        <f t="shared" si="194"/>
        <v>6.30676084762866e-5</v>
      </c>
      <c r="QQ14" s="151">
        <f t="shared" si="195"/>
        <v>2211.52907374088</v>
      </c>
      <c r="QS14" s="147">
        <v>45706</v>
      </c>
      <c r="QT14" s="152">
        <v>716.97</v>
      </c>
      <c r="QU14" s="149">
        <f t="shared" si="84"/>
        <v>7.1697</v>
      </c>
      <c r="QV14" s="150">
        <f>QV$2</f>
        <v>6.30676084762866e-5</v>
      </c>
      <c r="QW14" s="151">
        <f t="shared" si="85"/>
        <v>2211.52907374088</v>
      </c>
      <c r="QY14" s="147">
        <v>45735</v>
      </c>
      <c r="QZ14" s="152">
        <v>716.97</v>
      </c>
      <c r="RA14" s="149">
        <f t="shared" si="86"/>
        <v>7.1697</v>
      </c>
      <c r="RB14" s="150">
        <f>RB$2</f>
        <v>6.02845430431637e-5</v>
      </c>
      <c r="RC14" s="151">
        <f t="shared" si="196"/>
        <v>2313.62539576272</v>
      </c>
      <c r="RE14" s="170">
        <v>45765</v>
      </c>
      <c r="RF14" s="152">
        <v>720.69</v>
      </c>
      <c r="RG14" s="149">
        <f t="shared" si="87"/>
        <v>7.2069</v>
      </c>
      <c r="RH14" s="150">
        <f>RH$2</f>
        <v>5.95699052838506e-5</v>
      </c>
      <c r="RI14" s="151">
        <f t="shared" si="197"/>
        <v>2329.29553622223</v>
      </c>
      <c r="RK14" s="170">
        <v>45797</v>
      </c>
      <c r="RL14" s="152">
        <v>719.31</v>
      </c>
      <c r="RM14" s="149">
        <f t="shared" si="88"/>
        <v>7.1931</v>
      </c>
      <c r="RN14" s="150">
        <f>RN$2</f>
        <v>6.15195324515534e-5</v>
      </c>
      <c r="RO14" s="151">
        <f t="shared" si="89"/>
        <v>2259.8045349015</v>
      </c>
      <c r="RQ14" s="170">
        <v>45826</v>
      </c>
      <c r="RR14" s="152">
        <v>717.61</v>
      </c>
      <c r="RS14" s="149">
        <f t="shared" si="198"/>
        <v>7.1761</v>
      </c>
      <c r="RT14" s="150">
        <f>RT$2</f>
        <v>6.16029076572414e-5</v>
      </c>
      <c r="RU14" s="151">
        <f t="shared" si="90"/>
        <v>2262.09222279511</v>
      </c>
      <c r="RW14" s="147">
        <v>45859</v>
      </c>
      <c r="RX14" s="152">
        <v>715.22</v>
      </c>
      <c r="RY14" s="149">
        <f t="shared" si="199"/>
        <v>7.1522</v>
      </c>
      <c r="RZ14" s="150">
        <f>RZ$2</f>
        <v>6.10239824250931e-5</v>
      </c>
      <c r="SA14" s="151">
        <f t="shared" si="91"/>
        <v>2291.18313246274</v>
      </c>
      <c r="SC14" s="147">
        <v>45888</v>
      </c>
      <c r="SD14" s="152">
        <v>713.59</v>
      </c>
      <c r="SE14" s="149">
        <f t="shared" si="200"/>
        <v>7.1359</v>
      </c>
      <c r="SF14" s="150">
        <f>SF$2</f>
        <v>6.11396429444852e-5</v>
      </c>
      <c r="SG14" s="151">
        <f t="shared" si="201"/>
        <v>2292.07247859415</v>
      </c>
      <c r="SI14" s="147">
        <v>45918</v>
      </c>
      <c r="SJ14" s="152">
        <v>710.85</v>
      </c>
      <c r="SK14" s="149">
        <f t="shared" si="92"/>
        <v>7.1085</v>
      </c>
      <c r="SL14" s="150">
        <f>SL$2</f>
        <v>5.99520383693046e-5</v>
      </c>
      <c r="SM14" s="151">
        <f t="shared" si="93"/>
        <v>2346.48660054864</v>
      </c>
      <c r="SO14" s="147">
        <v>45951</v>
      </c>
      <c r="SP14" s="148">
        <v>709.3</v>
      </c>
      <c r="SQ14" s="149">
        <f t="shared" si="94"/>
        <v>7.093</v>
      </c>
      <c r="SR14" s="150">
        <f>SR$2</f>
        <v>6.00961538461538e-5</v>
      </c>
      <c r="SS14" s="151">
        <f t="shared" si="95"/>
        <v>2345.97490483576</v>
      </c>
      <c r="SU14" s="147">
        <v>45979</v>
      </c>
      <c r="SV14" s="148">
        <v>708.56</v>
      </c>
      <c r="SW14" s="299">
        <f t="shared" si="202"/>
        <v>7.0856</v>
      </c>
      <c r="SX14" s="150">
        <f>SX$2</f>
        <v>6.00817111271329e-5</v>
      </c>
      <c r="SY14" s="151">
        <f t="shared" si="203"/>
        <v>2348.98949983064</v>
      </c>
      <c r="TA14" s="147">
        <v>46010</v>
      </c>
      <c r="TB14" s="148">
        <v>705.5</v>
      </c>
      <c r="TC14" s="299">
        <f t="shared" si="96"/>
        <v>7.055</v>
      </c>
      <c r="TD14" s="150">
        <f>TD$2</f>
        <v>5.95876534382076e-5</v>
      </c>
      <c r="TE14" s="151">
        <f t="shared" si="97"/>
        <v>2378.73848334515</v>
      </c>
      <c r="TG14" s="147">
        <v>46042</v>
      </c>
      <c r="TH14" s="148">
        <v>700.06</v>
      </c>
      <c r="TI14" s="299">
        <f t="shared" si="98"/>
        <v>7.0006</v>
      </c>
      <c r="TJ14" s="150">
        <f>TJ$2</f>
        <v>5.95734540688669e-5</v>
      </c>
      <c r="TK14" s="151">
        <f t="shared" si="99"/>
        <v>2397.79447475931</v>
      </c>
      <c r="TM14" s="147">
        <v>46062</v>
      </c>
      <c r="TN14" s="148">
        <v>695.23</v>
      </c>
      <c r="TO14" s="299">
        <f t="shared" si="100"/>
        <v>6.9523</v>
      </c>
      <c r="TP14" s="150">
        <f>TP$2</f>
        <v>5.96729920038191e-5</v>
      </c>
      <c r="TQ14" s="151">
        <f t="shared" si="101"/>
        <v>2410.42532687024</v>
      </c>
      <c r="TS14" s="147">
        <v>46100</v>
      </c>
      <c r="TT14" s="148">
        <v>689.75</v>
      </c>
      <c r="TU14" s="299">
        <f t="shared" si="204"/>
        <v>6.8975</v>
      </c>
      <c r="TV14" s="150">
        <f>TV$2</f>
        <v>5.91434957236295e-5</v>
      </c>
      <c r="TW14" s="151">
        <f t="shared" si="102"/>
        <v>2451.32729249728</v>
      </c>
      <c r="TY14" s="147">
        <v>46132</v>
      </c>
      <c r="TZ14" s="148">
        <v>686.48</v>
      </c>
      <c r="UA14" s="299">
        <f t="shared" si="103"/>
        <v>6.8648</v>
      </c>
      <c r="UB14" s="150">
        <f>UB$2</f>
        <v>5.77233895174325e-5</v>
      </c>
      <c r="UC14" s="151">
        <f t="shared" si="104"/>
        <v>2523.5986481762</v>
      </c>
      <c r="UE14" s="147">
        <v>46161</v>
      </c>
      <c r="UF14" s="148">
        <v>683.75</v>
      </c>
      <c r="UG14" s="299">
        <f t="shared" si="105"/>
        <v>6.8375</v>
      </c>
      <c r="UH14" s="150">
        <f>UH$2</f>
        <v>5.62145145876665e-5</v>
      </c>
      <c r="UI14" s="151">
        <f t="shared" si="106"/>
        <v>2601.68190127971</v>
      </c>
      <c r="UK14" s="147">
        <v>46190</v>
      </c>
      <c r="UL14" s="148">
        <v>680.96</v>
      </c>
      <c r="UM14" s="299">
        <f t="shared" si="107"/>
        <v>6.8096</v>
      </c>
      <c r="UN14" s="150">
        <f>UN$2</f>
        <v>5.60035842293907e-5</v>
      </c>
      <c r="UO14" s="151">
        <f t="shared" si="108"/>
        <v>2622.18045112782</v>
      </c>
    </row>
    <row r="15" ht="15" customHeight="1" spans="2:561">
      <c r="B15" s="215">
        <v>43357</v>
      </c>
      <c r="C15" s="216">
        <v>683.62</v>
      </c>
      <c r="D15" s="217">
        <f t="shared" si="109"/>
        <v>6.8362</v>
      </c>
      <c r="E15" s="218">
        <v>6.69232056215493e-5</v>
      </c>
      <c r="F15" s="219">
        <f t="shared" si="110"/>
        <v>2185.79035136479</v>
      </c>
      <c r="H15" s="215" t="s">
        <v>3389</v>
      </c>
      <c r="I15" s="216" t="s">
        <v>3390</v>
      </c>
      <c r="J15" s="217">
        <f t="shared" si="111"/>
        <v>6.9275</v>
      </c>
      <c r="K15" s="218">
        <v>6.56491055309371e-5</v>
      </c>
      <c r="L15" s="219">
        <f t="shared" si="112"/>
        <v>2198.84518224468</v>
      </c>
      <c r="N15" s="215" t="s">
        <v>3391</v>
      </c>
      <c r="O15" s="216" t="s">
        <v>3392</v>
      </c>
      <c r="P15" s="217">
        <f t="shared" si="113"/>
        <v>6.9245</v>
      </c>
      <c r="Q15" s="218">
        <v>6.97495989398061e-5</v>
      </c>
      <c r="R15" s="219">
        <f t="shared" si="114"/>
        <v>2070.47440248393</v>
      </c>
      <c r="T15" s="215">
        <v>43451</v>
      </c>
      <c r="U15" s="216">
        <v>689.08</v>
      </c>
      <c r="V15" s="217">
        <f t="shared" si="205"/>
        <v>6.8908</v>
      </c>
      <c r="W15" s="218">
        <v>6.87710611374733e-5</v>
      </c>
      <c r="X15" s="219">
        <f t="shared" si="115"/>
        <v>2110.20491089569</v>
      </c>
      <c r="Z15" s="215" t="s">
        <v>3393</v>
      </c>
      <c r="AA15" s="216" t="s">
        <v>3394</v>
      </c>
      <c r="AB15" s="217">
        <f t="shared" si="0"/>
        <v>6.7665</v>
      </c>
      <c r="AC15" s="218">
        <v>7.10984713828653e-5</v>
      </c>
      <c r="AD15" s="219">
        <f t="shared" si="116"/>
        <v>2078.62262617306</v>
      </c>
      <c r="AF15" s="215">
        <v>43511</v>
      </c>
      <c r="AG15" s="216">
        <v>676.23</v>
      </c>
      <c r="AH15" s="217">
        <f t="shared" si="1"/>
        <v>6.7623</v>
      </c>
      <c r="AI15" s="218">
        <v>7.12250712250712e-5</v>
      </c>
      <c r="AJ15" s="219">
        <f t="shared" si="117"/>
        <v>2076.21667184242</v>
      </c>
      <c r="AL15" s="215">
        <v>43542</v>
      </c>
      <c r="AM15" s="216">
        <v>670.88</v>
      </c>
      <c r="AN15" s="217">
        <f t="shared" si="2"/>
        <v>6.7088</v>
      </c>
      <c r="AO15" s="218">
        <v>7.0212392487274e-5</v>
      </c>
      <c r="AP15" s="219">
        <f t="shared" si="118"/>
        <v>2122.95790603387</v>
      </c>
      <c r="AR15" s="215">
        <v>43572</v>
      </c>
      <c r="AS15" s="216">
        <v>671.1</v>
      </c>
      <c r="AT15" s="217">
        <f t="shared" si="3"/>
        <v>6.711</v>
      </c>
      <c r="AU15" s="218">
        <v>7.03705006861124e-5</v>
      </c>
      <c r="AV15" s="219">
        <f t="shared" si="119"/>
        <v>2117.49366711369</v>
      </c>
      <c r="AX15" s="215">
        <v>43605</v>
      </c>
      <c r="AY15" s="216">
        <v>689.88</v>
      </c>
      <c r="AZ15" s="217">
        <f t="shared" si="4"/>
        <v>6.8988</v>
      </c>
      <c r="BA15" s="218">
        <v>6.95410292072323e-5</v>
      </c>
      <c r="BB15" s="219">
        <f t="shared" si="120"/>
        <v>2084.42047892387</v>
      </c>
      <c r="BD15" s="215">
        <v>43633</v>
      </c>
      <c r="BE15" s="216">
        <v>689.4</v>
      </c>
      <c r="BF15" s="217">
        <f t="shared" si="5"/>
        <v>6.894</v>
      </c>
      <c r="BG15" s="218">
        <v>7.07463742483198e-5</v>
      </c>
      <c r="BH15" s="219">
        <f t="shared" si="121"/>
        <v>2050.33362344067</v>
      </c>
      <c r="BJ15" s="215" t="s">
        <v>3395</v>
      </c>
      <c r="BK15" s="216" t="s">
        <v>3396</v>
      </c>
      <c r="BL15" s="217">
        <f t="shared" si="6"/>
        <v>6.8761</v>
      </c>
      <c r="BM15" s="218">
        <v>7.1301247771836e-5</v>
      </c>
      <c r="BN15" s="219">
        <f t="shared" si="122"/>
        <v>2039.67365221565</v>
      </c>
      <c r="BP15" s="248">
        <v>43696</v>
      </c>
      <c r="BQ15" s="216">
        <v>703.65</v>
      </c>
      <c r="BR15" s="217">
        <f t="shared" si="7"/>
        <v>7.0365</v>
      </c>
      <c r="BS15" s="218">
        <v>7.02740688685875e-5</v>
      </c>
      <c r="BT15" s="219">
        <f t="shared" si="123"/>
        <v>2022.31222909117</v>
      </c>
      <c r="BV15" s="248">
        <v>43725</v>
      </c>
      <c r="BW15" s="216">
        <v>707.3</v>
      </c>
      <c r="BX15" s="217">
        <f t="shared" si="8"/>
        <v>7.073</v>
      </c>
      <c r="BY15" s="218">
        <v>7.05965407695023e-5</v>
      </c>
      <c r="BZ15" s="219">
        <f t="shared" si="124"/>
        <v>2002.68627173759</v>
      </c>
      <c r="CB15" s="249" t="s">
        <v>3397</v>
      </c>
      <c r="CC15" s="251" t="s">
        <v>3398</v>
      </c>
      <c r="CD15" s="217">
        <f t="shared" si="9"/>
        <v>7.0789</v>
      </c>
      <c r="CE15" s="252">
        <v>7.13903266107442e-5</v>
      </c>
      <c r="CF15" s="219">
        <f t="shared" si="125"/>
        <v>1978.76788766616</v>
      </c>
      <c r="CH15" s="249" t="s">
        <v>3399</v>
      </c>
      <c r="CI15" s="251" t="s">
        <v>3400</v>
      </c>
      <c r="CJ15" s="217">
        <f t="shared" si="10"/>
        <v>7.0037</v>
      </c>
      <c r="CK15" s="252">
        <v>7.097232079489e-5</v>
      </c>
      <c r="CL15" s="219">
        <f t="shared" si="126"/>
        <v>2011.79376615218</v>
      </c>
      <c r="CN15" s="257" t="s">
        <v>3401</v>
      </c>
      <c r="CO15" s="256">
        <v>699.69</v>
      </c>
      <c r="CP15" s="217">
        <f t="shared" si="11"/>
        <v>6.9969</v>
      </c>
      <c r="CQ15" s="252">
        <v>7.18623118105709e-5</v>
      </c>
      <c r="CR15" s="219">
        <f t="shared" si="127"/>
        <v>1988.80932984608</v>
      </c>
      <c r="CT15" s="257" t="s">
        <v>3402</v>
      </c>
      <c r="CU15" s="258" t="s">
        <v>3403</v>
      </c>
      <c r="CV15" s="217">
        <f t="shared" si="12"/>
        <v>6.9614</v>
      </c>
      <c r="CW15" s="259">
        <v>7.3327222731439e-5</v>
      </c>
      <c r="CX15" s="219">
        <f t="shared" si="128"/>
        <v>1959.01686442382</v>
      </c>
      <c r="CY15" s="217"/>
      <c r="DA15" s="262" t="s">
        <v>3404</v>
      </c>
      <c r="DB15" s="262" t="s">
        <v>3405</v>
      </c>
      <c r="DC15" s="217">
        <f t="shared" si="13"/>
        <v>6.9795</v>
      </c>
      <c r="DD15" s="263">
        <v>7.0997515086972e-5</v>
      </c>
      <c r="DE15" s="219">
        <f t="shared" si="129"/>
        <v>2018.0528691167</v>
      </c>
      <c r="DF15" s="217"/>
      <c r="DH15" s="262" t="s">
        <v>3406</v>
      </c>
      <c r="DI15" s="262" t="s">
        <v>3407</v>
      </c>
      <c r="DJ15" s="217">
        <f t="shared" si="14"/>
        <v>7.0328</v>
      </c>
      <c r="DK15" s="263">
        <v>6.12088752869166e-5</v>
      </c>
      <c r="DL15" s="219">
        <f t="shared" si="130"/>
        <v>2323.04345353202</v>
      </c>
      <c r="DM15" s="217"/>
      <c r="DO15" s="262" t="s">
        <v>3408</v>
      </c>
      <c r="DP15" s="262" t="s">
        <v>3409</v>
      </c>
      <c r="DQ15" s="217">
        <f t="shared" si="15"/>
        <v>7.0718</v>
      </c>
      <c r="DR15" s="264">
        <v>6.538084341288e-5</v>
      </c>
      <c r="DS15" s="219">
        <f t="shared" si="131"/>
        <v>2162.81569048899</v>
      </c>
      <c r="DU15" s="262" t="s">
        <v>3410</v>
      </c>
      <c r="DV15" s="262" t="s">
        <v>3411</v>
      </c>
      <c r="DW15" s="217">
        <f t="shared" si="16"/>
        <v>7.103</v>
      </c>
      <c r="DX15" s="264">
        <v>6.79578661230037e-5</v>
      </c>
      <c r="DY15" s="219">
        <f t="shared" si="132"/>
        <v>2071.65986203013</v>
      </c>
      <c r="EA15" s="265" t="s">
        <v>3412</v>
      </c>
      <c r="EB15" s="265" t="s">
        <v>3413</v>
      </c>
      <c r="EC15" s="217">
        <f t="shared" si="17"/>
        <v>7.0902</v>
      </c>
      <c r="ED15" s="264">
        <v>7.02000702000702e-5</v>
      </c>
      <c r="EE15" s="219">
        <f t="shared" si="133"/>
        <v>2009.11116752701</v>
      </c>
      <c r="EG15" s="265" t="s">
        <v>3414</v>
      </c>
      <c r="EH15" s="265" t="s">
        <v>3415</v>
      </c>
      <c r="EI15" s="217">
        <f t="shared" si="18"/>
        <v>6.9928</v>
      </c>
      <c r="EJ15" s="264">
        <v>6.84931506849315e-5</v>
      </c>
      <c r="EK15" s="219">
        <f t="shared" si="134"/>
        <v>2087.8618007093</v>
      </c>
      <c r="EM15" s="265" t="s">
        <v>3416</v>
      </c>
      <c r="EN15" s="265" t="s">
        <v>3417</v>
      </c>
      <c r="EO15" s="217">
        <f t="shared" si="19"/>
        <v>6.9325</v>
      </c>
      <c r="EP15" s="264">
        <v>6.83760683760684e-5</v>
      </c>
      <c r="EQ15" s="219">
        <f t="shared" si="135"/>
        <v>2109.62856112513</v>
      </c>
      <c r="ES15" s="265" t="s">
        <v>3418</v>
      </c>
      <c r="ET15" s="265" t="s">
        <v>3419</v>
      </c>
      <c r="EU15" s="217">
        <f t="shared" si="20"/>
        <v>6.7675</v>
      </c>
      <c r="EV15" s="264">
        <v>7.3909830007391e-5</v>
      </c>
      <c r="EW15" s="219">
        <f t="shared" si="136"/>
        <v>1999.26117473218</v>
      </c>
      <c r="EY15" s="265" t="s">
        <v>3420</v>
      </c>
      <c r="EZ15" s="265" t="s">
        <v>3421</v>
      </c>
      <c r="FA15" s="217">
        <f t="shared" si="137"/>
        <v>6.701</v>
      </c>
      <c r="FB15" s="264">
        <v>6.83760683760684e-5</v>
      </c>
      <c r="FC15" s="219">
        <f t="shared" si="138"/>
        <v>2182.51007312341</v>
      </c>
      <c r="FE15" s="265" t="s">
        <v>3422</v>
      </c>
      <c r="FF15" s="265" t="s">
        <v>3423</v>
      </c>
      <c r="FG15" s="217">
        <f t="shared" si="139"/>
        <v>6.5762</v>
      </c>
      <c r="FH15" s="264">
        <v>7.097232079489e-5</v>
      </c>
      <c r="FI15" s="219">
        <f t="shared" si="140"/>
        <v>2142.57473921109</v>
      </c>
      <c r="FK15" s="265" t="s">
        <v>3424</v>
      </c>
      <c r="FL15" s="265" t="s">
        <v>3425</v>
      </c>
      <c r="FM15" s="217">
        <f t="shared" si="141"/>
        <v>6.5315</v>
      </c>
      <c r="FN15" s="264">
        <v>7.11743772241993e-5</v>
      </c>
      <c r="FO15" s="219">
        <f t="shared" si="142"/>
        <v>2151.11383296333</v>
      </c>
      <c r="FQ15" s="265" t="s">
        <v>3426</v>
      </c>
      <c r="FR15" s="265" t="s">
        <v>3020</v>
      </c>
      <c r="FS15" s="217">
        <f t="shared" si="143"/>
        <v>6.4845</v>
      </c>
      <c r="FT15" s="264">
        <v>7.10732054015636e-5</v>
      </c>
      <c r="FU15" s="219">
        <f t="shared" si="144"/>
        <v>2169.78949803377</v>
      </c>
      <c r="FW15" s="265" t="s">
        <v>3427</v>
      </c>
      <c r="FX15" s="265" t="s">
        <v>3428</v>
      </c>
      <c r="FY15" s="217">
        <f t="shared" si="145"/>
        <v>6.4678</v>
      </c>
      <c r="FZ15" s="264">
        <v>7.10101189419492e-5</v>
      </c>
      <c r="GA15" s="219">
        <f t="shared" si="146"/>
        <v>2177.32459259717</v>
      </c>
      <c r="GC15" s="265" t="s">
        <v>3429</v>
      </c>
      <c r="GD15" s="265" t="s">
        <v>3430</v>
      </c>
      <c r="GE15" s="217">
        <f t="shared" si="147"/>
        <v>6.4859</v>
      </c>
      <c r="GF15" s="272">
        <v>6.9060773480663e-5</v>
      </c>
      <c r="GG15" s="219">
        <f t="shared" si="148"/>
        <v>2232.53519172358</v>
      </c>
      <c r="GI15" s="265" t="s">
        <v>3431</v>
      </c>
      <c r="GJ15" s="265" t="s">
        <v>3432</v>
      </c>
      <c r="GK15" s="217">
        <f t="shared" si="149"/>
        <v>6.5233</v>
      </c>
      <c r="GL15" s="272">
        <v>6.9204152249135e-5</v>
      </c>
      <c r="GM15" s="219">
        <f t="shared" si="150"/>
        <v>2215.13651066178</v>
      </c>
      <c r="GO15" s="265" t="s">
        <v>3433</v>
      </c>
      <c r="GP15" s="265" t="s">
        <v>3434</v>
      </c>
      <c r="GQ15" s="217">
        <f t="shared" si="151"/>
        <v>6.4357</v>
      </c>
      <c r="GR15" s="272">
        <v>7.00035001750088e-5</v>
      </c>
      <c r="GS15" s="219">
        <f t="shared" si="152"/>
        <v>2219.6497661482</v>
      </c>
      <c r="GU15" s="265" t="s">
        <v>3435</v>
      </c>
      <c r="GV15" s="265" t="s">
        <v>3436</v>
      </c>
      <c r="GW15" s="217">
        <f t="shared" si="153"/>
        <v>6.4298</v>
      </c>
      <c r="GX15" s="272">
        <v>6.90369347600966e-5</v>
      </c>
      <c r="GY15" s="219">
        <f t="shared" si="154"/>
        <v>2252.79168869949</v>
      </c>
      <c r="HA15" s="265" t="s">
        <v>3437</v>
      </c>
      <c r="HB15" s="265" t="s">
        <v>3438</v>
      </c>
      <c r="HC15" s="217">
        <f t="shared" si="155"/>
        <v>6.47</v>
      </c>
      <c r="HD15" s="272">
        <v>6.90488520628345e-5</v>
      </c>
      <c r="HE15" s="219">
        <f t="shared" si="156"/>
        <v>2238.40803709428</v>
      </c>
      <c r="HG15" s="168" t="s">
        <v>1939</v>
      </c>
      <c r="HH15" s="168" t="s">
        <v>3439</v>
      </c>
      <c r="HI15" s="149">
        <f t="shared" si="157"/>
        <v>6.4492</v>
      </c>
      <c r="HJ15" s="291">
        <v>6.98557033069345e-5</v>
      </c>
      <c r="HK15" s="151">
        <f t="shared" si="158"/>
        <v>2219.68979408299</v>
      </c>
      <c r="HM15" s="168" t="s">
        <v>1598</v>
      </c>
      <c r="HN15" s="168" t="s">
        <v>349</v>
      </c>
      <c r="HO15" s="149">
        <f t="shared" si="159"/>
        <v>6.43</v>
      </c>
      <c r="HP15" s="291">
        <v>7.05593623914055e-5</v>
      </c>
      <c r="HQ15" s="151">
        <f t="shared" si="160"/>
        <v>2204.11565614308</v>
      </c>
      <c r="HS15" s="168" t="s">
        <v>350</v>
      </c>
      <c r="HT15" s="168" t="s">
        <v>351</v>
      </c>
      <c r="HU15" s="149">
        <f t="shared" si="161"/>
        <v>6.3935</v>
      </c>
      <c r="HV15" s="150">
        <v>6.98092398116143e-5</v>
      </c>
      <c r="HW15" s="151">
        <f t="shared" si="162"/>
        <v>2240.51791944944</v>
      </c>
      <c r="HY15" s="168" t="s">
        <v>352</v>
      </c>
      <c r="HZ15" s="168" t="s">
        <v>353</v>
      </c>
      <c r="IA15" s="149">
        <f t="shared" si="163"/>
        <v>6.3933</v>
      </c>
      <c r="IB15" s="150">
        <v>7.00653647186363e-5</v>
      </c>
      <c r="IC15" s="151">
        <f t="shared" si="164"/>
        <v>2232.39750864186</v>
      </c>
      <c r="IE15" s="168" t="s">
        <v>354</v>
      </c>
      <c r="IF15" s="168" t="s">
        <v>355</v>
      </c>
      <c r="IG15" s="149">
        <f t="shared" si="165"/>
        <v>6.3653</v>
      </c>
      <c r="IH15" s="150">
        <f t="shared" si="166"/>
        <v>7.00653647186363e-5</v>
      </c>
      <c r="II15" s="151">
        <f t="shared" si="167"/>
        <v>2242.21749045607</v>
      </c>
      <c r="IK15" s="168" t="s">
        <v>356</v>
      </c>
      <c r="IL15" s="168" t="s">
        <v>357</v>
      </c>
      <c r="IM15" s="149">
        <f t="shared" si="168"/>
        <v>6.3605</v>
      </c>
      <c r="IN15" s="150">
        <v>6.95509576789906e-5</v>
      </c>
      <c r="IO15" s="151">
        <f t="shared" si="169"/>
        <v>2260.50581558054</v>
      </c>
      <c r="IQ15" s="168" t="s">
        <v>358</v>
      </c>
      <c r="IR15" s="168" t="s">
        <v>359</v>
      </c>
      <c r="IS15" s="149">
        <f t="shared" si="170"/>
        <v>6.3425</v>
      </c>
      <c r="IT15" s="150">
        <v>6.97405036048495e-5</v>
      </c>
      <c r="IU15" s="151">
        <f t="shared" si="171"/>
        <v>2260.7599189594</v>
      </c>
      <c r="IW15" s="168" t="s">
        <v>360</v>
      </c>
      <c r="IX15" s="168" t="s">
        <v>361</v>
      </c>
      <c r="IY15" s="149">
        <f t="shared" si="172"/>
        <v>6.3763</v>
      </c>
      <c r="IZ15" s="150">
        <v>6.9000900574845e-5</v>
      </c>
      <c r="JA15" s="151">
        <f t="shared" si="173"/>
        <v>2272.87995687154</v>
      </c>
      <c r="JC15" s="168" t="s">
        <v>362</v>
      </c>
      <c r="JD15" s="168" t="s">
        <v>363</v>
      </c>
      <c r="JE15" s="149">
        <f t="shared" si="174"/>
        <v>6.7421</v>
      </c>
      <c r="JF15" s="150">
        <v>6.87132691338819e-5</v>
      </c>
      <c r="JG15" s="151">
        <f t="shared" si="175"/>
        <v>2158.56036813456</v>
      </c>
      <c r="JI15" s="168" t="s">
        <v>364</v>
      </c>
      <c r="JJ15" s="168" t="s">
        <v>365</v>
      </c>
      <c r="JK15" s="149">
        <f t="shared" si="176"/>
        <v>6.6923</v>
      </c>
      <c r="JL15" s="150">
        <v>6.72696283020953e-5</v>
      </c>
      <c r="JM15" s="151">
        <f t="shared" si="177"/>
        <v>2221.29158256504</v>
      </c>
      <c r="JO15" s="168" t="s">
        <v>366</v>
      </c>
      <c r="JP15" s="168" t="s">
        <v>367</v>
      </c>
      <c r="JQ15" s="149">
        <f t="shared" si="178"/>
        <v>6.7447</v>
      </c>
      <c r="JR15" s="150">
        <v>6.6964057824237e-5</v>
      </c>
      <c r="JS15" s="151">
        <f t="shared" si="179"/>
        <v>2214.09167998577</v>
      </c>
      <c r="JU15" s="168" t="s">
        <v>368</v>
      </c>
      <c r="JV15" s="168" t="s">
        <v>369</v>
      </c>
      <c r="JW15" s="149">
        <f t="shared" si="180"/>
        <v>6.7802</v>
      </c>
      <c r="JX15" s="150">
        <v>6.75440952642568e-5</v>
      </c>
      <c r="JY15" s="151">
        <f t="shared" si="181"/>
        <v>2183.58502109082</v>
      </c>
      <c r="KA15" s="168" t="s">
        <v>370</v>
      </c>
      <c r="KB15" s="168" t="s">
        <v>371</v>
      </c>
      <c r="KC15" s="149">
        <f t="shared" si="182"/>
        <v>6.9396</v>
      </c>
      <c r="KD15" s="150">
        <v>6.59566177164246e-5</v>
      </c>
      <c r="KE15" s="151">
        <f t="shared" si="183"/>
        <v>2184.77735085596</v>
      </c>
      <c r="KG15" s="168" t="s">
        <v>372</v>
      </c>
      <c r="KH15" s="168" t="s">
        <v>373</v>
      </c>
      <c r="KI15" s="149">
        <f t="shared" si="184"/>
        <v>7.1086</v>
      </c>
      <c r="KJ15" s="150">
        <v>6.47757714536832e-5</v>
      </c>
      <c r="KK15" s="151">
        <f t="shared" si="185"/>
        <v>2171.71748923839</v>
      </c>
      <c r="KM15" s="168" t="s">
        <v>374</v>
      </c>
      <c r="KN15" s="168" t="s">
        <v>375</v>
      </c>
      <c r="KO15" s="149">
        <f t="shared" si="186"/>
        <v>7.0655</v>
      </c>
      <c r="KP15" s="150">
        <v>6.34553649821879e-5</v>
      </c>
      <c r="KQ15" s="151">
        <f t="shared" si="187"/>
        <v>2230.43079598047</v>
      </c>
      <c r="KS15" s="168" t="s">
        <v>376</v>
      </c>
      <c r="KT15" s="168" t="s">
        <v>377</v>
      </c>
      <c r="KU15" s="149">
        <f t="shared" si="21"/>
        <v>6.9746</v>
      </c>
      <c r="KV15" s="150">
        <v>6.38655925980027e-5</v>
      </c>
      <c r="KW15" s="151">
        <f t="shared" si="22"/>
        <v>2244.98657500072</v>
      </c>
      <c r="KY15" s="168" t="s">
        <v>378</v>
      </c>
      <c r="KZ15" s="168" t="s">
        <v>379</v>
      </c>
      <c r="LA15" s="149">
        <f t="shared" si="23"/>
        <v>6.7756</v>
      </c>
      <c r="LB15" s="150">
        <v>6.67473969847454e-5</v>
      </c>
      <c r="LC15" s="151">
        <f t="shared" si="188"/>
        <v>2211.14848102013</v>
      </c>
      <c r="LE15" s="172">
        <v>44972</v>
      </c>
      <c r="LF15" s="168">
        <v>681.83</v>
      </c>
      <c r="LG15" s="149">
        <f t="shared" si="189"/>
        <v>6.8183</v>
      </c>
      <c r="LH15" s="150">
        <f t="shared" si="190"/>
        <v>6.55264e-5</v>
      </c>
      <c r="LI15" s="151">
        <f t="shared" si="191"/>
        <v>2238.24480649797</v>
      </c>
      <c r="LK15" s="172">
        <v>45005</v>
      </c>
      <c r="LL15" s="168">
        <v>686.94</v>
      </c>
      <c r="LM15" s="149">
        <f t="shared" si="24"/>
        <v>6.8694</v>
      </c>
      <c r="LN15" s="150">
        <f t="shared" si="25"/>
        <v>6.64823e-5</v>
      </c>
      <c r="LO15" s="151">
        <f t="shared" si="26"/>
        <v>2189.6523041301</v>
      </c>
      <c r="LQ15" s="172">
        <v>45033</v>
      </c>
      <c r="LR15" s="168">
        <v>686.79</v>
      </c>
      <c r="LS15" s="149">
        <f t="shared" si="27"/>
        <v>6.8679</v>
      </c>
      <c r="LT15" s="150">
        <f t="shared" si="28"/>
        <v>6.79351e-5</v>
      </c>
      <c r="LU15" s="151">
        <f t="shared" si="29"/>
        <v>2143.29434448395</v>
      </c>
      <c r="LW15" s="172">
        <v>45064</v>
      </c>
      <c r="LX15" s="168">
        <v>699.67</v>
      </c>
      <c r="LY15" s="149">
        <f t="shared" si="30"/>
        <v>6.9967</v>
      </c>
      <c r="LZ15" s="150">
        <f t="shared" si="31"/>
        <v>6.67428e-5</v>
      </c>
      <c r="MA15" s="151">
        <f t="shared" si="32"/>
        <v>2141.42231911403</v>
      </c>
      <c r="MC15" s="172">
        <v>45092</v>
      </c>
      <c r="MD15" s="168">
        <v>714.89</v>
      </c>
      <c r="ME15" s="149">
        <f t="shared" si="33"/>
        <v>7.1489</v>
      </c>
      <c r="MF15" s="150">
        <f t="shared" si="34"/>
        <v>6.68923822474943e-5</v>
      </c>
      <c r="MG15" s="151">
        <f t="shared" si="35"/>
        <v>2091.14484214355</v>
      </c>
      <c r="MI15" s="172">
        <v>45125</v>
      </c>
      <c r="MJ15" s="168">
        <v>714.53</v>
      </c>
      <c r="MK15" s="149">
        <f t="shared" si="36"/>
        <v>7.1453</v>
      </c>
      <c r="ML15" s="150">
        <f t="shared" si="37"/>
        <v>6.64471e-5</v>
      </c>
      <c r="MM15" s="151">
        <f t="shared" si="38"/>
        <v>2106.21887741319</v>
      </c>
      <c r="MO15" s="172">
        <v>45156</v>
      </c>
      <c r="MP15" s="168">
        <v>720.06</v>
      </c>
      <c r="MQ15" s="149">
        <f t="shared" si="39"/>
        <v>7.2006</v>
      </c>
      <c r="MR15" s="150">
        <f t="shared" si="40"/>
        <v>6.64309e-5</v>
      </c>
      <c r="MS15" s="151">
        <f t="shared" si="41"/>
        <v>2090.55297729281</v>
      </c>
      <c r="MU15" s="173">
        <v>45184</v>
      </c>
      <c r="MV15" s="168" t="s">
        <v>3440</v>
      </c>
      <c r="MW15" s="149">
        <f t="shared" si="42"/>
        <v>7.1786</v>
      </c>
      <c r="MX15" s="150">
        <f t="shared" si="43"/>
        <v>6.52523e-5</v>
      </c>
      <c r="MY15" s="151">
        <f t="shared" si="44"/>
        <v>2134.83552530025</v>
      </c>
      <c r="NA15" s="173">
        <v>45217</v>
      </c>
      <c r="NB15" s="168">
        <v>717.95</v>
      </c>
      <c r="NC15" s="149">
        <f t="shared" si="45"/>
        <v>7.1795</v>
      </c>
      <c r="ND15" s="150">
        <f t="shared" si="46"/>
        <v>6.36064234353935e-5</v>
      </c>
      <c r="NE15" s="151">
        <f t="shared" si="47"/>
        <v>2189.80187910021</v>
      </c>
      <c r="NG15" s="173">
        <v>45247</v>
      </c>
      <c r="NH15" s="168">
        <v>717.28</v>
      </c>
      <c r="NI15" s="149">
        <f t="shared" si="48"/>
        <v>7.1728</v>
      </c>
      <c r="NJ15" s="150">
        <f t="shared" si="49"/>
        <v>6.51244e-5</v>
      </c>
      <c r="NK15" s="151">
        <f t="shared" si="50"/>
        <v>2140.75784085304</v>
      </c>
      <c r="NM15" s="173">
        <v>45278</v>
      </c>
      <c r="NN15" s="168">
        <v>709.33</v>
      </c>
      <c r="NO15" s="149">
        <f t="shared" si="51"/>
        <v>7.0933</v>
      </c>
      <c r="NP15" s="150">
        <f t="shared" si="52"/>
        <v>6.50545e-5</v>
      </c>
      <c r="NQ15" s="151">
        <f t="shared" si="53"/>
        <v>2167.07692934574</v>
      </c>
      <c r="NS15" s="173">
        <v>45331</v>
      </c>
      <c r="NT15" s="168">
        <v>710.36</v>
      </c>
      <c r="NU15" s="149">
        <f t="shared" si="54"/>
        <v>7.1036</v>
      </c>
      <c r="NV15" s="150">
        <f t="shared" si="55"/>
        <v>6.43666e-5</v>
      </c>
      <c r="NW15" s="151">
        <f t="shared" si="56"/>
        <v>2187.06118099137</v>
      </c>
      <c r="NY15" s="173">
        <v>45369</v>
      </c>
      <c r="NZ15" s="168">
        <v>709.43</v>
      </c>
      <c r="OA15" s="149">
        <f t="shared" si="57"/>
        <v>7.0943</v>
      </c>
      <c r="OB15" s="150">
        <f t="shared" si="58"/>
        <v>6.38372e-5</v>
      </c>
      <c r="OC15" s="151">
        <f t="shared" si="59"/>
        <v>2208.08923441572</v>
      </c>
      <c r="OE15" s="173">
        <v>45399</v>
      </c>
      <c r="OF15" s="168">
        <v>710.25</v>
      </c>
      <c r="OG15" s="149">
        <f t="shared" si="60"/>
        <v>7.1025</v>
      </c>
      <c r="OH15" s="150">
        <f t="shared" si="61"/>
        <v>6.23089e-5</v>
      </c>
      <c r="OI15" s="151">
        <f t="shared" si="62"/>
        <v>2259.63697873297</v>
      </c>
      <c r="OK15" s="173">
        <v>45432</v>
      </c>
      <c r="OL15" s="168">
        <v>710.42</v>
      </c>
      <c r="OM15" s="149">
        <f t="shared" si="63"/>
        <v>7.1042</v>
      </c>
      <c r="ON15" s="150">
        <f t="shared" si="64"/>
        <v>6.23143e-5</v>
      </c>
      <c r="OO15" s="151">
        <f t="shared" si="65"/>
        <v>2258.90049117412</v>
      </c>
      <c r="OQ15" s="173">
        <v>45460</v>
      </c>
      <c r="OR15" s="168">
        <v>711.49</v>
      </c>
      <c r="OS15" s="149">
        <f t="shared" si="66"/>
        <v>7.1149</v>
      </c>
      <c r="OT15" s="150">
        <f t="shared" si="67"/>
        <v>6.17803e-5</v>
      </c>
      <c r="OU15" s="151">
        <f t="shared" si="68"/>
        <v>2274.99887735801</v>
      </c>
      <c r="OW15" s="173">
        <v>45491</v>
      </c>
      <c r="OX15" s="168">
        <v>712.85</v>
      </c>
      <c r="OY15" s="149">
        <f t="shared" si="69"/>
        <v>7.1285</v>
      </c>
      <c r="OZ15" s="150">
        <f t="shared" si="70"/>
        <v>6.20854e-5</v>
      </c>
      <c r="PA15" s="151">
        <f t="shared" si="71"/>
        <v>2259.50008783343</v>
      </c>
      <c r="PC15" s="173">
        <v>45523</v>
      </c>
      <c r="PD15" s="168">
        <v>714.15</v>
      </c>
      <c r="PE15" s="149">
        <f t="shared" si="72"/>
        <v>7.1415</v>
      </c>
      <c r="PF15" s="150">
        <f t="shared" si="73"/>
        <v>6.48115e-5</v>
      </c>
      <c r="PG15" s="151">
        <f t="shared" si="74"/>
        <v>2160.52097320631</v>
      </c>
      <c r="PI15" s="147">
        <v>45548</v>
      </c>
      <c r="PJ15" s="152">
        <v>710.3</v>
      </c>
      <c r="PK15" s="149">
        <f t="shared" si="75"/>
        <v>7.103</v>
      </c>
      <c r="PL15" s="150">
        <f>PL$2</f>
        <v>6.6128e-5</v>
      </c>
      <c r="PM15" s="151">
        <f t="shared" si="76"/>
        <v>2128.98595989965</v>
      </c>
      <c r="PO15" s="147">
        <v>45583</v>
      </c>
      <c r="PP15" s="152">
        <v>712.74</v>
      </c>
      <c r="PQ15" s="149">
        <f t="shared" si="77"/>
        <v>7.1274</v>
      </c>
      <c r="PR15" s="150">
        <f>PR$2</f>
        <v>6.35647e-5</v>
      </c>
      <c r="PS15" s="151">
        <f t="shared" si="78"/>
        <v>2207.2568112057</v>
      </c>
      <c r="PU15" s="147">
        <v>45614</v>
      </c>
      <c r="PV15" s="177">
        <v>719.07</v>
      </c>
      <c r="PW15" s="149">
        <f t="shared" si="79"/>
        <v>7.1907</v>
      </c>
      <c r="PX15" s="150">
        <f>PX$2</f>
        <v>6.30358043368633e-5</v>
      </c>
      <c r="PY15" s="151">
        <f t="shared" si="80"/>
        <v>2206.18298635738</v>
      </c>
      <c r="QA15" s="147">
        <v>45644</v>
      </c>
      <c r="QB15" s="152">
        <v>718.8</v>
      </c>
      <c r="QC15" s="149">
        <f t="shared" si="81"/>
        <v>7.188</v>
      </c>
      <c r="QD15" s="150">
        <f>QD$2</f>
        <v>6.18735305036505e-5</v>
      </c>
      <c r="QE15" s="151">
        <f t="shared" si="82"/>
        <v>2248.46967167502</v>
      </c>
      <c r="QG15" s="147">
        <v>45663</v>
      </c>
      <c r="QH15" s="152">
        <v>718.76</v>
      </c>
      <c r="QI15" s="149">
        <f t="shared" si="83"/>
        <v>7.1876</v>
      </c>
      <c r="QJ15" s="150">
        <f>QJ$2</f>
        <v>6.10575161802418e-5</v>
      </c>
      <c r="QK15" s="151">
        <f t="shared" si="192"/>
        <v>2278.64655796093</v>
      </c>
      <c r="QM15" s="147">
        <v>45705</v>
      </c>
      <c r="QN15" s="152">
        <v>717.02</v>
      </c>
      <c r="QO15" s="149">
        <f t="shared" si="193"/>
        <v>7.1702</v>
      </c>
      <c r="QP15" s="150">
        <f t="shared" si="194"/>
        <v>6.30676084762866e-5</v>
      </c>
      <c r="QQ15" s="151">
        <f t="shared" si="195"/>
        <v>2211.37485704722</v>
      </c>
      <c r="QS15" s="147">
        <v>45705</v>
      </c>
      <c r="QT15" s="152">
        <v>717.02</v>
      </c>
      <c r="QU15" s="149">
        <f t="shared" si="84"/>
        <v>7.1702</v>
      </c>
      <c r="QV15" s="150">
        <f>QV$2</f>
        <v>6.30676084762866e-5</v>
      </c>
      <c r="QW15" s="151">
        <f t="shared" si="85"/>
        <v>2211.37485704722</v>
      </c>
      <c r="QY15" s="147">
        <v>45734</v>
      </c>
      <c r="QZ15" s="152">
        <v>717.33</v>
      </c>
      <c r="RA15" s="149">
        <f t="shared" si="86"/>
        <v>7.1733</v>
      </c>
      <c r="RB15" s="150">
        <f>RB$2</f>
        <v>6.02845430431637e-5</v>
      </c>
      <c r="RC15" s="151">
        <f t="shared" si="196"/>
        <v>2312.46427725036</v>
      </c>
      <c r="RE15" s="170">
        <v>45764</v>
      </c>
      <c r="RF15" s="152">
        <v>720.85</v>
      </c>
      <c r="RG15" s="149">
        <f t="shared" si="87"/>
        <v>7.2085</v>
      </c>
      <c r="RH15" s="150">
        <f>RH$2</f>
        <v>5.95699052838506e-5</v>
      </c>
      <c r="RI15" s="151">
        <f t="shared" si="197"/>
        <v>2328.77852535202</v>
      </c>
      <c r="RK15" s="170">
        <v>45796</v>
      </c>
      <c r="RL15" s="152">
        <v>719.16</v>
      </c>
      <c r="RM15" s="149">
        <f t="shared" si="88"/>
        <v>7.1916</v>
      </c>
      <c r="RN15" s="150">
        <f>RN$2</f>
        <v>6.15195324515534e-5</v>
      </c>
      <c r="RO15" s="151">
        <f t="shared" si="89"/>
        <v>2260.27587741254</v>
      </c>
      <c r="RQ15" s="170">
        <v>45825</v>
      </c>
      <c r="RR15" s="152">
        <v>717.46</v>
      </c>
      <c r="RS15" s="149">
        <f t="shared" si="198"/>
        <v>7.1746</v>
      </c>
      <c r="RT15" s="150">
        <f>RT$2</f>
        <v>6.16029076572414e-5</v>
      </c>
      <c r="RU15" s="151">
        <f t="shared" si="90"/>
        <v>2262.56516042706</v>
      </c>
      <c r="RW15" s="147">
        <v>45856</v>
      </c>
      <c r="RX15" s="152">
        <v>714.98</v>
      </c>
      <c r="RY15" s="149">
        <f t="shared" si="199"/>
        <v>7.1498</v>
      </c>
      <c r="RZ15" s="150">
        <f>RZ$2</f>
        <v>6.10239824250931e-5</v>
      </c>
      <c r="SA15" s="151">
        <f t="shared" si="91"/>
        <v>2291.95222243979</v>
      </c>
      <c r="SC15" s="147">
        <v>45887</v>
      </c>
      <c r="SD15" s="152">
        <v>713.22</v>
      </c>
      <c r="SE15" s="149">
        <f t="shared" si="200"/>
        <v>7.1322</v>
      </c>
      <c r="SF15" s="150">
        <f>SF$2</f>
        <v>6.11396429444852e-5</v>
      </c>
      <c r="SG15" s="151">
        <f t="shared" si="201"/>
        <v>2293.26154622697</v>
      </c>
      <c r="SI15" s="147">
        <v>45917</v>
      </c>
      <c r="SJ15" s="152">
        <v>710.13</v>
      </c>
      <c r="SK15" s="149">
        <f t="shared" si="92"/>
        <v>7.1013</v>
      </c>
      <c r="SL15" s="150">
        <f>SL$2</f>
        <v>5.99520383693046e-5</v>
      </c>
      <c r="SM15" s="151">
        <f t="shared" si="93"/>
        <v>2348.86570064636</v>
      </c>
      <c r="SO15" s="147">
        <v>45950</v>
      </c>
      <c r="SP15" s="148">
        <v>709.73</v>
      </c>
      <c r="SQ15" s="149">
        <f t="shared" si="94"/>
        <v>7.0973</v>
      </c>
      <c r="SR15" s="150">
        <f>SR$2</f>
        <v>6.00961538461538e-5</v>
      </c>
      <c r="SS15" s="151">
        <f t="shared" si="95"/>
        <v>2344.55356262241</v>
      </c>
      <c r="SU15" s="147">
        <v>45978</v>
      </c>
      <c r="SV15" s="148">
        <v>708.16</v>
      </c>
      <c r="SW15" s="299">
        <f t="shared" si="202"/>
        <v>7.0816</v>
      </c>
      <c r="SX15" s="150">
        <f>SX$2</f>
        <v>6.00817111271329e-5</v>
      </c>
      <c r="SY15" s="151">
        <f t="shared" si="203"/>
        <v>2350.3163126977</v>
      </c>
      <c r="TA15" s="147">
        <v>46009</v>
      </c>
      <c r="TB15" s="148">
        <v>705.83</v>
      </c>
      <c r="TC15" s="299">
        <f t="shared" si="96"/>
        <v>7.0583</v>
      </c>
      <c r="TD15" s="150">
        <f>TD$2</f>
        <v>5.95876534382076e-5</v>
      </c>
      <c r="TE15" s="151">
        <f t="shared" si="97"/>
        <v>2377.62634062026</v>
      </c>
      <c r="TG15" s="147">
        <v>46041</v>
      </c>
      <c r="TH15" s="148">
        <v>700.51</v>
      </c>
      <c r="TI15" s="299">
        <f t="shared" si="98"/>
        <v>7.0051</v>
      </c>
      <c r="TJ15" s="150">
        <f>TJ$2</f>
        <v>5.95734540688669e-5</v>
      </c>
      <c r="TK15" s="151">
        <f t="shared" si="99"/>
        <v>2396.25415768512</v>
      </c>
      <c r="TM15" s="147">
        <v>46059</v>
      </c>
      <c r="TN15" s="148">
        <v>695.9</v>
      </c>
      <c r="TO15" s="299">
        <f t="shared" si="100"/>
        <v>6.959</v>
      </c>
      <c r="TP15" s="150">
        <f>TP$2</f>
        <v>5.96729920038191e-5</v>
      </c>
      <c r="TQ15" s="151">
        <f t="shared" si="101"/>
        <v>2408.10461273171</v>
      </c>
      <c r="TS15" s="147">
        <v>46099</v>
      </c>
      <c r="TT15" s="148">
        <v>689.09</v>
      </c>
      <c r="TU15" s="299">
        <f t="shared" si="204"/>
        <v>6.8909</v>
      </c>
      <c r="TV15" s="150">
        <f>TV$2</f>
        <v>5.91434957236295e-5</v>
      </c>
      <c r="TW15" s="151">
        <f t="shared" si="102"/>
        <v>2453.67513677459</v>
      </c>
      <c r="TY15" s="147">
        <v>46129</v>
      </c>
      <c r="TZ15" s="148">
        <v>686.22</v>
      </c>
      <c r="UA15" s="299">
        <f t="shared" si="103"/>
        <v>6.8622</v>
      </c>
      <c r="UB15" s="150">
        <f>UB$2</f>
        <v>5.77233895174325e-5</v>
      </c>
      <c r="UC15" s="151">
        <f t="shared" si="104"/>
        <v>2524.55480749614</v>
      </c>
      <c r="UE15" s="147">
        <v>46160</v>
      </c>
      <c r="UF15" s="148">
        <v>684.35</v>
      </c>
      <c r="UG15" s="299">
        <f t="shared" si="105"/>
        <v>6.8435</v>
      </c>
      <c r="UH15" s="150">
        <f>UH$2</f>
        <v>5.62145145876665e-5</v>
      </c>
      <c r="UI15" s="151">
        <f t="shared" si="106"/>
        <v>2599.40089135676</v>
      </c>
      <c r="UK15" s="147">
        <v>46189</v>
      </c>
      <c r="UL15" s="148">
        <v>681.08</v>
      </c>
      <c r="UM15" s="299">
        <f t="shared" si="107"/>
        <v>6.8108</v>
      </c>
      <c r="UN15" s="150">
        <f>UN$2</f>
        <v>5.60035842293907e-5</v>
      </c>
      <c r="UO15" s="151">
        <f t="shared" si="108"/>
        <v>2621.71844717214</v>
      </c>
    </row>
    <row r="16" ht="15" customHeight="1" spans="2:561">
      <c r="B16" s="215">
        <v>43356</v>
      </c>
      <c r="C16" s="216">
        <v>684.88</v>
      </c>
      <c r="D16" s="217">
        <f t="shared" si="109"/>
        <v>6.8488</v>
      </c>
      <c r="E16" s="218">
        <v>6.69232056215493e-5</v>
      </c>
      <c r="F16" s="219">
        <f t="shared" si="110"/>
        <v>2181.76906903399</v>
      </c>
      <c r="H16" s="215" t="s">
        <v>3441</v>
      </c>
      <c r="I16" s="216" t="s">
        <v>3442</v>
      </c>
      <c r="J16" s="217">
        <f t="shared" si="111"/>
        <v>6.9103</v>
      </c>
      <c r="K16" s="218">
        <v>6.56491055309371e-5</v>
      </c>
      <c r="L16" s="219">
        <f t="shared" si="112"/>
        <v>2204.31819168488</v>
      </c>
      <c r="N16" s="215" t="s">
        <v>3443</v>
      </c>
      <c r="O16" s="216" t="s">
        <v>3036</v>
      </c>
      <c r="P16" s="217">
        <f t="shared" si="113"/>
        <v>6.9377</v>
      </c>
      <c r="Q16" s="218">
        <v>6.97495989398061e-5</v>
      </c>
      <c r="R16" s="219">
        <f t="shared" si="114"/>
        <v>2066.53501881027</v>
      </c>
      <c r="T16" s="215">
        <v>43448</v>
      </c>
      <c r="U16" s="216">
        <v>687.5</v>
      </c>
      <c r="V16" s="217">
        <f t="shared" si="205"/>
        <v>6.875</v>
      </c>
      <c r="W16" s="218">
        <v>6.87710611374733e-5</v>
      </c>
      <c r="X16" s="219">
        <f t="shared" si="115"/>
        <v>2115.05454545455</v>
      </c>
      <c r="Z16" s="215" t="s">
        <v>3444</v>
      </c>
      <c r="AA16" s="216" t="s">
        <v>3445</v>
      </c>
      <c r="AB16" s="217">
        <f t="shared" si="0"/>
        <v>6.7592</v>
      </c>
      <c r="AC16" s="218">
        <v>7.10984713828653e-5</v>
      </c>
      <c r="AD16" s="219">
        <f t="shared" si="116"/>
        <v>2080.86755829092</v>
      </c>
      <c r="AF16" s="215">
        <v>43510</v>
      </c>
      <c r="AG16" s="216">
        <v>677.44</v>
      </c>
      <c r="AH16" s="217">
        <f t="shared" si="1"/>
        <v>6.7744</v>
      </c>
      <c r="AI16" s="218">
        <v>7.12250712250712e-5</v>
      </c>
      <c r="AJ16" s="219">
        <f t="shared" si="117"/>
        <v>2072.50826641474</v>
      </c>
      <c r="AL16" s="215">
        <v>43539</v>
      </c>
      <c r="AM16" s="216">
        <v>671.67</v>
      </c>
      <c r="AN16" s="217">
        <f t="shared" si="2"/>
        <v>6.7167</v>
      </c>
      <c r="AO16" s="218">
        <v>7.0212392487274e-5</v>
      </c>
      <c r="AP16" s="219">
        <f t="shared" si="118"/>
        <v>2120.46094064049</v>
      </c>
      <c r="AR16" s="215">
        <v>43571</v>
      </c>
      <c r="AS16" s="216">
        <v>670.97</v>
      </c>
      <c r="AT16" s="217">
        <f t="shared" si="3"/>
        <v>6.7097</v>
      </c>
      <c r="AU16" s="218">
        <v>7.03705006861124e-5</v>
      </c>
      <c r="AV16" s="219">
        <f t="shared" si="119"/>
        <v>2117.903930131</v>
      </c>
      <c r="AX16" s="215">
        <v>43602</v>
      </c>
      <c r="AY16" s="216">
        <v>688.59</v>
      </c>
      <c r="AZ16" s="217">
        <f t="shared" si="4"/>
        <v>6.8859</v>
      </c>
      <c r="BA16" s="218">
        <v>6.95410292072323e-5</v>
      </c>
      <c r="BB16" s="219">
        <f t="shared" si="120"/>
        <v>2088.32541860904</v>
      </c>
      <c r="BD16" s="215">
        <v>43630</v>
      </c>
      <c r="BE16" s="216">
        <v>689.37</v>
      </c>
      <c r="BF16" s="217">
        <f t="shared" si="5"/>
        <v>6.8937</v>
      </c>
      <c r="BG16" s="218">
        <v>7.07463742483198e-5</v>
      </c>
      <c r="BH16" s="219">
        <f t="shared" si="121"/>
        <v>2050.42284984841</v>
      </c>
      <c r="BJ16" s="215" t="s">
        <v>3446</v>
      </c>
      <c r="BK16" s="216" t="s">
        <v>3447</v>
      </c>
      <c r="BL16" s="217">
        <f t="shared" si="6"/>
        <v>6.8827</v>
      </c>
      <c r="BM16" s="218">
        <v>7.1301247771836e-5</v>
      </c>
      <c r="BN16" s="219">
        <f t="shared" si="122"/>
        <v>2037.71775611315</v>
      </c>
      <c r="BP16" s="248">
        <v>43693</v>
      </c>
      <c r="BQ16" s="216">
        <v>703.12</v>
      </c>
      <c r="BR16" s="217">
        <f t="shared" si="7"/>
        <v>7.0312</v>
      </c>
      <c r="BS16" s="218">
        <v>7.02740688685875e-5</v>
      </c>
      <c r="BT16" s="219">
        <f t="shared" si="123"/>
        <v>2023.83661394925</v>
      </c>
      <c r="BV16" s="248">
        <v>43724</v>
      </c>
      <c r="BW16" s="216">
        <v>706.57</v>
      </c>
      <c r="BX16" s="217">
        <f t="shared" si="8"/>
        <v>7.0657</v>
      </c>
      <c r="BY16" s="218">
        <v>7.05965407695023e-5</v>
      </c>
      <c r="BZ16" s="219">
        <f t="shared" si="124"/>
        <v>2004.75536747951</v>
      </c>
      <c r="CB16" s="249" t="s">
        <v>3448</v>
      </c>
      <c r="CC16" s="251" t="s">
        <v>3449</v>
      </c>
      <c r="CD16" s="217">
        <f t="shared" si="9"/>
        <v>7.0746</v>
      </c>
      <c r="CE16" s="252">
        <v>7.13903266107442e-5</v>
      </c>
      <c r="CF16" s="219">
        <f t="shared" si="125"/>
        <v>1979.97059904447</v>
      </c>
      <c r="CH16" s="249" t="s">
        <v>3450</v>
      </c>
      <c r="CI16" s="251" t="s">
        <v>3451</v>
      </c>
      <c r="CJ16" s="217">
        <f t="shared" si="10"/>
        <v>7.0091</v>
      </c>
      <c r="CK16" s="252">
        <v>7.097232079489e-5</v>
      </c>
      <c r="CL16" s="219">
        <f t="shared" si="126"/>
        <v>2010.24382588349</v>
      </c>
      <c r="CN16" s="257" t="s">
        <v>3452</v>
      </c>
      <c r="CO16" s="256">
        <v>699.71</v>
      </c>
      <c r="CP16" s="217">
        <f t="shared" si="11"/>
        <v>6.9971</v>
      </c>
      <c r="CQ16" s="252">
        <v>7.18623118105709e-5</v>
      </c>
      <c r="CR16" s="219">
        <f t="shared" si="127"/>
        <v>1988.7524831716</v>
      </c>
      <c r="CT16" s="257"/>
      <c r="CU16" s="256"/>
      <c r="CV16" s="217"/>
      <c r="CW16" s="252"/>
      <c r="CX16" s="219"/>
      <c r="CY16" s="217"/>
      <c r="DA16" s="262" t="s">
        <v>3453</v>
      </c>
      <c r="DB16" s="262" t="s">
        <v>3454</v>
      </c>
      <c r="DC16" s="217">
        <f t="shared" si="13"/>
        <v>6.9843</v>
      </c>
      <c r="DD16" s="263">
        <v>7.0997515086972e-5</v>
      </c>
      <c r="DE16" s="219">
        <f t="shared" si="129"/>
        <v>2016.66595077531</v>
      </c>
      <c r="DF16" s="217"/>
      <c r="DH16" s="262" t="s">
        <v>3455</v>
      </c>
      <c r="DI16" s="262" t="s">
        <v>3456</v>
      </c>
      <c r="DJ16" s="217">
        <f t="shared" si="14"/>
        <v>7.0094</v>
      </c>
      <c r="DK16" s="263">
        <v>6.12088752869166e-5</v>
      </c>
      <c r="DL16" s="219">
        <f t="shared" si="130"/>
        <v>2330.79864182384</v>
      </c>
      <c r="DM16" s="217"/>
      <c r="DO16" s="262" t="s">
        <v>3457</v>
      </c>
      <c r="DP16" s="262" t="s">
        <v>3458</v>
      </c>
      <c r="DQ16" s="217">
        <f t="shared" si="15"/>
        <v>7.0714</v>
      </c>
      <c r="DR16" s="264">
        <v>6.538084341288e-5</v>
      </c>
      <c r="DS16" s="219">
        <f t="shared" si="131"/>
        <v>2162.93803207286</v>
      </c>
      <c r="DU16" s="262" t="s">
        <v>3459</v>
      </c>
      <c r="DV16" s="262" t="s">
        <v>3460</v>
      </c>
      <c r="DW16" s="217">
        <f t="shared" si="16"/>
        <v>7.0936</v>
      </c>
      <c r="DX16" s="264">
        <v>6.79578661230037e-5</v>
      </c>
      <c r="DY16" s="219">
        <f t="shared" si="132"/>
        <v>2074.40509755272</v>
      </c>
      <c r="EA16" s="265" t="s">
        <v>3461</v>
      </c>
      <c r="EB16" s="265" t="s">
        <v>3162</v>
      </c>
      <c r="EC16" s="217">
        <f t="shared" si="17"/>
        <v>7.0865</v>
      </c>
      <c r="ED16" s="264">
        <v>7.02000702000702e-5</v>
      </c>
      <c r="EE16" s="219">
        <f t="shared" si="133"/>
        <v>2010.16016369153</v>
      </c>
      <c r="EG16" s="265" t="s">
        <v>3462</v>
      </c>
      <c r="EH16" s="265" t="s">
        <v>3463</v>
      </c>
      <c r="EI16" s="217">
        <f t="shared" si="18"/>
        <v>7.0043</v>
      </c>
      <c r="EJ16" s="264">
        <v>6.84931506849315e-5</v>
      </c>
      <c r="EK16" s="219">
        <f t="shared" si="134"/>
        <v>2084.43384777922</v>
      </c>
      <c r="EM16" s="265" t="s">
        <v>3464</v>
      </c>
      <c r="EN16" s="265" t="s">
        <v>3465</v>
      </c>
      <c r="EO16" s="217">
        <f t="shared" si="19"/>
        <v>6.9362</v>
      </c>
      <c r="EP16" s="264">
        <v>6.83760683760684e-5</v>
      </c>
      <c r="EQ16" s="219">
        <f t="shared" si="135"/>
        <v>2108.50321501687</v>
      </c>
      <c r="ES16" s="265" t="s">
        <v>3466</v>
      </c>
      <c r="ET16" s="265" t="s">
        <v>3467</v>
      </c>
      <c r="EU16" s="217">
        <f t="shared" si="20"/>
        <v>6.7825</v>
      </c>
      <c r="EV16" s="264">
        <v>7.3909830007391e-5</v>
      </c>
      <c r="EW16" s="219">
        <f t="shared" si="136"/>
        <v>1994.839660892</v>
      </c>
      <c r="EY16" s="265" t="s">
        <v>3468</v>
      </c>
      <c r="EZ16" s="265" t="s">
        <v>3469</v>
      </c>
      <c r="FA16" s="217">
        <f t="shared" si="137"/>
        <v>6.7332</v>
      </c>
      <c r="FB16" s="264">
        <v>6.83760683760684e-5</v>
      </c>
      <c r="FC16" s="219">
        <f t="shared" si="138"/>
        <v>2172.07271431117</v>
      </c>
      <c r="FE16" s="265" t="s">
        <v>3470</v>
      </c>
      <c r="FF16" s="265" t="s">
        <v>3471</v>
      </c>
      <c r="FG16" s="217">
        <f t="shared" si="139"/>
        <v>6.6048</v>
      </c>
      <c r="FH16" s="264">
        <v>7.097232079489e-5</v>
      </c>
      <c r="FI16" s="219">
        <f t="shared" si="140"/>
        <v>2133.29699612403</v>
      </c>
      <c r="FK16" s="265" t="s">
        <v>3472</v>
      </c>
      <c r="FL16" s="265" t="s">
        <v>3473</v>
      </c>
      <c r="FM16" s="217">
        <f t="shared" si="141"/>
        <v>6.5362</v>
      </c>
      <c r="FN16" s="264">
        <v>7.11743772241993e-5</v>
      </c>
      <c r="FO16" s="219">
        <f t="shared" si="142"/>
        <v>2149.56702671277</v>
      </c>
      <c r="FQ16" s="265" t="s">
        <v>3474</v>
      </c>
      <c r="FR16" s="265" t="s">
        <v>3475</v>
      </c>
      <c r="FS16" s="217">
        <f t="shared" si="143"/>
        <v>6.4633</v>
      </c>
      <c r="FT16" s="264">
        <v>7.10732054015636e-5</v>
      </c>
      <c r="FU16" s="219">
        <f t="shared" si="144"/>
        <v>2176.906533814</v>
      </c>
      <c r="FW16" s="265" t="s">
        <v>3476</v>
      </c>
      <c r="FX16" s="265" t="s">
        <v>3477</v>
      </c>
      <c r="FY16" s="217">
        <f t="shared" si="145"/>
        <v>6.471</v>
      </c>
      <c r="FZ16" s="264">
        <v>7.10101189419492e-5</v>
      </c>
      <c r="GA16" s="219">
        <f t="shared" si="146"/>
        <v>2176.24787513522</v>
      </c>
      <c r="GC16" s="265" t="s">
        <v>3478</v>
      </c>
      <c r="GD16" s="265" t="s">
        <v>3479</v>
      </c>
      <c r="GE16" s="217">
        <f t="shared" si="147"/>
        <v>6.4978</v>
      </c>
      <c r="GF16" s="272">
        <v>6.9060773480663e-5</v>
      </c>
      <c r="GG16" s="219">
        <f t="shared" si="148"/>
        <v>2228.44655114039</v>
      </c>
      <c r="GI16" s="265" t="s">
        <v>3480</v>
      </c>
      <c r="GJ16" s="265" t="s">
        <v>3481</v>
      </c>
      <c r="GK16" s="217">
        <f t="shared" si="149"/>
        <v>6.5288</v>
      </c>
      <c r="GL16" s="272">
        <v>6.9204152249135e-5</v>
      </c>
      <c r="GM16" s="219">
        <f t="shared" si="150"/>
        <v>2213.27043254503</v>
      </c>
      <c r="GO16" s="265" t="s">
        <v>3482</v>
      </c>
      <c r="GP16" s="265" t="s">
        <v>319</v>
      </c>
      <c r="GQ16" s="217">
        <f t="shared" si="151"/>
        <v>6.4307</v>
      </c>
      <c r="GR16" s="272">
        <v>7.00035001750088e-5</v>
      </c>
      <c r="GS16" s="219">
        <f t="shared" si="152"/>
        <v>2221.37558897165</v>
      </c>
      <c r="GU16" s="265" t="s">
        <v>3483</v>
      </c>
      <c r="GV16" s="265" t="s">
        <v>3484</v>
      </c>
      <c r="GW16" s="217">
        <f t="shared" si="153"/>
        <v>6.4078</v>
      </c>
      <c r="GX16" s="272">
        <v>6.90369347600966e-5</v>
      </c>
      <c r="GY16" s="219">
        <f t="shared" si="154"/>
        <v>2260.52623365274</v>
      </c>
      <c r="HA16" s="265" t="s">
        <v>3485</v>
      </c>
      <c r="HB16" s="265" t="s">
        <v>3486</v>
      </c>
      <c r="HC16" s="217">
        <f t="shared" si="155"/>
        <v>6.4705</v>
      </c>
      <c r="HD16" s="272">
        <v>6.90488520628345e-5</v>
      </c>
      <c r="HE16" s="219">
        <f t="shared" si="156"/>
        <v>2238.23506684182</v>
      </c>
      <c r="HG16" s="168" t="s">
        <v>1957</v>
      </c>
      <c r="HH16" s="168" t="s">
        <v>3487</v>
      </c>
      <c r="HI16" s="149">
        <f t="shared" si="157"/>
        <v>6.45</v>
      </c>
      <c r="HJ16" s="291">
        <v>6.98557033069345e-5</v>
      </c>
      <c r="HK16" s="151">
        <f t="shared" si="158"/>
        <v>2219.41448372093</v>
      </c>
      <c r="HM16" s="168" t="s">
        <v>1615</v>
      </c>
      <c r="HN16" s="168" t="s">
        <v>380</v>
      </c>
      <c r="HO16" s="149">
        <f t="shared" si="159"/>
        <v>6.4386</v>
      </c>
      <c r="HP16" s="291">
        <v>7.05593623914055e-5</v>
      </c>
      <c r="HQ16" s="151">
        <f t="shared" si="160"/>
        <v>2201.1716318765</v>
      </c>
      <c r="HS16" s="168" t="s">
        <v>381</v>
      </c>
      <c r="HT16" s="168" t="s">
        <v>197</v>
      </c>
      <c r="HU16" s="149">
        <f t="shared" si="161"/>
        <v>6.3924</v>
      </c>
      <c r="HV16" s="150">
        <v>6.98092398116143e-5</v>
      </c>
      <c r="HW16" s="151">
        <f t="shared" si="162"/>
        <v>2240.90346630374</v>
      </c>
      <c r="HY16" s="168" t="s">
        <v>382</v>
      </c>
      <c r="HZ16" s="168" t="s">
        <v>261</v>
      </c>
      <c r="IA16" s="149">
        <f t="shared" si="163"/>
        <v>6.3651</v>
      </c>
      <c r="IB16" s="150">
        <v>7.00653647186363e-5</v>
      </c>
      <c r="IC16" s="151">
        <f t="shared" si="164"/>
        <v>2242.28794394432</v>
      </c>
      <c r="IE16" s="168" t="s">
        <v>383</v>
      </c>
      <c r="IF16" s="168" t="s">
        <v>384</v>
      </c>
      <c r="IG16" s="149">
        <f t="shared" si="165"/>
        <v>6.3742</v>
      </c>
      <c r="IH16" s="150">
        <f t="shared" si="166"/>
        <v>7.00653647186363e-5</v>
      </c>
      <c r="II16" s="151">
        <f t="shared" si="167"/>
        <v>2239.08678610649</v>
      </c>
      <c r="IK16" s="168" t="s">
        <v>385</v>
      </c>
      <c r="IL16" s="168" t="s">
        <v>298</v>
      </c>
      <c r="IM16" s="149">
        <f t="shared" si="168"/>
        <v>6.3664</v>
      </c>
      <c r="IN16" s="150">
        <v>6.95509576789906e-5</v>
      </c>
      <c r="IO16" s="151">
        <f t="shared" si="169"/>
        <v>2258.41091354612</v>
      </c>
      <c r="IQ16" s="168" t="s">
        <v>386</v>
      </c>
      <c r="IR16" s="168" t="s">
        <v>387</v>
      </c>
      <c r="IS16" s="149">
        <f t="shared" si="170"/>
        <v>6.3406</v>
      </c>
      <c r="IT16" s="150">
        <v>6.97405036048495e-5</v>
      </c>
      <c r="IU16" s="151">
        <f t="shared" si="171"/>
        <v>2261.43736964956</v>
      </c>
      <c r="IW16" s="168" t="s">
        <v>388</v>
      </c>
      <c r="IX16" s="168" t="s">
        <v>389</v>
      </c>
      <c r="IY16" s="149">
        <f t="shared" si="172"/>
        <v>6.3896</v>
      </c>
      <c r="IZ16" s="150">
        <v>6.9000900574845e-5</v>
      </c>
      <c r="JA16" s="151">
        <f t="shared" si="173"/>
        <v>2268.14894030925</v>
      </c>
      <c r="JC16" s="168" t="s">
        <v>390</v>
      </c>
      <c r="JD16" s="168" t="s">
        <v>391</v>
      </c>
      <c r="JE16" s="149">
        <f t="shared" si="174"/>
        <v>6.7854</v>
      </c>
      <c r="JF16" s="150">
        <v>6.87132691338819e-5</v>
      </c>
      <c r="JG16" s="151">
        <f t="shared" si="175"/>
        <v>2144.78584283904</v>
      </c>
      <c r="JI16" s="168" t="s">
        <v>392</v>
      </c>
      <c r="JJ16" s="168" t="s">
        <v>393</v>
      </c>
      <c r="JK16" s="149">
        <f t="shared" si="176"/>
        <v>6.7099</v>
      </c>
      <c r="JL16" s="150">
        <v>6.72696283020953e-5</v>
      </c>
      <c r="JM16" s="151">
        <f t="shared" si="177"/>
        <v>2215.46515715584</v>
      </c>
      <c r="JO16" s="168" t="s">
        <v>394</v>
      </c>
      <c r="JP16" s="168" t="s">
        <v>395</v>
      </c>
      <c r="JQ16" s="149">
        <f t="shared" si="178"/>
        <v>6.7503</v>
      </c>
      <c r="JR16" s="150">
        <v>6.6964057824237e-5</v>
      </c>
      <c r="JS16" s="151">
        <f t="shared" si="179"/>
        <v>2212.25488556064</v>
      </c>
      <c r="JU16" s="168" t="s">
        <v>396</v>
      </c>
      <c r="JV16" s="168" t="s">
        <v>397</v>
      </c>
      <c r="JW16" s="149">
        <f t="shared" si="180"/>
        <v>6.7863</v>
      </c>
      <c r="JX16" s="150">
        <v>6.75440952642568e-5</v>
      </c>
      <c r="JY16" s="151">
        <f t="shared" si="181"/>
        <v>2181.62226249945</v>
      </c>
      <c r="KA16" s="168" t="s">
        <v>398</v>
      </c>
      <c r="KB16" s="168" t="s">
        <v>399</v>
      </c>
      <c r="KC16" s="149">
        <f t="shared" si="182"/>
        <v>6.9305</v>
      </c>
      <c r="KD16" s="150">
        <v>6.59566177164246e-5</v>
      </c>
      <c r="KE16" s="151">
        <f t="shared" si="183"/>
        <v>2187.64604343121</v>
      </c>
      <c r="KG16" s="168" t="s">
        <v>400</v>
      </c>
      <c r="KH16" s="168" t="s">
        <v>401</v>
      </c>
      <c r="KI16" s="149">
        <f t="shared" si="184"/>
        <v>7.1095</v>
      </c>
      <c r="KJ16" s="150">
        <v>6.47757714536832e-5</v>
      </c>
      <c r="KK16" s="151">
        <f t="shared" si="185"/>
        <v>2171.44256895703</v>
      </c>
      <c r="KM16" s="168" t="s">
        <v>402</v>
      </c>
      <c r="KN16" s="168" t="s">
        <v>403</v>
      </c>
      <c r="KO16" s="149">
        <f t="shared" si="186"/>
        <v>7.0363</v>
      </c>
      <c r="KP16" s="150">
        <v>6.34553649821879e-5</v>
      </c>
      <c r="KQ16" s="151">
        <f t="shared" si="187"/>
        <v>2239.68687932578</v>
      </c>
      <c r="KS16" s="168" t="s">
        <v>404</v>
      </c>
      <c r="KT16" s="168" t="s">
        <v>405</v>
      </c>
      <c r="KU16" s="149">
        <f t="shared" si="21"/>
        <v>6.9791</v>
      </c>
      <c r="KV16" s="150">
        <v>6.38655925980027e-5</v>
      </c>
      <c r="KW16" s="151">
        <f t="shared" si="22"/>
        <v>2243.53904744165</v>
      </c>
      <c r="KY16" s="168" t="s">
        <v>406</v>
      </c>
      <c r="KZ16" s="168" t="s">
        <v>407</v>
      </c>
      <c r="LA16" s="149">
        <f t="shared" si="23"/>
        <v>6.7611</v>
      </c>
      <c r="LB16" s="150">
        <v>6.67473969847454e-5</v>
      </c>
      <c r="LC16" s="151">
        <f t="shared" si="188"/>
        <v>2215.89055745367</v>
      </c>
      <c r="LE16" s="172">
        <v>44971</v>
      </c>
      <c r="LF16" s="168">
        <v>681.36</v>
      </c>
      <c r="LG16" s="149">
        <f t="shared" si="189"/>
        <v>6.8136</v>
      </c>
      <c r="LH16" s="150">
        <f t="shared" si="190"/>
        <v>6.55264e-5</v>
      </c>
      <c r="LI16" s="151">
        <f t="shared" si="191"/>
        <v>2239.78874077509</v>
      </c>
      <c r="LK16" s="172">
        <v>45002</v>
      </c>
      <c r="LL16" s="168">
        <v>690.52</v>
      </c>
      <c r="LM16" s="149">
        <f t="shared" si="24"/>
        <v>6.9052</v>
      </c>
      <c r="LN16" s="150">
        <f t="shared" si="25"/>
        <v>6.64823e-5</v>
      </c>
      <c r="LO16" s="151">
        <f t="shared" si="26"/>
        <v>2178.3000547401</v>
      </c>
      <c r="LQ16" s="172">
        <v>45030</v>
      </c>
      <c r="LR16" s="168">
        <v>686.06</v>
      </c>
      <c r="LS16" s="149">
        <f t="shared" si="27"/>
        <v>6.8606</v>
      </c>
      <c r="LT16" s="150">
        <f t="shared" si="28"/>
        <v>6.79351e-5</v>
      </c>
      <c r="LU16" s="151">
        <f t="shared" si="29"/>
        <v>2145.57491013633</v>
      </c>
      <c r="LW16" s="172">
        <v>45063</v>
      </c>
      <c r="LX16" s="168">
        <v>697.48</v>
      </c>
      <c r="LY16" s="149">
        <f t="shared" si="30"/>
        <v>6.9748</v>
      </c>
      <c r="LZ16" s="150">
        <f t="shared" si="31"/>
        <v>6.67428e-5</v>
      </c>
      <c r="MA16" s="151">
        <f t="shared" si="32"/>
        <v>2148.14611747221</v>
      </c>
      <c r="MC16" s="172">
        <v>45091</v>
      </c>
      <c r="MD16" s="168">
        <v>715.66</v>
      </c>
      <c r="ME16" s="149">
        <f t="shared" si="33"/>
        <v>7.1566</v>
      </c>
      <c r="MF16" s="150">
        <f t="shared" si="34"/>
        <v>6.68923822474943e-5</v>
      </c>
      <c r="MG16" s="151">
        <f t="shared" si="35"/>
        <v>2088.89491685996</v>
      </c>
      <c r="MI16" s="172">
        <v>45124</v>
      </c>
      <c r="MJ16" s="168">
        <v>713.26</v>
      </c>
      <c r="MK16" s="149">
        <f t="shared" si="36"/>
        <v>7.1326</v>
      </c>
      <c r="ML16" s="150">
        <f t="shared" si="37"/>
        <v>6.64471e-5</v>
      </c>
      <c r="MM16" s="151">
        <f t="shared" si="38"/>
        <v>2109.96911992547</v>
      </c>
      <c r="MO16" s="172">
        <v>45155</v>
      </c>
      <c r="MP16" s="168">
        <v>720.76</v>
      </c>
      <c r="MQ16" s="149">
        <f t="shared" si="39"/>
        <v>7.2076</v>
      </c>
      <c r="MR16" s="150">
        <f t="shared" si="40"/>
        <v>6.64309e-5</v>
      </c>
      <c r="MS16" s="151">
        <f t="shared" si="41"/>
        <v>2088.52263836708</v>
      </c>
      <c r="MU16" s="173">
        <v>45183</v>
      </c>
      <c r="MV16" s="168" t="s">
        <v>3488</v>
      </c>
      <c r="MW16" s="149">
        <f t="shared" si="42"/>
        <v>7.1874</v>
      </c>
      <c r="MX16" s="150">
        <f t="shared" si="43"/>
        <v>6.52523e-5</v>
      </c>
      <c r="MY16" s="151">
        <f t="shared" si="44"/>
        <v>2132.22170769964</v>
      </c>
      <c r="NA16" s="173">
        <v>45216</v>
      </c>
      <c r="NB16" s="168">
        <v>717.96</v>
      </c>
      <c r="NC16" s="149">
        <f t="shared" si="45"/>
        <v>7.1796</v>
      </c>
      <c r="ND16" s="150">
        <f t="shared" si="46"/>
        <v>6.36064234353935e-5</v>
      </c>
      <c r="NE16" s="151">
        <f t="shared" si="47"/>
        <v>2189.77137876762</v>
      </c>
      <c r="NG16" s="173">
        <v>45246</v>
      </c>
      <c r="NH16" s="168">
        <v>717.24</v>
      </c>
      <c r="NI16" s="149">
        <f t="shared" si="48"/>
        <v>7.1724</v>
      </c>
      <c r="NJ16" s="150">
        <f t="shared" si="49"/>
        <v>6.51244e-5</v>
      </c>
      <c r="NK16" s="151">
        <f t="shared" si="50"/>
        <v>2140.87722950068</v>
      </c>
      <c r="NM16" s="173">
        <v>45275</v>
      </c>
      <c r="NN16" s="168">
        <v>709.57</v>
      </c>
      <c r="NO16" s="149">
        <f t="shared" si="51"/>
        <v>7.0957</v>
      </c>
      <c r="NP16" s="150">
        <f t="shared" si="52"/>
        <v>6.50545e-5</v>
      </c>
      <c r="NQ16" s="151">
        <f t="shared" si="53"/>
        <v>2166.34395238358</v>
      </c>
      <c r="NS16" s="173">
        <v>45330</v>
      </c>
      <c r="NT16" s="168">
        <v>710.63</v>
      </c>
      <c r="NU16" s="149">
        <f t="shared" si="54"/>
        <v>7.1063</v>
      </c>
      <c r="NV16" s="150">
        <f t="shared" si="55"/>
        <v>6.43666e-5</v>
      </c>
      <c r="NW16" s="151">
        <f t="shared" si="56"/>
        <v>2186.23021900149</v>
      </c>
      <c r="NY16" s="173">
        <v>45366</v>
      </c>
      <c r="NZ16" s="168">
        <v>709.75</v>
      </c>
      <c r="OA16" s="149">
        <f t="shared" si="57"/>
        <v>7.0975</v>
      </c>
      <c r="OB16" s="150">
        <f t="shared" si="58"/>
        <v>6.38372e-5</v>
      </c>
      <c r="OC16" s="151">
        <f t="shared" si="59"/>
        <v>2207.09368872356</v>
      </c>
      <c r="OE16" s="173">
        <v>45398</v>
      </c>
      <c r="OF16" s="168">
        <v>710.28</v>
      </c>
      <c r="OG16" s="149">
        <f t="shared" si="60"/>
        <v>7.1028</v>
      </c>
      <c r="OH16" s="150">
        <f t="shared" si="61"/>
        <v>6.23089e-5</v>
      </c>
      <c r="OI16" s="151">
        <f t="shared" si="62"/>
        <v>2259.54153875245</v>
      </c>
      <c r="OK16" s="173">
        <v>45429</v>
      </c>
      <c r="OL16" s="168">
        <v>710.45</v>
      </c>
      <c r="OM16" s="149">
        <f t="shared" si="63"/>
        <v>7.1045</v>
      </c>
      <c r="ON16" s="150">
        <f t="shared" si="64"/>
        <v>6.23143e-5</v>
      </c>
      <c r="OO16" s="151">
        <f t="shared" si="65"/>
        <v>2258.80510513043</v>
      </c>
      <c r="OQ16" s="173">
        <v>45457</v>
      </c>
      <c r="OR16" s="168">
        <v>711.51</v>
      </c>
      <c r="OS16" s="149">
        <f t="shared" si="66"/>
        <v>7.1151</v>
      </c>
      <c r="OT16" s="150">
        <f t="shared" si="67"/>
        <v>6.17803e-5</v>
      </c>
      <c r="OU16" s="151">
        <f t="shared" si="68"/>
        <v>2274.93492888568</v>
      </c>
      <c r="OW16" s="173">
        <v>45490</v>
      </c>
      <c r="OX16" s="168">
        <v>713.18</v>
      </c>
      <c r="OY16" s="149">
        <f t="shared" si="69"/>
        <v>7.1318</v>
      </c>
      <c r="OZ16" s="150">
        <f t="shared" si="70"/>
        <v>6.20854e-5</v>
      </c>
      <c r="PA16" s="151">
        <f t="shared" si="71"/>
        <v>2258.45458034727</v>
      </c>
      <c r="PC16" s="173">
        <v>45520</v>
      </c>
      <c r="PD16" s="168">
        <v>714.64</v>
      </c>
      <c r="PE16" s="149">
        <f t="shared" si="72"/>
        <v>7.1464</v>
      </c>
      <c r="PF16" s="150">
        <f t="shared" si="73"/>
        <v>6.48115e-5</v>
      </c>
      <c r="PG16" s="151">
        <f t="shared" si="74"/>
        <v>2159.03959058447</v>
      </c>
      <c r="PI16" s="147">
        <v>45547</v>
      </c>
      <c r="PJ16" s="152">
        <v>712.14</v>
      </c>
      <c r="PK16" s="149">
        <f t="shared" si="75"/>
        <v>7.1214</v>
      </c>
      <c r="PL16" s="150">
        <f>PL$2</f>
        <v>6.6128e-5</v>
      </c>
      <c r="PM16" s="151">
        <f t="shared" si="76"/>
        <v>2123.48516768714</v>
      </c>
      <c r="PO16" s="147">
        <v>45582</v>
      </c>
      <c r="PP16" s="152">
        <v>712.2</v>
      </c>
      <c r="PQ16" s="149">
        <f t="shared" si="77"/>
        <v>7.122</v>
      </c>
      <c r="PR16" s="150">
        <f>PR$2</f>
        <v>6.35647e-5</v>
      </c>
      <c r="PS16" s="151">
        <f t="shared" si="78"/>
        <v>2208.93038418808</v>
      </c>
      <c r="PU16" s="147">
        <v>45611</v>
      </c>
      <c r="PV16" s="177">
        <v>719.92</v>
      </c>
      <c r="PW16" s="149">
        <f t="shared" si="79"/>
        <v>7.1992</v>
      </c>
      <c r="PX16" s="150">
        <f>PX$2</f>
        <v>6.30358043368633e-5</v>
      </c>
      <c r="PY16" s="151">
        <f t="shared" si="80"/>
        <v>2203.57817535282</v>
      </c>
      <c r="QA16" s="147">
        <v>45643</v>
      </c>
      <c r="QB16" s="152">
        <v>718.91</v>
      </c>
      <c r="QC16" s="149">
        <f t="shared" si="81"/>
        <v>7.1891</v>
      </c>
      <c r="QD16" s="150">
        <f>QD$2</f>
        <v>6.18735305036505e-5</v>
      </c>
      <c r="QE16" s="151">
        <f t="shared" si="82"/>
        <v>2248.12563464133</v>
      </c>
      <c r="QG16" s="147">
        <v>45660</v>
      </c>
      <c r="QH16" s="152">
        <v>718.78</v>
      </c>
      <c r="QI16" s="149">
        <f t="shared" si="83"/>
        <v>7.1878</v>
      </c>
      <c r="QJ16" s="150">
        <f>QJ$2</f>
        <v>6.10575161802418e-5</v>
      </c>
      <c r="QK16" s="151">
        <f t="shared" si="192"/>
        <v>2278.58315479006</v>
      </c>
      <c r="QM16" s="147">
        <v>45702</v>
      </c>
      <c r="QN16" s="152">
        <v>717.06</v>
      </c>
      <c r="QO16" s="149">
        <f t="shared" si="193"/>
        <v>7.1706</v>
      </c>
      <c r="QP16" s="150">
        <f t="shared" si="194"/>
        <v>6.30676084762866e-5</v>
      </c>
      <c r="QQ16" s="151">
        <f t="shared" si="195"/>
        <v>2211.2514991772</v>
      </c>
      <c r="QS16" s="147">
        <v>45702</v>
      </c>
      <c r="QT16" s="152">
        <v>717.06</v>
      </c>
      <c r="QU16" s="149">
        <f t="shared" si="84"/>
        <v>7.1706</v>
      </c>
      <c r="QV16" s="150">
        <f>QV$2</f>
        <v>6.30676084762866e-5</v>
      </c>
      <c r="QW16" s="151">
        <f t="shared" si="85"/>
        <v>2211.2514991772</v>
      </c>
      <c r="QY16" s="147">
        <v>45733</v>
      </c>
      <c r="QZ16" s="152">
        <v>716.88</v>
      </c>
      <c r="RA16" s="149">
        <f t="shared" si="86"/>
        <v>7.1688</v>
      </c>
      <c r="RB16" s="150">
        <f>RB$2</f>
        <v>6.02845430431637e-5</v>
      </c>
      <c r="RC16" s="151">
        <f t="shared" si="196"/>
        <v>2313.91585760518</v>
      </c>
      <c r="RE16" s="170">
        <v>45763</v>
      </c>
      <c r="RF16" s="152">
        <v>721.33</v>
      </c>
      <c r="RG16" s="149">
        <f t="shared" si="87"/>
        <v>7.2133</v>
      </c>
      <c r="RH16" s="150">
        <f>RH$2</f>
        <v>5.95699052838506e-5</v>
      </c>
      <c r="RI16" s="151">
        <f t="shared" si="197"/>
        <v>2327.22886889496</v>
      </c>
      <c r="RK16" s="170">
        <v>45793</v>
      </c>
      <c r="RL16" s="152">
        <v>719.38</v>
      </c>
      <c r="RM16" s="149">
        <f t="shared" si="88"/>
        <v>7.1938</v>
      </c>
      <c r="RN16" s="150">
        <f>RN$2</f>
        <v>6.15195324515534e-5</v>
      </c>
      <c r="RO16" s="151">
        <f t="shared" si="89"/>
        <v>2259.5846423309</v>
      </c>
      <c r="RQ16" s="170">
        <v>45824</v>
      </c>
      <c r="RR16" s="152">
        <v>717.89</v>
      </c>
      <c r="RS16" s="149">
        <f t="shared" si="198"/>
        <v>7.1789</v>
      </c>
      <c r="RT16" s="150">
        <f>RT$2</f>
        <v>6.16029076572414e-5</v>
      </c>
      <c r="RU16" s="151">
        <f t="shared" si="90"/>
        <v>2261.20993466966</v>
      </c>
      <c r="RW16" s="147">
        <v>45855</v>
      </c>
      <c r="RX16" s="152">
        <v>714.61</v>
      </c>
      <c r="RY16" s="149">
        <f t="shared" si="199"/>
        <v>7.1461</v>
      </c>
      <c r="RZ16" s="150">
        <f>RZ$2</f>
        <v>6.10239824250931e-5</v>
      </c>
      <c r="SA16" s="151">
        <f t="shared" si="91"/>
        <v>2293.13891493262</v>
      </c>
      <c r="SC16" s="147">
        <v>45884</v>
      </c>
      <c r="SD16" s="152">
        <v>713.71</v>
      </c>
      <c r="SE16" s="149">
        <f t="shared" si="200"/>
        <v>7.1371</v>
      </c>
      <c r="SF16" s="150">
        <f>SF$2</f>
        <v>6.11396429444852e-5</v>
      </c>
      <c r="SG16" s="151">
        <f t="shared" si="201"/>
        <v>2291.68709980244</v>
      </c>
      <c r="SI16" s="147">
        <v>45916</v>
      </c>
      <c r="SJ16" s="152">
        <v>710.27</v>
      </c>
      <c r="SK16" s="149">
        <f t="shared" si="92"/>
        <v>7.1027</v>
      </c>
      <c r="SL16" s="150">
        <f>SL$2</f>
        <v>5.99520383693046e-5</v>
      </c>
      <c r="SM16" s="151">
        <f t="shared" si="93"/>
        <v>2348.40272009236</v>
      </c>
      <c r="SO16" s="147">
        <v>45947</v>
      </c>
      <c r="SP16" s="148">
        <v>709.49</v>
      </c>
      <c r="SQ16" s="149">
        <f t="shared" si="94"/>
        <v>7.0949</v>
      </c>
      <c r="SR16" s="150">
        <f>SR$2</f>
        <v>6.00961538461538e-5</v>
      </c>
      <c r="SS16" s="151">
        <f t="shared" si="95"/>
        <v>2345.34665745818</v>
      </c>
      <c r="SU16" s="147">
        <v>45975</v>
      </c>
      <c r="SV16" s="148">
        <v>708.25</v>
      </c>
      <c r="SW16" s="299">
        <f t="shared" si="202"/>
        <v>7.0825</v>
      </c>
      <c r="SX16" s="150">
        <f>SX$2</f>
        <v>6.00817111271329e-5</v>
      </c>
      <c r="SY16" s="151">
        <f t="shared" si="203"/>
        <v>2350.01764913519</v>
      </c>
      <c r="TA16" s="147">
        <v>46008</v>
      </c>
      <c r="TB16" s="148">
        <v>705.73</v>
      </c>
      <c r="TC16" s="299">
        <f t="shared" si="96"/>
        <v>7.0573</v>
      </c>
      <c r="TD16" s="150">
        <f>TD$2</f>
        <v>5.95876534382076e-5</v>
      </c>
      <c r="TE16" s="151">
        <f t="shared" si="97"/>
        <v>2377.96324373344</v>
      </c>
      <c r="TG16" s="147">
        <v>46038</v>
      </c>
      <c r="TH16" s="148">
        <v>700.78</v>
      </c>
      <c r="TI16" s="299">
        <f t="shared" si="98"/>
        <v>7.0078</v>
      </c>
      <c r="TJ16" s="150">
        <f>TJ$2</f>
        <v>5.95734540688669e-5</v>
      </c>
      <c r="TK16" s="151">
        <f t="shared" si="99"/>
        <v>2395.33091697823</v>
      </c>
      <c r="TM16" s="147">
        <v>46058</v>
      </c>
      <c r="TN16" s="148">
        <v>695.7</v>
      </c>
      <c r="TO16" s="299">
        <f t="shared" si="100"/>
        <v>6.957</v>
      </c>
      <c r="TP16" s="150">
        <f>TP$2</f>
        <v>5.96729920038191e-5</v>
      </c>
      <c r="TQ16" s="151">
        <f t="shared" si="101"/>
        <v>2408.79689521345</v>
      </c>
      <c r="TS16" s="147">
        <v>46098</v>
      </c>
      <c r="TT16" s="148">
        <v>689.61</v>
      </c>
      <c r="TU16" s="299">
        <f t="shared" si="204"/>
        <v>6.8961</v>
      </c>
      <c r="TV16" s="150">
        <f>TV$2</f>
        <v>5.91434957236295e-5</v>
      </c>
      <c r="TW16" s="151">
        <f t="shared" si="102"/>
        <v>2451.82494453387</v>
      </c>
      <c r="TY16" s="147">
        <v>46128</v>
      </c>
      <c r="TZ16" s="148">
        <v>686.16</v>
      </c>
      <c r="UA16" s="299">
        <f t="shared" si="103"/>
        <v>6.8616</v>
      </c>
      <c r="UB16" s="150">
        <f>UB$2</f>
        <v>5.77233895174325e-5</v>
      </c>
      <c r="UC16" s="151">
        <f t="shared" si="104"/>
        <v>2524.77556255101</v>
      </c>
      <c r="UE16" s="147">
        <v>46157</v>
      </c>
      <c r="UF16" s="148">
        <v>684.15</v>
      </c>
      <c r="UG16" s="299">
        <f t="shared" si="105"/>
        <v>6.8415</v>
      </c>
      <c r="UH16" s="150">
        <f>UH$2</f>
        <v>5.62145145876665e-5</v>
      </c>
      <c r="UI16" s="151">
        <f t="shared" si="106"/>
        <v>2600.16078345392</v>
      </c>
      <c r="UK16" s="147">
        <v>46188</v>
      </c>
      <c r="UL16" s="148">
        <v>680.88</v>
      </c>
      <c r="UM16" s="299">
        <f t="shared" si="107"/>
        <v>6.8088</v>
      </c>
      <c r="UN16" s="150">
        <f>UN$2</f>
        <v>5.60035842293907e-5</v>
      </c>
      <c r="UO16" s="151">
        <f t="shared" si="108"/>
        <v>2622.48854423687</v>
      </c>
    </row>
    <row r="17" ht="15" customHeight="1" spans="2:561">
      <c r="B17" s="215">
        <v>43355</v>
      </c>
      <c r="C17" s="216">
        <v>685.46</v>
      </c>
      <c r="D17" s="217">
        <f t="shared" si="109"/>
        <v>6.8546</v>
      </c>
      <c r="E17" s="218">
        <v>6.69232056215493e-5</v>
      </c>
      <c r="F17" s="219">
        <f t="shared" si="110"/>
        <v>2179.92297143524</v>
      </c>
      <c r="H17" s="215" t="s">
        <v>3489</v>
      </c>
      <c r="I17" s="216" t="s">
        <v>3490</v>
      </c>
      <c r="J17" s="217">
        <f t="shared" si="111"/>
        <v>6.9119</v>
      </c>
      <c r="K17" s="218">
        <v>6.56491055309371e-5</v>
      </c>
      <c r="L17" s="219">
        <f t="shared" si="112"/>
        <v>2203.80792546189</v>
      </c>
      <c r="N17" s="215" t="s">
        <v>3491</v>
      </c>
      <c r="O17" s="216" t="s">
        <v>3492</v>
      </c>
      <c r="P17" s="217">
        <f t="shared" si="113"/>
        <v>6.9392</v>
      </c>
      <c r="Q17" s="218">
        <v>6.97495989398061e-5</v>
      </c>
      <c r="R17" s="219">
        <f t="shared" si="114"/>
        <v>2066.08830989163</v>
      </c>
      <c r="T17" s="215">
        <v>43447</v>
      </c>
      <c r="U17" s="216">
        <v>687.69</v>
      </c>
      <c r="V17" s="217">
        <f t="shared" si="205"/>
        <v>6.8769</v>
      </c>
      <c r="W17" s="218">
        <v>6.87710611374733e-5</v>
      </c>
      <c r="X17" s="219">
        <f t="shared" si="115"/>
        <v>2114.47018278585</v>
      </c>
      <c r="Z17" s="215" t="s">
        <v>3493</v>
      </c>
      <c r="AA17" s="216" t="s">
        <v>3494</v>
      </c>
      <c r="AB17" s="217">
        <f t="shared" si="0"/>
        <v>6.7615</v>
      </c>
      <c r="AC17" s="218">
        <v>7.10984713828653e-5</v>
      </c>
      <c r="AD17" s="219">
        <f t="shared" si="116"/>
        <v>2080.15972787103</v>
      </c>
      <c r="AF17" s="215">
        <v>43509</v>
      </c>
      <c r="AG17" s="216">
        <v>676.75</v>
      </c>
      <c r="AH17" s="217">
        <f t="shared" si="1"/>
        <v>6.7675</v>
      </c>
      <c r="AI17" s="218">
        <v>7.12250712250712e-5</v>
      </c>
      <c r="AJ17" s="219">
        <f t="shared" si="117"/>
        <v>2074.62135205024</v>
      </c>
      <c r="AL17" s="215">
        <v>43538</v>
      </c>
      <c r="AM17" s="216">
        <v>670.09</v>
      </c>
      <c r="AN17" s="217">
        <f t="shared" si="2"/>
        <v>6.7009</v>
      </c>
      <c r="AO17" s="218">
        <v>7.0212392487274e-5</v>
      </c>
      <c r="AP17" s="219">
        <f t="shared" si="118"/>
        <v>2125.46075900252</v>
      </c>
      <c r="AR17" s="215">
        <v>43570</v>
      </c>
      <c r="AS17" s="216">
        <v>671.12</v>
      </c>
      <c r="AT17" s="217">
        <f t="shared" si="3"/>
        <v>6.7112</v>
      </c>
      <c r="AU17" s="218">
        <v>7.03705006861124e-5</v>
      </c>
      <c r="AV17" s="219">
        <f t="shared" si="119"/>
        <v>2117.43056383359</v>
      </c>
      <c r="AX17" s="215">
        <v>43601</v>
      </c>
      <c r="AY17" s="216">
        <v>686.88</v>
      </c>
      <c r="AZ17" s="217">
        <f t="shared" si="4"/>
        <v>6.8688</v>
      </c>
      <c r="BA17" s="218">
        <v>6.95410292072323e-5</v>
      </c>
      <c r="BB17" s="219">
        <f t="shared" si="120"/>
        <v>2093.52434195201</v>
      </c>
      <c r="BD17" s="215">
        <v>43629</v>
      </c>
      <c r="BE17" s="216">
        <v>689.34</v>
      </c>
      <c r="BF17" s="217">
        <f t="shared" si="5"/>
        <v>6.8934</v>
      </c>
      <c r="BG17" s="218">
        <v>7.07463742483198e-5</v>
      </c>
      <c r="BH17" s="219">
        <f t="shared" si="121"/>
        <v>2050.5120840224</v>
      </c>
      <c r="BJ17" s="215" t="s">
        <v>3495</v>
      </c>
      <c r="BK17" s="216" t="s">
        <v>3496</v>
      </c>
      <c r="BL17" s="217">
        <f t="shared" si="6"/>
        <v>6.871</v>
      </c>
      <c r="BM17" s="218">
        <v>7.1301247771836e-5</v>
      </c>
      <c r="BN17" s="219">
        <f t="shared" si="122"/>
        <v>2041.18760005822</v>
      </c>
      <c r="BP17" s="248">
        <v>43692</v>
      </c>
      <c r="BQ17" s="216">
        <v>702.68</v>
      </c>
      <c r="BR17" s="217">
        <f t="shared" si="7"/>
        <v>7.0268</v>
      </c>
      <c r="BS17" s="218">
        <v>7.02740688685875e-5</v>
      </c>
      <c r="BT17" s="219">
        <f t="shared" si="123"/>
        <v>2025.10388797177</v>
      </c>
      <c r="BV17" s="248">
        <v>43720</v>
      </c>
      <c r="BW17" s="216">
        <v>708.46</v>
      </c>
      <c r="BX17" s="217">
        <f t="shared" si="8"/>
        <v>7.0846</v>
      </c>
      <c r="BY17" s="218">
        <v>7.05965407695023e-5</v>
      </c>
      <c r="BZ17" s="219">
        <f t="shared" si="124"/>
        <v>1999.40716483641</v>
      </c>
      <c r="CB17" s="249" t="s">
        <v>3497</v>
      </c>
      <c r="CC17" s="251" t="s">
        <v>3498</v>
      </c>
      <c r="CD17" s="217">
        <f t="shared" si="9"/>
        <v>7.0708</v>
      </c>
      <c r="CE17" s="252">
        <v>7.13903266107442e-5</v>
      </c>
      <c r="CF17" s="219">
        <f t="shared" si="125"/>
        <v>1981.03467782995</v>
      </c>
      <c r="CH17" s="249" t="s">
        <v>3499</v>
      </c>
      <c r="CI17" s="251" t="s">
        <v>3500</v>
      </c>
      <c r="CJ17" s="217">
        <f t="shared" si="10"/>
        <v>7.0083</v>
      </c>
      <c r="CK17" s="252">
        <v>7.097232079489e-5</v>
      </c>
      <c r="CL17" s="219">
        <f t="shared" si="126"/>
        <v>2010.47329594909</v>
      </c>
      <c r="CN17" s="257" t="s">
        <v>3501</v>
      </c>
      <c r="CO17" s="256">
        <v>699.15</v>
      </c>
      <c r="CP17" s="217">
        <f t="shared" si="11"/>
        <v>6.9915</v>
      </c>
      <c r="CQ17" s="252">
        <v>7.18623118105709e-5</v>
      </c>
      <c r="CR17" s="219">
        <f t="shared" si="127"/>
        <v>1990.34541943789</v>
      </c>
      <c r="CT17" s="257"/>
      <c r="CU17" s="256"/>
      <c r="CV17" s="217"/>
      <c r="CW17" s="252"/>
      <c r="CX17" s="219"/>
      <c r="CY17" s="217"/>
      <c r="DA17" s="262" t="s">
        <v>3502</v>
      </c>
      <c r="DB17" s="262" t="s">
        <v>3503</v>
      </c>
      <c r="DC17" s="217">
        <f t="shared" si="13"/>
        <v>6.9785</v>
      </c>
      <c r="DD17" s="263">
        <v>7.0997515086972e-5</v>
      </c>
      <c r="DE17" s="219">
        <f t="shared" si="129"/>
        <v>2018.34205058393</v>
      </c>
      <c r="DF17" s="217"/>
      <c r="DH17" s="262" t="s">
        <v>3504</v>
      </c>
      <c r="DI17" s="262" t="s">
        <v>3505</v>
      </c>
      <c r="DJ17" s="217">
        <f t="shared" si="14"/>
        <v>7.0018</v>
      </c>
      <c r="DK17" s="263">
        <v>6.12088752869166e-5</v>
      </c>
      <c r="DL17" s="219">
        <f t="shared" si="130"/>
        <v>2333.32857265275</v>
      </c>
      <c r="DM17" s="217"/>
      <c r="DO17" s="262" t="s">
        <v>3506</v>
      </c>
      <c r="DP17" s="262" t="s">
        <v>3507</v>
      </c>
      <c r="DQ17" s="217">
        <f t="shared" si="15"/>
        <v>7.0402</v>
      </c>
      <c r="DR17" s="264">
        <v>6.538084341288e-5</v>
      </c>
      <c r="DS17" s="219">
        <f t="shared" si="131"/>
        <v>2172.52350785489</v>
      </c>
      <c r="DU17" s="262" t="s">
        <v>3508</v>
      </c>
      <c r="DV17" s="262" t="s">
        <v>3509</v>
      </c>
      <c r="DW17" s="217">
        <f t="shared" si="16"/>
        <v>7.0948</v>
      </c>
      <c r="DX17" s="264">
        <v>6.79578661230037e-5</v>
      </c>
      <c r="DY17" s="219">
        <f t="shared" si="132"/>
        <v>2074.0542369059</v>
      </c>
      <c r="EA17" s="265" t="s">
        <v>3510</v>
      </c>
      <c r="EB17" s="265" t="s">
        <v>3511</v>
      </c>
      <c r="EC17" s="217">
        <f t="shared" si="17"/>
        <v>7.0608</v>
      </c>
      <c r="ED17" s="264">
        <v>7.02000702000702e-5</v>
      </c>
      <c r="EE17" s="219">
        <f t="shared" si="133"/>
        <v>2017.47677317018</v>
      </c>
      <c r="EG17" s="265" t="s">
        <v>3512</v>
      </c>
      <c r="EH17" s="265" t="s">
        <v>3513</v>
      </c>
      <c r="EI17" s="217">
        <f t="shared" si="18"/>
        <v>6.9913</v>
      </c>
      <c r="EJ17" s="264">
        <v>6.84931506849315e-5</v>
      </c>
      <c r="EK17" s="219">
        <f t="shared" si="134"/>
        <v>2088.30975641154</v>
      </c>
      <c r="EM17" s="265" t="s">
        <v>3514</v>
      </c>
      <c r="EN17" s="265" t="s">
        <v>3515</v>
      </c>
      <c r="EO17" s="217">
        <f t="shared" si="19"/>
        <v>6.9405</v>
      </c>
      <c r="EP17" s="264">
        <v>6.83760683760684e-5</v>
      </c>
      <c r="EQ17" s="219">
        <f t="shared" si="135"/>
        <v>2107.19688783229</v>
      </c>
      <c r="ES17" s="265" t="s">
        <v>3516</v>
      </c>
      <c r="ET17" s="265" t="s">
        <v>3517</v>
      </c>
      <c r="EU17" s="217">
        <f t="shared" si="20"/>
        <v>6.8222</v>
      </c>
      <c r="EV17" s="264">
        <v>7.3909830007391e-5</v>
      </c>
      <c r="EW17" s="219">
        <f t="shared" si="136"/>
        <v>1983.23121573686</v>
      </c>
      <c r="EY17" s="265" t="s">
        <v>3518</v>
      </c>
      <c r="EZ17" s="265" t="s">
        <v>3519</v>
      </c>
      <c r="FA17" s="217">
        <f t="shared" si="137"/>
        <v>6.7374</v>
      </c>
      <c r="FB17" s="264">
        <v>6.83760683760684e-5</v>
      </c>
      <c r="FC17" s="219">
        <f t="shared" si="138"/>
        <v>2170.71867485974</v>
      </c>
      <c r="FE17" s="265" t="s">
        <v>3520</v>
      </c>
      <c r="FF17" s="265" t="s">
        <v>3521</v>
      </c>
      <c r="FG17" s="217">
        <f t="shared" si="139"/>
        <v>6.6285</v>
      </c>
      <c r="FH17" s="264">
        <v>7.097232079489e-5</v>
      </c>
      <c r="FI17" s="219">
        <f t="shared" si="140"/>
        <v>2125.66945764502</v>
      </c>
      <c r="FK17" s="265" t="s">
        <v>3522</v>
      </c>
      <c r="FL17" s="265" t="s">
        <v>3523</v>
      </c>
      <c r="FM17" s="217">
        <f t="shared" si="141"/>
        <v>6.5355</v>
      </c>
      <c r="FN17" s="264">
        <v>7.11743772241993e-5</v>
      </c>
      <c r="FO17" s="219">
        <f t="shared" si="142"/>
        <v>2149.79726111239</v>
      </c>
      <c r="FQ17" s="265" t="s">
        <v>3524</v>
      </c>
      <c r="FR17" s="265" t="s">
        <v>3525</v>
      </c>
      <c r="FS17" s="217">
        <f t="shared" si="143"/>
        <v>6.4746</v>
      </c>
      <c r="FT17" s="264">
        <v>7.10732054015636e-5</v>
      </c>
      <c r="FU17" s="219">
        <f t="shared" si="144"/>
        <v>2173.10721897878</v>
      </c>
      <c r="FW17" s="265" t="s">
        <v>3526</v>
      </c>
      <c r="FX17" s="265" t="s">
        <v>3527</v>
      </c>
      <c r="FY17" s="217">
        <f t="shared" si="145"/>
        <v>6.4605</v>
      </c>
      <c r="FZ17" s="264">
        <v>7.10101189419492e-5</v>
      </c>
      <c r="GA17" s="219">
        <f t="shared" si="146"/>
        <v>2179.78484637412</v>
      </c>
      <c r="GC17" s="265" t="s">
        <v>3528</v>
      </c>
      <c r="GD17" s="265" t="s">
        <v>3529</v>
      </c>
      <c r="GE17" s="217">
        <f t="shared" si="147"/>
        <v>6.5029</v>
      </c>
      <c r="GF17" s="272">
        <v>6.9060773480663e-5</v>
      </c>
      <c r="GG17" s="219">
        <f t="shared" si="148"/>
        <v>2226.69885743284</v>
      </c>
      <c r="GI17" s="265" t="s">
        <v>3530</v>
      </c>
      <c r="GJ17" s="265" t="s">
        <v>3531</v>
      </c>
      <c r="GK17" s="217">
        <f t="shared" si="149"/>
        <v>6.5297</v>
      </c>
      <c r="GL17" s="272">
        <v>6.9204152249135e-5</v>
      </c>
      <c r="GM17" s="219">
        <f t="shared" si="150"/>
        <v>2212.96537360062</v>
      </c>
      <c r="GO17" s="265" t="s">
        <v>3532</v>
      </c>
      <c r="GP17" s="265" t="s">
        <v>3533</v>
      </c>
      <c r="GQ17" s="217">
        <f t="shared" si="151"/>
        <v>6.4525</v>
      </c>
      <c r="GR17" s="272">
        <v>7.00035001750088e-5</v>
      </c>
      <c r="GS17" s="219">
        <f t="shared" si="152"/>
        <v>2213.87059279349</v>
      </c>
      <c r="GU17" s="265" t="s">
        <v>3534</v>
      </c>
      <c r="GV17" s="265" t="s">
        <v>3535</v>
      </c>
      <c r="GW17" s="217">
        <f t="shared" si="153"/>
        <v>6.407</v>
      </c>
      <c r="GX17" s="272">
        <v>6.90369347600966e-5</v>
      </c>
      <c r="GY17" s="219">
        <f t="shared" si="154"/>
        <v>2260.80849071328</v>
      </c>
      <c r="HA17" s="265" t="s">
        <v>3536</v>
      </c>
      <c r="HB17" s="265" t="s">
        <v>3537</v>
      </c>
      <c r="HC17" s="217">
        <f t="shared" si="155"/>
        <v>6.464</v>
      </c>
      <c r="HD17" s="272">
        <v>6.90488520628345e-5</v>
      </c>
      <c r="HE17" s="219">
        <f t="shared" si="156"/>
        <v>2240.48576732673</v>
      </c>
      <c r="HG17" s="168" t="s">
        <v>1975</v>
      </c>
      <c r="HH17" s="168" t="s">
        <v>3538</v>
      </c>
      <c r="HI17" s="149">
        <f t="shared" si="157"/>
        <v>6.4497</v>
      </c>
      <c r="HJ17" s="291">
        <v>6.98557033069345e-5</v>
      </c>
      <c r="HK17" s="151">
        <f t="shared" si="158"/>
        <v>2219.51771710312</v>
      </c>
      <c r="HM17" s="168" t="s">
        <v>1632</v>
      </c>
      <c r="HN17" s="168" t="s">
        <v>408</v>
      </c>
      <c r="HO17" s="149">
        <f t="shared" si="159"/>
        <v>6.4414</v>
      </c>
      <c r="HP17" s="291">
        <v>7.05593623914055e-5</v>
      </c>
      <c r="HQ17" s="151">
        <f t="shared" si="160"/>
        <v>2200.21480873723</v>
      </c>
      <c r="HS17" s="168" t="s">
        <v>409</v>
      </c>
      <c r="HT17" s="168" t="s">
        <v>389</v>
      </c>
      <c r="HU17" s="149">
        <f t="shared" si="161"/>
        <v>6.3896</v>
      </c>
      <c r="HV17" s="150">
        <v>6.98092398116143e-5</v>
      </c>
      <c r="HW17" s="151">
        <f t="shared" si="162"/>
        <v>2241.88545730562</v>
      </c>
      <c r="HY17" s="168" t="s">
        <v>410</v>
      </c>
      <c r="HZ17" s="168" t="s">
        <v>411</v>
      </c>
      <c r="IA17" s="149">
        <f t="shared" si="163"/>
        <v>6.3637</v>
      </c>
      <c r="IB17" s="150">
        <v>7.00653647186363e-5</v>
      </c>
      <c r="IC17" s="151">
        <f t="shared" si="164"/>
        <v>2242.781242359</v>
      </c>
      <c r="IE17" s="168" t="s">
        <v>412</v>
      </c>
      <c r="IF17" s="168" t="s">
        <v>170</v>
      </c>
      <c r="IG17" s="149">
        <f t="shared" si="165"/>
        <v>6.3728</v>
      </c>
      <c r="IH17" s="150">
        <f t="shared" si="166"/>
        <v>7.00653647186363e-5</v>
      </c>
      <c r="II17" s="151">
        <f t="shared" si="167"/>
        <v>2239.57867687673</v>
      </c>
      <c r="IK17" s="168" t="s">
        <v>413</v>
      </c>
      <c r="IL17" s="168" t="s">
        <v>414</v>
      </c>
      <c r="IM17" s="149">
        <f t="shared" si="168"/>
        <v>6.3681</v>
      </c>
      <c r="IN17" s="150">
        <v>6.95509576789906e-5</v>
      </c>
      <c r="IO17" s="151">
        <f t="shared" si="169"/>
        <v>2257.80801809017</v>
      </c>
      <c r="IQ17" s="168" t="s">
        <v>415</v>
      </c>
      <c r="IR17" s="168" t="s">
        <v>416</v>
      </c>
      <c r="IS17" s="149">
        <f t="shared" si="170"/>
        <v>6.38</v>
      </c>
      <c r="IT17" s="150">
        <v>6.97405036048495e-5</v>
      </c>
      <c r="IU17" s="151">
        <f t="shared" si="171"/>
        <v>2247.47175329153</v>
      </c>
      <c r="IW17" s="168" t="s">
        <v>417</v>
      </c>
      <c r="IX17" s="168" t="s">
        <v>418</v>
      </c>
      <c r="IY17" s="149">
        <f t="shared" si="172"/>
        <v>6.354</v>
      </c>
      <c r="IZ17" s="150">
        <v>6.9000900574845e-5</v>
      </c>
      <c r="JA17" s="151">
        <f t="shared" si="173"/>
        <v>2280.85685694051</v>
      </c>
      <c r="JC17" s="168" t="s">
        <v>419</v>
      </c>
      <c r="JD17" s="168" t="s">
        <v>420</v>
      </c>
      <c r="JE17" s="149">
        <f t="shared" si="174"/>
        <v>6.7871</v>
      </c>
      <c r="JF17" s="150">
        <v>6.87132691338819e-5</v>
      </c>
      <c r="JG17" s="151">
        <f t="shared" si="175"/>
        <v>2144.24862724875</v>
      </c>
      <c r="JI17" s="168" t="s">
        <v>421</v>
      </c>
      <c r="JJ17" s="168" t="s">
        <v>422</v>
      </c>
      <c r="JK17" s="149">
        <f t="shared" si="176"/>
        <v>6.7518</v>
      </c>
      <c r="JL17" s="150">
        <v>6.72696283020953e-5</v>
      </c>
      <c r="JM17" s="151">
        <f t="shared" si="177"/>
        <v>2201.7165286294</v>
      </c>
      <c r="JO17" s="168" t="s">
        <v>423</v>
      </c>
      <c r="JP17" s="168" t="s">
        <v>424</v>
      </c>
      <c r="JQ17" s="149">
        <f t="shared" si="178"/>
        <v>6.7265</v>
      </c>
      <c r="JR17" s="150">
        <v>6.6964057824237e-5</v>
      </c>
      <c r="JS17" s="151">
        <f t="shared" si="179"/>
        <v>2220.08238370624</v>
      </c>
      <c r="JU17" s="168" t="s">
        <v>425</v>
      </c>
      <c r="JV17" s="168" t="s">
        <v>426</v>
      </c>
      <c r="JW17" s="149">
        <f t="shared" si="180"/>
        <v>6.773</v>
      </c>
      <c r="JX17" s="150">
        <v>6.75440952642568e-5</v>
      </c>
      <c r="JY17" s="151">
        <f t="shared" si="181"/>
        <v>2185.9062690093</v>
      </c>
      <c r="KA17" s="168" t="s">
        <v>427</v>
      </c>
      <c r="KB17" s="168" t="s">
        <v>428</v>
      </c>
      <c r="KC17" s="149">
        <f t="shared" si="182"/>
        <v>6.9101</v>
      </c>
      <c r="KD17" s="150">
        <v>6.59566177164246e-5</v>
      </c>
      <c r="KE17" s="151">
        <f t="shared" si="183"/>
        <v>2194.10441296074</v>
      </c>
      <c r="KG17" s="168" t="s">
        <v>429</v>
      </c>
      <c r="KH17" s="168" t="s">
        <v>430</v>
      </c>
      <c r="KI17" s="149">
        <f t="shared" si="184"/>
        <v>7.1088</v>
      </c>
      <c r="KJ17" s="150">
        <v>6.47757714536832e-5</v>
      </c>
      <c r="KK17" s="151">
        <f t="shared" si="185"/>
        <v>2171.65638982669</v>
      </c>
      <c r="KM17" s="168" t="s">
        <v>431</v>
      </c>
      <c r="KN17" s="168" t="s">
        <v>432</v>
      </c>
      <c r="KO17" s="149">
        <f t="shared" si="186"/>
        <v>7.0421</v>
      </c>
      <c r="KP17" s="150">
        <v>6.34553649821879e-5</v>
      </c>
      <c r="KQ17" s="151">
        <f t="shared" si="187"/>
        <v>2237.84223299868</v>
      </c>
      <c r="KS17" s="168" t="s">
        <v>433</v>
      </c>
      <c r="KT17" s="168" t="s">
        <v>434</v>
      </c>
      <c r="KU17" s="149">
        <f t="shared" si="21"/>
        <v>6.9343</v>
      </c>
      <c r="KV17" s="150">
        <v>6.38655925980027e-5</v>
      </c>
      <c r="KW17" s="151">
        <f t="shared" si="22"/>
        <v>2258.03374039197</v>
      </c>
      <c r="KY17" s="168" t="s">
        <v>435</v>
      </c>
      <c r="KZ17" s="168" t="s">
        <v>436</v>
      </c>
      <c r="LA17" s="149">
        <f t="shared" si="23"/>
        <v>6.8265</v>
      </c>
      <c r="LB17" s="150">
        <v>6.67473969847454e-5</v>
      </c>
      <c r="LC17" s="151">
        <f t="shared" si="188"/>
        <v>2194.66163451256</v>
      </c>
      <c r="LE17" s="172">
        <v>44970</v>
      </c>
      <c r="LF17" s="168">
        <v>681.51</v>
      </c>
      <c r="LG17" s="149">
        <f t="shared" si="189"/>
        <v>6.8151</v>
      </c>
      <c r="LH17" s="150">
        <f t="shared" si="190"/>
        <v>6.55264e-5</v>
      </c>
      <c r="LI17" s="151">
        <f t="shared" si="191"/>
        <v>2239.29576442681</v>
      </c>
      <c r="LK17" s="172">
        <v>45001</v>
      </c>
      <c r="LL17" s="168">
        <v>691.49</v>
      </c>
      <c r="LM17" s="149">
        <f t="shared" si="24"/>
        <v>6.9149</v>
      </c>
      <c r="LN17" s="150">
        <f t="shared" si="25"/>
        <v>6.64823e-5</v>
      </c>
      <c r="LO17" s="151">
        <f t="shared" si="26"/>
        <v>2175.24440526852</v>
      </c>
      <c r="LQ17" s="172">
        <v>45029</v>
      </c>
      <c r="LR17" s="168">
        <v>686.58</v>
      </c>
      <c r="LS17" s="149">
        <f t="shared" si="27"/>
        <v>6.8658</v>
      </c>
      <c r="LT17" s="150">
        <f t="shared" si="28"/>
        <v>6.79351e-5</v>
      </c>
      <c r="LU17" s="151">
        <f t="shared" si="29"/>
        <v>2143.94990073718</v>
      </c>
      <c r="LW17" s="172">
        <v>45062</v>
      </c>
      <c r="LX17" s="168">
        <v>695.06</v>
      </c>
      <c r="LY17" s="149">
        <f t="shared" si="30"/>
        <v>6.9506</v>
      </c>
      <c r="LZ17" s="150">
        <f t="shared" si="31"/>
        <v>6.67428e-5</v>
      </c>
      <c r="MA17" s="151">
        <f t="shared" si="32"/>
        <v>2155.6253474729</v>
      </c>
      <c r="MC17" s="172">
        <v>45090</v>
      </c>
      <c r="MD17" s="168">
        <v>714.98</v>
      </c>
      <c r="ME17" s="149">
        <f t="shared" si="33"/>
        <v>7.1498</v>
      </c>
      <c r="MF17" s="150">
        <f t="shared" si="34"/>
        <v>6.68923822474943e-5</v>
      </c>
      <c r="MG17" s="151">
        <f t="shared" si="35"/>
        <v>2090.88161375143</v>
      </c>
      <c r="MI17" s="172">
        <v>45121</v>
      </c>
      <c r="MJ17" s="168">
        <v>713.18</v>
      </c>
      <c r="MK17" s="149">
        <f t="shared" si="36"/>
        <v>7.1318</v>
      </c>
      <c r="ML17" s="150">
        <f t="shared" si="37"/>
        <v>6.64471e-5</v>
      </c>
      <c r="MM17" s="151">
        <f t="shared" si="38"/>
        <v>2110.20580285208</v>
      </c>
      <c r="MO17" s="172">
        <v>45154</v>
      </c>
      <c r="MP17" s="168">
        <v>719.86</v>
      </c>
      <c r="MQ17" s="149">
        <f t="shared" si="39"/>
        <v>7.1986</v>
      </c>
      <c r="MR17" s="150">
        <f t="shared" si="40"/>
        <v>6.64309e-5</v>
      </c>
      <c r="MS17" s="151">
        <f t="shared" si="41"/>
        <v>2091.13379939079</v>
      </c>
      <c r="MU17" s="173">
        <v>45182</v>
      </c>
      <c r="MV17" s="168" t="s">
        <v>3539</v>
      </c>
      <c r="MW17" s="149">
        <f t="shared" si="42"/>
        <v>7.1894</v>
      </c>
      <c r="MX17" s="150">
        <f t="shared" si="43"/>
        <v>6.52523e-5</v>
      </c>
      <c r="MY17" s="151">
        <f t="shared" si="44"/>
        <v>2131.62855063293</v>
      </c>
      <c r="NA17" s="173">
        <v>45215</v>
      </c>
      <c r="NB17" s="168">
        <v>717.98</v>
      </c>
      <c r="NC17" s="149">
        <f t="shared" si="45"/>
        <v>7.1798</v>
      </c>
      <c r="ND17" s="150">
        <f t="shared" si="46"/>
        <v>6.36064234353935e-5</v>
      </c>
      <c r="NE17" s="151">
        <f t="shared" si="47"/>
        <v>2189.71038065127</v>
      </c>
      <c r="NG17" s="173">
        <v>45245</v>
      </c>
      <c r="NH17" s="168">
        <v>717.52</v>
      </c>
      <c r="NI17" s="149">
        <f t="shared" si="48"/>
        <v>7.1752</v>
      </c>
      <c r="NJ17" s="150">
        <f t="shared" si="49"/>
        <v>6.51244e-5</v>
      </c>
      <c r="NK17" s="151">
        <f t="shared" si="50"/>
        <v>2140.04178850355</v>
      </c>
      <c r="NM17" s="173">
        <v>45274</v>
      </c>
      <c r="NN17" s="168">
        <v>710.9</v>
      </c>
      <c r="NO17" s="149">
        <f t="shared" si="51"/>
        <v>7.109</v>
      </c>
      <c r="NP17" s="150">
        <f t="shared" si="52"/>
        <v>6.50545e-5</v>
      </c>
      <c r="NQ17" s="151">
        <f t="shared" si="53"/>
        <v>2162.29100899257</v>
      </c>
      <c r="NS17" s="173">
        <v>45329</v>
      </c>
      <c r="NT17" s="168">
        <v>710.49</v>
      </c>
      <c r="NU17" s="149">
        <f t="shared" si="54"/>
        <v>7.1049</v>
      </c>
      <c r="NV17" s="150">
        <f t="shared" si="55"/>
        <v>6.43666e-5</v>
      </c>
      <c r="NW17" s="151">
        <f t="shared" si="56"/>
        <v>2186.6610093443</v>
      </c>
      <c r="NY17" s="173">
        <v>45365</v>
      </c>
      <c r="NZ17" s="168">
        <v>709.74</v>
      </c>
      <c r="OA17" s="149">
        <f t="shared" si="57"/>
        <v>7.0974</v>
      </c>
      <c r="OB17" s="150">
        <f t="shared" si="58"/>
        <v>6.38372e-5</v>
      </c>
      <c r="OC17" s="151">
        <f t="shared" si="59"/>
        <v>2207.12478593788</v>
      </c>
      <c r="OE17" s="173">
        <v>45397</v>
      </c>
      <c r="OF17" s="168">
        <v>709.79</v>
      </c>
      <c r="OG17" s="149">
        <f t="shared" si="60"/>
        <v>7.0979</v>
      </c>
      <c r="OH17" s="150">
        <f t="shared" si="61"/>
        <v>6.23089e-5</v>
      </c>
      <c r="OI17" s="151">
        <f t="shared" si="62"/>
        <v>2261.10140202749</v>
      </c>
      <c r="OK17" s="173">
        <v>45428</v>
      </c>
      <c r="OL17" s="168">
        <v>710.2</v>
      </c>
      <c r="OM17" s="149">
        <f t="shared" si="63"/>
        <v>7.102</v>
      </c>
      <c r="ON17" s="150">
        <f t="shared" si="64"/>
        <v>6.23143e-5</v>
      </c>
      <c r="OO17" s="151">
        <f t="shared" si="65"/>
        <v>2259.60023506043</v>
      </c>
      <c r="OQ17" s="173">
        <v>45456</v>
      </c>
      <c r="OR17" s="168">
        <v>711.22</v>
      </c>
      <c r="OS17" s="149">
        <f t="shared" si="66"/>
        <v>7.1122</v>
      </c>
      <c r="OT17" s="150">
        <f t="shared" si="67"/>
        <v>6.17803e-5</v>
      </c>
      <c r="OU17" s="151">
        <f t="shared" si="68"/>
        <v>2275.86253374687</v>
      </c>
      <c r="OW17" s="173">
        <v>45489</v>
      </c>
      <c r="OX17" s="168">
        <v>713.28</v>
      </c>
      <c r="OY17" s="149">
        <f t="shared" si="69"/>
        <v>7.1328</v>
      </c>
      <c r="OZ17" s="150">
        <f t="shared" si="70"/>
        <v>6.20854e-5</v>
      </c>
      <c r="PA17" s="151">
        <f t="shared" si="71"/>
        <v>2258.13795089174</v>
      </c>
      <c r="PC17" s="173">
        <v>45519</v>
      </c>
      <c r="PD17" s="168">
        <v>713.99</v>
      </c>
      <c r="PE17" s="149">
        <f t="shared" si="72"/>
        <v>7.1399</v>
      </c>
      <c r="PF17" s="150">
        <f t="shared" si="73"/>
        <v>6.48115e-5</v>
      </c>
      <c r="PG17" s="151">
        <f t="shared" si="74"/>
        <v>2161.00513034536</v>
      </c>
      <c r="PI17" s="147">
        <v>45546</v>
      </c>
      <c r="PJ17" s="152">
        <v>711.82</v>
      </c>
      <c r="PK17" s="149">
        <f t="shared" si="75"/>
        <v>7.1182</v>
      </c>
      <c r="PL17" s="150">
        <f>PL$2</f>
        <v>6.6128e-5</v>
      </c>
      <c r="PM17" s="151">
        <f t="shared" si="76"/>
        <v>2124.43978437908</v>
      </c>
      <c r="PO17" s="147">
        <v>45581</v>
      </c>
      <c r="PP17" s="152">
        <v>711.91</v>
      </c>
      <c r="PQ17" s="149">
        <f t="shared" si="77"/>
        <v>7.1191</v>
      </c>
      <c r="PR17" s="150">
        <f>PR$2</f>
        <v>6.35647e-5</v>
      </c>
      <c r="PS17" s="151">
        <f t="shared" si="78"/>
        <v>2209.8302027205</v>
      </c>
      <c r="PU17" s="147">
        <v>45610</v>
      </c>
      <c r="PV17" s="177">
        <v>719.66</v>
      </c>
      <c r="PW17" s="149">
        <f t="shared" si="79"/>
        <v>7.1966</v>
      </c>
      <c r="PX17" s="150">
        <f>PX$2</f>
        <v>6.30358043368633e-5</v>
      </c>
      <c r="PY17" s="151">
        <f t="shared" si="80"/>
        <v>2204.37428785816</v>
      </c>
      <c r="QA17" s="147">
        <v>45642</v>
      </c>
      <c r="QB17" s="152">
        <v>718.82</v>
      </c>
      <c r="QC17" s="149">
        <f t="shared" si="81"/>
        <v>7.1882</v>
      </c>
      <c r="QD17" s="150">
        <f>QD$2</f>
        <v>6.18735305036505e-5</v>
      </c>
      <c r="QE17" s="151">
        <f t="shared" si="82"/>
        <v>2248.40711165521</v>
      </c>
      <c r="QG17" s="147">
        <v>45659</v>
      </c>
      <c r="QH17" s="152">
        <v>718.79</v>
      </c>
      <c r="QI17" s="149">
        <f t="shared" si="83"/>
        <v>7.1879</v>
      </c>
      <c r="QJ17" s="150">
        <f>QJ$2</f>
        <v>6.10575161802418e-5</v>
      </c>
      <c r="QK17" s="151">
        <f t="shared" si="192"/>
        <v>2278.55145452775</v>
      </c>
      <c r="QM17" s="147">
        <v>45701</v>
      </c>
      <c r="QN17" s="152">
        <v>717.19</v>
      </c>
      <c r="QO17" s="149">
        <f t="shared" si="193"/>
        <v>7.1719</v>
      </c>
      <c r="QP17" s="150">
        <f t="shared" si="194"/>
        <v>6.30676084762866e-5</v>
      </c>
      <c r="QQ17" s="151">
        <f t="shared" si="195"/>
        <v>2210.85068113052</v>
      </c>
      <c r="QS17" s="147">
        <v>45701</v>
      </c>
      <c r="QT17" s="152">
        <v>717.19</v>
      </c>
      <c r="QU17" s="149">
        <f t="shared" si="84"/>
        <v>7.1719</v>
      </c>
      <c r="QV17" s="150">
        <f>QV$2</f>
        <v>6.30676084762866e-5</v>
      </c>
      <c r="QW17" s="151">
        <f t="shared" si="85"/>
        <v>2210.85068113052</v>
      </c>
      <c r="QY17" s="147">
        <v>45730</v>
      </c>
      <c r="QZ17" s="152">
        <v>717.38</v>
      </c>
      <c r="RA17" s="149">
        <f t="shared" si="86"/>
        <v>7.1738</v>
      </c>
      <c r="RB17" s="150">
        <f>RB$2</f>
        <v>6.02845430431637e-5</v>
      </c>
      <c r="RC17" s="151">
        <f t="shared" si="196"/>
        <v>2312.30310295799</v>
      </c>
      <c r="RE17" s="170">
        <v>45762</v>
      </c>
      <c r="RF17" s="152">
        <v>720.96</v>
      </c>
      <c r="RG17" s="149">
        <f t="shared" si="87"/>
        <v>7.2096</v>
      </c>
      <c r="RH17" s="150">
        <f>RH$2</f>
        <v>5.95699052838506e-5</v>
      </c>
      <c r="RI17" s="151">
        <f t="shared" si="197"/>
        <v>2328.42321349312</v>
      </c>
      <c r="RK17" s="170">
        <v>45792</v>
      </c>
      <c r="RL17" s="152">
        <v>719.63</v>
      </c>
      <c r="RM17" s="149">
        <f t="shared" si="88"/>
        <v>7.1963</v>
      </c>
      <c r="RN17" s="150">
        <f>RN$2</f>
        <v>6.15195324515534e-5</v>
      </c>
      <c r="RO17" s="151">
        <f t="shared" si="89"/>
        <v>2258.79966093687</v>
      </c>
      <c r="RQ17" s="170">
        <v>45821</v>
      </c>
      <c r="RR17" s="152">
        <v>717.72</v>
      </c>
      <c r="RS17" s="149">
        <f t="shared" si="198"/>
        <v>7.1772</v>
      </c>
      <c r="RT17" s="150">
        <f>RT$2</f>
        <v>6.16029076572414e-5</v>
      </c>
      <c r="RU17" s="151">
        <f t="shared" si="90"/>
        <v>2261.74552750376</v>
      </c>
      <c r="RW17" s="147">
        <v>45854</v>
      </c>
      <c r="RX17" s="152">
        <v>715.26</v>
      </c>
      <c r="RY17" s="149">
        <f t="shared" si="199"/>
        <v>7.1526</v>
      </c>
      <c r="RZ17" s="150">
        <f>RZ$2</f>
        <v>6.10239824250931e-5</v>
      </c>
      <c r="SA17" s="151">
        <f t="shared" si="91"/>
        <v>2291.05500097866</v>
      </c>
      <c r="SC17" s="147">
        <v>45883</v>
      </c>
      <c r="SD17" s="152">
        <v>713.37</v>
      </c>
      <c r="SE17" s="149">
        <f t="shared" si="200"/>
        <v>7.1337</v>
      </c>
      <c r="SF17" s="150">
        <f>SF$2</f>
        <v>6.11396429444852e-5</v>
      </c>
      <c r="SG17" s="151">
        <f t="shared" si="201"/>
        <v>2292.77934311788</v>
      </c>
      <c r="SI17" s="147">
        <v>45915</v>
      </c>
      <c r="SJ17" s="152">
        <v>710.56</v>
      </c>
      <c r="SK17" s="149">
        <f t="shared" si="92"/>
        <v>7.1056</v>
      </c>
      <c r="SL17" s="150">
        <f>SL$2</f>
        <v>5.99520383693046e-5</v>
      </c>
      <c r="SM17" s="151">
        <f t="shared" si="93"/>
        <v>2347.44426930871</v>
      </c>
      <c r="SO17" s="147">
        <v>45946</v>
      </c>
      <c r="SP17" s="148">
        <v>709.68</v>
      </c>
      <c r="SQ17" s="149">
        <f t="shared" si="94"/>
        <v>7.0968</v>
      </c>
      <c r="SR17" s="150">
        <f>SR$2</f>
        <v>6.00961538461538e-5</v>
      </c>
      <c r="SS17" s="151">
        <f t="shared" si="95"/>
        <v>2344.71874647729</v>
      </c>
      <c r="SU17" s="147">
        <v>45974</v>
      </c>
      <c r="SV17" s="148">
        <v>708.65</v>
      </c>
      <c r="SW17" s="299">
        <f t="shared" si="202"/>
        <v>7.0865</v>
      </c>
      <c r="SX17" s="150">
        <f>SX$2</f>
        <v>6.00817111271329e-5</v>
      </c>
      <c r="SY17" s="151">
        <f t="shared" si="203"/>
        <v>2348.69117335779</v>
      </c>
      <c r="TA17" s="147">
        <v>46007</v>
      </c>
      <c r="TB17" s="148">
        <v>706.02</v>
      </c>
      <c r="TC17" s="299">
        <f t="shared" si="96"/>
        <v>7.0602</v>
      </c>
      <c r="TD17" s="150">
        <f>TD$2</f>
        <v>5.95876534382076e-5</v>
      </c>
      <c r="TE17" s="151">
        <f t="shared" si="97"/>
        <v>2376.98648763491</v>
      </c>
      <c r="TG17" s="147">
        <v>46037</v>
      </c>
      <c r="TH17" s="148">
        <v>700.64</v>
      </c>
      <c r="TI17" s="299">
        <f t="shared" si="98"/>
        <v>7.0064</v>
      </c>
      <c r="TJ17" s="150">
        <f>TJ$2</f>
        <v>5.95734540688669e-5</v>
      </c>
      <c r="TK17" s="151">
        <f t="shared" si="99"/>
        <v>2395.80954555835</v>
      </c>
      <c r="TM17" s="147">
        <v>46057</v>
      </c>
      <c r="TN17" s="148">
        <v>695.33</v>
      </c>
      <c r="TO17" s="299">
        <f t="shared" si="100"/>
        <v>6.9533</v>
      </c>
      <c r="TP17" s="150">
        <f>TP$2</f>
        <v>5.96729920038191e-5</v>
      </c>
      <c r="TQ17" s="151">
        <f t="shared" si="101"/>
        <v>2410.07866768297</v>
      </c>
      <c r="TS17" s="147">
        <v>46097</v>
      </c>
      <c r="TT17" s="148">
        <v>690.57</v>
      </c>
      <c r="TU17" s="299">
        <f t="shared" si="204"/>
        <v>6.9057</v>
      </c>
      <c r="TV17" s="150">
        <f t="shared" ref="TV17:TV27" si="206">TV$2</f>
        <v>5.91434957236295e-5</v>
      </c>
      <c r="TW17" s="151">
        <f t="shared" ref="TW17:TW27" si="207">1/(TU17*TV17)</f>
        <v>2448.41652547895</v>
      </c>
      <c r="TY17" s="147">
        <v>46127</v>
      </c>
      <c r="TZ17" s="148">
        <v>685.82</v>
      </c>
      <c r="UA17" s="299">
        <f t="shared" si="103"/>
        <v>6.8582</v>
      </c>
      <c r="UB17" s="150">
        <f>UB$2</f>
        <v>5.77233895174325e-5</v>
      </c>
      <c r="UC17" s="151">
        <f t="shared" si="104"/>
        <v>2526.02723746756</v>
      </c>
      <c r="UE17" s="147">
        <v>46156</v>
      </c>
      <c r="UF17" s="148">
        <v>684.01</v>
      </c>
      <c r="UG17" s="299">
        <f t="shared" si="105"/>
        <v>6.8401</v>
      </c>
      <c r="UH17" s="150">
        <f>UH$2</f>
        <v>5.62145145876665e-5</v>
      </c>
      <c r="UI17" s="151">
        <f t="shared" si="106"/>
        <v>2600.69297232497</v>
      </c>
      <c r="UK17" s="147">
        <v>46185</v>
      </c>
      <c r="UL17" s="148">
        <v>681.09</v>
      </c>
      <c r="UM17" s="299">
        <f t="shared" si="107"/>
        <v>6.8109</v>
      </c>
      <c r="UN17" s="150">
        <f>UN$2</f>
        <v>5.60035842293907e-5</v>
      </c>
      <c r="UO17" s="151">
        <f t="shared" si="108"/>
        <v>2621.67995419108</v>
      </c>
    </row>
    <row r="18" ht="15" customHeight="1" spans="2:561">
      <c r="B18" s="215">
        <v>43354</v>
      </c>
      <c r="C18" s="216">
        <v>684.88</v>
      </c>
      <c r="D18" s="217">
        <f t="shared" si="109"/>
        <v>6.8488</v>
      </c>
      <c r="E18" s="218">
        <v>6.69232056215493e-5</v>
      </c>
      <c r="F18" s="219">
        <f t="shared" si="110"/>
        <v>2181.76906903399</v>
      </c>
      <c r="H18" s="215" t="s">
        <v>3540</v>
      </c>
      <c r="I18" s="216" t="s">
        <v>3541</v>
      </c>
      <c r="J18" s="217">
        <f t="shared" si="111"/>
        <v>6.9154</v>
      </c>
      <c r="K18" s="218">
        <v>6.56491055309371e-5</v>
      </c>
      <c r="L18" s="219">
        <f t="shared" si="112"/>
        <v>2202.69254128467</v>
      </c>
      <c r="N18" s="215" t="s">
        <v>3542</v>
      </c>
      <c r="O18" s="216" t="s">
        <v>3543</v>
      </c>
      <c r="P18" s="217">
        <f t="shared" si="113"/>
        <v>6.9402</v>
      </c>
      <c r="Q18" s="218">
        <v>6.97495989398061e-5</v>
      </c>
      <c r="R18" s="219">
        <f t="shared" si="114"/>
        <v>2065.79061122158</v>
      </c>
      <c r="T18" s="215">
        <v>43446</v>
      </c>
      <c r="U18" s="216">
        <v>690.64</v>
      </c>
      <c r="V18" s="217">
        <f t="shared" si="205"/>
        <v>6.9064</v>
      </c>
      <c r="W18" s="218">
        <v>6.87710611374733e-5</v>
      </c>
      <c r="X18" s="219">
        <f t="shared" si="115"/>
        <v>2105.43843391637</v>
      </c>
      <c r="Z18" s="215" t="s">
        <v>3544</v>
      </c>
      <c r="AA18" s="216" t="s">
        <v>3545</v>
      </c>
      <c r="AB18" s="217">
        <f t="shared" si="0"/>
        <v>6.7542</v>
      </c>
      <c r="AC18" s="218">
        <v>7.10984713828653e-5</v>
      </c>
      <c r="AD18" s="219">
        <f t="shared" si="116"/>
        <v>2082.40798318083</v>
      </c>
      <c r="AF18" s="215">
        <v>43508</v>
      </c>
      <c r="AG18" s="216">
        <v>677.65</v>
      </c>
      <c r="AH18" s="217">
        <f t="shared" si="1"/>
        <v>6.7765</v>
      </c>
      <c r="AI18" s="218">
        <v>7.12250712250712e-5</v>
      </c>
      <c r="AJ18" s="219">
        <f t="shared" si="117"/>
        <v>2071.86600752601</v>
      </c>
      <c r="AL18" s="215">
        <v>43537</v>
      </c>
      <c r="AM18" s="216">
        <v>671.14</v>
      </c>
      <c r="AN18" s="217">
        <f t="shared" si="2"/>
        <v>6.7114</v>
      </c>
      <c r="AO18" s="218">
        <v>7.0212392487274e-5</v>
      </c>
      <c r="AP18" s="219">
        <f t="shared" si="118"/>
        <v>2122.13547098966</v>
      </c>
      <c r="AR18" s="215">
        <v>43567</v>
      </c>
      <c r="AS18" s="216">
        <v>672.2</v>
      </c>
      <c r="AT18" s="217">
        <f t="shared" si="3"/>
        <v>6.722</v>
      </c>
      <c r="AU18" s="218">
        <v>7.03705006861124e-5</v>
      </c>
      <c r="AV18" s="219">
        <f t="shared" si="119"/>
        <v>2114.0285629277</v>
      </c>
      <c r="AX18" s="215">
        <v>43600</v>
      </c>
      <c r="AY18" s="216">
        <v>686.49</v>
      </c>
      <c r="AZ18" s="217">
        <f t="shared" si="4"/>
        <v>6.8649</v>
      </c>
      <c r="BA18" s="218">
        <v>6.95410292072323e-5</v>
      </c>
      <c r="BB18" s="219">
        <f t="shared" si="120"/>
        <v>2094.71368847325</v>
      </c>
      <c r="BD18" s="215">
        <v>43628</v>
      </c>
      <c r="BE18" s="216">
        <v>689.32</v>
      </c>
      <c r="BF18" s="217">
        <f t="shared" si="5"/>
        <v>6.8932</v>
      </c>
      <c r="BG18" s="218">
        <v>7.07463742483198e-5</v>
      </c>
      <c r="BH18" s="219">
        <f t="shared" si="121"/>
        <v>2050.5715777868</v>
      </c>
      <c r="BJ18" s="215" t="s">
        <v>3546</v>
      </c>
      <c r="BK18" s="216" t="s">
        <v>3547</v>
      </c>
      <c r="BL18" s="217">
        <f t="shared" si="6"/>
        <v>6.8677</v>
      </c>
      <c r="BM18" s="218">
        <v>7.1301247771836e-5</v>
      </c>
      <c r="BN18" s="219">
        <f t="shared" si="122"/>
        <v>2042.16841154972</v>
      </c>
      <c r="BP18" s="248">
        <v>43691</v>
      </c>
      <c r="BQ18" s="216">
        <v>703.12</v>
      </c>
      <c r="BR18" s="217">
        <f t="shared" si="7"/>
        <v>7.0312</v>
      </c>
      <c r="BS18" s="218">
        <v>7.02740688685875e-5</v>
      </c>
      <c r="BT18" s="219">
        <f t="shared" si="123"/>
        <v>2023.83661394925</v>
      </c>
      <c r="BV18" s="248">
        <v>43719</v>
      </c>
      <c r="BW18" s="216">
        <v>708.43</v>
      </c>
      <c r="BX18" s="217">
        <f t="shared" si="8"/>
        <v>7.0843</v>
      </c>
      <c r="BY18" s="218">
        <v>7.05965407695023e-5</v>
      </c>
      <c r="BZ18" s="219">
        <f t="shared" si="124"/>
        <v>1999.49183405559</v>
      </c>
      <c r="CB18" s="249" t="s">
        <v>3548</v>
      </c>
      <c r="CC18" s="251" t="s">
        <v>3549</v>
      </c>
      <c r="CD18" s="217">
        <f t="shared" si="9"/>
        <v>7.0725</v>
      </c>
      <c r="CE18" s="252">
        <v>7.13903266107442e-5</v>
      </c>
      <c r="CF18" s="219">
        <f t="shared" si="125"/>
        <v>1980.55850123719</v>
      </c>
      <c r="CH18" s="249" t="s">
        <v>3550</v>
      </c>
      <c r="CI18" s="251" t="s">
        <v>3256</v>
      </c>
      <c r="CJ18" s="217">
        <f t="shared" si="10"/>
        <v>7.0026</v>
      </c>
      <c r="CK18" s="252">
        <v>7.097232079489e-5</v>
      </c>
      <c r="CL18" s="219">
        <f t="shared" si="126"/>
        <v>2012.10978779311</v>
      </c>
      <c r="CN18" s="257" t="s">
        <v>3551</v>
      </c>
      <c r="CO18" s="256">
        <v>701.56</v>
      </c>
      <c r="CP18" s="217">
        <f t="shared" si="11"/>
        <v>7.0156</v>
      </c>
      <c r="CQ18" s="252">
        <v>7.18623118105709e-5</v>
      </c>
      <c r="CR18" s="219">
        <f t="shared" si="127"/>
        <v>1983.50818176635</v>
      </c>
      <c r="CT18" s="257"/>
      <c r="CU18" s="256"/>
      <c r="CV18" s="217"/>
      <c r="CW18" s="252"/>
      <c r="CX18" s="219"/>
      <c r="CY18" s="217"/>
      <c r="DA18" s="262" t="s">
        <v>3552</v>
      </c>
      <c r="DB18" s="262" t="s">
        <v>3302</v>
      </c>
      <c r="DC18" s="217">
        <f t="shared" si="13"/>
        <v>6.9718</v>
      </c>
      <c r="DD18" s="263">
        <v>7.0997515086972e-5</v>
      </c>
      <c r="DE18" s="219">
        <f t="shared" si="129"/>
        <v>2020.28170630253</v>
      </c>
      <c r="DF18" s="217"/>
      <c r="DH18" s="262" t="s">
        <v>3553</v>
      </c>
      <c r="DI18" s="262" t="s">
        <v>3554</v>
      </c>
      <c r="DJ18" s="217">
        <f t="shared" si="14"/>
        <v>7.0033</v>
      </c>
      <c r="DK18" s="263">
        <v>6.12088752869166e-5</v>
      </c>
      <c r="DL18" s="219">
        <f t="shared" si="130"/>
        <v>2332.82880927563</v>
      </c>
      <c r="DM18" s="217"/>
      <c r="DO18" s="262" t="s">
        <v>3555</v>
      </c>
      <c r="DP18" s="262" t="s">
        <v>3556</v>
      </c>
      <c r="DQ18" s="217">
        <f t="shared" si="15"/>
        <v>7.0406</v>
      </c>
      <c r="DR18" s="264">
        <v>6.538084341288e-5</v>
      </c>
      <c r="DS18" s="219">
        <f t="shared" si="131"/>
        <v>2172.40007953868</v>
      </c>
      <c r="DU18" s="262" t="s">
        <v>3557</v>
      </c>
      <c r="DV18" s="262" t="s">
        <v>1543</v>
      </c>
      <c r="DW18" s="217">
        <f t="shared" si="16"/>
        <v>7.0875</v>
      </c>
      <c r="DX18" s="264">
        <v>6.79578661230037e-5</v>
      </c>
      <c r="DY18" s="219">
        <f t="shared" si="132"/>
        <v>2076.19047619048</v>
      </c>
      <c r="EA18" s="265" t="s">
        <v>3558</v>
      </c>
      <c r="EB18" s="265" t="s">
        <v>3106</v>
      </c>
      <c r="EC18" s="217">
        <f t="shared" si="17"/>
        <v>7.0703</v>
      </c>
      <c r="ED18" s="264">
        <v>7.02000702000702e-5</v>
      </c>
      <c r="EE18" s="219">
        <f t="shared" si="133"/>
        <v>2014.76599295645</v>
      </c>
      <c r="EG18" s="265" t="s">
        <v>3559</v>
      </c>
      <c r="EH18" s="265" t="s">
        <v>3560</v>
      </c>
      <c r="EI18" s="217">
        <f t="shared" si="18"/>
        <v>6.9982</v>
      </c>
      <c r="EJ18" s="264">
        <v>6.84931506849315e-5</v>
      </c>
      <c r="EK18" s="219">
        <f t="shared" si="134"/>
        <v>2086.25075019291</v>
      </c>
      <c r="EM18" s="265" t="s">
        <v>3561</v>
      </c>
      <c r="EN18" s="265" t="s">
        <v>3562</v>
      </c>
      <c r="EO18" s="217">
        <f t="shared" si="19"/>
        <v>6.9429</v>
      </c>
      <c r="EP18" s="264">
        <v>6.83760683760684e-5</v>
      </c>
      <c r="EQ18" s="219">
        <f t="shared" si="135"/>
        <v>2106.46847858964</v>
      </c>
      <c r="ES18" s="265" t="s">
        <v>3563</v>
      </c>
      <c r="ET18" s="265" t="s">
        <v>3564</v>
      </c>
      <c r="EU18" s="217">
        <f t="shared" si="20"/>
        <v>6.8361</v>
      </c>
      <c r="EV18" s="264">
        <v>7.3909830007391e-5</v>
      </c>
      <c r="EW18" s="219">
        <f t="shared" si="136"/>
        <v>1979.198665906</v>
      </c>
      <c r="EY18" s="265" t="s">
        <v>3565</v>
      </c>
      <c r="EZ18" s="265" t="s">
        <v>3566</v>
      </c>
      <c r="FA18" s="217">
        <f t="shared" si="137"/>
        <v>6.7473</v>
      </c>
      <c r="FB18" s="264">
        <v>6.83760683760684e-5</v>
      </c>
      <c r="FC18" s="219">
        <f t="shared" si="138"/>
        <v>2167.53368013872</v>
      </c>
      <c r="FE18" s="265" t="s">
        <v>3567</v>
      </c>
      <c r="FF18" s="265" t="s">
        <v>3568</v>
      </c>
      <c r="FG18" s="217">
        <f t="shared" si="139"/>
        <v>6.6236</v>
      </c>
      <c r="FH18" s="264">
        <v>7.097232079489e-5</v>
      </c>
      <c r="FI18" s="219">
        <f t="shared" si="140"/>
        <v>2127.24198321155</v>
      </c>
      <c r="FK18" s="265" t="s">
        <v>3569</v>
      </c>
      <c r="FL18" s="265" t="s">
        <v>3570</v>
      </c>
      <c r="FM18" s="217">
        <f t="shared" si="141"/>
        <v>6.5434</v>
      </c>
      <c r="FN18" s="264">
        <v>7.11743772241993e-5</v>
      </c>
      <c r="FO18" s="219">
        <f t="shared" si="142"/>
        <v>2147.20176055262</v>
      </c>
      <c r="FQ18" s="265" t="s">
        <v>3571</v>
      </c>
      <c r="FR18" s="265" t="s">
        <v>3527</v>
      </c>
      <c r="FS18" s="217">
        <f t="shared" si="143"/>
        <v>6.4605</v>
      </c>
      <c r="FT18" s="264">
        <v>7.10732054015636e-5</v>
      </c>
      <c r="FU18" s="219">
        <f t="shared" si="144"/>
        <v>2177.85001160901</v>
      </c>
      <c r="FW18" s="265" t="s">
        <v>3572</v>
      </c>
      <c r="FX18" s="265" t="s">
        <v>3573</v>
      </c>
      <c r="FY18" s="217">
        <f t="shared" si="145"/>
        <v>6.4669</v>
      </c>
      <c r="FZ18" s="264">
        <v>7.10101189419492e-5</v>
      </c>
      <c r="GA18" s="219">
        <f t="shared" si="146"/>
        <v>2177.62761137485</v>
      </c>
      <c r="GC18" s="265" t="s">
        <v>3574</v>
      </c>
      <c r="GD18" s="265" t="s">
        <v>3575</v>
      </c>
      <c r="GE18" s="217">
        <f t="shared" si="147"/>
        <v>6.501</v>
      </c>
      <c r="GF18" s="272">
        <v>6.9060773480663e-5</v>
      </c>
      <c r="GG18" s="219">
        <f t="shared" si="148"/>
        <v>2227.34963851715</v>
      </c>
      <c r="GI18" s="265" t="s">
        <v>3576</v>
      </c>
      <c r="GJ18" s="265" t="s">
        <v>3473</v>
      </c>
      <c r="GK18" s="217">
        <f t="shared" si="149"/>
        <v>6.5362</v>
      </c>
      <c r="GL18" s="272">
        <v>6.9204152249135e-5</v>
      </c>
      <c r="GM18" s="219">
        <f t="shared" si="150"/>
        <v>2210.76466448395</v>
      </c>
      <c r="GO18" s="265" t="s">
        <v>3577</v>
      </c>
      <c r="GP18" s="265" t="s">
        <v>437</v>
      </c>
      <c r="GQ18" s="217">
        <f t="shared" si="151"/>
        <v>6.4612</v>
      </c>
      <c r="GR18" s="272">
        <v>7.00035001750088e-5</v>
      </c>
      <c r="GS18" s="219">
        <f t="shared" si="152"/>
        <v>2210.88961802761</v>
      </c>
      <c r="GU18" s="265" t="s">
        <v>3578</v>
      </c>
      <c r="GV18" s="265" t="s">
        <v>135</v>
      </c>
      <c r="GW18" s="217">
        <f t="shared" si="153"/>
        <v>6.3856</v>
      </c>
      <c r="GX18" s="272">
        <v>6.90369347600966e-5</v>
      </c>
      <c r="GY18" s="219">
        <f t="shared" si="154"/>
        <v>2268.38511651215</v>
      </c>
      <c r="HA18" s="265" t="s">
        <v>3579</v>
      </c>
      <c r="HB18" s="265" t="s">
        <v>3580</v>
      </c>
      <c r="HC18" s="217">
        <f t="shared" si="155"/>
        <v>6.4806</v>
      </c>
      <c r="HD18" s="272">
        <v>6.90488520628345e-5</v>
      </c>
      <c r="HE18" s="219">
        <f t="shared" si="156"/>
        <v>2234.7467827053</v>
      </c>
      <c r="HG18" s="168" t="s">
        <v>1992</v>
      </c>
      <c r="HH18" s="168" t="s">
        <v>3581</v>
      </c>
      <c r="HI18" s="149">
        <f t="shared" si="157"/>
        <v>6.4566</v>
      </c>
      <c r="HJ18" s="291">
        <v>6.98557033069345e-5</v>
      </c>
      <c r="HK18" s="151">
        <f t="shared" si="158"/>
        <v>2217.14577641483</v>
      </c>
      <c r="HM18" s="168" t="s">
        <v>1648</v>
      </c>
      <c r="HN18" s="168" t="s">
        <v>437</v>
      </c>
      <c r="HO18" s="149">
        <f t="shared" si="159"/>
        <v>6.4612</v>
      </c>
      <c r="HP18" s="291">
        <v>7.05593623914055e-5</v>
      </c>
      <c r="HQ18" s="151">
        <f t="shared" si="160"/>
        <v>2193.47236875503</v>
      </c>
      <c r="HS18" s="168" t="s">
        <v>438</v>
      </c>
      <c r="HT18" s="168" t="s">
        <v>439</v>
      </c>
      <c r="HU18" s="149">
        <f t="shared" si="161"/>
        <v>6.4065</v>
      </c>
      <c r="HV18" s="150">
        <v>6.98092398116143e-5</v>
      </c>
      <c r="HW18" s="151">
        <f t="shared" si="162"/>
        <v>2235.97148489815</v>
      </c>
      <c r="HY18" s="168" t="s">
        <v>440</v>
      </c>
      <c r="HZ18" s="168" t="s">
        <v>441</v>
      </c>
      <c r="IA18" s="149">
        <f t="shared" si="163"/>
        <v>6.3716</v>
      </c>
      <c r="IB18" s="150">
        <v>7.00653647186363e-5</v>
      </c>
      <c r="IC18" s="151">
        <f t="shared" si="164"/>
        <v>2240.00046958378</v>
      </c>
      <c r="IE18" s="168" t="s">
        <v>442</v>
      </c>
      <c r="IF18" s="168" t="s">
        <v>443</v>
      </c>
      <c r="IG18" s="149">
        <f t="shared" si="165"/>
        <v>6.3779</v>
      </c>
      <c r="IH18" s="150">
        <f t="shared" si="166"/>
        <v>7.00653647186363e-5</v>
      </c>
      <c r="II18" s="151">
        <f t="shared" si="167"/>
        <v>2237.78782859562</v>
      </c>
      <c r="IK18" s="168" t="s">
        <v>444</v>
      </c>
      <c r="IL18" s="168" t="s">
        <v>203</v>
      </c>
      <c r="IM18" s="149">
        <f t="shared" si="168"/>
        <v>6.3599</v>
      </c>
      <c r="IN18" s="150">
        <v>6.95509576789906e-5</v>
      </c>
      <c r="IO18" s="151">
        <f t="shared" si="169"/>
        <v>2260.71907419928</v>
      </c>
      <c r="IQ18" s="168" t="s">
        <v>445</v>
      </c>
      <c r="IR18" s="168" t="s">
        <v>446</v>
      </c>
      <c r="IS18" s="149">
        <f t="shared" si="170"/>
        <v>6.376</v>
      </c>
      <c r="IT18" s="150">
        <v>6.97405036048495e-5</v>
      </c>
      <c r="IU18" s="151">
        <f t="shared" si="171"/>
        <v>2248.88171047679</v>
      </c>
      <c r="IW18" s="168" t="s">
        <v>447</v>
      </c>
      <c r="IX18" s="168" t="s">
        <v>448</v>
      </c>
      <c r="IY18" s="149">
        <f t="shared" si="172"/>
        <v>6.3752</v>
      </c>
      <c r="IZ18" s="150">
        <v>6.9000900574845e-5</v>
      </c>
      <c r="JA18" s="151">
        <f t="shared" si="173"/>
        <v>2273.27212777638</v>
      </c>
      <c r="JC18" s="168" t="s">
        <v>449</v>
      </c>
      <c r="JD18" s="168" t="s">
        <v>450</v>
      </c>
      <c r="JE18" s="149">
        <f t="shared" si="174"/>
        <v>6.7898</v>
      </c>
      <c r="JF18" s="150">
        <v>6.87132691338819e-5</v>
      </c>
      <c r="JG18" s="151">
        <f t="shared" si="175"/>
        <v>2143.39595540369</v>
      </c>
      <c r="JI18" s="168" t="s">
        <v>451</v>
      </c>
      <c r="JJ18" s="168" t="s">
        <v>452</v>
      </c>
      <c r="JK18" s="149">
        <f t="shared" si="176"/>
        <v>6.7482</v>
      </c>
      <c r="JL18" s="150">
        <v>6.72696283020953e-5</v>
      </c>
      <c r="JM18" s="151">
        <f t="shared" si="177"/>
        <v>2202.89109066121</v>
      </c>
      <c r="JO18" s="168" t="s">
        <v>453</v>
      </c>
      <c r="JP18" s="168" t="s">
        <v>454</v>
      </c>
      <c r="JQ18" s="149">
        <f t="shared" si="178"/>
        <v>6.7282</v>
      </c>
      <c r="JR18" s="150">
        <v>6.6964057824237e-5</v>
      </c>
      <c r="JS18" s="151">
        <f t="shared" si="179"/>
        <v>2219.52144020689</v>
      </c>
      <c r="JU18" s="168" t="s">
        <v>455</v>
      </c>
      <c r="JV18" s="168" t="s">
        <v>456</v>
      </c>
      <c r="JW18" s="149">
        <f t="shared" si="180"/>
        <v>6.741</v>
      </c>
      <c r="JX18" s="150">
        <v>6.75440952642568e-5</v>
      </c>
      <c r="JY18" s="151">
        <f t="shared" si="181"/>
        <v>2196.28291944815</v>
      </c>
      <c r="KA18" s="168" t="s">
        <v>457</v>
      </c>
      <c r="KB18" s="168" t="s">
        <v>458</v>
      </c>
      <c r="KC18" s="149">
        <f t="shared" si="182"/>
        <v>6.9116</v>
      </c>
      <c r="KD18" s="150">
        <v>6.59566177164246e-5</v>
      </c>
      <c r="KE18" s="151">
        <f t="shared" si="183"/>
        <v>2193.62823427282</v>
      </c>
      <c r="KG18" s="168" t="s">
        <v>459</v>
      </c>
      <c r="KH18" s="168" t="s">
        <v>460</v>
      </c>
      <c r="KI18" s="149">
        <f t="shared" si="184"/>
        <v>7.1101</v>
      </c>
      <c r="KJ18" s="150">
        <v>6.47757714536832e-5</v>
      </c>
      <c r="KK18" s="151">
        <f t="shared" si="185"/>
        <v>2171.25932743562</v>
      </c>
      <c r="KM18" s="168" t="s">
        <v>461</v>
      </c>
      <c r="KN18" s="168" t="s">
        <v>462</v>
      </c>
      <c r="KO18" s="149">
        <f t="shared" si="186"/>
        <v>7.0899</v>
      </c>
      <c r="KP18" s="150">
        <v>6.34553649821879e-5</v>
      </c>
      <c r="KQ18" s="151">
        <f t="shared" si="187"/>
        <v>2222.75473405831</v>
      </c>
      <c r="KS18" s="168" t="s">
        <v>463</v>
      </c>
      <c r="KT18" s="168" t="s">
        <v>464</v>
      </c>
      <c r="KU18" s="149">
        <f t="shared" si="21"/>
        <v>6.9535</v>
      </c>
      <c r="KV18" s="150">
        <v>6.38655925980027e-5</v>
      </c>
      <c r="KW18" s="151">
        <f t="shared" si="22"/>
        <v>2251.79885899188</v>
      </c>
      <c r="KY18" s="168" t="s">
        <v>465</v>
      </c>
      <c r="KZ18" s="168" t="s">
        <v>466</v>
      </c>
      <c r="LA18" s="149">
        <f t="shared" si="23"/>
        <v>6.8912</v>
      </c>
      <c r="LB18" s="150">
        <v>6.67473969847454e-5</v>
      </c>
      <c r="LC18" s="151">
        <f t="shared" si="188"/>
        <v>2174.05642674716</v>
      </c>
      <c r="LE18" s="172">
        <v>44967</v>
      </c>
      <c r="LF18" s="168">
        <v>678.84</v>
      </c>
      <c r="LG18" s="149">
        <f t="shared" si="189"/>
        <v>6.7884</v>
      </c>
      <c r="LH18" s="150">
        <f t="shared" si="190"/>
        <v>6.55264e-5</v>
      </c>
      <c r="LI18" s="151">
        <f t="shared" si="191"/>
        <v>2248.10331803446</v>
      </c>
      <c r="LK18" s="172">
        <v>45000</v>
      </c>
      <c r="LL18" s="168">
        <v>686.8</v>
      </c>
      <c r="LM18" s="149">
        <f t="shared" si="24"/>
        <v>6.868</v>
      </c>
      <c r="LN18" s="150">
        <f t="shared" si="25"/>
        <v>6.64823e-5</v>
      </c>
      <c r="LO18" s="151">
        <f t="shared" si="26"/>
        <v>2190.09865142564</v>
      </c>
      <c r="LQ18" s="172">
        <v>45028</v>
      </c>
      <c r="LR18" s="168">
        <v>688.54</v>
      </c>
      <c r="LS18" s="149">
        <f t="shared" si="27"/>
        <v>6.8854</v>
      </c>
      <c r="LT18" s="150">
        <f t="shared" si="28"/>
        <v>6.79351e-5</v>
      </c>
      <c r="LU18" s="151">
        <f t="shared" si="29"/>
        <v>2137.84692661012</v>
      </c>
      <c r="LW18" s="172">
        <v>45061</v>
      </c>
      <c r="LX18" s="168">
        <v>696.54</v>
      </c>
      <c r="LY18" s="149">
        <f t="shared" si="30"/>
        <v>6.9654</v>
      </c>
      <c r="LZ18" s="150">
        <f t="shared" si="31"/>
        <v>6.67428e-5</v>
      </c>
      <c r="MA18" s="151">
        <f t="shared" si="32"/>
        <v>2151.04510008688</v>
      </c>
      <c r="MC18" s="172">
        <v>45089</v>
      </c>
      <c r="MD18" s="168">
        <v>712.12</v>
      </c>
      <c r="ME18" s="149">
        <f t="shared" si="33"/>
        <v>7.1212</v>
      </c>
      <c r="MF18" s="150">
        <f t="shared" si="34"/>
        <v>6.68923822474943e-5</v>
      </c>
      <c r="MG18" s="151">
        <f t="shared" si="35"/>
        <v>2099.27896450037</v>
      </c>
      <c r="MI18" s="172">
        <v>45120</v>
      </c>
      <c r="MJ18" s="168">
        <v>715.27</v>
      </c>
      <c r="MK18" s="149">
        <f t="shared" si="36"/>
        <v>7.1527</v>
      </c>
      <c r="ML18" s="150">
        <f t="shared" si="37"/>
        <v>6.64471e-5</v>
      </c>
      <c r="MM18" s="151">
        <f t="shared" si="38"/>
        <v>2104.03983737336</v>
      </c>
      <c r="MO18" s="172">
        <v>45153</v>
      </c>
      <c r="MP18" s="168">
        <v>717.68</v>
      </c>
      <c r="MQ18" s="149">
        <f t="shared" si="39"/>
        <v>7.1768</v>
      </c>
      <c r="MR18" s="150">
        <f t="shared" si="40"/>
        <v>6.64309e-5</v>
      </c>
      <c r="MS18" s="151">
        <f t="shared" si="41"/>
        <v>2097.48575525228</v>
      </c>
      <c r="MU18" s="173">
        <v>45181</v>
      </c>
      <c r="MV18" s="168" t="s">
        <v>3582</v>
      </c>
      <c r="MW18" s="149">
        <f t="shared" si="42"/>
        <v>7.1986</v>
      </c>
      <c r="MX18" s="150">
        <f t="shared" si="43"/>
        <v>6.52523e-5</v>
      </c>
      <c r="MY18" s="151">
        <f t="shared" si="44"/>
        <v>2128.90427331987</v>
      </c>
      <c r="NA18" s="173">
        <v>45212</v>
      </c>
      <c r="NB18" s="168">
        <v>717.75</v>
      </c>
      <c r="NC18" s="149">
        <f t="shared" si="45"/>
        <v>7.1775</v>
      </c>
      <c r="ND18" s="150">
        <f t="shared" si="46"/>
        <v>6.36064234353935e-5</v>
      </c>
      <c r="NE18" s="151">
        <f t="shared" si="47"/>
        <v>2190.41206422849</v>
      </c>
      <c r="NG18" s="173">
        <v>45244</v>
      </c>
      <c r="NH18" s="168">
        <v>717.68</v>
      </c>
      <c r="NI18" s="149">
        <f t="shared" si="48"/>
        <v>7.1768</v>
      </c>
      <c r="NJ18" s="150">
        <f t="shared" si="49"/>
        <v>6.51244e-5</v>
      </c>
      <c r="NK18" s="151">
        <f t="shared" si="50"/>
        <v>2139.56468633245</v>
      </c>
      <c r="NM18" s="173">
        <v>45273</v>
      </c>
      <c r="NN18" s="168">
        <v>711.26</v>
      </c>
      <c r="NO18" s="149">
        <f t="shared" si="51"/>
        <v>7.1126</v>
      </c>
      <c r="NP18" s="150">
        <f t="shared" si="52"/>
        <v>6.50545e-5</v>
      </c>
      <c r="NQ18" s="151">
        <f t="shared" si="53"/>
        <v>2161.19657831569</v>
      </c>
      <c r="NS18" s="173">
        <v>45328</v>
      </c>
      <c r="NT18" s="168">
        <v>710.82</v>
      </c>
      <c r="NU18" s="149">
        <f t="shared" si="54"/>
        <v>7.1082</v>
      </c>
      <c r="NV18" s="150">
        <f t="shared" si="55"/>
        <v>6.43666e-5</v>
      </c>
      <c r="NW18" s="151">
        <f t="shared" si="56"/>
        <v>2185.64584638732</v>
      </c>
      <c r="NY18" s="173">
        <v>45364</v>
      </c>
      <c r="NZ18" s="168">
        <v>709.3</v>
      </c>
      <c r="OA18" s="149">
        <f t="shared" si="57"/>
        <v>7.093</v>
      </c>
      <c r="OB18" s="150">
        <f t="shared" si="58"/>
        <v>6.38372e-5</v>
      </c>
      <c r="OC18" s="151">
        <f t="shared" si="59"/>
        <v>2208.49393144163</v>
      </c>
      <c r="OE18" s="173">
        <v>45394</v>
      </c>
      <c r="OF18" s="168">
        <v>709.67</v>
      </c>
      <c r="OG18" s="149">
        <f t="shared" si="60"/>
        <v>7.0967</v>
      </c>
      <c r="OH18" s="150">
        <f t="shared" si="61"/>
        <v>6.23089e-5</v>
      </c>
      <c r="OI18" s="151">
        <f t="shared" si="62"/>
        <v>2261.48373771625</v>
      </c>
      <c r="OK18" s="173">
        <v>45427</v>
      </c>
      <c r="OL18" s="168">
        <v>710.49</v>
      </c>
      <c r="OM18" s="149">
        <f t="shared" si="63"/>
        <v>7.1049</v>
      </c>
      <c r="ON18" s="150">
        <f t="shared" si="64"/>
        <v>6.23143e-5</v>
      </c>
      <c r="OO18" s="151">
        <f t="shared" si="65"/>
        <v>2258.67793626922</v>
      </c>
      <c r="OQ18" s="173">
        <v>45455</v>
      </c>
      <c r="OR18" s="168">
        <v>711.33</v>
      </c>
      <c r="OS18" s="149">
        <f t="shared" si="66"/>
        <v>7.1133</v>
      </c>
      <c r="OT18" s="150">
        <f t="shared" si="67"/>
        <v>6.17803e-5</v>
      </c>
      <c r="OU18" s="151">
        <f t="shared" si="68"/>
        <v>2275.51059459245</v>
      </c>
      <c r="OW18" s="173">
        <v>45488</v>
      </c>
      <c r="OX18" s="168">
        <v>713.13</v>
      </c>
      <c r="OY18" s="149">
        <f t="shared" si="69"/>
        <v>7.1313</v>
      </c>
      <c r="OZ18" s="150">
        <f t="shared" si="70"/>
        <v>6.20854e-5</v>
      </c>
      <c r="PA18" s="151">
        <f t="shared" si="71"/>
        <v>2258.612928375</v>
      </c>
      <c r="PC18" s="173">
        <v>45518</v>
      </c>
      <c r="PD18" s="168">
        <v>714.15</v>
      </c>
      <c r="PE18" s="149">
        <f t="shared" si="72"/>
        <v>7.1415</v>
      </c>
      <c r="PF18" s="150">
        <f t="shared" si="73"/>
        <v>6.48115e-5</v>
      </c>
      <c r="PG18" s="151">
        <f t="shared" si="74"/>
        <v>2160.52097320631</v>
      </c>
      <c r="PI18" s="147">
        <v>45545</v>
      </c>
      <c r="PJ18" s="152">
        <v>711.36</v>
      </c>
      <c r="PK18" s="149">
        <f t="shared" si="75"/>
        <v>7.1136</v>
      </c>
      <c r="PL18" s="150">
        <f>PL$2</f>
        <v>6.6128e-5</v>
      </c>
      <c r="PM18" s="151">
        <f t="shared" si="76"/>
        <v>2125.81355054645</v>
      </c>
      <c r="PO18" s="147">
        <v>45580</v>
      </c>
      <c r="PP18" s="152">
        <v>708.3</v>
      </c>
      <c r="PQ18" s="149">
        <f t="shared" si="77"/>
        <v>7.083</v>
      </c>
      <c r="PR18" s="150">
        <f>PR$2</f>
        <v>6.35647e-5</v>
      </c>
      <c r="PS18" s="151">
        <f t="shared" si="78"/>
        <v>2221.09306737082</v>
      </c>
      <c r="PU18" s="147">
        <v>45609</v>
      </c>
      <c r="PV18" s="177">
        <v>719.91</v>
      </c>
      <c r="PW18" s="149">
        <f t="shared" si="79"/>
        <v>7.1991</v>
      </c>
      <c r="PX18" s="150">
        <f>PX$2</f>
        <v>6.30358043368633e-5</v>
      </c>
      <c r="PY18" s="151">
        <f t="shared" si="80"/>
        <v>2203.60878443139</v>
      </c>
      <c r="QA18" s="147">
        <v>45639</v>
      </c>
      <c r="QB18" s="152">
        <v>718.76</v>
      </c>
      <c r="QC18" s="149">
        <f t="shared" si="81"/>
        <v>7.1876</v>
      </c>
      <c r="QD18" s="150">
        <f>QD$2</f>
        <v>6.18735305036505e-5</v>
      </c>
      <c r="QE18" s="151">
        <f t="shared" si="82"/>
        <v>2248.59480215928</v>
      </c>
      <c r="QG18" s="147"/>
      <c r="QH18" s="152"/>
      <c r="QI18" s="149"/>
      <c r="QJ18" s="150"/>
      <c r="QK18" s="151"/>
      <c r="QM18" s="147">
        <v>45700</v>
      </c>
      <c r="QN18" s="152">
        <v>717.1</v>
      </c>
      <c r="QO18" s="149">
        <f t="shared" si="193"/>
        <v>7.171</v>
      </c>
      <c r="QP18" s="150">
        <f t="shared" si="194"/>
        <v>6.30676084762866e-5</v>
      </c>
      <c r="QQ18" s="151">
        <f t="shared" si="195"/>
        <v>2211.12815506903</v>
      </c>
      <c r="QS18" s="147">
        <v>45700</v>
      </c>
      <c r="QT18" s="152">
        <v>717.1</v>
      </c>
      <c r="QU18" s="149">
        <f t="shared" si="84"/>
        <v>7.171</v>
      </c>
      <c r="QV18" s="150">
        <f>QV$2</f>
        <v>6.30676084762866e-5</v>
      </c>
      <c r="QW18" s="151">
        <f t="shared" si="85"/>
        <v>2211.12815506903</v>
      </c>
      <c r="QY18" s="147">
        <v>45729</v>
      </c>
      <c r="QZ18" s="152">
        <v>717.28</v>
      </c>
      <c r="RA18" s="149">
        <f t="shared" si="86"/>
        <v>7.1728</v>
      </c>
      <c r="RB18" s="150">
        <f>RB$2</f>
        <v>6.02845430431637e-5</v>
      </c>
      <c r="RC18" s="151">
        <f t="shared" si="196"/>
        <v>2312.62547401294</v>
      </c>
      <c r="RE18" s="170">
        <v>45761</v>
      </c>
      <c r="RF18" s="152">
        <v>721.1</v>
      </c>
      <c r="RG18" s="149">
        <f t="shared" si="87"/>
        <v>7.211</v>
      </c>
      <c r="RH18" s="150">
        <f>RH$2</f>
        <v>5.95699052838506e-5</v>
      </c>
      <c r="RI18" s="151">
        <f t="shared" si="197"/>
        <v>2327.97115517959</v>
      </c>
      <c r="RK18" s="170">
        <v>45791</v>
      </c>
      <c r="RL18" s="152">
        <v>719.56</v>
      </c>
      <c r="RM18" s="149">
        <f t="shared" si="88"/>
        <v>7.1956</v>
      </c>
      <c r="RN18" s="150">
        <f>RN$2</f>
        <v>6.15195324515534e-5</v>
      </c>
      <c r="RO18" s="151">
        <f t="shared" si="89"/>
        <v>2259.0194007449</v>
      </c>
      <c r="RQ18" s="170">
        <v>45820</v>
      </c>
      <c r="RR18" s="152">
        <v>718.03</v>
      </c>
      <c r="RS18" s="149">
        <f t="shared" si="198"/>
        <v>7.1803</v>
      </c>
      <c r="RT18" s="150">
        <f>RT$2</f>
        <v>6.16029076572414e-5</v>
      </c>
      <c r="RU18" s="151">
        <f t="shared" si="90"/>
        <v>2260.76904864699</v>
      </c>
      <c r="RW18" s="147">
        <v>45853</v>
      </c>
      <c r="RX18" s="152">
        <v>714.98</v>
      </c>
      <c r="RY18" s="149">
        <f t="shared" si="199"/>
        <v>7.1498</v>
      </c>
      <c r="RZ18" s="150">
        <f>RZ$2</f>
        <v>6.10239824250931e-5</v>
      </c>
      <c r="SA18" s="151">
        <f t="shared" si="91"/>
        <v>2291.95222243979</v>
      </c>
      <c r="SC18" s="147">
        <v>45882</v>
      </c>
      <c r="SD18" s="152">
        <v>713.5</v>
      </c>
      <c r="SE18" s="149">
        <f t="shared" si="200"/>
        <v>7.135</v>
      </c>
      <c r="SF18" s="150">
        <f>SF$2</f>
        <v>6.11396429444852e-5</v>
      </c>
      <c r="SG18" s="151">
        <f t="shared" si="201"/>
        <v>2292.36159775753</v>
      </c>
      <c r="SI18" s="147">
        <v>45912</v>
      </c>
      <c r="SJ18" s="152">
        <v>710.19</v>
      </c>
      <c r="SK18" s="149">
        <f t="shared" si="92"/>
        <v>7.1019</v>
      </c>
      <c r="SL18" s="150">
        <f>SL$2</f>
        <v>5.99520383693046e-5</v>
      </c>
      <c r="SM18" s="151">
        <f t="shared" si="93"/>
        <v>2348.6672580577</v>
      </c>
      <c r="SO18" s="147">
        <v>45945</v>
      </c>
      <c r="SP18" s="148">
        <v>709.95</v>
      </c>
      <c r="SQ18" s="149">
        <f t="shared" si="94"/>
        <v>7.0995</v>
      </c>
      <c r="SR18" s="150">
        <f>SR$2</f>
        <v>6.00961538461538e-5</v>
      </c>
      <c r="SS18" s="151">
        <f t="shared" si="95"/>
        <v>2343.82703007254</v>
      </c>
      <c r="SU18" s="147">
        <v>45973</v>
      </c>
      <c r="SV18" s="148">
        <v>708.33</v>
      </c>
      <c r="SW18" s="299">
        <f t="shared" si="202"/>
        <v>7.0833</v>
      </c>
      <c r="SX18" s="150">
        <f>SX$2</f>
        <v>6.00817111271329e-5</v>
      </c>
      <c r="SY18" s="151">
        <f t="shared" si="203"/>
        <v>2349.75223412816</v>
      </c>
      <c r="TA18" s="147">
        <v>46006</v>
      </c>
      <c r="TB18" s="148">
        <v>706.56</v>
      </c>
      <c r="TC18" s="299">
        <f t="shared" si="96"/>
        <v>7.0656</v>
      </c>
      <c r="TD18" s="150">
        <f>TD$2</f>
        <v>5.95876534382076e-5</v>
      </c>
      <c r="TE18" s="151">
        <f t="shared" si="97"/>
        <v>2375.16983695652</v>
      </c>
      <c r="TG18" s="147">
        <v>46036</v>
      </c>
      <c r="TH18" s="148">
        <v>701.2</v>
      </c>
      <c r="TI18" s="299">
        <f t="shared" si="98"/>
        <v>7.012</v>
      </c>
      <c r="TJ18" s="150">
        <f>TJ$2</f>
        <v>5.95734540688669e-5</v>
      </c>
      <c r="TK18" s="151">
        <f t="shared" si="99"/>
        <v>2393.8961779806</v>
      </c>
      <c r="TM18" s="147">
        <v>46056</v>
      </c>
      <c r="TN18" s="148">
        <v>696.08</v>
      </c>
      <c r="TO18" s="299">
        <f t="shared" si="100"/>
        <v>6.9608</v>
      </c>
      <c r="TP18" s="150">
        <f>TP$2</f>
        <v>5.96729920038191e-5</v>
      </c>
      <c r="TQ18" s="151">
        <f t="shared" si="101"/>
        <v>2407.48189863234</v>
      </c>
      <c r="TS18" s="147">
        <v>46094</v>
      </c>
      <c r="TT18" s="148">
        <v>690.07</v>
      </c>
      <c r="TU18" s="299">
        <f t="shared" si="204"/>
        <v>6.9007</v>
      </c>
      <c r="TV18" s="150">
        <f t="shared" si="206"/>
        <v>5.91434957236295e-5</v>
      </c>
      <c r="TW18" s="151">
        <f t="shared" si="207"/>
        <v>2450.19056037793</v>
      </c>
      <c r="TY18" s="147">
        <v>46126</v>
      </c>
      <c r="TZ18" s="148">
        <v>685.93</v>
      </c>
      <c r="UA18" s="299">
        <f t="shared" si="103"/>
        <v>6.8593</v>
      </c>
      <c r="UB18" s="150">
        <f>UB$2</f>
        <v>5.77233895174325e-5</v>
      </c>
      <c r="UC18" s="151">
        <f t="shared" si="104"/>
        <v>2525.6221480326</v>
      </c>
      <c r="UE18" s="147">
        <v>46155</v>
      </c>
      <c r="UF18" s="148">
        <v>684.31</v>
      </c>
      <c r="UG18" s="299">
        <f t="shared" si="105"/>
        <v>6.8431</v>
      </c>
      <c r="UH18" s="150">
        <f>UH$2</f>
        <v>5.62145145876665e-5</v>
      </c>
      <c r="UI18" s="151">
        <f t="shared" si="106"/>
        <v>2599.55283424179</v>
      </c>
      <c r="UK18" s="147">
        <v>46184</v>
      </c>
      <c r="UL18" s="148">
        <v>681.5</v>
      </c>
      <c r="UM18" s="299">
        <f t="shared" si="107"/>
        <v>6.815</v>
      </c>
      <c r="UN18" s="150">
        <f>UN$2</f>
        <v>5.60035842293907e-5</v>
      </c>
      <c r="UO18" s="151">
        <f t="shared" si="108"/>
        <v>2620.10271460015</v>
      </c>
    </row>
    <row r="19" ht="15" customHeight="1" spans="2:561">
      <c r="B19" s="215">
        <v>43353</v>
      </c>
      <c r="C19" s="216">
        <v>683.89</v>
      </c>
      <c r="D19" s="217">
        <f t="shared" si="109"/>
        <v>6.8389</v>
      </c>
      <c r="E19" s="218">
        <v>6.69232056215493e-5</v>
      </c>
      <c r="F19" s="219">
        <f t="shared" si="110"/>
        <v>2184.92740060536</v>
      </c>
      <c r="H19" s="215" t="s">
        <v>3583</v>
      </c>
      <c r="I19" s="216" t="s">
        <v>3584</v>
      </c>
      <c r="J19" s="217">
        <f t="shared" si="111"/>
        <v>6.912</v>
      </c>
      <c r="K19" s="218">
        <v>6.56491055309371e-5</v>
      </c>
      <c r="L19" s="219">
        <f t="shared" si="112"/>
        <v>2203.77604166667</v>
      </c>
      <c r="N19" s="215" t="s">
        <v>3585</v>
      </c>
      <c r="O19" s="216" t="s">
        <v>3586</v>
      </c>
      <c r="P19" s="217">
        <f t="shared" si="113"/>
        <v>6.9629</v>
      </c>
      <c r="Q19" s="218">
        <v>6.97495989398061e-5</v>
      </c>
      <c r="R19" s="219">
        <f t="shared" si="114"/>
        <v>2059.05585316463</v>
      </c>
      <c r="T19" s="215">
        <v>43445</v>
      </c>
      <c r="U19" s="216">
        <v>689.96</v>
      </c>
      <c r="V19" s="217">
        <f t="shared" si="205"/>
        <v>6.8996</v>
      </c>
      <c r="W19" s="218">
        <v>6.87710611374733e-5</v>
      </c>
      <c r="X19" s="219">
        <f t="shared" si="115"/>
        <v>2107.51347904226</v>
      </c>
      <c r="Z19" s="215" t="s">
        <v>3587</v>
      </c>
      <c r="AA19" s="216" t="s">
        <v>3588</v>
      </c>
      <c r="AB19" s="217">
        <f t="shared" si="0"/>
        <v>6.756</v>
      </c>
      <c r="AC19" s="218">
        <v>7.10984713828653e-5</v>
      </c>
      <c r="AD19" s="219">
        <f t="shared" si="116"/>
        <v>2081.85316755477</v>
      </c>
      <c r="AF19" s="215">
        <v>43507</v>
      </c>
      <c r="AG19" s="216">
        <v>674.95</v>
      </c>
      <c r="AH19" s="217">
        <f t="shared" si="1"/>
        <v>6.7495</v>
      </c>
      <c r="AI19" s="218">
        <v>7.12250712250712e-5</v>
      </c>
      <c r="AJ19" s="219">
        <f t="shared" si="117"/>
        <v>2080.15408548781</v>
      </c>
      <c r="AL19" s="215">
        <v>43536</v>
      </c>
      <c r="AM19" s="216">
        <v>671.28</v>
      </c>
      <c r="AN19" s="217">
        <f t="shared" si="2"/>
        <v>6.7128</v>
      </c>
      <c r="AO19" s="218">
        <v>7.0212392487274e-5</v>
      </c>
      <c r="AP19" s="219">
        <f t="shared" si="118"/>
        <v>2121.69288523418</v>
      </c>
      <c r="AR19" s="215">
        <v>43566</v>
      </c>
      <c r="AS19" s="216">
        <v>670.88</v>
      </c>
      <c r="AT19" s="217">
        <f t="shared" si="3"/>
        <v>6.7088</v>
      </c>
      <c r="AU19" s="218">
        <v>7.03705006861124e-5</v>
      </c>
      <c r="AV19" s="219">
        <f t="shared" si="119"/>
        <v>2118.18805151443</v>
      </c>
      <c r="AX19" s="215">
        <v>43599</v>
      </c>
      <c r="AY19" s="216">
        <v>683.65</v>
      </c>
      <c r="AZ19" s="217">
        <f t="shared" si="4"/>
        <v>6.8365</v>
      </c>
      <c r="BA19" s="218">
        <v>6.95410292072323e-5</v>
      </c>
      <c r="BB19" s="219">
        <f t="shared" si="120"/>
        <v>2103.4154903825</v>
      </c>
      <c r="BD19" s="215">
        <v>43627</v>
      </c>
      <c r="BE19" s="216">
        <v>689.3</v>
      </c>
      <c r="BF19" s="217">
        <f t="shared" si="5"/>
        <v>6.893</v>
      </c>
      <c r="BG19" s="218">
        <v>7.07463742483198e-5</v>
      </c>
      <c r="BH19" s="219">
        <f t="shared" si="121"/>
        <v>2050.63107500363</v>
      </c>
      <c r="BJ19" s="215" t="s">
        <v>3589</v>
      </c>
      <c r="BK19" s="216" t="s">
        <v>3590</v>
      </c>
      <c r="BL19" s="217">
        <f t="shared" si="6"/>
        <v>6.8662</v>
      </c>
      <c r="BM19" s="218">
        <v>7.1301247771836e-5</v>
      </c>
      <c r="BN19" s="219">
        <f t="shared" si="122"/>
        <v>2042.61454661967</v>
      </c>
      <c r="BP19" s="248">
        <v>43690</v>
      </c>
      <c r="BQ19" s="216">
        <v>703.26</v>
      </c>
      <c r="BR19" s="217">
        <f t="shared" si="7"/>
        <v>7.0326</v>
      </c>
      <c r="BS19" s="218">
        <v>7.02740688685875e-5</v>
      </c>
      <c r="BT19" s="219">
        <f t="shared" si="123"/>
        <v>2023.43372294742</v>
      </c>
      <c r="BV19" s="248">
        <v>43718</v>
      </c>
      <c r="BW19" s="216">
        <v>708.46</v>
      </c>
      <c r="BX19" s="217">
        <f t="shared" si="8"/>
        <v>7.0846</v>
      </c>
      <c r="BY19" s="218">
        <v>7.05965407695023e-5</v>
      </c>
      <c r="BZ19" s="219">
        <f t="shared" si="124"/>
        <v>1999.40716483641</v>
      </c>
      <c r="CB19" s="249" t="s">
        <v>3591</v>
      </c>
      <c r="CC19" s="251" t="s">
        <v>3147</v>
      </c>
      <c r="CD19" s="217">
        <f t="shared" si="9"/>
        <v>7.0727</v>
      </c>
      <c r="CE19" s="252">
        <v>7.13903266107442e-5</v>
      </c>
      <c r="CF19" s="219">
        <f t="shared" si="125"/>
        <v>1980.50249551091</v>
      </c>
      <c r="CH19" s="249" t="s">
        <v>3592</v>
      </c>
      <c r="CI19" s="251" t="s">
        <v>3593</v>
      </c>
      <c r="CJ19" s="217">
        <f t="shared" si="10"/>
        <v>6.9988</v>
      </c>
      <c r="CK19" s="252">
        <v>7.097232079489e-5</v>
      </c>
      <c r="CL19" s="219">
        <f t="shared" si="126"/>
        <v>2013.20226324513</v>
      </c>
      <c r="CN19" s="257" t="s">
        <v>3594</v>
      </c>
      <c r="CO19" s="256">
        <v>702.53</v>
      </c>
      <c r="CP19" s="217">
        <f t="shared" si="11"/>
        <v>7.0253</v>
      </c>
      <c r="CQ19" s="252">
        <v>7.18623118105709e-5</v>
      </c>
      <c r="CR19" s="219">
        <f t="shared" si="127"/>
        <v>1980.76950450515</v>
      </c>
      <c r="CT19" s="257"/>
      <c r="CU19" s="256"/>
      <c r="CV19" s="217"/>
      <c r="CW19" s="252"/>
      <c r="CX19" s="219"/>
      <c r="CY19" s="217"/>
      <c r="DA19" s="262" t="s">
        <v>3595</v>
      </c>
      <c r="DB19" s="262" t="s">
        <v>3596</v>
      </c>
      <c r="DC19" s="217">
        <f t="shared" si="13"/>
        <v>6.9897</v>
      </c>
      <c r="DD19" s="263">
        <v>7.0997515086972e-5</v>
      </c>
      <c r="DE19" s="219">
        <f t="shared" si="129"/>
        <v>2015.10794454697</v>
      </c>
      <c r="DF19" s="217"/>
      <c r="DH19" s="262" t="s">
        <v>3597</v>
      </c>
      <c r="DI19" s="262" t="s">
        <v>1576</v>
      </c>
      <c r="DJ19" s="217">
        <f t="shared" si="14"/>
        <v>6.9641</v>
      </c>
      <c r="DK19" s="263">
        <v>6.12088752869166e-5</v>
      </c>
      <c r="DL19" s="219">
        <f t="shared" si="130"/>
        <v>2345.95999483063</v>
      </c>
      <c r="DM19" s="217"/>
      <c r="DO19" s="262" t="s">
        <v>3598</v>
      </c>
      <c r="DP19" s="262" t="s">
        <v>3599</v>
      </c>
      <c r="DQ19" s="217">
        <f t="shared" si="15"/>
        <v>7.03</v>
      </c>
      <c r="DR19" s="264">
        <v>6.538084341288e-5</v>
      </c>
      <c r="DS19" s="219">
        <f t="shared" si="131"/>
        <v>2175.67567567568</v>
      </c>
      <c r="DU19" s="262" t="s">
        <v>3600</v>
      </c>
      <c r="DV19" s="262" t="s">
        <v>3601</v>
      </c>
      <c r="DW19" s="217">
        <f t="shared" si="16"/>
        <v>7.0919</v>
      </c>
      <c r="DX19" s="264">
        <v>6.79578661230037e-5</v>
      </c>
      <c r="DY19" s="219">
        <f t="shared" si="132"/>
        <v>2074.90235338908</v>
      </c>
      <c r="EA19" s="265" t="s">
        <v>3602</v>
      </c>
      <c r="EB19" s="265" t="s">
        <v>3603</v>
      </c>
      <c r="EC19" s="217">
        <f t="shared" si="17"/>
        <v>7.0711</v>
      </c>
      <c r="ED19" s="264">
        <v>7.02000702000702e-5</v>
      </c>
      <c r="EE19" s="219">
        <f t="shared" si="133"/>
        <v>2014.53804924269</v>
      </c>
      <c r="EG19" s="265" t="s">
        <v>3604</v>
      </c>
      <c r="EH19" s="265" t="s">
        <v>3605</v>
      </c>
      <c r="EI19" s="217">
        <f t="shared" si="18"/>
        <v>6.9996</v>
      </c>
      <c r="EJ19" s="264">
        <v>6.84931506849315e-5</v>
      </c>
      <c r="EK19" s="219">
        <f t="shared" si="134"/>
        <v>2085.83347619864</v>
      </c>
      <c r="EM19" s="265" t="s">
        <v>3606</v>
      </c>
      <c r="EN19" s="265" t="s">
        <v>3607</v>
      </c>
      <c r="EO19" s="217">
        <f t="shared" si="19"/>
        <v>6.9597</v>
      </c>
      <c r="EP19" s="264">
        <v>6.83760683760684e-5</v>
      </c>
      <c r="EQ19" s="219">
        <f t="shared" si="135"/>
        <v>2101.38368033105</v>
      </c>
      <c r="ES19" s="265" t="s">
        <v>3608</v>
      </c>
      <c r="ET19" s="265" t="s">
        <v>1591</v>
      </c>
      <c r="EU19" s="217">
        <f t="shared" si="20"/>
        <v>6.8389</v>
      </c>
      <c r="EV19" s="264">
        <v>7.3909830007391e-5</v>
      </c>
      <c r="EW19" s="219">
        <f t="shared" si="136"/>
        <v>1978.38833730571</v>
      </c>
      <c r="EY19" s="265" t="s">
        <v>3609</v>
      </c>
      <c r="EZ19" s="265" t="s">
        <v>3610</v>
      </c>
      <c r="FA19" s="217">
        <f t="shared" si="137"/>
        <v>6.7296</v>
      </c>
      <c r="FB19" s="264">
        <v>6.83760683760684e-5</v>
      </c>
      <c r="FC19" s="219">
        <f t="shared" si="138"/>
        <v>2173.23466476462</v>
      </c>
      <c r="FE19" s="265" t="s">
        <v>3611</v>
      </c>
      <c r="FF19" s="265" t="s">
        <v>3612</v>
      </c>
      <c r="FG19" s="217">
        <f t="shared" si="139"/>
        <v>6.607</v>
      </c>
      <c r="FH19" s="264">
        <v>7.097232079489e-5</v>
      </c>
      <c r="FI19" s="219">
        <f t="shared" si="140"/>
        <v>2132.58665052217</v>
      </c>
      <c r="FK19" s="265" t="s">
        <v>3613</v>
      </c>
      <c r="FL19" s="265" t="s">
        <v>3223</v>
      </c>
      <c r="FM19" s="217">
        <f t="shared" si="141"/>
        <v>6.5361</v>
      </c>
      <c r="FN19" s="264">
        <v>7.11743772241993e-5</v>
      </c>
      <c r="FO19" s="219">
        <f t="shared" si="142"/>
        <v>2149.599914322</v>
      </c>
      <c r="FQ19" s="265" t="s">
        <v>3614</v>
      </c>
      <c r="FR19" s="265" t="s">
        <v>3615</v>
      </c>
      <c r="FS19" s="217">
        <f t="shared" si="143"/>
        <v>6.4823</v>
      </c>
      <c r="FT19" s="264">
        <v>7.10732054015636e-5</v>
      </c>
      <c r="FU19" s="219">
        <f t="shared" si="144"/>
        <v>2170.52589358715</v>
      </c>
      <c r="FW19" s="265" t="s">
        <v>3616</v>
      </c>
      <c r="FX19" s="265" t="s">
        <v>3617</v>
      </c>
      <c r="FY19" s="217">
        <f t="shared" si="145"/>
        <v>6.4736</v>
      </c>
      <c r="FZ19" s="264">
        <v>7.10101189419492e-5</v>
      </c>
      <c r="GA19" s="219">
        <f t="shared" si="146"/>
        <v>2175.37382600099</v>
      </c>
      <c r="GC19" s="265" t="s">
        <v>3618</v>
      </c>
      <c r="GD19" s="265" t="s">
        <v>3020</v>
      </c>
      <c r="GE19" s="217">
        <f t="shared" si="147"/>
        <v>6.4845</v>
      </c>
      <c r="GF19" s="272">
        <v>6.9060773480663e-5</v>
      </c>
      <c r="GG19" s="219">
        <f t="shared" si="148"/>
        <v>2233.01719484926</v>
      </c>
      <c r="GI19" s="265" t="s">
        <v>3619</v>
      </c>
      <c r="GJ19" s="265" t="s">
        <v>3620</v>
      </c>
      <c r="GK19" s="217">
        <f t="shared" si="149"/>
        <v>6.5454</v>
      </c>
      <c r="GL19" s="272">
        <v>6.9204152249135e-5</v>
      </c>
      <c r="GM19" s="219">
        <f t="shared" si="150"/>
        <v>2207.65728603294</v>
      </c>
      <c r="GO19" s="265" t="s">
        <v>3621</v>
      </c>
      <c r="GP19" s="265" t="s">
        <v>3622</v>
      </c>
      <c r="GQ19" s="217">
        <f t="shared" si="151"/>
        <v>6.4258</v>
      </c>
      <c r="GR19" s="272">
        <v>7.00035001750088e-5</v>
      </c>
      <c r="GS19" s="219">
        <f t="shared" si="152"/>
        <v>2223.06950107379</v>
      </c>
      <c r="GU19" s="265" t="s">
        <v>3623</v>
      </c>
      <c r="GV19" s="265" t="s">
        <v>3624</v>
      </c>
      <c r="GW19" s="217">
        <f t="shared" si="153"/>
        <v>6.3972</v>
      </c>
      <c r="GX19" s="272">
        <v>6.90369347600966e-5</v>
      </c>
      <c r="GY19" s="219">
        <f t="shared" si="154"/>
        <v>2264.27186894266</v>
      </c>
      <c r="HA19" s="265" t="s">
        <v>3625</v>
      </c>
      <c r="HB19" s="265" t="s">
        <v>3626</v>
      </c>
      <c r="HC19" s="217">
        <f t="shared" si="155"/>
        <v>6.4757</v>
      </c>
      <c r="HD19" s="272">
        <v>6.90488520628345e-5</v>
      </c>
      <c r="HE19" s="219">
        <f t="shared" si="156"/>
        <v>2236.43775962444</v>
      </c>
      <c r="HG19" s="168" t="s">
        <v>2009</v>
      </c>
      <c r="HH19" s="168" t="s">
        <v>3073</v>
      </c>
      <c r="HI19" s="149">
        <f t="shared" si="157"/>
        <v>6.4615</v>
      </c>
      <c r="HJ19" s="291">
        <v>6.98557033069345e-5</v>
      </c>
      <c r="HK19" s="151">
        <f t="shared" si="158"/>
        <v>2215.46443085971</v>
      </c>
      <c r="HM19" s="168" t="s">
        <v>1664</v>
      </c>
      <c r="HN19" s="168" t="s">
        <v>467</v>
      </c>
      <c r="HO19" s="149">
        <f t="shared" si="159"/>
        <v>6.4447</v>
      </c>
      <c r="HP19" s="291">
        <v>7.05593623914055e-5</v>
      </c>
      <c r="HQ19" s="151">
        <f t="shared" si="160"/>
        <v>2199.0881916924</v>
      </c>
      <c r="HS19" s="168" t="s">
        <v>468</v>
      </c>
      <c r="HT19" s="168" t="s">
        <v>469</v>
      </c>
      <c r="HU19" s="149">
        <f t="shared" si="161"/>
        <v>6.4145</v>
      </c>
      <c r="HV19" s="150">
        <v>6.98092398116143e-5</v>
      </c>
      <c r="HW19" s="151">
        <f t="shared" si="162"/>
        <v>2233.18283856887</v>
      </c>
      <c r="HY19" s="168" t="s">
        <v>470</v>
      </c>
      <c r="HZ19" s="168" t="s">
        <v>471</v>
      </c>
      <c r="IA19" s="149">
        <f t="shared" si="163"/>
        <v>6.3675</v>
      </c>
      <c r="IB19" s="150">
        <v>7.00653647186363e-5</v>
      </c>
      <c r="IC19" s="151">
        <f t="shared" si="164"/>
        <v>2241.44279418924</v>
      </c>
      <c r="IE19" s="168" t="s">
        <v>472</v>
      </c>
      <c r="IF19" s="168" t="s">
        <v>75</v>
      </c>
      <c r="IG19" s="149">
        <f t="shared" si="165"/>
        <v>6.3794</v>
      </c>
      <c r="IH19" s="150">
        <f t="shared" si="166"/>
        <v>7.00653647186363e-5</v>
      </c>
      <c r="II19" s="151">
        <f t="shared" si="167"/>
        <v>2237.26165344703</v>
      </c>
      <c r="IK19" s="168" t="s">
        <v>473</v>
      </c>
      <c r="IL19" s="168" t="s">
        <v>355</v>
      </c>
      <c r="IM19" s="149">
        <f t="shared" si="168"/>
        <v>6.3653</v>
      </c>
      <c r="IN19" s="150">
        <v>6.95509576789906e-5</v>
      </c>
      <c r="IO19" s="151">
        <f t="shared" si="169"/>
        <v>2258.80119397358</v>
      </c>
      <c r="IQ19" s="168" t="s">
        <v>474</v>
      </c>
      <c r="IR19" s="168" t="s">
        <v>475</v>
      </c>
      <c r="IS19" s="149">
        <f t="shared" si="170"/>
        <v>6.3506</v>
      </c>
      <c r="IT19" s="150">
        <v>6.97405036048495e-5</v>
      </c>
      <c r="IU19" s="151">
        <f t="shared" si="171"/>
        <v>2257.87638742796</v>
      </c>
      <c r="IW19" s="168" t="s">
        <v>476</v>
      </c>
      <c r="IX19" s="168" t="s">
        <v>477</v>
      </c>
      <c r="IY19" s="149">
        <f t="shared" si="172"/>
        <v>6.3795</v>
      </c>
      <c r="IZ19" s="150">
        <v>6.9000900574845e-5</v>
      </c>
      <c r="JA19" s="151">
        <f t="shared" si="173"/>
        <v>2271.73986503644</v>
      </c>
      <c r="JC19" s="168" t="s">
        <v>478</v>
      </c>
      <c r="JD19" s="168" t="s">
        <v>318</v>
      </c>
      <c r="JE19" s="149">
        <f t="shared" si="174"/>
        <v>6.7292</v>
      </c>
      <c r="JF19" s="150">
        <v>6.87132691338819e-5</v>
      </c>
      <c r="JG19" s="151">
        <f t="shared" si="175"/>
        <v>2162.69836800808</v>
      </c>
      <c r="JI19" s="168" t="s">
        <v>479</v>
      </c>
      <c r="JJ19" s="168" t="s">
        <v>480</v>
      </c>
      <c r="JK19" s="149">
        <f t="shared" si="176"/>
        <v>6.7182</v>
      </c>
      <c r="JL19" s="150">
        <v>6.72696283020953e-5</v>
      </c>
      <c r="JM19" s="151">
        <f t="shared" si="177"/>
        <v>2212.72806079009</v>
      </c>
      <c r="JO19" s="168" t="s">
        <v>481</v>
      </c>
      <c r="JP19" s="168" t="s">
        <v>482</v>
      </c>
      <c r="JQ19" s="149">
        <f t="shared" si="178"/>
        <v>6.7287</v>
      </c>
      <c r="JR19" s="150">
        <v>6.6964057824237e-5</v>
      </c>
      <c r="JS19" s="151">
        <f t="shared" si="179"/>
        <v>2219.35651076731</v>
      </c>
      <c r="JU19" s="168" t="s">
        <v>483</v>
      </c>
      <c r="JV19" s="168" t="s">
        <v>484</v>
      </c>
      <c r="JW19" s="149">
        <f t="shared" si="180"/>
        <v>6.7413</v>
      </c>
      <c r="JX19" s="150">
        <v>6.75440952642568e-5</v>
      </c>
      <c r="JY19" s="151">
        <f t="shared" si="181"/>
        <v>2196.18518089983</v>
      </c>
      <c r="KA19" s="168" t="s">
        <v>485</v>
      </c>
      <c r="KB19" s="168" t="s">
        <v>486</v>
      </c>
      <c r="KC19" s="149">
        <f t="shared" si="182"/>
        <v>6.8928</v>
      </c>
      <c r="KD19" s="150">
        <v>6.59566177164246e-5</v>
      </c>
      <c r="KE19" s="151">
        <f t="shared" si="183"/>
        <v>2199.61131963788</v>
      </c>
      <c r="KG19" s="168" t="s">
        <v>487</v>
      </c>
      <c r="KH19" s="168" t="s">
        <v>488</v>
      </c>
      <c r="KI19" s="149">
        <f t="shared" si="184"/>
        <v>7.1103</v>
      </c>
      <c r="KJ19" s="150">
        <v>6.47757714536832e-5</v>
      </c>
      <c r="KK19" s="151">
        <f t="shared" si="185"/>
        <v>2171.19825380082</v>
      </c>
      <c r="KM19" s="168" t="s">
        <v>489</v>
      </c>
      <c r="KN19" s="168" t="s">
        <v>490</v>
      </c>
      <c r="KO19" s="149">
        <f t="shared" si="186"/>
        <v>7.1907</v>
      </c>
      <c r="KP19" s="150">
        <v>6.34553649821879e-5</v>
      </c>
      <c r="KQ19" s="151">
        <f t="shared" si="187"/>
        <v>2191.59592098127</v>
      </c>
      <c r="KS19" s="168" t="s">
        <v>491</v>
      </c>
      <c r="KT19" s="168" t="s">
        <v>377</v>
      </c>
      <c r="KU19" s="149">
        <f t="shared" si="21"/>
        <v>6.9746</v>
      </c>
      <c r="KV19" s="150">
        <v>6.38655925980027e-5</v>
      </c>
      <c r="KW19" s="151">
        <f t="shared" si="22"/>
        <v>2244.98657500072</v>
      </c>
      <c r="KY19" s="168" t="s">
        <v>492</v>
      </c>
      <c r="KZ19" s="168" t="s">
        <v>493</v>
      </c>
      <c r="LA19" s="149">
        <f t="shared" si="23"/>
        <v>6.8926</v>
      </c>
      <c r="LB19" s="150">
        <v>6.67473969847454e-5</v>
      </c>
      <c r="LC19" s="151">
        <f t="shared" si="188"/>
        <v>2173.61484026347</v>
      </c>
      <c r="LE19" s="172">
        <v>44966</v>
      </c>
      <c r="LF19" s="168">
        <v>679.05</v>
      </c>
      <c r="LG19" s="149">
        <f t="shared" si="189"/>
        <v>6.7905</v>
      </c>
      <c r="LH19" s="150">
        <f t="shared" si="190"/>
        <v>6.55264e-5</v>
      </c>
      <c r="LI19" s="151">
        <f t="shared" si="191"/>
        <v>2247.40807954424</v>
      </c>
      <c r="LK19" s="172">
        <v>44999</v>
      </c>
      <c r="LL19" s="168">
        <v>689.49</v>
      </c>
      <c r="LM19" s="149">
        <f t="shared" si="24"/>
        <v>6.8949</v>
      </c>
      <c r="LN19" s="150">
        <f t="shared" si="25"/>
        <v>6.64823e-5</v>
      </c>
      <c r="LO19" s="151">
        <f t="shared" si="26"/>
        <v>2181.55412522173</v>
      </c>
      <c r="LQ19" s="172">
        <v>45027</v>
      </c>
      <c r="LR19" s="168">
        <v>688.82</v>
      </c>
      <c r="LS19" s="149">
        <f t="shared" si="27"/>
        <v>6.8882</v>
      </c>
      <c r="LT19" s="150">
        <f t="shared" si="28"/>
        <v>6.79351e-5</v>
      </c>
      <c r="LU19" s="151">
        <f t="shared" si="29"/>
        <v>2136.97790837683</v>
      </c>
      <c r="LW19" s="172">
        <v>45058</v>
      </c>
      <c r="LX19" s="168">
        <v>694.81</v>
      </c>
      <c r="LY19" s="149">
        <f t="shared" si="30"/>
        <v>6.9481</v>
      </c>
      <c r="LZ19" s="150">
        <f t="shared" si="31"/>
        <v>6.67428e-5</v>
      </c>
      <c r="MA19" s="151">
        <f t="shared" si="32"/>
        <v>2156.40096431329</v>
      </c>
      <c r="MC19" s="172">
        <v>45086</v>
      </c>
      <c r="MD19" s="168">
        <v>711.15</v>
      </c>
      <c r="ME19" s="149">
        <f t="shared" si="33"/>
        <v>7.1115</v>
      </c>
      <c r="MF19" s="150">
        <f t="shared" si="34"/>
        <v>6.68923822474943e-5</v>
      </c>
      <c r="MG19" s="151">
        <f t="shared" si="35"/>
        <v>2102.14235562118</v>
      </c>
      <c r="MI19" s="172">
        <v>45119</v>
      </c>
      <c r="MJ19" s="168">
        <v>717.65</v>
      </c>
      <c r="MK19" s="149">
        <f t="shared" si="36"/>
        <v>7.1765</v>
      </c>
      <c r="ML19" s="150">
        <f t="shared" si="37"/>
        <v>6.64471e-5</v>
      </c>
      <c r="MM19" s="151">
        <f t="shared" si="38"/>
        <v>2097.0620420512</v>
      </c>
      <c r="MO19" s="172">
        <v>45152</v>
      </c>
      <c r="MP19" s="168">
        <v>716.86</v>
      </c>
      <c r="MQ19" s="149">
        <f t="shared" si="39"/>
        <v>7.1686</v>
      </c>
      <c r="MR19" s="150">
        <f t="shared" si="40"/>
        <v>6.64309e-5</v>
      </c>
      <c r="MS19" s="151">
        <f t="shared" si="41"/>
        <v>2099.88502194216</v>
      </c>
      <c r="MU19" s="173">
        <v>45180</v>
      </c>
      <c r="MV19" s="168" t="s">
        <v>3627</v>
      </c>
      <c r="MW19" s="149">
        <f t="shared" si="42"/>
        <v>7.2148</v>
      </c>
      <c r="MX19" s="150">
        <f t="shared" si="43"/>
        <v>6.52523e-5</v>
      </c>
      <c r="MY19" s="151">
        <f t="shared" si="44"/>
        <v>2124.1240646893</v>
      </c>
      <c r="NA19" s="173">
        <v>45211</v>
      </c>
      <c r="NB19" s="168">
        <v>717.76</v>
      </c>
      <c r="NC19" s="149">
        <f t="shared" si="45"/>
        <v>7.1776</v>
      </c>
      <c r="ND19" s="150">
        <f t="shared" si="46"/>
        <v>6.36064234353935e-5</v>
      </c>
      <c r="NE19" s="151">
        <f t="shared" si="47"/>
        <v>2190.3815468959</v>
      </c>
      <c r="NG19" s="173">
        <v>45243</v>
      </c>
      <c r="NH19" s="168">
        <v>717.69</v>
      </c>
      <c r="NI19" s="149">
        <f t="shared" si="48"/>
        <v>7.1769</v>
      </c>
      <c r="NJ19" s="150">
        <f t="shared" si="49"/>
        <v>6.51244e-5</v>
      </c>
      <c r="NK19" s="151">
        <f t="shared" si="50"/>
        <v>2139.53487450998</v>
      </c>
      <c r="NM19" s="173">
        <v>45272</v>
      </c>
      <c r="NN19" s="168">
        <v>711.74</v>
      </c>
      <c r="NO19" s="149">
        <f t="shared" si="51"/>
        <v>7.1174</v>
      </c>
      <c r="NP19" s="150">
        <f t="shared" si="52"/>
        <v>6.50545e-5</v>
      </c>
      <c r="NQ19" s="151">
        <f t="shared" si="53"/>
        <v>2159.73905961842</v>
      </c>
      <c r="NS19" s="173">
        <v>45327</v>
      </c>
      <c r="NT19" s="168">
        <v>710.7</v>
      </c>
      <c r="NU19" s="149">
        <f t="shared" si="54"/>
        <v>7.107</v>
      </c>
      <c r="NV19" s="150">
        <f t="shared" si="55"/>
        <v>6.43666e-5</v>
      </c>
      <c r="NW19" s="151">
        <f t="shared" si="56"/>
        <v>2186.01488747577</v>
      </c>
      <c r="NY19" s="173">
        <v>45363</v>
      </c>
      <c r="NZ19" s="168">
        <v>709.63</v>
      </c>
      <c r="OA19" s="149">
        <f t="shared" si="57"/>
        <v>7.0963</v>
      </c>
      <c r="OB19" s="150">
        <f t="shared" si="58"/>
        <v>6.38372e-5</v>
      </c>
      <c r="OC19" s="151">
        <f t="shared" si="59"/>
        <v>2207.46691314001</v>
      </c>
      <c r="OE19" s="173">
        <v>45393</v>
      </c>
      <c r="OF19" s="168">
        <v>709.68</v>
      </c>
      <c r="OG19" s="149">
        <f t="shared" si="60"/>
        <v>7.0968</v>
      </c>
      <c r="OH19" s="150">
        <f t="shared" si="61"/>
        <v>6.23089e-5</v>
      </c>
      <c r="OI19" s="151">
        <f t="shared" si="62"/>
        <v>2261.45187147037</v>
      </c>
      <c r="OK19" s="173">
        <v>45426</v>
      </c>
      <c r="OL19" s="168">
        <v>710.53</v>
      </c>
      <c r="OM19" s="149">
        <f t="shared" si="63"/>
        <v>7.1053</v>
      </c>
      <c r="ON19" s="150">
        <f t="shared" si="64"/>
        <v>6.23143e-5</v>
      </c>
      <c r="OO19" s="151">
        <f t="shared" si="65"/>
        <v>2258.5507817262</v>
      </c>
      <c r="OQ19" s="173">
        <v>45454</v>
      </c>
      <c r="OR19" s="168">
        <v>711.35</v>
      </c>
      <c r="OS19" s="149">
        <f t="shared" si="66"/>
        <v>7.1135</v>
      </c>
      <c r="OT19" s="150">
        <f t="shared" si="67"/>
        <v>6.17803e-5</v>
      </c>
      <c r="OU19" s="151">
        <f t="shared" si="68"/>
        <v>2275.44661734934</v>
      </c>
      <c r="OW19" s="173">
        <v>45485</v>
      </c>
      <c r="OX19" s="168">
        <v>713.15</v>
      </c>
      <c r="OY19" s="149">
        <f t="shared" si="69"/>
        <v>7.1315</v>
      </c>
      <c r="OZ19" s="150">
        <f t="shared" si="70"/>
        <v>6.20854e-5</v>
      </c>
      <c r="PA19" s="151">
        <f t="shared" si="71"/>
        <v>2258.54958649942</v>
      </c>
      <c r="PC19" s="173">
        <v>45517</v>
      </c>
      <c r="PD19" s="168">
        <v>714.79</v>
      </c>
      <c r="PE19" s="149">
        <f t="shared" si="72"/>
        <v>7.1479</v>
      </c>
      <c r="PF19" s="150">
        <f t="shared" si="73"/>
        <v>6.48115e-5</v>
      </c>
      <c r="PG19" s="151">
        <f t="shared" si="74"/>
        <v>2158.58651214382</v>
      </c>
      <c r="PI19" s="147">
        <v>45544</v>
      </c>
      <c r="PJ19" s="152">
        <v>709.89</v>
      </c>
      <c r="PK19" s="149">
        <f t="shared" si="75"/>
        <v>7.0989</v>
      </c>
      <c r="PL19" s="150">
        <f>PL$2</f>
        <v>6.6128e-5</v>
      </c>
      <c r="PM19" s="151">
        <f t="shared" si="76"/>
        <v>2130.21556482937</v>
      </c>
      <c r="PO19" s="147">
        <v>45579</v>
      </c>
      <c r="PP19" s="152">
        <v>707.23</v>
      </c>
      <c r="PQ19" s="149">
        <f t="shared" si="77"/>
        <v>7.0723</v>
      </c>
      <c r="PR19" s="150">
        <f>PR$2</f>
        <v>6.35647e-5</v>
      </c>
      <c r="PS19" s="151">
        <f t="shared" si="78"/>
        <v>2224.4534587316</v>
      </c>
      <c r="PU19" s="147">
        <v>45608</v>
      </c>
      <c r="PV19" s="177">
        <v>719.27</v>
      </c>
      <c r="PW19" s="149">
        <f t="shared" si="79"/>
        <v>7.1927</v>
      </c>
      <c r="PX19" s="150">
        <f>PX$2</f>
        <v>6.30358043368633e-5</v>
      </c>
      <c r="PY19" s="151">
        <f t="shared" si="80"/>
        <v>2205.56953577933</v>
      </c>
      <c r="QA19" s="147">
        <v>45638</v>
      </c>
      <c r="QB19" s="152">
        <v>718.54</v>
      </c>
      <c r="QC19" s="149">
        <f t="shared" si="81"/>
        <v>7.1854</v>
      </c>
      <c r="QD19" s="150">
        <f>QD$2</f>
        <v>6.18735305036505e-5</v>
      </c>
      <c r="QE19" s="151">
        <f t="shared" si="82"/>
        <v>2249.28326885073</v>
      </c>
      <c r="QG19" s="147"/>
      <c r="QH19" s="152"/>
      <c r="QI19" s="149"/>
      <c r="QJ19" s="150"/>
      <c r="QK19" s="151"/>
      <c r="QM19" s="147">
        <v>45699</v>
      </c>
      <c r="QN19" s="152">
        <v>717.16</v>
      </c>
      <c r="QO19" s="149">
        <f t="shared" si="193"/>
        <v>7.1716</v>
      </c>
      <c r="QP19" s="150">
        <f t="shared" si="194"/>
        <v>6.30676084762866e-5</v>
      </c>
      <c r="QQ19" s="151">
        <f t="shared" si="195"/>
        <v>2210.94316470523</v>
      </c>
      <c r="QS19" s="147">
        <v>45699</v>
      </c>
      <c r="QT19" s="152">
        <v>717.16</v>
      </c>
      <c r="QU19" s="149">
        <f t="shared" si="84"/>
        <v>7.1716</v>
      </c>
      <c r="QV19" s="150">
        <f>QV$2</f>
        <v>6.30676084762866e-5</v>
      </c>
      <c r="QW19" s="151">
        <f t="shared" si="85"/>
        <v>2210.94316470523</v>
      </c>
      <c r="QY19" s="147">
        <v>45728</v>
      </c>
      <c r="QZ19" s="152">
        <v>716.96</v>
      </c>
      <c r="RA19" s="149">
        <f t="shared" si="86"/>
        <v>7.1696</v>
      </c>
      <c r="RB19" s="150">
        <f>RB$2</f>
        <v>6.02845430431637e-5</v>
      </c>
      <c r="RC19" s="151">
        <f t="shared" si="196"/>
        <v>2313.65766569962</v>
      </c>
      <c r="RE19" s="170">
        <v>45758</v>
      </c>
      <c r="RF19" s="152">
        <v>720.87</v>
      </c>
      <c r="RG19" s="149">
        <f t="shared" si="87"/>
        <v>7.2087</v>
      </c>
      <c r="RH19" s="150">
        <f>RH$2</f>
        <v>5.95699052838506e-5</v>
      </c>
      <c r="RI19" s="151">
        <f t="shared" si="197"/>
        <v>2328.71391513033</v>
      </c>
      <c r="RK19" s="170">
        <v>45790</v>
      </c>
      <c r="RL19" s="152">
        <v>719.91</v>
      </c>
      <c r="RM19" s="149">
        <f t="shared" si="88"/>
        <v>7.1991</v>
      </c>
      <c r="RN19" s="150">
        <f>RN$2</f>
        <v>6.15195324515534e-5</v>
      </c>
      <c r="RO19" s="151">
        <f t="shared" si="89"/>
        <v>2257.92112903002</v>
      </c>
      <c r="RQ19" s="170">
        <v>45819</v>
      </c>
      <c r="RR19" s="152">
        <v>718.15</v>
      </c>
      <c r="RS19" s="149">
        <f t="shared" si="198"/>
        <v>7.1815</v>
      </c>
      <c r="RT19" s="150">
        <f>RT$2</f>
        <v>6.16029076572414e-5</v>
      </c>
      <c r="RU19" s="151">
        <f t="shared" si="90"/>
        <v>2260.39128315812</v>
      </c>
      <c r="RW19" s="147">
        <v>45852</v>
      </c>
      <c r="RX19" s="152">
        <v>714.91</v>
      </c>
      <c r="RY19" s="149">
        <f t="shared" si="199"/>
        <v>7.1491</v>
      </c>
      <c r="RZ19" s="150">
        <f>RZ$2</f>
        <v>6.10239824250931e-5</v>
      </c>
      <c r="SA19" s="151">
        <f t="shared" si="91"/>
        <v>2292.17663761872</v>
      </c>
      <c r="SC19" s="147">
        <v>45881</v>
      </c>
      <c r="SD19" s="152">
        <v>714.18</v>
      </c>
      <c r="SE19" s="149">
        <f t="shared" si="200"/>
        <v>7.1418</v>
      </c>
      <c r="SF19" s="150">
        <f>SF$2</f>
        <v>6.11396429444852e-5</v>
      </c>
      <c r="SG19" s="151">
        <f t="shared" si="201"/>
        <v>2290.17894648408</v>
      </c>
      <c r="SI19" s="147">
        <v>45911</v>
      </c>
      <c r="SJ19" s="152">
        <v>710.34</v>
      </c>
      <c r="SK19" s="149">
        <f t="shared" si="92"/>
        <v>7.1034</v>
      </c>
      <c r="SL19" s="150">
        <f>SL$2</f>
        <v>5.99520383693046e-5</v>
      </c>
      <c r="SM19" s="151">
        <f t="shared" si="93"/>
        <v>2348.17129825154</v>
      </c>
      <c r="SO19" s="147">
        <v>45944</v>
      </c>
      <c r="SP19" s="148">
        <v>710.21</v>
      </c>
      <c r="SQ19" s="149">
        <f t="shared" si="94"/>
        <v>7.1021</v>
      </c>
      <c r="SR19" s="150">
        <f>SR$2</f>
        <v>6.00961538461538e-5</v>
      </c>
      <c r="SS19" s="151">
        <f t="shared" si="95"/>
        <v>2342.96898100562</v>
      </c>
      <c r="SU19" s="147">
        <v>45972</v>
      </c>
      <c r="SV19" s="148">
        <v>708.66</v>
      </c>
      <c r="SW19" s="299">
        <f t="shared" si="202"/>
        <v>7.0866</v>
      </c>
      <c r="SX19" s="150">
        <f>SX$2</f>
        <v>6.00817111271329e-5</v>
      </c>
      <c r="SY19" s="151">
        <f t="shared" si="203"/>
        <v>2348.6580306494</v>
      </c>
      <c r="TA19" s="147">
        <v>46003</v>
      </c>
      <c r="TB19" s="148">
        <v>706.38</v>
      </c>
      <c r="TC19" s="299">
        <f t="shared" si="96"/>
        <v>7.0638</v>
      </c>
      <c r="TD19" s="150">
        <f>TD$2</f>
        <v>5.95876534382076e-5</v>
      </c>
      <c r="TE19" s="151">
        <f t="shared" si="97"/>
        <v>2375.77507856961</v>
      </c>
      <c r="TG19" s="147">
        <v>46035</v>
      </c>
      <c r="TH19" s="148">
        <v>701.03</v>
      </c>
      <c r="TI19" s="299">
        <f t="shared" si="98"/>
        <v>7.0103</v>
      </c>
      <c r="TJ19" s="150">
        <f>TJ$2</f>
        <v>5.95734540688669e-5</v>
      </c>
      <c r="TK19" s="151">
        <f t="shared" si="99"/>
        <v>2394.4766985721</v>
      </c>
      <c r="TM19" s="147">
        <v>46055</v>
      </c>
      <c r="TN19" s="148">
        <v>696.95</v>
      </c>
      <c r="TO19" s="299">
        <f t="shared" si="100"/>
        <v>6.9695</v>
      </c>
      <c r="TP19" s="150">
        <f>TP$2</f>
        <v>5.96729920038191e-5</v>
      </c>
      <c r="TQ19" s="151">
        <f t="shared" si="101"/>
        <v>2404.4766482531</v>
      </c>
      <c r="TS19" s="147">
        <v>46093</v>
      </c>
      <c r="TT19" s="148">
        <v>689.59</v>
      </c>
      <c r="TU19" s="299">
        <f t="shared" si="204"/>
        <v>6.8959</v>
      </c>
      <c r="TV19" s="150">
        <f t="shared" si="206"/>
        <v>5.91434957236295e-5</v>
      </c>
      <c r="TW19" s="151">
        <f t="shared" si="207"/>
        <v>2451.89605417712</v>
      </c>
      <c r="TY19" s="147">
        <v>46125</v>
      </c>
      <c r="TZ19" s="148">
        <v>686.57</v>
      </c>
      <c r="UA19" s="299">
        <f t="shared" si="103"/>
        <v>6.8657</v>
      </c>
      <c r="UB19" s="150">
        <f>UB$2</f>
        <v>5.77233895174325e-5</v>
      </c>
      <c r="UC19" s="151">
        <f t="shared" si="104"/>
        <v>2523.26783867632</v>
      </c>
      <c r="UE19" s="147">
        <v>46154</v>
      </c>
      <c r="UF19" s="148">
        <v>684.26</v>
      </c>
      <c r="UG19" s="299">
        <f t="shared" si="105"/>
        <v>6.8426</v>
      </c>
      <c r="UH19" s="150">
        <f>UH$2</f>
        <v>5.62145145876665e-5</v>
      </c>
      <c r="UI19" s="151">
        <f t="shared" si="106"/>
        <v>2599.74278782919</v>
      </c>
      <c r="UK19" s="147">
        <v>46183</v>
      </c>
      <c r="UL19" s="148">
        <v>681.3</v>
      </c>
      <c r="UM19" s="299">
        <f t="shared" si="107"/>
        <v>6.813</v>
      </c>
      <c r="UN19" s="150">
        <f>UN$2</f>
        <v>5.60035842293907e-5</v>
      </c>
      <c r="UO19" s="151">
        <f t="shared" si="108"/>
        <v>2620.87186261559</v>
      </c>
    </row>
    <row r="20" ht="15" customHeight="1" spans="2:561">
      <c r="B20" s="215">
        <v>43350</v>
      </c>
      <c r="C20" s="216">
        <v>682.12</v>
      </c>
      <c r="D20" s="217">
        <f t="shared" si="109"/>
        <v>6.8212</v>
      </c>
      <c r="E20" s="218">
        <v>6.69232056215493e-5</v>
      </c>
      <c r="F20" s="219">
        <f t="shared" si="110"/>
        <v>2190.5969624113</v>
      </c>
      <c r="H20" s="215" t="s">
        <v>3628</v>
      </c>
      <c r="I20" s="216" t="s">
        <v>514</v>
      </c>
      <c r="J20" s="217">
        <f t="shared" si="111"/>
        <v>6.9098</v>
      </c>
      <c r="K20" s="218">
        <v>6.56491055309371e-5</v>
      </c>
      <c r="L20" s="219">
        <f t="shared" si="112"/>
        <v>2204.47769834149</v>
      </c>
      <c r="N20" s="215" t="s">
        <v>3629</v>
      </c>
      <c r="O20" s="216" t="s">
        <v>3630</v>
      </c>
      <c r="P20" s="217">
        <f t="shared" si="113"/>
        <v>6.9476</v>
      </c>
      <c r="Q20" s="218">
        <v>6.97495989398061e-5</v>
      </c>
      <c r="R20" s="219">
        <f t="shared" si="114"/>
        <v>2063.59030456561</v>
      </c>
      <c r="T20" s="215">
        <v>43444</v>
      </c>
      <c r="U20" s="216">
        <v>686.93</v>
      </c>
      <c r="V20" s="217">
        <f t="shared" si="205"/>
        <v>6.8693</v>
      </c>
      <c r="W20" s="218">
        <v>6.87710611374733e-5</v>
      </c>
      <c r="X20" s="219">
        <f t="shared" si="115"/>
        <v>2116.80957302782</v>
      </c>
      <c r="Z20" s="215" t="s">
        <v>3631</v>
      </c>
      <c r="AA20" s="216" t="s">
        <v>3632</v>
      </c>
      <c r="AB20" s="217">
        <f t="shared" si="0"/>
        <v>6.7909</v>
      </c>
      <c r="AC20" s="218">
        <v>7.10984713828653e-5</v>
      </c>
      <c r="AD20" s="219">
        <f t="shared" si="116"/>
        <v>2071.15404438292</v>
      </c>
      <c r="AF20" s="215">
        <v>43497</v>
      </c>
      <c r="AG20" s="216">
        <v>670.81</v>
      </c>
      <c r="AH20" s="217">
        <f t="shared" si="1"/>
        <v>6.7081</v>
      </c>
      <c r="AI20" s="218">
        <v>7.12250712250712e-5</v>
      </c>
      <c r="AJ20" s="219">
        <f t="shared" si="117"/>
        <v>2092.99205438202</v>
      </c>
      <c r="AL20" s="215">
        <v>43535</v>
      </c>
      <c r="AM20" s="216">
        <v>672.02</v>
      </c>
      <c r="AN20" s="217">
        <f t="shared" si="2"/>
        <v>6.7202</v>
      </c>
      <c r="AO20" s="218">
        <v>7.0212392487274e-5</v>
      </c>
      <c r="AP20" s="219">
        <f t="shared" si="118"/>
        <v>2119.35656676885</v>
      </c>
      <c r="AR20" s="215">
        <v>43565</v>
      </c>
      <c r="AS20" s="216">
        <v>671.1</v>
      </c>
      <c r="AT20" s="217">
        <f t="shared" si="3"/>
        <v>6.711</v>
      </c>
      <c r="AU20" s="218">
        <v>7.03705006861124e-5</v>
      </c>
      <c r="AV20" s="219">
        <f t="shared" si="119"/>
        <v>2117.49366711369</v>
      </c>
      <c r="AX20" s="215">
        <v>43598</v>
      </c>
      <c r="AY20" s="216">
        <v>679.54</v>
      </c>
      <c r="AZ20" s="217">
        <f t="shared" si="4"/>
        <v>6.7954</v>
      </c>
      <c r="BA20" s="218">
        <v>6.95410292072323e-5</v>
      </c>
      <c r="BB20" s="219">
        <f t="shared" si="120"/>
        <v>2116.13738705595</v>
      </c>
      <c r="BD20" s="215">
        <v>43626</v>
      </c>
      <c r="BE20" s="216">
        <v>689.25</v>
      </c>
      <c r="BF20" s="217">
        <f t="shared" si="5"/>
        <v>6.8925</v>
      </c>
      <c r="BG20" s="218">
        <v>7.07463742483198e-5</v>
      </c>
      <c r="BH20" s="219">
        <f t="shared" si="121"/>
        <v>2050.77983315198</v>
      </c>
      <c r="BJ20" s="215" t="s">
        <v>3633</v>
      </c>
      <c r="BK20" s="216" t="s">
        <v>3547</v>
      </c>
      <c r="BL20" s="217">
        <f t="shared" si="6"/>
        <v>6.8677</v>
      </c>
      <c r="BM20" s="218">
        <v>7.1301247771836e-5</v>
      </c>
      <c r="BN20" s="219">
        <f t="shared" si="122"/>
        <v>2042.16841154972</v>
      </c>
      <c r="BP20" s="248">
        <v>43689</v>
      </c>
      <c r="BQ20" s="216">
        <v>702.11</v>
      </c>
      <c r="BR20" s="217">
        <f t="shared" si="7"/>
        <v>7.0211</v>
      </c>
      <c r="BS20" s="218">
        <v>7.02740688685875e-5</v>
      </c>
      <c r="BT20" s="219">
        <f t="shared" si="123"/>
        <v>2026.74794547863</v>
      </c>
      <c r="BV20" s="248">
        <v>43717</v>
      </c>
      <c r="BW20" s="216">
        <v>708.51</v>
      </c>
      <c r="BX20" s="217">
        <f t="shared" si="8"/>
        <v>7.0851</v>
      </c>
      <c r="BY20" s="218">
        <v>7.05965407695023e-5</v>
      </c>
      <c r="BZ20" s="219">
        <f t="shared" si="124"/>
        <v>1999.26606540486</v>
      </c>
      <c r="CB20" s="249" t="s">
        <v>3634</v>
      </c>
      <c r="CC20" s="251" t="s">
        <v>3635</v>
      </c>
      <c r="CD20" s="217">
        <f t="shared" si="9"/>
        <v>7.073</v>
      </c>
      <c r="CE20" s="252">
        <v>7.13903266107442e-5</v>
      </c>
      <c r="CF20" s="219">
        <f t="shared" si="125"/>
        <v>1980.41849286017</v>
      </c>
      <c r="CH20" s="249" t="s">
        <v>3636</v>
      </c>
      <c r="CI20" s="251" t="s">
        <v>3637</v>
      </c>
      <c r="CJ20" s="217">
        <f t="shared" si="10"/>
        <v>6.9933</v>
      </c>
      <c r="CK20" s="252">
        <v>7.097232079489e-5</v>
      </c>
      <c r="CL20" s="219">
        <f t="shared" si="126"/>
        <v>2014.78558048418</v>
      </c>
      <c r="CN20" s="257" t="s">
        <v>3638</v>
      </c>
      <c r="CO20" s="256">
        <v>703.85</v>
      </c>
      <c r="CP20" s="217">
        <f t="shared" si="11"/>
        <v>7.0385</v>
      </c>
      <c r="CQ20" s="252">
        <v>7.18623118105709e-5</v>
      </c>
      <c r="CR20" s="219">
        <f t="shared" si="127"/>
        <v>1977.05477019251</v>
      </c>
      <c r="CT20" s="257"/>
      <c r="CU20" s="256"/>
      <c r="CV20" s="217"/>
      <c r="CW20" s="252"/>
      <c r="CX20" s="219"/>
      <c r="CY20" s="217"/>
      <c r="DA20" s="262" t="s">
        <v>3639</v>
      </c>
      <c r="DB20" s="262" t="s">
        <v>3640</v>
      </c>
      <c r="DC20" s="217">
        <f t="shared" si="13"/>
        <v>6.9863</v>
      </c>
      <c r="DD20" s="263">
        <v>7.0997515086972e-5</v>
      </c>
      <c r="DE20" s="219">
        <f t="shared" si="129"/>
        <v>2016.08863060561</v>
      </c>
      <c r="DF20" s="217"/>
      <c r="DH20" s="262" t="s">
        <v>3641</v>
      </c>
      <c r="DI20" s="262" t="s">
        <v>3642</v>
      </c>
      <c r="DJ20" s="217">
        <f t="shared" si="14"/>
        <v>6.9612</v>
      </c>
      <c r="DK20" s="263">
        <v>6.12088752869166e-5</v>
      </c>
      <c r="DL20" s="219">
        <f t="shared" si="130"/>
        <v>2346.93730965925</v>
      </c>
      <c r="DM20" s="217"/>
      <c r="DO20" s="262" t="s">
        <v>3643</v>
      </c>
      <c r="DP20" s="262" t="s">
        <v>3644</v>
      </c>
      <c r="DQ20" s="217">
        <f t="shared" si="15"/>
        <v>7.0354</v>
      </c>
      <c r="DR20" s="264">
        <v>6.538084341288e-5</v>
      </c>
      <c r="DS20" s="219">
        <f t="shared" si="131"/>
        <v>2174.00574238849</v>
      </c>
      <c r="DU20" s="262" t="s">
        <v>3645</v>
      </c>
      <c r="DV20" s="262" t="s">
        <v>3646</v>
      </c>
      <c r="DW20" s="217">
        <f t="shared" si="16"/>
        <v>7.0769</v>
      </c>
      <c r="DX20" s="264">
        <v>6.79578661230037e-5</v>
      </c>
      <c r="DY20" s="219">
        <f t="shared" si="132"/>
        <v>2079.3002585878</v>
      </c>
      <c r="EA20" s="265" t="s">
        <v>3647</v>
      </c>
      <c r="EB20" s="265" t="s">
        <v>3648</v>
      </c>
      <c r="EC20" s="217">
        <f t="shared" si="17"/>
        <v>7.0882</v>
      </c>
      <c r="ED20" s="264">
        <v>7.02000702000702e-5</v>
      </c>
      <c r="EE20" s="219">
        <f t="shared" si="133"/>
        <v>2009.67805648825</v>
      </c>
      <c r="EG20" s="265" t="s">
        <v>3649</v>
      </c>
      <c r="EH20" s="265" t="s">
        <v>1676</v>
      </c>
      <c r="EI20" s="217">
        <f t="shared" si="18"/>
        <v>6.9965</v>
      </c>
      <c r="EJ20" s="264">
        <v>6.84931506849315e-5</v>
      </c>
      <c r="EK20" s="219">
        <f t="shared" si="134"/>
        <v>2086.75766454656</v>
      </c>
      <c r="EM20" s="265" t="s">
        <v>3650</v>
      </c>
      <c r="EN20" s="265" t="s">
        <v>3651</v>
      </c>
      <c r="EO20" s="217">
        <f t="shared" si="19"/>
        <v>6.9711</v>
      </c>
      <c r="EP20" s="264">
        <v>6.83760683760684e-5</v>
      </c>
      <c r="EQ20" s="219">
        <f t="shared" si="135"/>
        <v>2097.94723931661</v>
      </c>
      <c r="ES20" s="265" t="s">
        <v>3652</v>
      </c>
      <c r="ET20" s="265" t="s">
        <v>3653</v>
      </c>
      <c r="EU20" s="217">
        <f t="shared" si="20"/>
        <v>6.8331</v>
      </c>
      <c r="EV20" s="264">
        <v>7.3909830007391e-5</v>
      </c>
      <c r="EW20" s="219">
        <f t="shared" si="136"/>
        <v>1980.0676120648</v>
      </c>
      <c r="EY20" s="265" t="s">
        <v>3654</v>
      </c>
      <c r="EZ20" s="265" t="s">
        <v>3655</v>
      </c>
      <c r="FA20" s="217">
        <f t="shared" si="137"/>
        <v>6.7126</v>
      </c>
      <c r="FB20" s="264">
        <v>6.83760683760684e-5</v>
      </c>
      <c r="FC20" s="219">
        <f t="shared" si="138"/>
        <v>2178.73849179156</v>
      </c>
      <c r="FE20" s="265" t="s">
        <v>3656</v>
      </c>
      <c r="FF20" s="265" t="s">
        <v>3657</v>
      </c>
      <c r="FG20" s="217">
        <f t="shared" si="139"/>
        <v>6.5897</v>
      </c>
      <c r="FH20" s="264">
        <v>7.097232079489e-5</v>
      </c>
      <c r="FI20" s="219">
        <f t="shared" si="140"/>
        <v>2138.18534986418</v>
      </c>
      <c r="FK20" s="265" t="s">
        <v>3658</v>
      </c>
      <c r="FL20" s="265" t="s">
        <v>3659</v>
      </c>
      <c r="FM20" s="217">
        <f t="shared" si="141"/>
        <v>6.5405</v>
      </c>
      <c r="FN20" s="264">
        <v>7.11743772241993e-5</v>
      </c>
      <c r="FO20" s="219">
        <f t="shared" si="142"/>
        <v>2148.15381087073</v>
      </c>
      <c r="FQ20" s="265" t="s">
        <v>3660</v>
      </c>
      <c r="FR20" s="265" t="s">
        <v>3661</v>
      </c>
      <c r="FS20" s="217">
        <f t="shared" si="143"/>
        <v>6.4764</v>
      </c>
      <c r="FT20" s="264">
        <v>7.10732054015636e-5</v>
      </c>
      <c r="FU20" s="219">
        <f t="shared" si="144"/>
        <v>2172.50324254215</v>
      </c>
      <c r="FW20" s="265" t="s">
        <v>3662</v>
      </c>
      <c r="FX20" s="265" t="s">
        <v>3663</v>
      </c>
      <c r="FY20" s="217">
        <f t="shared" si="145"/>
        <v>6.4623</v>
      </c>
      <c r="FZ20" s="264">
        <v>7.10101189419492e-5</v>
      </c>
      <c r="GA20" s="219">
        <f t="shared" si="146"/>
        <v>2179.17769215295</v>
      </c>
      <c r="GC20" s="265" t="s">
        <v>3664</v>
      </c>
      <c r="GD20" s="265" t="s">
        <v>3665</v>
      </c>
      <c r="GE20" s="217">
        <f t="shared" si="147"/>
        <v>6.497</v>
      </c>
      <c r="GF20" s="272">
        <v>6.9060773480663e-5</v>
      </c>
      <c r="GG20" s="219">
        <f t="shared" si="148"/>
        <v>2228.72094812991</v>
      </c>
      <c r="GI20" s="265" t="s">
        <v>3666</v>
      </c>
      <c r="GJ20" s="265" t="s">
        <v>3667</v>
      </c>
      <c r="GK20" s="217">
        <f t="shared" si="149"/>
        <v>6.5578</v>
      </c>
      <c r="GL20" s="272">
        <v>6.9204152249135e-5</v>
      </c>
      <c r="GM20" s="219">
        <f t="shared" si="150"/>
        <v>2203.48287535454</v>
      </c>
      <c r="GO20" s="265" t="s">
        <v>3668</v>
      </c>
      <c r="GP20" s="265" t="s">
        <v>3669</v>
      </c>
      <c r="GQ20" s="217">
        <f t="shared" si="151"/>
        <v>6.4254</v>
      </c>
      <c r="GR20" s="272">
        <v>7.00035001750088e-5</v>
      </c>
      <c r="GS20" s="219">
        <f t="shared" si="152"/>
        <v>2223.20789367199</v>
      </c>
      <c r="GU20" s="265" t="s">
        <v>3670</v>
      </c>
      <c r="GV20" s="265" t="s">
        <v>3671</v>
      </c>
      <c r="GW20" s="217">
        <f t="shared" si="153"/>
        <v>6.3956</v>
      </c>
      <c r="GX20" s="272">
        <v>6.90369347600966e-5</v>
      </c>
      <c r="GY20" s="219">
        <f t="shared" si="154"/>
        <v>2264.83832634937</v>
      </c>
      <c r="HA20" s="265" t="s">
        <v>3672</v>
      </c>
      <c r="HB20" s="265" t="s">
        <v>3673</v>
      </c>
      <c r="HC20" s="217">
        <f t="shared" si="155"/>
        <v>6.4785</v>
      </c>
      <c r="HD20" s="272">
        <v>6.90488520628345e-5</v>
      </c>
      <c r="HE20" s="219">
        <f t="shared" si="156"/>
        <v>2235.47117388284</v>
      </c>
      <c r="HG20" s="168" t="s">
        <v>2027</v>
      </c>
      <c r="HH20" s="168" t="s">
        <v>3674</v>
      </c>
      <c r="HI20" s="149">
        <f t="shared" si="157"/>
        <v>6.4674</v>
      </c>
      <c r="HJ20" s="291">
        <v>6.98557033069345e-5</v>
      </c>
      <c r="HK20" s="151">
        <f t="shared" si="158"/>
        <v>2213.44333426106</v>
      </c>
      <c r="HM20" s="168" t="s">
        <v>1681</v>
      </c>
      <c r="HN20" s="168" t="s">
        <v>494</v>
      </c>
      <c r="HO20" s="149">
        <f t="shared" si="159"/>
        <v>6.4479</v>
      </c>
      <c r="HP20" s="291">
        <v>7.05593623914055e-5</v>
      </c>
      <c r="HQ20" s="151">
        <f t="shared" si="160"/>
        <v>2197.99681586253</v>
      </c>
      <c r="HS20" s="168" t="s">
        <v>495</v>
      </c>
      <c r="HT20" s="168" t="s">
        <v>496</v>
      </c>
      <c r="HU20" s="149">
        <f t="shared" si="161"/>
        <v>6.3948</v>
      </c>
      <c r="HV20" s="150">
        <v>6.98092398116143e-5</v>
      </c>
      <c r="HW20" s="151">
        <f t="shared" si="162"/>
        <v>2240.06244417339</v>
      </c>
      <c r="HY20" s="168" t="s">
        <v>497</v>
      </c>
      <c r="HZ20" s="168" t="s">
        <v>498</v>
      </c>
      <c r="IA20" s="149">
        <f t="shared" si="163"/>
        <v>6.3669</v>
      </c>
      <c r="IB20" s="150">
        <v>7.00653647186363e-5</v>
      </c>
      <c r="IC20" s="151">
        <f t="shared" si="164"/>
        <v>2241.65402189448</v>
      </c>
      <c r="IE20" s="168"/>
      <c r="IF20" s="168"/>
      <c r="IG20" s="149"/>
      <c r="IH20" s="150"/>
      <c r="II20" s="151"/>
      <c r="IK20" s="168" t="s">
        <v>499</v>
      </c>
      <c r="IL20" s="168" t="s">
        <v>500</v>
      </c>
      <c r="IM20" s="149">
        <f t="shared" si="168"/>
        <v>6.3569</v>
      </c>
      <c r="IN20" s="150">
        <v>6.95509576789906e-5</v>
      </c>
      <c r="IO20" s="151">
        <f t="shared" si="169"/>
        <v>2261.78597114946</v>
      </c>
      <c r="IQ20" s="168" t="s">
        <v>501</v>
      </c>
      <c r="IR20" s="168" t="s">
        <v>502</v>
      </c>
      <c r="IS20" s="149">
        <f t="shared" si="170"/>
        <v>6.3306</v>
      </c>
      <c r="IT20" s="150">
        <v>6.97405036048495e-5</v>
      </c>
      <c r="IU20" s="151">
        <f t="shared" si="171"/>
        <v>2265.00960193346</v>
      </c>
      <c r="IW20" s="168" t="s">
        <v>503</v>
      </c>
      <c r="IX20" s="168" t="s">
        <v>504</v>
      </c>
      <c r="IY20" s="149">
        <f t="shared" si="172"/>
        <v>6.3645</v>
      </c>
      <c r="IZ20" s="150">
        <v>6.9000900574845e-5</v>
      </c>
      <c r="JA20" s="151">
        <f t="shared" si="173"/>
        <v>2277.09395380627</v>
      </c>
      <c r="JC20" s="168" t="s">
        <v>505</v>
      </c>
      <c r="JD20" s="168" t="s">
        <v>506</v>
      </c>
      <c r="JE20" s="149">
        <f t="shared" si="174"/>
        <v>6.729</v>
      </c>
      <c r="JF20" s="150">
        <v>6.87132691338819e-5</v>
      </c>
      <c r="JG20" s="151">
        <f t="shared" si="175"/>
        <v>2162.76264794174</v>
      </c>
      <c r="JI20" s="168" t="s">
        <v>507</v>
      </c>
      <c r="JJ20" s="168" t="s">
        <v>508</v>
      </c>
      <c r="JK20" s="149">
        <f t="shared" si="176"/>
        <v>6.6994</v>
      </c>
      <c r="JL20" s="150">
        <v>6.72696283020953e-5</v>
      </c>
      <c r="JM20" s="151">
        <f t="shared" si="177"/>
        <v>2218.9374657432</v>
      </c>
      <c r="JO20" s="168" t="s">
        <v>509</v>
      </c>
      <c r="JP20" s="168" t="s">
        <v>510</v>
      </c>
      <c r="JQ20" s="149">
        <f t="shared" si="178"/>
        <v>6.696</v>
      </c>
      <c r="JR20" s="150">
        <v>6.6964057824237e-5</v>
      </c>
      <c r="JS20" s="151">
        <f t="shared" si="179"/>
        <v>2230.19476612903</v>
      </c>
      <c r="JU20" s="168" t="s">
        <v>511</v>
      </c>
      <c r="JV20" s="168" t="s">
        <v>512</v>
      </c>
      <c r="JW20" s="149">
        <f t="shared" si="180"/>
        <v>6.7324</v>
      </c>
      <c r="JX20" s="150">
        <v>6.75440952642568e-5</v>
      </c>
      <c r="JY20" s="151">
        <f t="shared" si="181"/>
        <v>2199.08846176698</v>
      </c>
      <c r="KA20" s="168" t="s">
        <v>513</v>
      </c>
      <c r="KB20" s="168" t="s">
        <v>514</v>
      </c>
      <c r="KC20" s="149">
        <f t="shared" si="182"/>
        <v>6.9098</v>
      </c>
      <c r="KD20" s="150">
        <v>6.59566177164246e-5</v>
      </c>
      <c r="KE20" s="151">
        <f t="shared" si="183"/>
        <v>2194.19967350719</v>
      </c>
      <c r="KG20" s="168" t="s">
        <v>515</v>
      </c>
      <c r="KH20" s="168" t="s">
        <v>516</v>
      </c>
      <c r="KI20" s="149">
        <f t="shared" si="184"/>
        <v>7.1075</v>
      </c>
      <c r="KJ20" s="150">
        <v>6.47757714536832e-5</v>
      </c>
      <c r="KK20" s="151">
        <f t="shared" si="185"/>
        <v>2172.05359746746</v>
      </c>
      <c r="KM20" s="168" t="s">
        <v>517</v>
      </c>
      <c r="KN20" s="168" t="s">
        <v>518</v>
      </c>
      <c r="KO20" s="149">
        <f t="shared" si="186"/>
        <v>7.2422</v>
      </c>
      <c r="KP20" s="150">
        <v>6.34553649821879e-5</v>
      </c>
      <c r="KQ20" s="151">
        <f t="shared" si="187"/>
        <v>2176.01126577559</v>
      </c>
      <c r="KS20" s="168" t="s">
        <v>519</v>
      </c>
      <c r="KT20" s="168" t="s">
        <v>520</v>
      </c>
      <c r="KU20" s="149">
        <f t="shared" si="21"/>
        <v>6.9565</v>
      </c>
      <c r="KV20" s="150">
        <v>6.38655925980027e-5</v>
      </c>
      <c r="KW20" s="151">
        <f t="shared" si="22"/>
        <v>2250.82776769928</v>
      </c>
      <c r="KY20" s="168" t="s">
        <v>521</v>
      </c>
      <c r="KZ20" s="168" t="s">
        <v>522</v>
      </c>
      <c r="LA20" s="149">
        <f t="shared" si="23"/>
        <v>6.9131</v>
      </c>
      <c r="LB20" s="150">
        <v>6.67473969847454e-5</v>
      </c>
      <c r="LC20" s="151">
        <f t="shared" si="188"/>
        <v>2167.16923637731</v>
      </c>
      <c r="LE20" s="172">
        <v>44965</v>
      </c>
      <c r="LF20" s="168">
        <v>677.52</v>
      </c>
      <c r="LG20" s="149">
        <f t="shared" si="189"/>
        <v>6.7752</v>
      </c>
      <c r="LH20" s="150">
        <f t="shared" si="190"/>
        <v>6.55264e-5</v>
      </c>
      <c r="LI20" s="151">
        <f t="shared" si="191"/>
        <v>2252.48325719464</v>
      </c>
      <c r="LK20" s="172">
        <v>44998</v>
      </c>
      <c r="LL20" s="168">
        <v>693.75</v>
      </c>
      <c r="LM20" s="149">
        <f t="shared" si="24"/>
        <v>6.9375</v>
      </c>
      <c r="LN20" s="150">
        <f t="shared" si="25"/>
        <v>6.64823e-5</v>
      </c>
      <c r="LO20" s="151">
        <f t="shared" si="26"/>
        <v>2168.15820367442</v>
      </c>
      <c r="LQ20" s="172">
        <v>45026</v>
      </c>
      <c r="LR20" s="168">
        <v>687.64</v>
      </c>
      <c r="LS20" s="149">
        <f t="shared" si="27"/>
        <v>6.8764</v>
      </c>
      <c r="LT20" s="150">
        <f t="shared" si="28"/>
        <v>6.79351e-5</v>
      </c>
      <c r="LU20" s="151">
        <f t="shared" si="29"/>
        <v>2140.64499279875</v>
      </c>
      <c r="LW20" s="172">
        <v>45057</v>
      </c>
      <c r="LX20" s="168">
        <v>691.01</v>
      </c>
      <c r="LY20" s="149">
        <f t="shared" si="30"/>
        <v>6.9101</v>
      </c>
      <c r="LZ20" s="150">
        <f t="shared" si="31"/>
        <v>6.67428e-5</v>
      </c>
      <c r="MA20" s="151">
        <f t="shared" si="32"/>
        <v>2168.25943765577</v>
      </c>
      <c r="MC20" s="172">
        <v>45085</v>
      </c>
      <c r="MD20" s="168">
        <v>712.8</v>
      </c>
      <c r="ME20" s="149">
        <f t="shared" si="33"/>
        <v>7.128</v>
      </c>
      <c r="MF20" s="150">
        <f t="shared" si="34"/>
        <v>6.68923822474943e-5</v>
      </c>
      <c r="MG20" s="151">
        <f t="shared" si="35"/>
        <v>2097.27628535354</v>
      </c>
      <c r="MI20" s="172">
        <v>45118</v>
      </c>
      <c r="MJ20" s="168">
        <v>718.86</v>
      </c>
      <c r="MK20" s="149">
        <f t="shared" si="36"/>
        <v>7.1886</v>
      </c>
      <c r="ML20" s="150">
        <f t="shared" si="37"/>
        <v>6.64471e-5</v>
      </c>
      <c r="MM20" s="151">
        <f t="shared" si="38"/>
        <v>2093.53222390736</v>
      </c>
      <c r="MO20" s="172">
        <v>45149</v>
      </c>
      <c r="MP20" s="168">
        <v>715.87</v>
      </c>
      <c r="MQ20" s="149">
        <f t="shared" si="39"/>
        <v>7.1587</v>
      </c>
      <c r="MR20" s="150">
        <f t="shared" si="40"/>
        <v>6.64309e-5</v>
      </c>
      <c r="MS20" s="151">
        <f t="shared" si="41"/>
        <v>2102.78902151153</v>
      </c>
      <c r="MU20" s="173">
        <v>45177</v>
      </c>
      <c r="MV20" s="168" t="s">
        <v>569</v>
      </c>
      <c r="MW20" s="149">
        <f t="shared" si="42"/>
        <v>7.215</v>
      </c>
      <c r="MX20" s="150">
        <f t="shared" si="43"/>
        <v>6.52523e-5</v>
      </c>
      <c r="MY20" s="151">
        <f t="shared" si="44"/>
        <v>2124.06518391135</v>
      </c>
      <c r="NA20" s="173">
        <v>45210</v>
      </c>
      <c r="NB20" s="168">
        <v>717.79</v>
      </c>
      <c r="NC20" s="149">
        <f t="shared" si="45"/>
        <v>7.1779</v>
      </c>
      <c r="ND20" s="150">
        <f t="shared" si="46"/>
        <v>6.36064234353935e-5</v>
      </c>
      <c r="NE20" s="151">
        <f t="shared" si="47"/>
        <v>2190.29</v>
      </c>
      <c r="NG20" s="173">
        <v>45240</v>
      </c>
      <c r="NH20" s="168">
        <v>717.71</v>
      </c>
      <c r="NI20" s="149">
        <f t="shared" si="48"/>
        <v>7.1771</v>
      </c>
      <c r="NJ20" s="150">
        <f t="shared" si="49"/>
        <v>6.51244e-5</v>
      </c>
      <c r="NK20" s="151">
        <f t="shared" si="50"/>
        <v>2139.4752533573</v>
      </c>
      <c r="NM20" s="173">
        <v>45271</v>
      </c>
      <c r="NN20" s="168">
        <v>711.63</v>
      </c>
      <c r="NO20" s="149">
        <f t="shared" si="51"/>
        <v>7.1163</v>
      </c>
      <c r="NP20" s="150">
        <f t="shared" si="52"/>
        <v>6.50545e-5</v>
      </c>
      <c r="NQ20" s="151">
        <f t="shared" si="53"/>
        <v>2160.07290065458</v>
      </c>
      <c r="NS20" s="173">
        <v>45324</v>
      </c>
      <c r="NT20" s="168">
        <v>710.06</v>
      </c>
      <c r="NU20" s="149">
        <f t="shared" si="54"/>
        <v>7.1006</v>
      </c>
      <c r="NV20" s="150">
        <f t="shared" si="55"/>
        <v>6.43666e-5</v>
      </c>
      <c r="NW20" s="151">
        <f t="shared" si="56"/>
        <v>2187.98521326231</v>
      </c>
      <c r="NY20" s="173">
        <v>45362</v>
      </c>
      <c r="NZ20" s="168">
        <v>709.69</v>
      </c>
      <c r="OA20" s="149">
        <f t="shared" si="57"/>
        <v>7.0969</v>
      </c>
      <c r="OB20" s="150">
        <f t="shared" si="58"/>
        <v>6.38372e-5</v>
      </c>
      <c r="OC20" s="151">
        <f t="shared" si="59"/>
        <v>2207.28028515485</v>
      </c>
      <c r="OE20" s="173">
        <v>45392</v>
      </c>
      <c r="OF20" s="168">
        <v>709.59</v>
      </c>
      <c r="OG20" s="149">
        <f t="shared" si="60"/>
        <v>7.0959</v>
      </c>
      <c r="OH20" s="150">
        <f t="shared" si="61"/>
        <v>6.23089e-5</v>
      </c>
      <c r="OI20" s="151">
        <f t="shared" si="62"/>
        <v>2261.73870001704</v>
      </c>
      <c r="OK20" s="173">
        <v>45425</v>
      </c>
      <c r="OL20" s="168">
        <v>710.3</v>
      </c>
      <c r="OM20" s="149">
        <f t="shared" si="63"/>
        <v>7.103</v>
      </c>
      <c r="ON20" s="150">
        <f t="shared" si="64"/>
        <v>6.23143e-5</v>
      </c>
      <c r="OO20" s="151">
        <f t="shared" si="65"/>
        <v>2259.28211592273</v>
      </c>
      <c r="OQ20" s="173">
        <v>45450</v>
      </c>
      <c r="OR20" s="168">
        <v>711.06</v>
      </c>
      <c r="OS20" s="149">
        <f t="shared" si="66"/>
        <v>7.1106</v>
      </c>
      <c r="OT20" s="150">
        <f t="shared" si="67"/>
        <v>6.17803e-5</v>
      </c>
      <c r="OU20" s="151">
        <f t="shared" si="68"/>
        <v>2276.37463962458</v>
      </c>
      <c r="OW20" s="173">
        <v>45484</v>
      </c>
      <c r="OX20" s="168">
        <v>713.39</v>
      </c>
      <c r="OY20" s="149">
        <f t="shared" si="69"/>
        <v>7.1339</v>
      </c>
      <c r="OZ20" s="150">
        <f t="shared" si="70"/>
        <v>6.20854e-5</v>
      </c>
      <c r="PA20" s="151">
        <f t="shared" si="71"/>
        <v>2257.7897610172</v>
      </c>
      <c r="PC20" s="173">
        <v>45516</v>
      </c>
      <c r="PD20" s="168">
        <v>714.58</v>
      </c>
      <c r="PE20" s="149">
        <f t="shared" si="72"/>
        <v>7.1458</v>
      </c>
      <c r="PF20" s="150">
        <f t="shared" si="73"/>
        <v>6.48115e-5</v>
      </c>
      <c r="PG20" s="151">
        <f t="shared" si="74"/>
        <v>2159.22087522081</v>
      </c>
      <c r="PI20" s="147">
        <v>45541</v>
      </c>
      <c r="PJ20" s="152">
        <v>709.25</v>
      </c>
      <c r="PK20" s="149">
        <f t="shared" si="75"/>
        <v>7.0925</v>
      </c>
      <c r="PL20" s="150">
        <f>PL$2</f>
        <v>6.6128e-5</v>
      </c>
      <c r="PM20" s="151">
        <f t="shared" si="76"/>
        <v>2132.13778966051</v>
      </c>
      <c r="PO20" s="147">
        <v>45576</v>
      </c>
      <c r="PP20" s="152">
        <v>707.31</v>
      </c>
      <c r="PQ20" s="149">
        <f t="shared" si="77"/>
        <v>7.0731</v>
      </c>
      <c r="PR20" s="150">
        <f>PR$2</f>
        <v>6.35647e-5</v>
      </c>
      <c r="PS20" s="151">
        <f t="shared" si="78"/>
        <v>2224.20186285893</v>
      </c>
      <c r="PU20" s="147">
        <v>45607</v>
      </c>
      <c r="PV20" s="177">
        <v>717.86</v>
      </c>
      <c r="PW20" s="149">
        <f t="shared" si="79"/>
        <v>7.1786</v>
      </c>
      <c r="PX20" s="150">
        <f>PX$2</f>
        <v>6.30358043368633e-5</v>
      </c>
      <c r="PY20" s="151">
        <f t="shared" si="80"/>
        <v>2209.90165213273</v>
      </c>
      <c r="QA20" s="147">
        <v>45637</v>
      </c>
      <c r="QB20" s="152">
        <v>718.43</v>
      </c>
      <c r="QC20" s="149">
        <f t="shared" si="81"/>
        <v>7.1843</v>
      </c>
      <c r="QD20" s="150">
        <f>QD$2</f>
        <v>6.18735305036505e-5</v>
      </c>
      <c r="QE20" s="151">
        <f t="shared" si="82"/>
        <v>2249.62766031485</v>
      </c>
      <c r="QG20" s="147"/>
      <c r="QH20" s="152"/>
      <c r="QI20" s="149"/>
      <c r="QJ20" s="150"/>
      <c r="QK20" s="151"/>
      <c r="QM20" s="147">
        <v>45698</v>
      </c>
      <c r="QN20" s="152">
        <v>717.07</v>
      </c>
      <c r="QO20" s="149">
        <f t="shared" si="193"/>
        <v>7.1707</v>
      </c>
      <c r="QP20" s="150">
        <f t="shared" si="194"/>
        <v>6.30676084762866e-5</v>
      </c>
      <c r="QQ20" s="151">
        <f t="shared" si="195"/>
        <v>2211.22066186007</v>
      </c>
      <c r="QS20" s="147">
        <v>45698</v>
      </c>
      <c r="QT20" s="152">
        <v>717.07</v>
      </c>
      <c r="QU20" s="149">
        <f t="shared" si="84"/>
        <v>7.1707</v>
      </c>
      <c r="QV20" s="150">
        <f>QV$2</f>
        <v>6.30676084762866e-5</v>
      </c>
      <c r="QW20" s="151">
        <f t="shared" si="85"/>
        <v>2211.22066186007</v>
      </c>
      <c r="QY20" s="147">
        <v>45727</v>
      </c>
      <c r="QZ20" s="152">
        <v>717.41</v>
      </c>
      <c r="RA20" s="149">
        <f t="shared" si="86"/>
        <v>7.1741</v>
      </c>
      <c r="RB20" s="150">
        <f>RB$2</f>
        <v>6.02845430431637e-5</v>
      </c>
      <c r="RC20" s="151">
        <f t="shared" si="196"/>
        <v>2312.20640916631</v>
      </c>
      <c r="RE20" s="170">
        <v>45757</v>
      </c>
      <c r="RF20" s="152">
        <v>720.92</v>
      </c>
      <c r="RG20" s="149">
        <f t="shared" si="87"/>
        <v>7.2092</v>
      </c>
      <c r="RH20" s="150">
        <f>RH$2</f>
        <v>5.95699052838506e-5</v>
      </c>
      <c r="RI20" s="151">
        <f t="shared" si="197"/>
        <v>2328.55240525995</v>
      </c>
      <c r="RK20" s="170">
        <v>45789</v>
      </c>
      <c r="RL20" s="152">
        <v>720.66</v>
      </c>
      <c r="RM20" s="149">
        <f t="shared" si="88"/>
        <v>7.2066</v>
      </c>
      <c r="RN20" s="150">
        <f>RN$2</f>
        <v>6.15195324515534e-5</v>
      </c>
      <c r="RO20" s="151">
        <f t="shared" si="89"/>
        <v>2255.5712818805</v>
      </c>
      <c r="RQ20" s="170">
        <v>45818</v>
      </c>
      <c r="RR20" s="152">
        <v>718.4</v>
      </c>
      <c r="RS20" s="149">
        <f t="shared" si="198"/>
        <v>7.184</v>
      </c>
      <c r="RT20" s="150">
        <f>RT$2</f>
        <v>6.16029076572414e-5</v>
      </c>
      <c r="RU20" s="151">
        <f t="shared" si="90"/>
        <v>2259.60467706013</v>
      </c>
      <c r="RW20" s="147">
        <v>45849</v>
      </c>
      <c r="RX20" s="152">
        <v>714.75</v>
      </c>
      <c r="RY20" s="149">
        <f t="shared" si="199"/>
        <v>7.1475</v>
      </c>
      <c r="RZ20" s="150">
        <f>RZ$2</f>
        <v>6.10239824250931e-5</v>
      </c>
      <c r="SA20" s="151">
        <f t="shared" si="91"/>
        <v>2292.68975166142</v>
      </c>
      <c r="SC20" s="147">
        <v>45880</v>
      </c>
      <c r="SD20" s="152">
        <v>714.05</v>
      </c>
      <c r="SE20" s="149">
        <f t="shared" si="200"/>
        <v>7.1405</v>
      </c>
      <c r="SF20" s="150">
        <f>SF$2</f>
        <v>6.11396429444852e-5</v>
      </c>
      <c r="SG20" s="151">
        <f t="shared" si="201"/>
        <v>2290.59589664589</v>
      </c>
      <c r="SI20" s="147">
        <v>45910</v>
      </c>
      <c r="SJ20" s="152">
        <v>710.62</v>
      </c>
      <c r="SK20" s="149">
        <f t="shared" si="92"/>
        <v>7.1062</v>
      </c>
      <c r="SL20" s="150">
        <f>SL$2</f>
        <v>5.99520383693046e-5</v>
      </c>
      <c r="SM20" s="151">
        <f t="shared" si="93"/>
        <v>2347.24606681489</v>
      </c>
      <c r="SO20" s="147">
        <v>45943</v>
      </c>
      <c r="SP20" s="148">
        <v>710.07</v>
      </c>
      <c r="SQ20" s="149">
        <f t="shared" si="94"/>
        <v>7.1007</v>
      </c>
      <c r="SR20" s="150">
        <f>SR$2</f>
        <v>6.00961538461538e-5</v>
      </c>
      <c r="SS20" s="151">
        <f t="shared" si="95"/>
        <v>2343.430929345</v>
      </c>
      <c r="SU20" s="147">
        <v>45971</v>
      </c>
      <c r="SV20" s="148">
        <v>708.56</v>
      </c>
      <c r="SW20" s="299">
        <f t="shared" si="202"/>
        <v>7.0856</v>
      </c>
      <c r="SX20" s="150">
        <f>SX$2</f>
        <v>6.00817111271329e-5</v>
      </c>
      <c r="SY20" s="151">
        <f t="shared" si="203"/>
        <v>2348.98949983064</v>
      </c>
      <c r="TA20" s="147">
        <v>46002</v>
      </c>
      <c r="TB20" s="148">
        <v>706.86</v>
      </c>
      <c r="TC20" s="299">
        <f t="shared" si="96"/>
        <v>7.0686</v>
      </c>
      <c r="TD20" s="150">
        <f>TD$2</f>
        <v>5.95876534382076e-5</v>
      </c>
      <c r="TE20" s="151">
        <f t="shared" si="97"/>
        <v>2374.16178592649</v>
      </c>
      <c r="TG20" s="147">
        <v>46034</v>
      </c>
      <c r="TH20" s="148">
        <v>701.08</v>
      </c>
      <c r="TI20" s="299">
        <f t="shared" si="98"/>
        <v>7.0108</v>
      </c>
      <c r="TJ20" s="150">
        <f>TJ$2</f>
        <v>5.95734540688669e-5</v>
      </c>
      <c r="TK20" s="151">
        <f t="shared" si="99"/>
        <v>2394.30592799681</v>
      </c>
      <c r="TM20" s="147"/>
      <c r="TN20" s="148"/>
      <c r="TO20" s="299"/>
      <c r="TP20" s="150"/>
      <c r="TQ20" s="151"/>
      <c r="TS20" s="147">
        <v>46092</v>
      </c>
      <c r="TT20" s="148">
        <v>689.17</v>
      </c>
      <c r="TU20" s="299">
        <f t="shared" si="204"/>
        <v>6.8917</v>
      </c>
      <c r="TV20" s="150">
        <f t="shared" si="206"/>
        <v>5.91434957236295e-5</v>
      </c>
      <c r="TW20" s="151">
        <f t="shared" si="207"/>
        <v>2453.39031008315</v>
      </c>
      <c r="TY20" s="147">
        <v>46122</v>
      </c>
      <c r="TZ20" s="148">
        <v>686.54</v>
      </c>
      <c r="UA20" s="299">
        <f t="shared" si="103"/>
        <v>6.8654</v>
      </c>
      <c r="UB20" s="150">
        <f>UB$2</f>
        <v>5.77233895174325e-5</v>
      </c>
      <c r="UC20" s="151">
        <f t="shared" si="104"/>
        <v>2523.37809887261</v>
      </c>
      <c r="UE20" s="147">
        <v>46153</v>
      </c>
      <c r="UF20" s="148">
        <v>684.67</v>
      </c>
      <c r="UG20" s="299">
        <f t="shared" si="105"/>
        <v>6.8467</v>
      </c>
      <c r="UH20" s="150">
        <f>UH$2</f>
        <v>5.62145145876665e-5</v>
      </c>
      <c r="UI20" s="151">
        <f t="shared" si="106"/>
        <v>2598.18598741</v>
      </c>
      <c r="UK20" s="147">
        <v>46182</v>
      </c>
      <c r="UL20" s="148">
        <v>681.47</v>
      </c>
      <c r="UM20" s="299">
        <f t="shared" si="107"/>
        <v>6.8147</v>
      </c>
      <c r="UN20" s="150">
        <f>UN$2</f>
        <v>5.60035842293907e-5</v>
      </c>
      <c r="UO20" s="151">
        <f t="shared" si="108"/>
        <v>2620.21805802163</v>
      </c>
    </row>
    <row r="21" ht="15" customHeight="1" spans="2:561">
      <c r="B21" s="215">
        <v>43349</v>
      </c>
      <c r="C21" s="216">
        <v>682.17</v>
      </c>
      <c r="D21" s="217">
        <f t="shared" si="109"/>
        <v>6.8217</v>
      </c>
      <c r="E21" s="218">
        <v>6.69232056215493e-5</v>
      </c>
      <c r="F21" s="219">
        <f t="shared" si="110"/>
        <v>2190.4364014835</v>
      </c>
      <c r="H21" s="215" t="s">
        <v>3675</v>
      </c>
      <c r="I21" s="216" t="s">
        <v>3676</v>
      </c>
      <c r="J21" s="217">
        <f t="shared" si="111"/>
        <v>6.9072</v>
      </c>
      <c r="K21" s="218">
        <v>6.56491055309371e-5</v>
      </c>
      <c r="L21" s="219">
        <f t="shared" si="112"/>
        <v>2205.30750521195</v>
      </c>
      <c r="N21" s="215" t="s">
        <v>3677</v>
      </c>
      <c r="O21" s="216" t="s">
        <v>3678</v>
      </c>
      <c r="P21" s="217">
        <f t="shared" si="113"/>
        <v>6.9329</v>
      </c>
      <c r="Q21" s="218">
        <v>6.97495989398061e-5</v>
      </c>
      <c r="R21" s="219">
        <f t="shared" si="114"/>
        <v>2067.96578632318</v>
      </c>
      <c r="T21" s="215">
        <v>43441</v>
      </c>
      <c r="U21" s="216">
        <v>686.64</v>
      </c>
      <c r="V21" s="217">
        <f t="shared" si="205"/>
        <v>6.8664</v>
      </c>
      <c r="W21" s="218">
        <v>6.87710611374733e-5</v>
      </c>
      <c r="X21" s="219">
        <f t="shared" si="115"/>
        <v>2117.70360013981</v>
      </c>
      <c r="Z21" s="215" t="s">
        <v>3679</v>
      </c>
      <c r="AA21" s="216" t="s">
        <v>3680</v>
      </c>
      <c r="AB21" s="217">
        <f t="shared" si="0"/>
        <v>6.816</v>
      </c>
      <c r="AC21" s="218">
        <v>7.10984713828653e-5</v>
      </c>
      <c r="AD21" s="219">
        <f t="shared" si="116"/>
        <v>2063.52699530516</v>
      </c>
      <c r="AF21" s="215"/>
      <c r="AG21" s="216"/>
      <c r="AH21" s="217"/>
      <c r="AI21" s="218"/>
      <c r="AJ21" s="219"/>
      <c r="AL21" s="215">
        <v>43532</v>
      </c>
      <c r="AM21" s="216">
        <v>672.35</v>
      </c>
      <c r="AN21" s="217">
        <f t="shared" si="2"/>
        <v>6.7235</v>
      </c>
      <c r="AO21" s="218">
        <v>7.0212392487274e-5</v>
      </c>
      <c r="AP21" s="219">
        <f t="shared" si="118"/>
        <v>2118.31635308991</v>
      </c>
      <c r="AR21" s="215">
        <v>43564</v>
      </c>
      <c r="AS21" s="216">
        <v>671.42</v>
      </c>
      <c r="AT21" s="217">
        <f t="shared" si="3"/>
        <v>6.7142</v>
      </c>
      <c r="AU21" s="218">
        <v>7.03705006861124e-5</v>
      </c>
      <c r="AV21" s="219">
        <f t="shared" si="119"/>
        <v>2116.48446575914</v>
      </c>
      <c r="AX21" s="215">
        <v>43595</v>
      </c>
      <c r="AY21" s="216">
        <v>679.12</v>
      </c>
      <c r="AZ21" s="217">
        <f t="shared" si="4"/>
        <v>6.7912</v>
      </c>
      <c r="BA21" s="218">
        <v>6.95410292072323e-5</v>
      </c>
      <c r="BB21" s="219">
        <f t="shared" si="120"/>
        <v>2117.44610672635</v>
      </c>
      <c r="BD21" s="215">
        <v>43622</v>
      </c>
      <c r="BE21" s="216">
        <v>689.45</v>
      </c>
      <c r="BF21" s="217">
        <f t="shared" si="5"/>
        <v>6.8945</v>
      </c>
      <c r="BG21" s="218">
        <v>7.07463742483198e-5</v>
      </c>
      <c r="BH21" s="219">
        <f t="shared" si="121"/>
        <v>2050.18493001668</v>
      </c>
      <c r="BJ21" s="215" t="s">
        <v>3681</v>
      </c>
      <c r="BK21" s="216" t="s">
        <v>3682</v>
      </c>
      <c r="BL21" s="217">
        <f t="shared" si="6"/>
        <v>6.8856</v>
      </c>
      <c r="BM21" s="218">
        <v>7.1301247771836e-5</v>
      </c>
      <c r="BN21" s="219">
        <f t="shared" si="122"/>
        <v>2036.85953293831</v>
      </c>
      <c r="BP21" s="248">
        <v>43686</v>
      </c>
      <c r="BQ21" s="216">
        <v>701.36</v>
      </c>
      <c r="BR21" s="217">
        <f t="shared" si="7"/>
        <v>7.0136</v>
      </c>
      <c r="BS21" s="218">
        <v>7.02740688685875e-5</v>
      </c>
      <c r="BT21" s="219">
        <f t="shared" si="123"/>
        <v>2028.91525037071</v>
      </c>
      <c r="BV21" s="248">
        <v>43714</v>
      </c>
      <c r="BW21" s="216">
        <v>708.55</v>
      </c>
      <c r="BX21" s="217">
        <f t="shared" si="8"/>
        <v>7.0855</v>
      </c>
      <c r="BY21" s="218">
        <v>7.05965407695023e-5</v>
      </c>
      <c r="BZ21" s="219">
        <f t="shared" si="124"/>
        <v>1999.15320019759</v>
      </c>
      <c r="CB21" s="249" t="s">
        <v>3683</v>
      </c>
      <c r="CC21" s="251" t="s">
        <v>3684</v>
      </c>
      <c r="CD21" s="217">
        <f t="shared" si="9"/>
        <v>7.0728</v>
      </c>
      <c r="CE21" s="252">
        <v>7.13903266107442e-5</v>
      </c>
      <c r="CF21" s="219">
        <f t="shared" si="125"/>
        <v>1980.47449383554</v>
      </c>
      <c r="CH21" s="249" t="s">
        <v>3685</v>
      </c>
      <c r="CI21" s="251" t="s">
        <v>3686</v>
      </c>
      <c r="CJ21" s="217">
        <f t="shared" si="10"/>
        <v>6.9945</v>
      </c>
      <c r="CK21" s="252">
        <v>7.097232079489e-5</v>
      </c>
      <c r="CL21" s="219">
        <f t="shared" si="126"/>
        <v>2014.4399170777</v>
      </c>
      <c r="CN21" s="257" t="s">
        <v>3687</v>
      </c>
      <c r="CO21" s="256">
        <v>704</v>
      </c>
      <c r="CP21" s="217">
        <f t="shared" si="11"/>
        <v>7.04</v>
      </c>
      <c r="CQ21" s="252">
        <v>7.18623118105709e-5</v>
      </c>
      <c r="CR21" s="219">
        <f t="shared" si="127"/>
        <v>1976.63352272727</v>
      </c>
      <c r="CT21" s="257"/>
      <c r="CU21" s="256"/>
      <c r="CV21" s="217"/>
      <c r="CW21" s="252"/>
      <c r="CX21" s="219"/>
      <c r="CY21" s="217"/>
      <c r="DA21" s="262" t="s">
        <v>3688</v>
      </c>
      <c r="DB21" s="262" t="s">
        <v>3689</v>
      </c>
      <c r="DC21" s="217">
        <f t="shared" si="13"/>
        <v>6.9768</v>
      </c>
      <c r="DD21" s="263">
        <v>7.0997515086972e-5</v>
      </c>
      <c r="DE21" s="219">
        <f t="shared" si="129"/>
        <v>2018.8338493292</v>
      </c>
      <c r="DF21" s="217"/>
      <c r="DH21" s="262" t="s">
        <v>3690</v>
      </c>
      <c r="DI21" s="262" t="s">
        <v>3691</v>
      </c>
      <c r="DJ21" s="217">
        <f t="shared" si="14"/>
        <v>6.9389</v>
      </c>
      <c r="DK21" s="263">
        <v>6.12088752869166e-5</v>
      </c>
      <c r="DL21" s="219">
        <f t="shared" si="130"/>
        <v>2354.47981668564</v>
      </c>
      <c r="DM21" s="217"/>
      <c r="DO21" s="262" t="s">
        <v>3692</v>
      </c>
      <c r="DP21" s="262" t="s">
        <v>1673</v>
      </c>
      <c r="DQ21" s="217">
        <f t="shared" si="15"/>
        <v>7.0536</v>
      </c>
      <c r="DR21" s="264">
        <v>6.538084341288e-5</v>
      </c>
      <c r="DS21" s="219">
        <f t="shared" si="131"/>
        <v>2168.3962799138</v>
      </c>
      <c r="DU21" s="262" t="s">
        <v>3693</v>
      </c>
      <c r="DV21" s="262" t="s">
        <v>1672</v>
      </c>
      <c r="DW21" s="217">
        <f t="shared" si="16"/>
        <v>7.0788</v>
      </c>
      <c r="DX21" s="264">
        <v>6.79578661230037e-5</v>
      </c>
      <c r="DY21" s="219">
        <f t="shared" si="132"/>
        <v>2078.74215968808</v>
      </c>
      <c r="EA21" s="265" t="s">
        <v>3694</v>
      </c>
      <c r="EB21" s="265" t="s">
        <v>3695</v>
      </c>
      <c r="EC21" s="217">
        <f t="shared" si="17"/>
        <v>7.0965</v>
      </c>
      <c r="ED21" s="264">
        <v>7.02000702000702e-5</v>
      </c>
      <c r="EE21" s="219">
        <f t="shared" si="133"/>
        <v>2007.32755583738</v>
      </c>
      <c r="EG21" s="265" t="s">
        <v>3696</v>
      </c>
      <c r="EH21" s="265" t="s">
        <v>3697</v>
      </c>
      <c r="EI21" s="217">
        <f t="shared" si="18"/>
        <v>6.9943</v>
      </c>
      <c r="EJ21" s="264">
        <v>6.84931506849315e-5</v>
      </c>
      <c r="EK21" s="219">
        <f t="shared" si="134"/>
        <v>2087.41403714453</v>
      </c>
      <c r="EM21" s="265" t="s">
        <v>3698</v>
      </c>
      <c r="EN21" s="265" t="s">
        <v>3699</v>
      </c>
      <c r="EO21" s="217">
        <f t="shared" si="19"/>
        <v>6.9649</v>
      </c>
      <c r="EP21" s="264">
        <v>6.83760683760684e-5</v>
      </c>
      <c r="EQ21" s="219">
        <f t="shared" si="135"/>
        <v>2099.81478556763</v>
      </c>
      <c r="ES21" s="265" t="s">
        <v>3700</v>
      </c>
      <c r="ET21" s="265" t="s">
        <v>3701</v>
      </c>
      <c r="EU21" s="217">
        <f t="shared" si="20"/>
        <v>6.8423</v>
      </c>
      <c r="EV21" s="264">
        <v>7.3909830007391e-5</v>
      </c>
      <c r="EW21" s="219">
        <f t="shared" si="136"/>
        <v>1977.40525846572</v>
      </c>
      <c r="EY21" s="265" t="s">
        <v>3702</v>
      </c>
      <c r="EZ21" s="265" t="s">
        <v>3703</v>
      </c>
      <c r="FA21" s="217">
        <f t="shared" si="137"/>
        <v>6.7796</v>
      </c>
      <c r="FB21" s="264">
        <v>6.83760683760684e-5</v>
      </c>
      <c r="FC21" s="219">
        <f t="shared" si="138"/>
        <v>2157.20691486223</v>
      </c>
      <c r="FE21" s="265" t="s">
        <v>3704</v>
      </c>
      <c r="FF21" s="265" t="s">
        <v>3705</v>
      </c>
      <c r="FG21" s="217">
        <f t="shared" si="139"/>
        <v>6.6123</v>
      </c>
      <c r="FH21" s="264">
        <v>7.097232079489e-5</v>
      </c>
      <c r="FI21" s="219">
        <f t="shared" si="140"/>
        <v>2130.87730441752</v>
      </c>
      <c r="FK21" s="265" t="s">
        <v>3706</v>
      </c>
      <c r="FL21" s="265" t="s">
        <v>3707</v>
      </c>
      <c r="FM21" s="217">
        <f t="shared" si="141"/>
        <v>6.5476</v>
      </c>
      <c r="FN21" s="264">
        <v>7.11743772241993e-5</v>
      </c>
      <c r="FO21" s="219">
        <f t="shared" si="142"/>
        <v>2145.82442421651</v>
      </c>
      <c r="FQ21" s="265" t="s">
        <v>3708</v>
      </c>
      <c r="FR21" s="265" t="s">
        <v>3709</v>
      </c>
      <c r="FS21" s="217">
        <f t="shared" si="143"/>
        <v>6.4708</v>
      </c>
      <c r="FT21" s="264">
        <v>7.10732054015636e-5</v>
      </c>
      <c r="FU21" s="219">
        <f t="shared" si="144"/>
        <v>2174.38338381653</v>
      </c>
      <c r="FW21" s="265"/>
      <c r="FX21" s="265"/>
      <c r="FY21" s="217"/>
      <c r="FZ21" s="264"/>
      <c r="GA21" s="219"/>
      <c r="GC21" s="265" t="s">
        <v>3710</v>
      </c>
      <c r="GD21" s="265" t="s">
        <v>3711</v>
      </c>
      <c r="GE21" s="217">
        <f t="shared" si="147"/>
        <v>6.5106</v>
      </c>
      <c r="GF21" s="272">
        <v>6.9060773480663e-5</v>
      </c>
      <c r="GG21" s="219">
        <f t="shared" si="148"/>
        <v>2224.06537031917</v>
      </c>
      <c r="GI21" s="265" t="s">
        <v>3712</v>
      </c>
      <c r="GJ21" s="265" t="s">
        <v>3713</v>
      </c>
      <c r="GK21" s="217">
        <f t="shared" si="149"/>
        <v>6.5409</v>
      </c>
      <c r="GL21" s="272">
        <v>6.9204152249135e-5</v>
      </c>
      <c r="GM21" s="219">
        <f t="shared" si="150"/>
        <v>2209.17610726352</v>
      </c>
      <c r="GO21" s="265" t="s">
        <v>3714</v>
      </c>
      <c r="GP21" s="265" t="s">
        <v>3715</v>
      </c>
      <c r="GQ21" s="217">
        <f t="shared" si="151"/>
        <v>6.4425</v>
      </c>
      <c r="GR21" s="272">
        <v>7.00035001750088e-5</v>
      </c>
      <c r="GS21" s="219">
        <f t="shared" si="152"/>
        <v>2217.30694606131</v>
      </c>
      <c r="GU21" s="265" t="s">
        <v>3716</v>
      </c>
      <c r="GV21" s="265" t="s">
        <v>3717</v>
      </c>
      <c r="GW21" s="217">
        <f t="shared" si="153"/>
        <v>6.3909</v>
      </c>
      <c r="GX21" s="272">
        <v>6.90369347600966e-5</v>
      </c>
      <c r="GY21" s="219">
        <f t="shared" si="154"/>
        <v>2266.50393528298</v>
      </c>
      <c r="HA21" s="265" t="s">
        <v>3718</v>
      </c>
      <c r="HB21" s="265" t="s">
        <v>3719</v>
      </c>
      <c r="HC21" s="217">
        <f t="shared" si="155"/>
        <v>6.4755</v>
      </c>
      <c r="HD21" s="272">
        <v>6.90488520628345e-5</v>
      </c>
      <c r="HE21" s="219">
        <f t="shared" si="156"/>
        <v>2236.50683344915</v>
      </c>
      <c r="HG21" s="168" t="s">
        <v>2043</v>
      </c>
      <c r="HH21" s="168" t="s">
        <v>3376</v>
      </c>
      <c r="HI21" s="149">
        <f t="shared" si="157"/>
        <v>6.4533</v>
      </c>
      <c r="HJ21" s="291">
        <v>6.98557033069345e-5</v>
      </c>
      <c r="HK21" s="151">
        <f t="shared" si="158"/>
        <v>2218.27954999768</v>
      </c>
      <c r="HM21" s="168" t="s">
        <v>1697</v>
      </c>
      <c r="HN21" s="168" t="s">
        <v>523</v>
      </c>
      <c r="HO21" s="149">
        <f t="shared" si="159"/>
        <v>6.4604</v>
      </c>
      <c r="HP21" s="291">
        <v>7.05593623914055e-5</v>
      </c>
      <c r="HQ21" s="151">
        <f t="shared" si="160"/>
        <v>2193.74398938146</v>
      </c>
      <c r="HS21" s="168" t="s">
        <v>524</v>
      </c>
      <c r="HT21" s="168" t="s">
        <v>199</v>
      </c>
      <c r="HU21" s="149">
        <f t="shared" si="161"/>
        <v>6.3903</v>
      </c>
      <c r="HV21" s="150">
        <v>6.98092398116143e-5</v>
      </c>
      <c r="HW21" s="151">
        <f t="shared" si="162"/>
        <v>2241.63987887893</v>
      </c>
      <c r="HY21" s="168" t="s">
        <v>525</v>
      </c>
      <c r="HZ21" s="168" t="s">
        <v>526</v>
      </c>
      <c r="IA21" s="149">
        <f t="shared" si="163"/>
        <v>6.3702</v>
      </c>
      <c r="IB21" s="150">
        <v>7.00653647186363e-5</v>
      </c>
      <c r="IC21" s="151">
        <f t="shared" si="164"/>
        <v>2240.4927619227</v>
      </c>
      <c r="IE21" s="168"/>
      <c r="IF21" s="168"/>
      <c r="IG21" s="149"/>
      <c r="IH21" s="150"/>
      <c r="II21" s="151"/>
      <c r="IK21" s="168" t="s">
        <v>527</v>
      </c>
      <c r="IL21" s="168" t="s">
        <v>528</v>
      </c>
      <c r="IM21" s="149">
        <f t="shared" si="168"/>
        <v>6.358</v>
      </c>
      <c r="IN21" s="150">
        <v>6.95509576789906e-5</v>
      </c>
      <c r="IO21" s="151">
        <f t="shared" si="169"/>
        <v>2261.3946586977</v>
      </c>
      <c r="IQ21" s="168" t="s">
        <v>529</v>
      </c>
      <c r="IR21" s="168" t="s">
        <v>530</v>
      </c>
      <c r="IS21" s="149">
        <f t="shared" si="170"/>
        <v>6.3105</v>
      </c>
      <c r="IT21" s="150">
        <v>6.97405036048495e-5</v>
      </c>
      <c r="IU21" s="151">
        <f t="shared" si="171"/>
        <v>2272.22403708105</v>
      </c>
      <c r="IW21" s="168" t="s">
        <v>531</v>
      </c>
      <c r="IX21" s="168" t="s">
        <v>355</v>
      </c>
      <c r="IY21" s="149">
        <f t="shared" si="172"/>
        <v>6.3653</v>
      </c>
      <c r="IZ21" s="150">
        <v>6.9000900574845e-5</v>
      </c>
      <c r="JA21" s="151">
        <f t="shared" si="173"/>
        <v>2276.80776538419</v>
      </c>
      <c r="JC21" s="168" t="s">
        <v>532</v>
      </c>
      <c r="JD21" s="168" t="s">
        <v>533</v>
      </c>
      <c r="JE21" s="149">
        <f t="shared" si="174"/>
        <v>6.7134</v>
      </c>
      <c r="JF21" s="150">
        <v>6.87132691338819e-5</v>
      </c>
      <c r="JG21" s="151">
        <f t="shared" si="175"/>
        <v>2167.78828283731</v>
      </c>
      <c r="JI21" s="168" t="s">
        <v>534</v>
      </c>
      <c r="JJ21" s="168" t="s">
        <v>535</v>
      </c>
      <c r="JK21" s="149">
        <f t="shared" si="176"/>
        <v>6.6811</v>
      </c>
      <c r="JL21" s="150">
        <v>6.72696283020953e-5</v>
      </c>
      <c r="JM21" s="151">
        <f t="shared" si="177"/>
        <v>2225.01529059586</v>
      </c>
      <c r="JO21" s="168" t="s">
        <v>536</v>
      </c>
      <c r="JP21" s="168" t="s">
        <v>537</v>
      </c>
      <c r="JQ21" s="149">
        <f t="shared" si="178"/>
        <v>6.7098</v>
      </c>
      <c r="JR21" s="150">
        <v>6.6964057824237e-5</v>
      </c>
      <c r="JS21" s="151">
        <f t="shared" si="179"/>
        <v>2225.60793972995</v>
      </c>
      <c r="JU21" s="168" t="s">
        <v>538</v>
      </c>
      <c r="JV21" s="168" t="s">
        <v>539</v>
      </c>
      <c r="JW21" s="149">
        <f t="shared" si="180"/>
        <v>6.7612</v>
      </c>
      <c r="JX21" s="150">
        <v>6.75440952642568e-5</v>
      </c>
      <c r="JY21" s="151">
        <f t="shared" si="181"/>
        <v>2189.72122700112</v>
      </c>
      <c r="KA21" s="168" t="s">
        <v>540</v>
      </c>
      <c r="KB21" s="168" t="s">
        <v>541</v>
      </c>
      <c r="KC21" s="149">
        <f t="shared" si="182"/>
        <v>6.9148</v>
      </c>
      <c r="KD21" s="150">
        <v>6.59566177164246e-5</v>
      </c>
      <c r="KE21" s="151">
        <f t="shared" si="183"/>
        <v>2192.61307687858</v>
      </c>
      <c r="KG21" s="168" t="s">
        <v>542</v>
      </c>
      <c r="KH21" s="168" t="s">
        <v>543</v>
      </c>
      <c r="KI21" s="149">
        <f t="shared" si="184"/>
        <v>7.0992</v>
      </c>
      <c r="KJ21" s="150">
        <v>6.47757714536832e-5</v>
      </c>
      <c r="KK21" s="151">
        <f t="shared" si="185"/>
        <v>2174.59304485012</v>
      </c>
      <c r="KM21" s="168" t="s">
        <v>544</v>
      </c>
      <c r="KN21" s="168" t="s">
        <v>545</v>
      </c>
      <c r="KO21" s="149">
        <f t="shared" si="186"/>
        <v>7.2189</v>
      </c>
      <c r="KP21" s="150">
        <v>6.34553649821879e-5</v>
      </c>
      <c r="KQ21" s="151">
        <f t="shared" si="187"/>
        <v>2183.03464364377</v>
      </c>
      <c r="KS21" s="168" t="s">
        <v>546</v>
      </c>
      <c r="KT21" s="168" t="s">
        <v>547</v>
      </c>
      <c r="KU21" s="149">
        <f t="shared" si="21"/>
        <v>6.9588</v>
      </c>
      <c r="KV21" s="150">
        <v>6.38655925980027e-5</v>
      </c>
      <c r="KW21" s="151">
        <f t="shared" si="22"/>
        <v>2250.08383140772</v>
      </c>
      <c r="KY21" s="168" t="s">
        <v>548</v>
      </c>
      <c r="KZ21" s="168" t="s">
        <v>549</v>
      </c>
      <c r="LA21" s="149">
        <f t="shared" si="23"/>
        <v>6.9475</v>
      </c>
      <c r="LB21" s="150">
        <v>6.67473969847454e-5</v>
      </c>
      <c r="LC21" s="151">
        <f t="shared" si="188"/>
        <v>2156.43866829795</v>
      </c>
      <c r="LE21" s="172">
        <v>44964</v>
      </c>
      <c r="LF21" s="168">
        <v>679.67</v>
      </c>
      <c r="LG21" s="149">
        <f t="shared" si="189"/>
        <v>6.7967</v>
      </c>
      <c r="LH21" s="150">
        <f t="shared" si="190"/>
        <v>6.55264e-5</v>
      </c>
      <c r="LI21" s="151">
        <f t="shared" si="191"/>
        <v>2245.35797727502</v>
      </c>
      <c r="LK21" s="172">
        <v>44995</v>
      </c>
      <c r="LL21" s="168">
        <v>696.55</v>
      </c>
      <c r="LM21" s="149">
        <f t="shared" si="24"/>
        <v>6.9655</v>
      </c>
      <c r="LN21" s="150">
        <f t="shared" si="25"/>
        <v>6.64823e-5</v>
      </c>
      <c r="LO21" s="151">
        <f t="shared" si="26"/>
        <v>2159.44261546067</v>
      </c>
      <c r="LQ21" s="172">
        <v>45023</v>
      </c>
      <c r="LR21" s="168">
        <v>688.38</v>
      </c>
      <c r="LS21" s="149">
        <f t="shared" si="27"/>
        <v>6.8838</v>
      </c>
      <c r="LT21" s="150">
        <f t="shared" si="28"/>
        <v>6.79351e-5</v>
      </c>
      <c r="LU21" s="151">
        <f t="shared" si="29"/>
        <v>2138.34382586381</v>
      </c>
      <c r="LW21" s="172">
        <v>45056</v>
      </c>
      <c r="LX21" s="168">
        <v>692.99</v>
      </c>
      <c r="LY21" s="149">
        <f t="shared" si="30"/>
        <v>6.9299</v>
      </c>
      <c r="LZ21" s="150">
        <f t="shared" si="31"/>
        <v>6.67428e-5</v>
      </c>
      <c r="MA21" s="151">
        <f t="shared" si="32"/>
        <v>2162.06432129542</v>
      </c>
      <c r="MC21" s="172">
        <v>45084</v>
      </c>
      <c r="MD21" s="168">
        <v>711.96</v>
      </c>
      <c r="ME21" s="149">
        <f t="shared" si="33"/>
        <v>7.1196</v>
      </c>
      <c r="MF21" s="150">
        <f t="shared" si="34"/>
        <v>6.68923822474943e-5</v>
      </c>
      <c r="MG21" s="151">
        <f t="shared" si="35"/>
        <v>2099.75073908647</v>
      </c>
      <c r="MI21" s="172">
        <v>45117</v>
      </c>
      <c r="MJ21" s="168">
        <v>719.26</v>
      </c>
      <c r="MK21" s="149">
        <f t="shared" si="36"/>
        <v>7.1926</v>
      </c>
      <c r="ML21" s="150">
        <f t="shared" si="37"/>
        <v>6.64471e-5</v>
      </c>
      <c r="MM21" s="151">
        <f t="shared" si="38"/>
        <v>2092.36795383873</v>
      </c>
      <c r="MO21" s="172">
        <v>45148</v>
      </c>
      <c r="MP21" s="168">
        <v>715.76</v>
      </c>
      <c r="MQ21" s="149">
        <f t="shared" si="39"/>
        <v>7.1576</v>
      </c>
      <c r="MR21" s="150">
        <f t="shared" si="40"/>
        <v>6.64309e-5</v>
      </c>
      <c r="MS21" s="151">
        <f t="shared" si="41"/>
        <v>2103.11218401344</v>
      </c>
      <c r="MU21" s="173">
        <v>45176</v>
      </c>
      <c r="MV21" s="168" t="s">
        <v>3582</v>
      </c>
      <c r="MW21" s="149">
        <f t="shared" si="42"/>
        <v>7.1986</v>
      </c>
      <c r="MX21" s="150">
        <f t="shared" si="43"/>
        <v>6.52523e-5</v>
      </c>
      <c r="MY21" s="151">
        <f t="shared" si="44"/>
        <v>2128.90427331987</v>
      </c>
      <c r="NA21" s="173">
        <v>45209</v>
      </c>
      <c r="NB21" s="168">
        <v>717.81</v>
      </c>
      <c r="NC21" s="149">
        <f t="shared" si="45"/>
        <v>7.1781</v>
      </c>
      <c r="ND21" s="150">
        <f t="shared" si="46"/>
        <v>6.36064234353935e-5</v>
      </c>
      <c r="NE21" s="151">
        <f t="shared" si="47"/>
        <v>2190.22897298728</v>
      </c>
      <c r="NG21" s="173">
        <v>45239</v>
      </c>
      <c r="NH21" s="168">
        <v>717.72</v>
      </c>
      <c r="NI21" s="149">
        <f t="shared" si="48"/>
        <v>7.1772</v>
      </c>
      <c r="NJ21" s="150">
        <f t="shared" si="49"/>
        <v>6.51244e-5</v>
      </c>
      <c r="NK21" s="151">
        <f t="shared" si="50"/>
        <v>2139.44544402702</v>
      </c>
      <c r="NM21" s="173">
        <v>45268</v>
      </c>
      <c r="NN21" s="168">
        <v>711.23</v>
      </c>
      <c r="NO21" s="149">
        <f t="shared" si="51"/>
        <v>7.1123</v>
      </c>
      <c r="NP21" s="150">
        <f t="shared" si="52"/>
        <v>6.50545e-5</v>
      </c>
      <c r="NQ21" s="151">
        <f t="shared" si="53"/>
        <v>2161.28773855548</v>
      </c>
      <c r="NS21" s="173">
        <v>45323</v>
      </c>
      <c r="NT21" s="168">
        <v>710.49</v>
      </c>
      <c r="NU21" s="149">
        <f t="shared" si="54"/>
        <v>7.1049</v>
      </c>
      <c r="NV21" s="150">
        <f t="shared" si="55"/>
        <v>6.43666e-5</v>
      </c>
      <c r="NW21" s="151">
        <f t="shared" si="56"/>
        <v>2186.6610093443</v>
      </c>
      <c r="NY21" s="173">
        <v>45359</v>
      </c>
      <c r="NZ21" s="168">
        <v>709.78</v>
      </c>
      <c r="OA21" s="149">
        <f t="shared" si="57"/>
        <v>7.0978</v>
      </c>
      <c r="OB21" s="150">
        <f t="shared" si="58"/>
        <v>6.38372e-5</v>
      </c>
      <c r="OC21" s="151">
        <f t="shared" si="59"/>
        <v>2207.00040233812</v>
      </c>
      <c r="OE21" s="173">
        <v>45391</v>
      </c>
      <c r="OF21" s="168">
        <v>709.56</v>
      </c>
      <c r="OG21" s="149">
        <f t="shared" si="60"/>
        <v>7.0956</v>
      </c>
      <c r="OH21" s="150">
        <f t="shared" si="61"/>
        <v>6.23089e-5</v>
      </c>
      <c r="OI21" s="151">
        <f t="shared" si="62"/>
        <v>2261.83432570197</v>
      </c>
      <c r="OK21" s="173">
        <v>45422</v>
      </c>
      <c r="OL21" s="168">
        <v>710.11</v>
      </c>
      <c r="OM21" s="149">
        <f t="shared" si="63"/>
        <v>7.1011</v>
      </c>
      <c r="ON21" s="150">
        <f t="shared" si="64"/>
        <v>6.23143e-5</v>
      </c>
      <c r="OO21" s="151">
        <f t="shared" si="65"/>
        <v>2259.88661888991</v>
      </c>
      <c r="OQ21" s="173">
        <v>45449</v>
      </c>
      <c r="OR21" s="168">
        <v>711.08</v>
      </c>
      <c r="OS21" s="149">
        <f t="shared" si="66"/>
        <v>7.1108</v>
      </c>
      <c r="OT21" s="150">
        <f t="shared" si="67"/>
        <v>6.17803e-5</v>
      </c>
      <c r="OU21" s="151">
        <f t="shared" si="68"/>
        <v>2276.31061378671</v>
      </c>
      <c r="OW21" s="173">
        <v>45483</v>
      </c>
      <c r="OX21" s="168">
        <v>713.42</v>
      </c>
      <c r="OY21" s="149">
        <f t="shared" si="69"/>
        <v>7.1342</v>
      </c>
      <c r="OZ21" s="150">
        <f t="shared" si="70"/>
        <v>6.20854e-5</v>
      </c>
      <c r="PA21" s="151">
        <f t="shared" si="71"/>
        <v>2257.69481877725</v>
      </c>
      <c r="PC21" s="173">
        <v>45513</v>
      </c>
      <c r="PD21" s="168">
        <v>714.49</v>
      </c>
      <c r="PE21" s="149">
        <f t="shared" si="72"/>
        <v>7.1449</v>
      </c>
      <c r="PF21" s="150">
        <f t="shared" si="73"/>
        <v>6.48115e-5</v>
      </c>
      <c r="PG21" s="151">
        <f t="shared" si="74"/>
        <v>2159.49285926365</v>
      </c>
      <c r="PI21" s="147">
        <v>45540</v>
      </c>
      <c r="PJ21" s="152">
        <v>709.89</v>
      </c>
      <c r="PK21" s="149">
        <f t="shared" si="75"/>
        <v>7.0989</v>
      </c>
      <c r="PL21" s="150">
        <f>PL$2</f>
        <v>6.6128e-5</v>
      </c>
      <c r="PM21" s="151">
        <f t="shared" si="76"/>
        <v>2130.21556482937</v>
      </c>
      <c r="PO21" s="147">
        <v>45575</v>
      </c>
      <c r="PP21" s="152">
        <v>707.42</v>
      </c>
      <c r="PQ21" s="149">
        <f t="shared" si="77"/>
        <v>7.0742</v>
      </c>
      <c r="PR21" s="150">
        <f>PR$2</f>
        <v>6.35647e-5</v>
      </c>
      <c r="PS21" s="151">
        <f t="shared" si="78"/>
        <v>2223.85601144829</v>
      </c>
      <c r="PU21" s="147">
        <v>45604</v>
      </c>
      <c r="PV21" s="177">
        <v>714.33</v>
      </c>
      <c r="PW21" s="149">
        <f t="shared" si="79"/>
        <v>7.1433</v>
      </c>
      <c r="PX21" s="150">
        <f>PX$2</f>
        <v>6.30358043368633e-5</v>
      </c>
      <c r="PY21" s="151">
        <f t="shared" si="80"/>
        <v>2220.82230901684</v>
      </c>
      <c r="QA21" s="147">
        <v>45636</v>
      </c>
      <c r="QB21" s="152">
        <v>718.96</v>
      </c>
      <c r="QC21" s="149">
        <f t="shared" si="81"/>
        <v>7.1896</v>
      </c>
      <c r="QD21" s="150">
        <f>QD$2</f>
        <v>6.18735305036505e-5</v>
      </c>
      <c r="QE21" s="151">
        <f t="shared" si="82"/>
        <v>2247.96928897296</v>
      </c>
      <c r="QG21" s="147"/>
      <c r="QH21" s="152"/>
      <c r="QI21" s="149"/>
      <c r="QJ21" s="150"/>
      <c r="QK21" s="151"/>
      <c r="QM21" s="147">
        <v>45695</v>
      </c>
      <c r="QN21" s="152">
        <v>716.99</v>
      </c>
      <c r="QO21" s="149">
        <f t="shared" si="193"/>
        <v>7.1699</v>
      </c>
      <c r="QP21" s="150">
        <f t="shared" si="194"/>
        <v>6.30676084762866e-5</v>
      </c>
      <c r="QQ21" s="151">
        <f t="shared" si="195"/>
        <v>2211.46738448235</v>
      </c>
      <c r="QS21" s="147">
        <v>45695</v>
      </c>
      <c r="QT21" s="152">
        <v>716.99</v>
      </c>
      <c r="QU21" s="149">
        <f t="shared" si="84"/>
        <v>7.1699</v>
      </c>
      <c r="QV21" s="150">
        <f>QV$2</f>
        <v>6.30676084762866e-5</v>
      </c>
      <c r="QW21" s="151">
        <f t="shared" si="85"/>
        <v>2211.46738448235</v>
      </c>
      <c r="QY21" s="147">
        <v>45726</v>
      </c>
      <c r="QZ21" s="152">
        <v>717.33</v>
      </c>
      <c r="RA21" s="149">
        <f t="shared" si="86"/>
        <v>7.1733</v>
      </c>
      <c r="RB21" s="150">
        <f>RB$2</f>
        <v>6.02845430431637e-5</v>
      </c>
      <c r="RC21" s="151">
        <f t="shared" si="196"/>
        <v>2312.46427725036</v>
      </c>
      <c r="RE21" s="170">
        <v>45756</v>
      </c>
      <c r="RF21" s="152">
        <v>720.66</v>
      </c>
      <c r="RG21" s="149">
        <f t="shared" si="87"/>
        <v>7.2066</v>
      </c>
      <c r="RH21" s="150">
        <f>RH$2</f>
        <v>5.95699052838506e-5</v>
      </c>
      <c r="RI21" s="151">
        <f t="shared" si="197"/>
        <v>2329.39250131824</v>
      </c>
      <c r="RK21" s="170">
        <v>45786</v>
      </c>
      <c r="RL21" s="152">
        <v>720.95</v>
      </c>
      <c r="RM21" s="149">
        <f t="shared" si="88"/>
        <v>7.2095</v>
      </c>
      <c r="RN21" s="150">
        <f>RN$2</f>
        <v>6.15195324515534e-5</v>
      </c>
      <c r="RO21" s="151">
        <f t="shared" si="89"/>
        <v>2254.66398501976</v>
      </c>
      <c r="RQ21" s="170">
        <v>45817</v>
      </c>
      <c r="RR21" s="152">
        <v>718.55</v>
      </c>
      <c r="RS21" s="149">
        <f t="shared" si="198"/>
        <v>7.1855</v>
      </c>
      <c r="RT21" s="150">
        <f>RT$2</f>
        <v>6.16029076572414e-5</v>
      </c>
      <c r="RU21" s="151">
        <f t="shared" si="90"/>
        <v>2259.13297613249</v>
      </c>
      <c r="RW21" s="147">
        <v>45848</v>
      </c>
      <c r="RX21" s="152">
        <v>715.1</v>
      </c>
      <c r="RY21" s="149">
        <f t="shared" si="199"/>
        <v>7.151</v>
      </c>
      <c r="RZ21" s="150">
        <f>RZ$2</f>
        <v>6.10239824250931e-5</v>
      </c>
      <c r="SA21" s="151">
        <f t="shared" si="91"/>
        <v>2291.56761292127</v>
      </c>
      <c r="SC21" s="147">
        <v>45877</v>
      </c>
      <c r="SD21" s="152">
        <v>713.82</v>
      </c>
      <c r="SE21" s="149">
        <f t="shared" si="200"/>
        <v>7.1382</v>
      </c>
      <c r="SF21" s="150">
        <f>SF$2</f>
        <v>6.11396429444852e-5</v>
      </c>
      <c r="SG21" s="151">
        <f t="shared" si="201"/>
        <v>2291.33394973523</v>
      </c>
      <c r="SI21" s="147">
        <v>45909</v>
      </c>
      <c r="SJ21" s="152">
        <v>710.08</v>
      </c>
      <c r="SK21" s="149">
        <f t="shared" si="92"/>
        <v>7.1008</v>
      </c>
      <c r="SL21" s="150">
        <f>SL$2</f>
        <v>5.99520383693046e-5</v>
      </c>
      <c r="SM21" s="151">
        <f t="shared" si="93"/>
        <v>2349.03109508788</v>
      </c>
      <c r="SO21" s="147">
        <v>45940</v>
      </c>
      <c r="SP21" s="148">
        <v>710.48</v>
      </c>
      <c r="SQ21" s="149">
        <f t="shared" si="94"/>
        <v>7.1048</v>
      </c>
      <c r="SR21" s="150">
        <f>SR$2</f>
        <v>6.00961538461538e-5</v>
      </c>
      <c r="SS21" s="151">
        <f t="shared" si="95"/>
        <v>2342.07859475284</v>
      </c>
      <c r="SU21" s="147">
        <v>45968</v>
      </c>
      <c r="SV21" s="148">
        <v>708.36</v>
      </c>
      <c r="SW21" s="299">
        <f t="shared" si="202"/>
        <v>7.0836</v>
      </c>
      <c r="SX21" s="150">
        <f>SX$2</f>
        <v>6.00817111271329e-5</v>
      </c>
      <c r="SY21" s="151">
        <f t="shared" si="203"/>
        <v>2349.65271895646</v>
      </c>
      <c r="TA21" s="147">
        <v>46001</v>
      </c>
      <c r="TB21" s="148">
        <v>707.53</v>
      </c>
      <c r="TC21" s="299">
        <f t="shared" ref="TC21:TC28" si="208">+TB21/100</f>
        <v>7.0753</v>
      </c>
      <c r="TD21" s="150">
        <f>TD$2</f>
        <v>5.95876534382076e-5</v>
      </c>
      <c r="TE21" s="151">
        <f t="shared" si="97"/>
        <v>2371.91355843568</v>
      </c>
      <c r="TG21" s="147">
        <v>46031</v>
      </c>
      <c r="TH21" s="148">
        <v>701.28</v>
      </c>
      <c r="TI21" s="299">
        <f t="shared" si="98"/>
        <v>7.0128</v>
      </c>
      <c r="TJ21" s="150">
        <f>TJ$2</f>
        <v>5.95734540688669e-5</v>
      </c>
      <c r="TK21" s="151">
        <f t="shared" si="99"/>
        <v>2393.62308920831</v>
      </c>
      <c r="TM21" s="147"/>
      <c r="TN21" s="148"/>
      <c r="TO21" s="299"/>
      <c r="TP21" s="150"/>
      <c r="TQ21" s="151"/>
      <c r="TS21" s="147">
        <v>46091</v>
      </c>
      <c r="TT21" s="148">
        <v>689.82</v>
      </c>
      <c r="TU21" s="299">
        <f t="shared" si="204"/>
        <v>6.8982</v>
      </c>
      <c r="TV21" s="150">
        <f t="shared" si="206"/>
        <v>5.91434957236295e-5</v>
      </c>
      <c r="TW21" s="151">
        <f t="shared" si="207"/>
        <v>2451.07854222841</v>
      </c>
      <c r="TY21" s="147">
        <v>46121</v>
      </c>
      <c r="TZ21" s="148">
        <v>686.49</v>
      </c>
      <c r="UA21" s="299">
        <f t="shared" si="103"/>
        <v>6.8649</v>
      </c>
      <c r="UB21" s="150">
        <f>UB$2</f>
        <v>5.77233895174325e-5</v>
      </c>
      <c r="UC21" s="151">
        <f t="shared" si="104"/>
        <v>2523.56188728168</v>
      </c>
      <c r="UE21" s="147">
        <v>46150</v>
      </c>
      <c r="UF21" s="148">
        <v>685.02</v>
      </c>
      <c r="UG21" s="299">
        <f t="shared" si="105"/>
        <v>6.8502</v>
      </c>
      <c r="UH21" s="150">
        <f>UH$2</f>
        <v>5.62145145876665e-5</v>
      </c>
      <c r="UI21" s="151">
        <f t="shared" si="106"/>
        <v>2596.85848588363</v>
      </c>
      <c r="UK21" s="147">
        <v>46181</v>
      </c>
      <c r="UL21" s="148">
        <v>681.98</v>
      </c>
      <c r="UM21" s="299">
        <f t="shared" si="107"/>
        <v>6.8198</v>
      </c>
      <c r="UN21" s="150">
        <f>UN$2</f>
        <v>5.60035842293907e-5</v>
      </c>
      <c r="UO21" s="151">
        <f t="shared" si="108"/>
        <v>2618.25859995894</v>
      </c>
    </row>
    <row r="22" ht="15" customHeight="1" spans="2:561">
      <c r="B22" s="215">
        <v>43348</v>
      </c>
      <c r="C22" s="216">
        <v>682.66</v>
      </c>
      <c r="D22" s="217">
        <f t="shared" si="109"/>
        <v>6.8266</v>
      </c>
      <c r="E22" s="218">
        <v>6.69232056215493e-5</v>
      </c>
      <c r="F22" s="219">
        <f t="shared" si="110"/>
        <v>2188.86414906396</v>
      </c>
      <c r="H22" s="215" t="s">
        <v>3720</v>
      </c>
      <c r="I22" s="216" t="s">
        <v>3721</v>
      </c>
      <c r="J22" s="217">
        <f t="shared" si="111"/>
        <v>6.9019</v>
      </c>
      <c r="K22" s="218">
        <v>6.56491055309371e-5</v>
      </c>
      <c r="L22" s="219">
        <f t="shared" si="112"/>
        <v>2207.00097074719</v>
      </c>
      <c r="N22" s="215" t="s">
        <v>3722</v>
      </c>
      <c r="O22" s="216" t="s">
        <v>3723</v>
      </c>
      <c r="P22" s="217">
        <f t="shared" si="113"/>
        <v>6.9163</v>
      </c>
      <c r="Q22" s="218">
        <v>6.97495989398061e-5</v>
      </c>
      <c r="R22" s="219">
        <f t="shared" si="114"/>
        <v>2072.92916732935</v>
      </c>
      <c r="T22" s="215">
        <v>43440</v>
      </c>
      <c r="U22" s="216">
        <v>685.99</v>
      </c>
      <c r="V22" s="217">
        <f t="shared" si="205"/>
        <v>6.8599</v>
      </c>
      <c r="W22" s="218">
        <v>6.87710611374733e-5</v>
      </c>
      <c r="X22" s="219">
        <f t="shared" si="115"/>
        <v>2119.71019985714</v>
      </c>
      <c r="Z22" s="215" t="s">
        <v>3724</v>
      </c>
      <c r="AA22" s="216" t="s">
        <v>3725</v>
      </c>
      <c r="AB22" s="217">
        <f t="shared" si="0"/>
        <v>6.8526</v>
      </c>
      <c r="AC22" s="218">
        <v>7.10984713828653e-5</v>
      </c>
      <c r="AD22" s="219">
        <f t="shared" si="116"/>
        <v>2052.50561830546</v>
      </c>
      <c r="AF22" s="215"/>
      <c r="AG22" s="216"/>
      <c r="AH22" s="217"/>
      <c r="AI22" s="218"/>
      <c r="AJ22" s="218"/>
      <c r="AL22" s="215">
        <v>43531</v>
      </c>
      <c r="AM22" s="216">
        <v>671.1</v>
      </c>
      <c r="AN22" s="217">
        <f t="shared" si="2"/>
        <v>6.711</v>
      </c>
      <c r="AO22" s="218">
        <v>7.0212392487274e-5</v>
      </c>
      <c r="AP22" s="219">
        <f t="shared" si="118"/>
        <v>2122.26195797944</v>
      </c>
      <c r="AR22" s="215">
        <v>43563</v>
      </c>
      <c r="AS22" s="216">
        <v>672.01</v>
      </c>
      <c r="AT22" s="217">
        <f t="shared" si="3"/>
        <v>6.7201</v>
      </c>
      <c r="AU22" s="218">
        <v>7.03705006861124e-5</v>
      </c>
      <c r="AV22" s="219">
        <f t="shared" si="119"/>
        <v>2114.6262704424</v>
      </c>
      <c r="AX22" s="215">
        <v>43594</v>
      </c>
      <c r="AY22" s="216">
        <v>676.65</v>
      </c>
      <c r="AZ22" s="217">
        <f t="shared" si="4"/>
        <v>6.7665</v>
      </c>
      <c r="BA22" s="218">
        <v>6.95410292072323e-5</v>
      </c>
      <c r="BB22" s="219">
        <f t="shared" si="120"/>
        <v>2125.17549693342</v>
      </c>
      <c r="BD22" s="215">
        <v>43621</v>
      </c>
      <c r="BE22" s="216">
        <v>689.03</v>
      </c>
      <c r="BF22" s="217">
        <f t="shared" si="5"/>
        <v>6.8903</v>
      </c>
      <c r="BG22" s="218">
        <v>7.07463742483198e-5</v>
      </c>
      <c r="BH22" s="219">
        <f t="shared" si="121"/>
        <v>2051.434625488</v>
      </c>
      <c r="BJ22" s="215" t="s">
        <v>3726</v>
      </c>
      <c r="BK22" s="216" t="s">
        <v>3727</v>
      </c>
      <c r="BL22" s="217">
        <f t="shared" si="6"/>
        <v>6.8853</v>
      </c>
      <c r="BM22" s="218">
        <v>7.1301247771836e-5</v>
      </c>
      <c r="BN22" s="219">
        <f t="shared" si="122"/>
        <v>2036.94828112065</v>
      </c>
      <c r="BP22" s="248">
        <v>43685</v>
      </c>
      <c r="BQ22" s="216">
        <v>700.39</v>
      </c>
      <c r="BR22" s="217">
        <f t="shared" si="7"/>
        <v>7.0039</v>
      </c>
      <c r="BS22" s="218">
        <v>7.02740688685875e-5</v>
      </c>
      <c r="BT22" s="219">
        <f t="shared" si="123"/>
        <v>2031.72518168449</v>
      </c>
      <c r="BV22" s="248">
        <v>43713</v>
      </c>
      <c r="BW22" s="216">
        <v>708.52</v>
      </c>
      <c r="BX22" s="217">
        <f t="shared" si="8"/>
        <v>7.0852</v>
      </c>
      <c r="BY22" s="218">
        <v>7.05965407695023e-5</v>
      </c>
      <c r="BZ22" s="219">
        <f t="shared" si="124"/>
        <v>1999.23784790832</v>
      </c>
      <c r="CB22" s="249" t="s">
        <v>3728</v>
      </c>
      <c r="CC22" s="251" t="s">
        <v>3729</v>
      </c>
      <c r="CD22" s="217">
        <f t="shared" si="9"/>
        <v>7.0726</v>
      </c>
      <c r="CE22" s="252">
        <v>7.13903266107442e-5</v>
      </c>
      <c r="CF22" s="219">
        <f t="shared" si="125"/>
        <v>1980.53049797811</v>
      </c>
      <c r="CH22" s="249" t="s">
        <v>3730</v>
      </c>
      <c r="CI22" s="251" t="s">
        <v>3731</v>
      </c>
      <c r="CJ22" s="217">
        <f t="shared" si="10"/>
        <v>7.0008</v>
      </c>
      <c r="CK22" s="252">
        <v>7.097232079489e-5</v>
      </c>
      <c r="CL22" s="219">
        <f t="shared" si="126"/>
        <v>2012.62712832819</v>
      </c>
      <c r="CN22" s="257" t="s">
        <v>3732</v>
      </c>
      <c r="CO22" s="256">
        <v>704.05</v>
      </c>
      <c r="CP22" s="217">
        <f t="shared" si="11"/>
        <v>7.0405</v>
      </c>
      <c r="CQ22" s="252">
        <v>7.18623118105709e-5</v>
      </c>
      <c r="CR22" s="219">
        <f t="shared" si="127"/>
        <v>1976.49314679355</v>
      </c>
      <c r="CT22" s="257"/>
      <c r="CU22" s="256"/>
      <c r="CV22" s="217"/>
      <c r="CW22" s="252"/>
      <c r="CX22" s="219"/>
      <c r="CY22" s="217"/>
      <c r="DA22" s="262" t="s">
        <v>3733</v>
      </c>
      <c r="DB22" s="262" t="s">
        <v>3734</v>
      </c>
      <c r="DC22" s="217">
        <f t="shared" si="13"/>
        <v>6.9985</v>
      </c>
      <c r="DD22" s="263">
        <v>7.0997515086972e-5</v>
      </c>
      <c r="DE22" s="219">
        <f t="shared" si="129"/>
        <v>2012.57412302636</v>
      </c>
      <c r="DF22" s="217"/>
      <c r="DH22" s="262" t="s">
        <v>3735</v>
      </c>
      <c r="DI22" s="262" t="s">
        <v>3736</v>
      </c>
      <c r="DJ22" s="217">
        <f t="shared" si="14"/>
        <v>6.926</v>
      </c>
      <c r="DK22" s="263">
        <v>6.12088752869166e-5</v>
      </c>
      <c r="DL22" s="219">
        <f t="shared" si="130"/>
        <v>2358.86514582732</v>
      </c>
      <c r="DM22" s="217"/>
      <c r="DO22" s="262" t="s">
        <v>3737</v>
      </c>
      <c r="DP22" s="262" t="s">
        <v>3738</v>
      </c>
      <c r="DQ22" s="217">
        <f t="shared" si="15"/>
        <v>7.0483</v>
      </c>
      <c r="DR22" s="264">
        <v>6.538084341288e-5</v>
      </c>
      <c r="DS22" s="219">
        <f t="shared" si="131"/>
        <v>2170.02681497666</v>
      </c>
      <c r="DU22" s="262" t="s">
        <v>3739</v>
      </c>
      <c r="DV22" s="262" t="s">
        <v>1473</v>
      </c>
      <c r="DW22" s="217">
        <f t="shared" si="16"/>
        <v>7.0931</v>
      </c>
      <c r="DX22" s="264">
        <v>6.79578661230037e-5</v>
      </c>
      <c r="DY22" s="219">
        <f t="shared" si="132"/>
        <v>2074.55132452665</v>
      </c>
      <c r="EA22" s="265" t="s">
        <v>3740</v>
      </c>
      <c r="EB22" s="265" t="s">
        <v>3741</v>
      </c>
      <c r="EC22" s="217">
        <f t="shared" si="17"/>
        <v>7.1012</v>
      </c>
      <c r="ED22" s="264">
        <v>7.02000702000702e-5</v>
      </c>
      <c r="EE22" s="219">
        <f t="shared" si="133"/>
        <v>2005.99898608686</v>
      </c>
      <c r="EG22" s="265" t="s">
        <v>3742</v>
      </c>
      <c r="EH22" s="265" t="s">
        <v>3743</v>
      </c>
      <c r="EI22" s="217">
        <f t="shared" si="18"/>
        <v>7.0085</v>
      </c>
      <c r="EJ22" s="264">
        <v>6.84931506849315e-5</v>
      </c>
      <c r="EK22" s="219">
        <f t="shared" si="134"/>
        <v>2083.18470428765</v>
      </c>
      <c r="EM22" s="265" t="s">
        <v>3744</v>
      </c>
      <c r="EN22" s="265" t="s">
        <v>3745</v>
      </c>
      <c r="EO22" s="217">
        <f t="shared" si="19"/>
        <v>6.9408</v>
      </c>
      <c r="EP22" s="264">
        <v>6.83760683760684e-5</v>
      </c>
      <c r="EQ22" s="219">
        <f t="shared" si="135"/>
        <v>2107.10580912863</v>
      </c>
      <c r="ES22" s="265" t="s">
        <v>3746</v>
      </c>
      <c r="ET22" s="265" t="s">
        <v>3747</v>
      </c>
      <c r="EU22" s="217">
        <f t="shared" si="20"/>
        <v>6.8364</v>
      </c>
      <c r="EV22" s="264">
        <v>7.3909830007391e-5</v>
      </c>
      <c r="EW22" s="219">
        <f t="shared" si="136"/>
        <v>1979.11181323504</v>
      </c>
      <c r="EY22" s="265"/>
      <c r="EZ22" s="265"/>
      <c r="FA22" s="217"/>
      <c r="FB22" s="264"/>
      <c r="FC22" s="219"/>
      <c r="FE22" s="265" t="s">
        <v>3748</v>
      </c>
      <c r="FF22" s="265" t="s">
        <v>3749</v>
      </c>
      <c r="FG22" s="217">
        <f t="shared" si="139"/>
        <v>6.629</v>
      </c>
      <c r="FH22" s="264">
        <v>7.097232079489e-5</v>
      </c>
      <c r="FI22" s="219">
        <f t="shared" si="140"/>
        <v>2125.50912656509</v>
      </c>
      <c r="FK22" s="265" t="s">
        <v>3750</v>
      </c>
      <c r="FL22" s="265" t="s">
        <v>3751</v>
      </c>
      <c r="FM22" s="217">
        <f t="shared" si="141"/>
        <v>6.5311</v>
      </c>
      <c r="FN22" s="264">
        <v>7.11743772241993e-5</v>
      </c>
      <c r="FO22" s="219">
        <f t="shared" si="142"/>
        <v>2151.24557884583</v>
      </c>
      <c r="FQ22" s="265" t="s">
        <v>3752</v>
      </c>
      <c r="FR22" s="265" t="s">
        <v>3084</v>
      </c>
      <c r="FS22" s="217">
        <f t="shared" si="143"/>
        <v>6.4608</v>
      </c>
      <c r="FT22" s="264">
        <v>7.10732054015636e-5</v>
      </c>
      <c r="FU22" s="219">
        <f t="shared" si="144"/>
        <v>2177.74888558692</v>
      </c>
      <c r="FW22" s="265"/>
      <c r="FX22" s="265"/>
      <c r="FY22" s="217"/>
      <c r="FZ22" s="264"/>
      <c r="GA22" s="219"/>
      <c r="GC22" s="265" t="s">
        <v>3753</v>
      </c>
      <c r="GD22" s="265" t="s">
        <v>3754</v>
      </c>
      <c r="GE22" s="217">
        <f t="shared" si="147"/>
        <v>6.5338</v>
      </c>
      <c r="GF22" s="272">
        <v>6.9060773480663e-5</v>
      </c>
      <c r="GG22" s="219">
        <f t="shared" si="148"/>
        <v>2216.16823288132</v>
      </c>
      <c r="GI22" s="265" t="s">
        <v>3755</v>
      </c>
      <c r="GJ22" s="265" t="s">
        <v>3756</v>
      </c>
      <c r="GK22" s="217">
        <f t="shared" si="149"/>
        <v>6.5463</v>
      </c>
      <c r="GL22" s="272">
        <v>6.9204152249135e-5</v>
      </c>
      <c r="GM22" s="219">
        <f t="shared" si="150"/>
        <v>2207.35377235996</v>
      </c>
      <c r="GO22" s="265" t="s">
        <v>3757</v>
      </c>
      <c r="GP22" s="265" t="s">
        <v>3428</v>
      </c>
      <c r="GQ22" s="217">
        <f t="shared" si="151"/>
        <v>6.4678</v>
      </c>
      <c r="GR22" s="272">
        <v>7.00035001750088e-5</v>
      </c>
      <c r="GS22" s="219">
        <f t="shared" si="152"/>
        <v>2208.63353845202</v>
      </c>
      <c r="GU22" s="265" t="s">
        <v>3758</v>
      </c>
      <c r="GV22" s="265" t="s">
        <v>3759</v>
      </c>
      <c r="GW22" s="217">
        <f t="shared" si="153"/>
        <v>6.3963</v>
      </c>
      <c r="GX22" s="272">
        <v>6.90369347600966e-5</v>
      </c>
      <c r="GY22" s="219">
        <f t="shared" si="154"/>
        <v>2264.59046636337</v>
      </c>
      <c r="HA22" s="265" t="s">
        <v>3760</v>
      </c>
      <c r="HB22" s="265" t="s">
        <v>3486</v>
      </c>
      <c r="HC22" s="217">
        <f t="shared" si="155"/>
        <v>6.4705</v>
      </c>
      <c r="HD22" s="272">
        <v>6.90488520628345e-5</v>
      </c>
      <c r="HE22" s="219">
        <f t="shared" si="156"/>
        <v>2238.23506684182</v>
      </c>
      <c r="HG22" s="168" t="s">
        <v>2060</v>
      </c>
      <c r="HH22" s="168" t="s">
        <v>3761</v>
      </c>
      <c r="HI22" s="149">
        <f t="shared" si="157"/>
        <v>6.4529</v>
      </c>
      <c r="HJ22" s="291">
        <v>6.98557033069345e-5</v>
      </c>
      <c r="HK22" s="151">
        <f t="shared" si="158"/>
        <v>2218.41705589735</v>
      </c>
      <c r="HM22" s="168"/>
      <c r="HN22" s="168"/>
      <c r="HO22" s="149"/>
      <c r="HP22" s="181"/>
      <c r="HQ22" s="151"/>
      <c r="HS22" s="168" t="s">
        <v>550</v>
      </c>
      <c r="HT22" s="168" t="s">
        <v>551</v>
      </c>
      <c r="HU22" s="149">
        <f t="shared" si="161"/>
        <v>6.3959</v>
      </c>
      <c r="HV22" s="150">
        <v>6.98092398116143e-5</v>
      </c>
      <c r="HW22" s="151">
        <f t="shared" si="162"/>
        <v>2239.67718663519</v>
      </c>
      <c r="HY22" s="168" t="s">
        <v>552</v>
      </c>
      <c r="HZ22" s="168" t="s">
        <v>553</v>
      </c>
      <c r="IA22" s="149">
        <f t="shared" si="163"/>
        <v>6.3498</v>
      </c>
      <c r="IB22" s="150">
        <v>7.00653647186363e-5</v>
      </c>
      <c r="IC22" s="151">
        <f t="shared" si="164"/>
        <v>2247.69079215093</v>
      </c>
      <c r="IE22" s="168"/>
      <c r="IF22" s="168"/>
      <c r="IG22" s="149"/>
      <c r="IH22" s="150"/>
      <c r="II22" s="151"/>
      <c r="IK22" s="168"/>
      <c r="IL22" s="168"/>
      <c r="IM22" s="149"/>
      <c r="IN22" s="150"/>
      <c r="IO22" s="151"/>
      <c r="IQ22" s="168" t="s">
        <v>554</v>
      </c>
      <c r="IR22" s="168" t="s">
        <v>555</v>
      </c>
      <c r="IS22" s="149">
        <f t="shared" si="170"/>
        <v>6.3178</v>
      </c>
      <c r="IT22" s="150">
        <v>6.97405036048495e-5</v>
      </c>
      <c r="IU22" s="151">
        <f t="shared" si="171"/>
        <v>2269.59856057488</v>
      </c>
      <c r="IW22" s="168" t="s">
        <v>556</v>
      </c>
      <c r="IX22" s="168" t="s">
        <v>557</v>
      </c>
      <c r="IY22" s="149">
        <f t="shared" si="172"/>
        <v>6.3659</v>
      </c>
      <c r="IZ22" s="150">
        <v>6.9000900574845e-5</v>
      </c>
      <c r="JA22" s="151">
        <f t="shared" si="173"/>
        <v>2276.59317127193</v>
      </c>
      <c r="JC22" s="168" t="s">
        <v>558</v>
      </c>
      <c r="JD22" s="168" t="s">
        <v>559</v>
      </c>
      <c r="JE22" s="149">
        <f t="shared" si="174"/>
        <v>6.6899</v>
      </c>
      <c r="JF22" s="150">
        <v>6.87132691338819e-5</v>
      </c>
      <c r="JG22" s="151">
        <f t="shared" si="175"/>
        <v>2175.40319855304</v>
      </c>
      <c r="JI22" s="168" t="s">
        <v>560</v>
      </c>
      <c r="JJ22" s="168" t="s">
        <v>561</v>
      </c>
      <c r="JK22" s="149">
        <f t="shared" si="176"/>
        <v>6.6634</v>
      </c>
      <c r="JL22" s="150">
        <v>6.72696283020953e-5</v>
      </c>
      <c r="JM22" s="151">
        <f t="shared" si="177"/>
        <v>2230.9256022451</v>
      </c>
      <c r="JO22" s="168" t="s">
        <v>562</v>
      </c>
      <c r="JP22" s="168" t="s">
        <v>563</v>
      </c>
      <c r="JQ22" s="149">
        <f t="shared" si="178"/>
        <v>6.7143</v>
      </c>
      <c r="JR22" s="150">
        <v>6.6964057824237e-5</v>
      </c>
      <c r="JS22" s="151">
        <f t="shared" si="179"/>
        <v>2224.1163120504</v>
      </c>
      <c r="JU22" s="168" t="s">
        <v>564</v>
      </c>
      <c r="JV22" s="168" t="s">
        <v>565</v>
      </c>
      <c r="JW22" s="149">
        <f t="shared" si="180"/>
        <v>6.7584</v>
      </c>
      <c r="JX22" s="150">
        <v>6.75440952642568e-5</v>
      </c>
      <c r="JY22" s="151">
        <f t="shared" si="181"/>
        <v>2190.62842684659</v>
      </c>
      <c r="KA22" s="168" t="s">
        <v>566</v>
      </c>
      <c r="KB22" s="168" t="s">
        <v>567</v>
      </c>
      <c r="KC22" s="149">
        <f t="shared" si="182"/>
        <v>6.916</v>
      </c>
      <c r="KD22" s="150">
        <v>6.59566177164246e-5</v>
      </c>
      <c r="KE22" s="151">
        <f t="shared" si="183"/>
        <v>2192.23263504916</v>
      </c>
      <c r="KG22" s="168"/>
      <c r="KH22" s="168"/>
      <c r="KI22" s="149"/>
      <c r="KJ22" s="150"/>
      <c r="KK22" s="151"/>
      <c r="KM22" s="168" t="s">
        <v>568</v>
      </c>
      <c r="KN22" s="168" t="s">
        <v>569</v>
      </c>
      <c r="KO22" s="149">
        <f t="shared" si="186"/>
        <v>7.215</v>
      </c>
      <c r="KP22" s="150">
        <v>1.00006345536498</v>
      </c>
      <c r="KQ22" s="151">
        <f t="shared" ref="KQ22:KQ27" si="209">1/(KO22*KP22)</f>
        <v>0.138591344235807</v>
      </c>
      <c r="KS22" s="168" t="s">
        <v>570</v>
      </c>
      <c r="KT22" s="168" t="s">
        <v>571</v>
      </c>
      <c r="KU22" s="149">
        <f t="shared" si="21"/>
        <v>6.9606</v>
      </c>
      <c r="KV22" s="150">
        <v>6.38655925980027e-5</v>
      </c>
      <c r="KW22" s="151">
        <f t="shared" si="22"/>
        <v>2249.5019633365</v>
      </c>
      <c r="KY22" s="168"/>
      <c r="KZ22" s="168"/>
      <c r="LA22" s="149"/>
      <c r="LB22" s="150"/>
      <c r="LC22" s="151"/>
      <c r="LE22" s="172">
        <v>44963</v>
      </c>
      <c r="LF22" s="168">
        <v>677.37</v>
      </c>
      <c r="LG22" s="149">
        <f t="shared" si="189"/>
        <v>6.7737</v>
      </c>
      <c r="LH22" s="150">
        <f t="shared" si="190"/>
        <v>6.55264e-5</v>
      </c>
      <c r="LI22" s="151">
        <f t="shared" si="191"/>
        <v>2252.98205768563</v>
      </c>
      <c r="LK22" s="172">
        <v>44994</v>
      </c>
      <c r="LL22" s="168">
        <v>696.66</v>
      </c>
      <c r="LM22" s="149">
        <f t="shared" si="24"/>
        <v>6.9666</v>
      </c>
      <c r="LN22" s="150">
        <f t="shared" si="25"/>
        <v>6.64823e-5</v>
      </c>
      <c r="LO22" s="151">
        <f t="shared" si="26"/>
        <v>2159.10164757433</v>
      </c>
      <c r="LQ22" s="172">
        <v>45022</v>
      </c>
      <c r="LR22" s="168">
        <v>687.47</v>
      </c>
      <c r="LS22" s="149">
        <f t="shared" si="27"/>
        <v>6.8747</v>
      </c>
      <c r="LT22" s="150">
        <f t="shared" si="28"/>
        <v>6.79351e-5</v>
      </c>
      <c r="LU22" s="151">
        <f t="shared" si="29"/>
        <v>2141.17433902298</v>
      </c>
      <c r="LW22" s="172">
        <v>45055</v>
      </c>
      <c r="LX22" s="168">
        <v>692.55</v>
      </c>
      <c r="LY22" s="149">
        <f t="shared" si="30"/>
        <v>6.9255</v>
      </c>
      <c r="LZ22" s="150">
        <f t="shared" si="31"/>
        <v>6.67428e-5</v>
      </c>
      <c r="MA22" s="151">
        <f t="shared" si="32"/>
        <v>2163.43795251536</v>
      </c>
      <c r="MC22" s="172">
        <v>45083</v>
      </c>
      <c r="MD22" s="168">
        <v>710.75</v>
      </c>
      <c r="ME22" s="149">
        <f t="shared" si="33"/>
        <v>7.1075</v>
      </c>
      <c r="MF22" s="150">
        <f t="shared" si="34"/>
        <v>6.68923822474943e-5</v>
      </c>
      <c r="MG22" s="151">
        <f t="shared" si="35"/>
        <v>2103.32541146676</v>
      </c>
      <c r="MI22" s="172">
        <v>45114</v>
      </c>
      <c r="MJ22" s="168">
        <v>720.54</v>
      </c>
      <c r="MK22" s="149">
        <f t="shared" si="36"/>
        <v>7.2054</v>
      </c>
      <c r="ML22" s="150">
        <f t="shared" si="37"/>
        <v>6.64471e-5</v>
      </c>
      <c r="MM22" s="151">
        <f t="shared" si="38"/>
        <v>2088.6509763206</v>
      </c>
      <c r="MO22" s="172">
        <v>45147</v>
      </c>
      <c r="MP22" s="168">
        <v>715.88</v>
      </c>
      <c r="MQ22" s="149">
        <f t="shared" si="39"/>
        <v>7.1588</v>
      </c>
      <c r="MR22" s="150">
        <f t="shared" si="40"/>
        <v>6.64309e-5</v>
      </c>
      <c r="MS22" s="151">
        <f t="shared" si="41"/>
        <v>2102.75964802684</v>
      </c>
      <c r="MU22" s="173">
        <v>45175</v>
      </c>
      <c r="MV22" s="168" t="s">
        <v>3762</v>
      </c>
      <c r="MW22" s="149">
        <f t="shared" si="42"/>
        <v>7.1969</v>
      </c>
      <c r="MX22" s="150">
        <f t="shared" si="43"/>
        <v>6.52523e-5</v>
      </c>
      <c r="MY22" s="151">
        <f t="shared" si="44"/>
        <v>2129.40714778869</v>
      </c>
      <c r="NA22" s="173">
        <v>45208</v>
      </c>
      <c r="NB22" s="168">
        <v>717.89</v>
      </c>
      <c r="NC22" s="149">
        <f t="shared" si="45"/>
        <v>7.1789</v>
      </c>
      <c r="ND22" s="150">
        <f t="shared" si="46"/>
        <v>6.36064234353935e-5</v>
      </c>
      <c r="NE22" s="151">
        <f t="shared" si="47"/>
        <v>2189.98489893995</v>
      </c>
      <c r="NG22" s="173">
        <v>45238</v>
      </c>
      <c r="NH22" s="168">
        <v>717.73</v>
      </c>
      <c r="NI22" s="149">
        <f t="shared" si="48"/>
        <v>7.1773</v>
      </c>
      <c r="NJ22" s="150">
        <f t="shared" si="49"/>
        <v>6.51244e-5</v>
      </c>
      <c r="NK22" s="151">
        <f t="shared" si="50"/>
        <v>2139.41563552739</v>
      </c>
      <c r="NM22" s="173">
        <v>45267</v>
      </c>
      <c r="NN22" s="168">
        <v>711.76</v>
      </c>
      <c r="NO22" s="149">
        <f t="shared" si="51"/>
        <v>7.1176</v>
      </c>
      <c r="NP22" s="150">
        <f t="shared" si="52"/>
        <v>6.50545e-5</v>
      </c>
      <c r="NQ22" s="151">
        <f t="shared" si="53"/>
        <v>2159.67837233452</v>
      </c>
      <c r="NS22" s="173"/>
      <c r="NT22" s="168"/>
      <c r="NU22" s="149"/>
      <c r="NV22" s="150"/>
      <c r="NW22" s="151"/>
      <c r="NY22" s="173">
        <v>45358</v>
      </c>
      <c r="NZ22" s="168">
        <v>710.02</v>
      </c>
      <c r="OA22" s="149">
        <f t="shared" si="57"/>
        <v>7.1002</v>
      </c>
      <c r="OB22" s="150">
        <f t="shared" si="58"/>
        <v>6.38372e-5</v>
      </c>
      <c r="OC22" s="151">
        <f t="shared" si="59"/>
        <v>2206.25439504739</v>
      </c>
      <c r="OE22" s="173">
        <v>45390</v>
      </c>
      <c r="OF22" s="168">
        <v>709.47</v>
      </c>
      <c r="OG22" s="149">
        <f t="shared" si="60"/>
        <v>7.0947</v>
      </c>
      <c r="OH22" s="150">
        <f t="shared" si="61"/>
        <v>6.23089e-5</v>
      </c>
      <c r="OI22" s="151">
        <f t="shared" si="62"/>
        <v>2262.12125127925</v>
      </c>
      <c r="OK22" s="173">
        <v>45421</v>
      </c>
      <c r="OL22" s="168">
        <v>710.28</v>
      </c>
      <c r="OM22" s="149">
        <f t="shared" si="63"/>
        <v>7.1028</v>
      </c>
      <c r="ON22" s="150">
        <f t="shared" si="64"/>
        <v>6.23143e-5</v>
      </c>
      <c r="OO22" s="151">
        <f t="shared" si="65"/>
        <v>2259.34573258422</v>
      </c>
      <c r="OQ22" s="173">
        <v>45448</v>
      </c>
      <c r="OR22" s="168">
        <v>710.97</v>
      </c>
      <c r="OS22" s="149">
        <f t="shared" si="66"/>
        <v>7.1097</v>
      </c>
      <c r="OT22" s="150">
        <f t="shared" si="67"/>
        <v>6.17803e-5</v>
      </c>
      <c r="OU22" s="151">
        <f t="shared" si="68"/>
        <v>2276.66280047182</v>
      </c>
      <c r="OW22" s="173">
        <v>45482</v>
      </c>
      <c r="OX22" s="168">
        <v>713.1</v>
      </c>
      <c r="OY22" s="149">
        <f t="shared" si="69"/>
        <v>7.131</v>
      </c>
      <c r="OZ22" s="150">
        <f t="shared" si="70"/>
        <v>6.20854e-5</v>
      </c>
      <c r="PA22" s="151">
        <f t="shared" si="71"/>
        <v>2258.70794785032</v>
      </c>
      <c r="PC22" s="173">
        <v>45512</v>
      </c>
      <c r="PD22" s="168">
        <v>714.6</v>
      </c>
      <c r="PE22" s="149">
        <f t="shared" si="72"/>
        <v>7.146</v>
      </c>
      <c r="PF22" s="150">
        <f t="shared" si="73"/>
        <v>6.48115e-5</v>
      </c>
      <c r="PG22" s="151">
        <f t="shared" si="74"/>
        <v>2159.1604436262</v>
      </c>
      <c r="PI22" s="147">
        <v>45539</v>
      </c>
      <c r="PJ22" s="152">
        <v>711.48</v>
      </c>
      <c r="PK22" s="149">
        <f t="shared" si="75"/>
        <v>7.1148</v>
      </c>
      <c r="PL22" s="150">
        <f>PL$2</f>
        <v>6.6128e-5</v>
      </c>
      <c r="PM22" s="151">
        <f t="shared" si="76"/>
        <v>2125.45500550503</v>
      </c>
      <c r="PO22" s="147">
        <v>45574</v>
      </c>
      <c r="PP22" s="152">
        <v>705.68</v>
      </c>
      <c r="PQ22" s="149">
        <f t="shared" si="77"/>
        <v>7.0568</v>
      </c>
      <c r="PR22" s="150">
        <f>PR$2</f>
        <v>6.35647e-5</v>
      </c>
      <c r="PS22" s="151">
        <f t="shared" si="78"/>
        <v>2229.33938841791</v>
      </c>
      <c r="PU22" s="147">
        <v>45603</v>
      </c>
      <c r="PV22" s="177">
        <v>716.59</v>
      </c>
      <c r="PW22" s="149">
        <f t="shared" si="79"/>
        <v>7.1659</v>
      </c>
      <c r="PX22" s="150">
        <f>PX$2</f>
        <v>6.30358043368633e-5</v>
      </c>
      <c r="PY22" s="151">
        <f t="shared" si="80"/>
        <v>2213.81822241449</v>
      </c>
      <c r="QA22" s="147">
        <v>45635</v>
      </c>
      <c r="QB22" s="152">
        <v>718.7</v>
      </c>
      <c r="QC22" s="149">
        <f t="shared" si="81"/>
        <v>7.187</v>
      </c>
      <c r="QD22" s="150">
        <f>QD$2</f>
        <v>6.18735305036505e-5</v>
      </c>
      <c r="QE22" s="151">
        <f t="shared" si="82"/>
        <v>2248.78252400167</v>
      </c>
      <c r="QG22" s="147"/>
      <c r="QH22" s="152"/>
      <c r="QI22" s="149"/>
      <c r="QJ22" s="150"/>
      <c r="QK22" s="151"/>
      <c r="QM22" s="147">
        <v>45694</v>
      </c>
      <c r="QN22" s="152">
        <v>716.91</v>
      </c>
      <c r="QO22" s="149">
        <f t="shared" si="193"/>
        <v>7.1691</v>
      </c>
      <c r="QP22" s="150">
        <f t="shared" si="194"/>
        <v>6.30676084762866e-5</v>
      </c>
      <c r="QQ22" s="151">
        <f t="shared" si="195"/>
        <v>2211.71416216819</v>
      </c>
      <c r="QS22" s="147">
        <v>45694</v>
      </c>
      <c r="QT22" s="152">
        <v>716.91</v>
      </c>
      <c r="QU22" s="149">
        <f t="shared" si="84"/>
        <v>7.1691</v>
      </c>
      <c r="QV22" s="150">
        <f>QV$2</f>
        <v>6.30676084762866e-5</v>
      </c>
      <c r="QW22" s="151">
        <f t="shared" si="85"/>
        <v>2211.71416216819</v>
      </c>
      <c r="QY22" s="147">
        <v>45723</v>
      </c>
      <c r="QZ22" s="152">
        <v>717.05</v>
      </c>
      <c r="RA22" s="149">
        <f t="shared" si="86"/>
        <v>7.1705</v>
      </c>
      <c r="RB22" s="150">
        <f>RB$2</f>
        <v>6.02845430431637e-5</v>
      </c>
      <c r="RC22" s="151">
        <f t="shared" si="196"/>
        <v>2313.36726867025</v>
      </c>
      <c r="RE22" s="170">
        <v>45755</v>
      </c>
      <c r="RF22" s="152">
        <v>720.38</v>
      </c>
      <c r="RG22" s="149">
        <f t="shared" si="87"/>
        <v>7.2038</v>
      </c>
      <c r="RH22" s="150">
        <f>RH$2</f>
        <v>5.95699052838506e-5</v>
      </c>
      <c r="RI22" s="151">
        <f t="shared" si="197"/>
        <v>2330.29789833144</v>
      </c>
      <c r="RK22" s="170">
        <v>45785</v>
      </c>
      <c r="RL22" s="152">
        <v>720.73</v>
      </c>
      <c r="RM22" s="149">
        <f t="shared" si="88"/>
        <v>7.2073</v>
      </c>
      <c r="RN22" s="150">
        <f>RN$2</f>
        <v>6.15195324515534e-5</v>
      </c>
      <c r="RO22" s="151">
        <f t="shared" si="89"/>
        <v>2255.35221234027</v>
      </c>
      <c r="RQ22" s="170">
        <v>45814</v>
      </c>
      <c r="RR22" s="152">
        <v>718.45</v>
      </c>
      <c r="RS22" s="149">
        <f t="shared" si="198"/>
        <v>7.1845</v>
      </c>
      <c r="RT22" s="150">
        <f>RT$2</f>
        <v>6.16029076572414e-5</v>
      </c>
      <c r="RU22" s="151">
        <f t="shared" si="90"/>
        <v>2259.44742153247</v>
      </c>
      <c r="RW22" s="147">
        <v>45847</v>
      </c>
      <c r="RX22" s="152">
        <v>715.41</v>
      </c>
      <c r="RY22" s="149">
        <f t="shared" si="199"/>
        <v>7.1541</v>
      </c>
      <c r="RZ22" s="150">
        <f>RZ$2</f>
        <v>6.10239824250931e-5</v>
      </c>
      <c r="SA22" s="151">
        <f t="shared" si="91"/>
        <v>2290.57463552368</v>
      </c>
      <c r="SC22" s="147">
        <v>45876</v>
      </c>
      <c r="SD22" s="152">
        <v>713.45</v>
      </c>
      <c r="SE22" s="149">
        <f t="shared" si="200"/>
        <v>7.1345</v>
      </c>
      <c r="SF22" s="150">
        <f>SF$2</f>
        <v>6.11396429444852e-5</v>
      </c>
      <c r="SG22" s="151">
        <f t="shared" si="201"/>
        <v>2292.52225103371</v>
      </c>
      <c r="SI22" s="147">
        <v>45908</v>
      </c>
      <c r="SJ22" s="152">
        <v>710.29</v>
      </c>
      <c r="SK22" s="149">
        <f t="shared" si="92"/>
        <v>7.1029</v>
      </c>
      <c r="SL22" s="150">
        <f>SL$2</f>
        <v>5.99520383693046e-5</v>
      </c>
      <c r="SM22" s="151">
        <f t="shared" si="93"/>
        <v>2348.33659491194</v>
      </c>
      <c r="SO22" s="147">
        <v>45939</v>
      </c>
      <c r="SP22" s="148">
        <v>711.02</v>
      </c>
      <c r="SQ22" s="149">
        <f t="shared" si="94"/>
        <v>7.1102</v>
      </c>
      <c r="SR22" s="150">
        <f>SR$2</f>
        <v>6.00961538461538e-5</v>
      </c>
      <c r="SS22" s="151">
        <f t="shared" si="95"/>
        <v>2340.2998509184</v>
      </c>
      <c r="SU22" s="147">
        <v>45967</v>
      </c>
      <c r="SV22" s="148">
        <v>708.65</v>
      </c>
      <c r="SW22" s="299">
        <f t="shared" si="202"/>
        <v>7.0865</v>
      </c>
      <c r="SX22" s="150">
        <f>SX$2</f>
        <v>6.00817111271329e-5</v>
      </c>
      <c r="SY22" s="151">
        <f t="shared" si="203"/>
        <v>2348.69117335779</v>
      </c>
      <c r="TA22" s="147">
        <v>46000</v>
      </c>
      <c r="TB22" s="148">
        <v>707.73</v>
      </c>
      <c r="TC22" s="299">
        <f t="shared" si="208"/>
        <v>7.0773</v>
      </c>
      <c r="TD22" s="150">
        <f>TD$2</f>
        <v>5.95876534382076e-5</v>
      </c>
      <c r="TE22" s="151">
        <f t="shared" si="97"/>
        <v>2371.24327073884</v>
      </c>
      <c r="TG22" s="147">
        <v>46030</v>
      </c>
      <c r="TH22" s="148">
        <v>701.97</v>
      </c>
      <c r="TI22" s="299">
        <f t="shared" si="98"/>
        <v>7.0197</v>
      </c>
      <c r="TJ22" s="150">
        <f>TJ$2</f>
        <v>5.95734540688669e-5</v>
      </c>
      <c r="TK22" s="151">
        <f t="shared" si="99"/>
        <v>2391.27028220579</v>
      </c>
      <c r="TM22" s="147"/>
      <c r="TN22" s="148"/>
      <c r="TO22" s="299"/>
      <c r="TP22" s="150"/>
      <c r="TQ22" s="151"/>
      <c r="TS22" s="147">
        <v>46090</v>
      </c>
      <c r="TT22" s="148">
        <v>691.58</v>
      </c>
      <c r="TU22" s="299">
        <f t="shared" si="204"/>
        <v>6.9158</v>
      </c>
      <c r="TV22" s="150">
        <f t="shared" si="206"/>
        <v>5.91434957236295e-5</v>
      </c>
      <c r="TW22" s="151">
        <f t="shared" si="207"/>
        <v>2444.84079932907</v>
      </c>
      <c r="TY22" s="147">
        <v>46120</v>
      </c>
      <c r="TZ22" s="148">
        <v>686.8</v>
      </c>
      <c r="UA22" s="299">
        <f t="shared" si="103"/>
        <v>6.868</v>
      </c>
      <c r="UB22" s="150">
        <f>UB$2</f>
        <v>5.77233895174325e-5</v>
      </c>
      <c r="UC22" s="151">
        <f t="shared" si="104"/>
        <v>2522.42283051834</v>
      </c>
      <c r="UE22" s="147">
        <v>46149</v>
      </c>
      <c r="UF22" s="148">
        <v>684.87</v>
      </c>
      <c r="UG22" s="299">
        <f t="shared" si="105"/>
        <v>6.8487</v>
      </c>
      <c r="UH22" s="150">
        <f>UH$2</f>
        <v>5.62145145876665e-5</v>
      </c>
      <c r="UI22" s="151">
        <f t="shared" si="106"/>
        <v>2597.42724896696</v>
      </c>
      <c r="UK22" s="147">
        <v>46178</v>
      </c>
      <c r="UL22" s="148">
        <v>681.57</v>
      </c>
      <c r="UM22" s="299">
        <f t="shared" si="107"/>
        <v>6.8157</v>
      </c>
      <c r="UN22" s="150">
        <f>UN$2</f>
        <v>5.60035842293907e-5</v>
      </c>
      <c r="UO22" s="151">
        <f t="shared" si="108"/>
        <v>2619.83361943747</v>
      </c>
    </row>
    <row r="23" ht="15" customHeight="1" spans="2:561">
      <c r="B23" s="215">
        <v>43347</v>
      </c>
      <c r="C23" s="216">
        <v>681.83</v>
      </c>
      <c r="D23" s="217">
        <f t="shared" si="109"/>
        <v>6.8183</v>
      </c>
      <c r="E23" s="218">
        <v>6.69232056215493e-5</v>
      </c>
      <c r="F23" s="219">
        <f t="shared" si="110"/>
        <v>2191.52868016954</v>
      </c>
      <c r="H23" s="215" t="s">
        <v>3763</v>
      </c>
      <c r="I23" s="216" t="s">
        <v>3764</v>
      </c>
      <c r="J23" s="217">
        <f t="shared" si="111"/>
        <v>6.8957</v>
      </c>
      <c r="K23" s="218">
        <v>6.56491055309371e-5</v>
      </c>
      <c r="L23" s="219">
        <f t="shared" si="112"/>
        <v>2208.98530968575</v>
      </c>
      <c r="N23" s="215" t="s">
        <v>3765</v>
      </c>
      <c r="O23" s="216" t="s">
        <v>3766</v>
      </c>
      <c r="P23" s="217">
        <f t="shared" si="113"/>
        <v>6.9065</v>
      </c>
      <c r="Q23" s="218">
        <v>6.97495989398061e-5</v>
      </c>
      <c r="R23" s="219">
        <f t="shared" si="114"/>
        <v>2075.87055672193</v>
      </c>
      <c r="T23" s="215">
        <v>43439</v>
      </c>
      <c r="U23" s="216">
        <v>684.76</v>
      </c>
      <c r="V23" s="217">
        <f t="shared" si="205"/>
        <v>6.8476</v>
      </c>
      <c r="W23" s="218">
        <v>6.87710611374733e-5</v>
      </c>
      <c r="X23" s="219">
        <f t="shared" si="115"/>
        <v>2123.5177288393</v>
      </c>
      <c r="Z23" s="215" t="s">
        <v>3767</v>
      </c>
      <c r="AA23" s="216" t="s">
        <v>3768</v>
      </c>
      <c r="AB23" s="217">
        <f t="shared" si="0"/>
        <v>6.8402</v>
      </c>
      <c r="AC23" s="218">
        <v>7.10984713828653e-5</v>
      </c>
      <c r="AD23" s="219">
        <f t="shared" si="116"/>
        <v>2056.22642612789</v>
      </c>
      <c r="AF23" s="215"/>
      <c r="AG23" s="216"/>
      <c r="AH23" s="217"/>
      <c r="AI23" s="218"/>
      <c r="AJ23" s="218"/>
      <c r="AL23" s="215">
        <v>43530</v>
      </c>
      <c r="AM23" s="216">
        <v>670.53</v>
      </c>
      <c r="AN23" s="217">
        <f t="shared" si="2"/>
        <v>6.7053</v>
      </c>
      <c r="AO23" s="218">
        <v>7.0212392487274e-5</v>
      </c>
      <c r="AP23" s="219">
        <f t="shared" si="118"/>
        <v>2124.06603731377</v>
      </c>
      <c r="AR23" s="215">
        <v>43559</v>
      </c>
      <c r="AS23" s="216">
        <v>670.55</v>
      </c>
      <c r="AT23" s="217">
        <f t="shared" si="3"/>
        <v>6.7055</v>
      </c>
      <c r="AU23" s="218">
        <v>7.03705006861124e-5</v>
      </c>
      <c r="AV23" s="219">
        <f t="shared" si="119"/>
        <v>2119.23048243979</v>
      </c>
      <c r="AX23" s="215">
        <v>43593</v>
      </c>
      <c r="AY23" s="216">
        <v>675.96</v>
      </c>
      <c r="AZ23" s="217">
        <f t="shared" si="4"/>
        <v>6.7596</v>
      </c>
      <c r="BA23" s="218">
        <v>6.95410292072323e-5</v>
      </c>
      <c r="BB23" s="219">
        <f t="shared" si="120"/>
        <v>2127.34481330256</v>
      </c>
      <c r="BD23" s="215">
        <v>43620</v>
      </c>
      <c r="BE23" s="216">
        <v>688.22</v>
      </c>
      <c r="BF23" s="217">
        <f t="shared" si="5"/>
        <v>6.8822</v>
      </c>
      <c r="BG23" s="218">
        <v>7.07463742483198e-5</v>
      </c>
      <c r="BH23" s="219">
        <f t="shared" si="121"/>
        <v>2053.84905989364</v>
      </c>
      <c r="BJ23" s="215" t="s">
        <v>3769</v>
      </c>
      <c r="BK23" s="216" t="s">
        <v>3770</v>
      </c>
      <c r="BL23" s="217">
        <f t="shared" si="6"/>
        <v>6.8881</v>
      </c>
      <c r="BM23" s="218">
        <v>7.1301247771836e-5</v>
      </c>
      <c r="BN23" s="219">
        <f t="shared" si="122"/>
        <v>2036.12026538523</v>
      </c>
      <c r="BP23" s="248">
        <v>43684</v>
      </c>
      <c r="BQ23" s="216">
        <v>699.96</v>
      </c>
      <c r="BR23" s="217">
        <f t="shared" si="7"/>
        <v>6.9996</v>
      </c>
      <c r="BS23" s="218">
        <v>7.02740688685875e-5</v>
      </c>
      <c r="BT23" s="219">
        <f t="shared" si="123"/>
        <v>2032.97331276073</v>
      </c>
      <c r="BV23" s="248">
        <v>43712</v>
      </c>
      <c r="BW23" s="216">
        <v>708.78</v>
      </c>
      <c r="BX23" s="217">
        <f t="shared" si="8"/>
        <v>7.0878</v>
      </c>
      <c r="BY23" s="218">
        <v>7.05965407695023e-5</v>
      </c>
      <c r="BZ23" s="219">
        <f t="shared" si="124"/>
        <v>1998.50447247383</v>
      </c>
      <c r="CB23" s="248"/>
      <c r="CC23" s="216"/>
      <c r="CD23" s="217"/>
      <c r="CE23" s="252"/>
      <c r="CF23" s="219"/>
      <c r="CH23" s="249" t="s">
        <v>3771</v>
      </c>
      <c r="CI23" s="251" t="s">
        <v>3772</v>
      </c>
      <c r="CJ23" s="217">
        <f t="shared" si="10"/>
        <v>7.008</v>
      </c>
      <c r="CK23" s="252">
        <v>7.097232079489e-5</v>
      </c>
      <c r="CL23" s="219">
        <f t="shared" si="126"/>
        <v>2010.55936073059</v>
      </c>
      <c r="CN23" s="257" t="s">
        <v>3773</v>
      </c>
      <c r="CO23" s="256">
        <v>703.83</v>
      </c>
      <c r="CP23" s="217">
        <f t="shared" si="11"/>
        <v>7.0383</v>
      </c>
      <c r="CQ23" s="252">
        <v>7.18623118105709e-5</v>
      </c>
      <c r="CR23" s="219">
        <f t="shared" si="127"/>
        <v>1977.11095008738</v>
      </c>
      <c r="CT23" s="257"/>
      <c r="CU23" s="256"/>
      <c r="CV23" s="217"/>
      <c r="CW23" s="252"/>
      <c r="CX23" s="219"/>
      <c r="CY23" s="217"/>
      <c r="DA23" s="262" t="s">
        <v>3774</v>
      </c>
      <c r="DB23" s="262" t="s">
        <v>3775</v>
      </c>
      <c r="DC23" s="217">
        <f t="shared" si="13"/>
        <v>6.9823</v>
      </c>
      <c r="DD23" s="263">
        <v>7.0997515086972e-5</v>
      </c>
      <c r="DE23" s="219">
        <f t="shared" si="129"/>
        <v>2017.24360167853</v>
      </c>
      <c r="DF23" s="217"/>
      <c r="DH23" s="262" t="s">
        <v>3776</v>
      </c>
      <c r="DI23" s="262" t="s">
        <v>3777</v>
      </c>
      <c r="DJ23" s="217">
        <f t="shared" si="14"/>
        <v>6.9337</v>
      </c>
      <c r="DK23" s="263">
        <v>6.12088752869166e-5</v>
      </c>
      <c r="DL23" s="219">
        <f t="shared" si="130"/>
        <v>2356.24558316628</v>
      </c>
      <c r="DM23" s="217"/>
      <c r="DO23" s="262" t="s">
        <v>3778</v>
      </c>
      <c r="DP23" s="262" t="s">
        <v>3209</v>
      </c>
      <c r="DQ23" s="217">
        <f t="shared" si="15"/>
        <v>7.0939</v>
      </c>
      <c r="DR23" s="264">
        <v>6.538084341288e-5</v>
      </c>
      <c r="DS23" s="219">
        <f t="shared" si="131"/>
        <v>2156.07775694611</v>
      </c>
      <c r="DU23" s="262" t="s">
        <v>3779</v>
      </c>
      <c r="DV23" s="262" t="s">
        <v>3348</v>
      </c>
      <c r="DW23" s="217">
        <f t="shared" si="16"/>
        <v>7.069</v>
      </c>
      <c r="DX23" s="264">
        <v>6.79578661230037e-5</v>
      </c>
      <c r="DY23" s="219">
        <f t="shared" si="132"/>
        <v>2081.62399207809</v>
      </c>
      <c r="EA23" s="265" t="s">
        <v>3780</v>
      </c>
      <c r="EB23" s="265" t="s">
        <v>3781</v>
      </c>
      <c r="EC23" s="217">
        <f t="shared" si="17"/>
        <v>7.1074</v>
      </c>
      <c r="ED23" s="264">
        <v>7.02000702000702e-5</v>
      </c>
      <c r="EE23" s="219">
        <f t="shared" si="133"/>
        <v>2004.24909249515</v>
      </c>
      <c r="EG23" s="265" t="s">
        <v>3782</v>
      </c>
      <c r="EH23" s="265" t="s">
        <v>3783</v>
      </c>
      <c r="EI23" s="217">
        <f t="shared" si="18"/>
        <v>7.0207</v>
      </c>
      <c r="EJ23" s="264">
        <v>6.84931506849315e-5</v>
      </c>
      <c r="EK23" s="219">
        <f t="shared" si="134"/>
        <v>2079.56471576908</v>
      </c>
      <c r="EM23" s="265" t="s">
        <v>3784</v>
      </c>
      <c r="EN23" s="265" t="s">
        <v>3785</v>
      </c>
      <c r="EO23" s="217">
        <f t="shared" si="19"/>
        <v>6.9438</v>
      </c>
      <c r="EP23" s="264">
        <v>6.83760683760684e-5</v>
      </c>
      <c r="EQ23" s="219">
        <f t="shared" si="135"/>
        <v>2106.19545493822</v>
      </c>
      <c r="ES23" s="265" t="s">
        <v>3786</v>
      </c>
      <c r="ET23" s="265" t="s">
        <v>3787</v>
      </c>
      <c r="EU23" s="217">
        <f t="shared" si="20"/>
        <v>6.8386</v>
      </c>
      <c r="EV23" s="264">
        <v>7.3909830007391e-5</v>
      </c>
      <c r="EW23" s="219">
        <f t="shared" si="136"/>
        <v>1978.47512648788</v>
      </c>
      <c r="EY23" s="265"/>
      <c r="EZ23" s="265"/>
      <c r="FA23" s="217"/>
      <c r="FB23" s="264"/>
      <c r="FC23" s="219"/>
      <c r="FE23" s="265" t="s">
        <v>3788</v>
      </c>
      <c r="FF23" s="265" t="s">
        <v>3789</v>
      </c>
      <c r="FG23" s="217">
        <f t="shared" si="139"/>
        <v>6.6895</v>
      </c>
      <c r="FH23" s="264">
        <v>7.097232079489e-5</v>
      </c>
      <c r="FI23" s="219">
        <f t="shared" si="140"/>
        <v>2106.28597055086</v>
      </c>
      <c r="FK23" s="265" t="s">
        <v>3790</v>
      </c>
      <c r="FL23" s="265" t="s">
        <v>3791</v>
      </c>
      <c r="FM23" s="217">
        <f t="shared" si="141"/>
        <v>6.532</v>
      </c>
      <c r="FN23" s="264">
        <v>7.11743772241993e-5</v>
      </c>
      <c r="FO23" s="219">
        <f t="shared" si="142"/>
        <v>2150.94917330067</v>
      </c>
      <c r="FQ23" s="265" t="s">
        <v>3792</v>
      </c>
      <c r="FR23" s="265" t="s">
        <v>523</v>
      </c>
      <c r="FS23" s="217">
        <f t="shared" si="143"/>
        <v>6.4604</v>
      </c>
      <c r="FT23" s="264">
        <v>7.10732054015636e-5</v>
      </c>
      <c r="FU23" s="219">
        <f t="shared" si="144"/>
        <v>2177.88372237013</v>
      </c>
      <c r="FW23" s="265"/>
      <c r="FX23" s="265"/>
      <c r="FY23" s="217"/>
      <c r="FZ23" s="264"/>
      <c r="GA23" s="219"/>
      <c r="GC23" s="265" t="s">
        <v>3793</v>
      </c>
      <c r="GD23" s="265" t="s">
        <v>3794</v>
      </c>
      <c r="GE23" s="217">
        <f t="shared" si="147"/>
        <v>6.4795</v>
      </c>
      <c r="GF23" s="272">
        <v>6.9060773480663e-5</v>
      </c>
      <c r="GG23" s="219">
        <f t="shared" si="148"/>
        <v>2234.74033490238</v>
      </c>
      <c r="GI23" s="265" t="s">
        <v>3795</v>
      </c>
      <c r="GJ23" s="265" t="s">
        <v>3796</v>
      </c>
      <c r="GK23" s="217">
        <f t="shared" si="149"/>
        <v>6.5384</v>
      </c>
      <c r="GL23" s="272">
        <v>6.9204152249135e-5</v>
      </c>
      <c r="GM23" s="219">
        <f t="shared" si="150"/>
        <v>2210.02080019576</v>
      </c>
      <c r="GO23" s="265" t="s">
        <v>3797</v>
      </c>
      <c r="GP23" s="265" t="s">
        <v>3798</v>
      </c>
      <c r="GQ23" s="217">
        <f t="shared" si="151"/>
        <v>6.4895</v>
      </c>
      <c r="GR23" s="272">
        <v>7.00035001750088e-5</v>
      </c>
      <c r="GS23" s="219">
        <f t="shared" si="152"/>
        <v>2201.24817012096</v>
      </c>
      <c r="GU23" s="265" t="s">
        <v>3799</v>
      </c>
      <c r="GV23" s="265" t="s">
        <v>3800</v>
      </c>
      <c r="GW23" s="217">
        <f t="shared" si="153"/>
        <v>6.4072</v>
      </c>
      <c r="GX23" s="272">
        <v>6.90369347600966e-5</v>
      </c>
      <c r="GY23" s="219">
        <f t="shared" si="154"/>
        <v>2260.73791984018</v>
      </c>
      <c r="HA23" s="265" t="s">
        <v>3801</v>
      </c>
      <c r="HB23" s="265" t="s">
        <v>3802</v>
      </c>
      <c r="HC23" s="217">
        <f t="shared" si="155"/>
        <v>6.4762</v>
      </c>
      <c r="HD23" s="272">
        <v>6.90488520628345e-5</v>
      </c>
      <c r="HE23" s="219">
        <f t="shared" si="156"/>
        <v>2236.2650937278</v>
      </c>
      <c r="HG23" s="168" t="s">
        <v>2073</v>
      </c>
      <c r="HH23" s="168" t="s">
        <v>3803</v>
      </c>
      <c r="HI23" s="149">
        <f t="shared" si="157"/>
        <v>6.4577</v>
      </c>
      <c r="HJ23" s="291">
        <v>6.98557033069345e-5</v>
      </c>
      <c r="HK23" s="151">
        <f t="shared" si="158"/>
        <v>2216.76810938879</v>
      </c>
      <c r="HM23" s="168"/>
      <c r="HN23" s="168"/>
      <c r="HO23" s="149"/>
      <c r="HP23" s="181"/>
      <c r="HQ23" s="151"/>
      <c r="HS23" s="168" t="s">
        <v>572</v>
      </c>
      <c r="HT23" s="168" t="s">
        <v>168</v>
      </c>
      <c r="HU23" s="149">
        <f t="shared" si="161"/>
        <v>6.398</v>
      </c>
      <c r="HV23" s="181">
        <v>6.98092398116143e-5</v>
      </c>
      <c r="HW23" s="151">
        <f t="shared" si="162"/>
        <v>2238.94206283214</v>
      </c>
      <c r="HY23" s="168" t="s">
        <v>573</v>
      </c>
      <c r="HZ23" s="168" t="s">
        <v>234</v>
      </c>
      <c r="IA23" s="149">
        <f t="shared" si="163"/>
        <v>6.3677</v>
      </c>
      <c r="IB23" s="181">
        <v>7.00653647186363e-5</v>
      </c>
      <c r="IC23" s="151">
        <f t="shared" si="164"/>
        <v>2241.37239379996</v>
      </c>
      <c r="IE23" s="168"/>
      <c r="IF23" s="168"/>
      <c r="IG23" s="149"/>
      <c r="IH23" s="181"/>
      <c r="II23" s="151"/>
      <c r="IK23" s="168"/>
      <c r="IL23" s="168"/>
      <c r="IM23" s="149"/>
      <c r="IN23" s="181"/>
      <c r="IO23" s="151"/>
      <c r="IQ23" s="168" t="s">
        <v>574</v>
      </c>
      <c r="IR23" s="168" t="s">
        <v>575</v>
      </c>
      <c r="IS23" s="149">
        <f t="shared" si="170"/>
        <v>6.3185</v>
      </c>
      <c r="IT23" s="181">
        <v>6.97405036048495e-5</v>
      </c>
      <c r="IU23" s="151">
        <f t="shared" si="171"/>
        <v>2269.34712131044</v>
      </c>
      <c r="IW23" s="168" t="s">
        <v>576</v>
      </c>
      <c r="IX23" s="168" t="s">
        <v>577</v>
      </c>
      <c r="IY23" s="149">
        <f t="shared" si="172"/>
        <v>6.3799</v>
      </c>
      <c r="IZ23" s="150">
        <v>6.9000900574845e-5</v>
      </c>
      <c r="JA23" s="151">
        <f t="shared" si="173"/>
        <v>2271.59743397232</v>
      </c>
      <c r="JC23" s="168" t="s">
        <v>578</v>
      </c>
      <c r="JD23" s="168" t="s">
        <v>579</v>
      </c>
      <c r="JE23" s="149">
        <f t="shared" si="174"/>
        <v>6.6332</v>
      </c>
      <c r="JF23" s="150">
        <v>6.87132691338819e-5</v>
      </c>
      <c r="JG23" s="151">
        <f t="shared" si="175"/>
        <v>2193.9983504191</v>
      </c>
      <c r="JI23" s="168" t="s">
        <v>580</v>
      </c>
      <c r="JJ23" s="168" t="s">
        <v>581</v>
      </c>
      <c r="JK23" s="149">
        <f t="shared" si="176"/>
        <v>6.6649</v>
      </c>
      <c r="JL23" s="150">
        <v>6.72696283020953e-5</v>
      </c>
      <c r="JM23" s="151">
        <f t="shared" si="177"/>
        <v>2230.4235109304</v>
      </c>
      <c r="JO23" s="168" t="s">
        <v>582</v>
      </c>
      <c r="JP23" s="168" t="s">
        <v>583</v>
      </c>
      <c r="JQ23" s="149">
        <f t="shared" si="178"/>
        <v>6.7246</v>
      </c>
      <c r="JR23" s="150">
        <v>6.6964057824237e-5</v>
      </c>
      <c r="JS23" s="151">
        <f t="shared" si="179"/>
        <v>2220.70965618773</v>
      </c>
      <c r="JU23" s="168" t="s">
        <v>584</v>
      </c>
      <c r="JV23" s="168" t="s">
        <v>585</v>
      </c>
      <c r="JW23" s="149">
        <f t="shared" si="180"/>
        <v>6.7695</v>
      </c>
      <c r="JX23" s="150">
        <v>6.75440952642568e-5</v>
      </c>
      <c r="JY23" s="151">
        <f t="shared" si="181"/>
        <v>2187.03643695989</v>
      </c>
      <c r="KA23" s="168" t="s">
        <v>586</v>
      </c>
      <c r="KB23" s="168" t="s">
        <v>587</v>
      </c>
      <c r="KC23" s="149">
        <f t="shared" si="182"/>
        <v>6.9096</v>
      </c>
      <c r="KD23" s="150">
        <v>6.59566177164246e-5</v>
      </c>
      <c r="KE23" s="151">
        <f t="shared" si="183"/>
        <v>2194.26318513373</v>
      </c>
      <c r="KG23" s="168"/>
      <c r="KH23" s="168"/>
      <c r="KI23" s="149"/>
      <c r="KJ23" s="150"/>
      <c r="KK23" s="151"/>
      <c r="KM23" s="168" t="s">
        <v>588</v>
      </c>
      <c r="KN23" s="168" t="s">
        <v>589</v>
      </c>
      <c r="KO23" s="149">
        <f t="shared" si="186"/>
        <v>7.2292</v>
      </c>
      <c r="KP23" s="150">
        <v>2.00006345536498</v>
      </c>
      <c r="KQ23" s="151">
        <f t="shared" si="209"/>
        <v>0.0691617518760115</v>
      </c>
      <c r="KS23" s="168" t="s">
        <v>590</v>
      </c>
      <c r="KT23" s="168" t="s">
        <v>591</v>
      </c>
      <c r="KU23" s="149">
        <f t="shared" si="21"/>
        <v>6.9975</v>
      </c>
      <c r="KV23" s="150">
        <v>6.38655925980027e-5</v>
      </c>
      <c r="KW23" s="151">
        <f t="shared" si="22"/>
        <v>2237.63963787067</v>
      </c>
      <c r="KY23" s="168"/>
      <c r="KZ23" s="168"/>
      <c r="LA23" s="149"/>
      <c r="LB23" s="150"/>
      <c r="LC23" s="151"/>
      <c r="LE23" s="172">
        <v>44960</v>
      </c>
      <c r="LF23" s="168">
        <v>673.82</v>
      </c>
      <c r="LG23" s="149">
        <f t="shared" si="189"/>
        <v>6.7382</v>
      </c>
      <c r="LH23" s="150">
        <f t="shared" si="190"/>
        <v>6.55264e-5</v>
      </c>
      <c r="LI23" s="151">
        <f t="shared" si="191"/>
        <v>2264.85182454441</v>
      </c>
      <c r="LK23" s="172">
        <v>44993</v>
      </c>
      <c r="LL23" s="168">
        <v>695.25</v>
      </c>
      <c r="LM23" s="149">
        <f t="shared" si="24"/>
        <v>6.9525</v>
      </c>
      <c r="LN23" s="150">
        <f t="shared" si="25"/>
        <v>6.64823e-5</v>
      </c>
      <c r="LO23" s="151">
        <f t="shared" si="26"/>
        <v>2163.48040819724</v>
      </c>
      <c r="LQ23" s="172">
        <v>45020</v>
      </c>
      <c r="LR23" s="168">
        <v>686.99</v>
      </c>
      <c r="LS23" s="149">
        <f t="shared" si="27"/>
        <v>6.8699</v>
      </c>
      <c r="LT23" s="150">
        <f t="shared" si="28"/>
        <v>6.79351e-5</v>
      </c>
      <c r="LU23" s="151">
        <f t="shared" si="29"/>
        <v>2142.67037780481</v>
      </c>
      <c r="LW23" s="172">
        <v>45054</v>
      </c>
      <c r="LX23" s="168">
        <v>691.58</v>
      </c>
      <c r="LY23" s="149">
        <f t="shared" si="30"/>
        <v>6.9158</v>
      </c>
      <c r="LZ23" s="150">
        <f t="shared" si="31"/>
        <v>6.67428e-5</v>
      </c>
      <c r="MA23" s="151">
        <f t="shared" si="32"/>
        <v>2166.47235896717</v>
      </c>
      <c r="MC23" s="172">
        <v>45082</v>
      </c>
      <c r="MD23" s="168">
        <v>709.04</v>
      </c>
      <c r="ME23" s="149">
        <f t="shared" si="33"/>
        <v>7.0904</v>
      </c>
      <c r="MF23" s="150">
        <f t="shared" si="34"/>
        <v>6.68923822474943e-5</v>
      </c>
      <c r="MG23" s="151">
        <f t="shared" si="35"/>
        <v>2108.39802578134</v>
      </c>
      <c r="MI23" s="172">
        <v>45113</v>
      </c>
      <c r="MJ23" s="168">
        <v>720.98</v>
      </c>
      <c r="MK23" s="149">
        <f t="shared" si="36"/>
        <v>7.2098</v>
      </c>
      <c r="ML23" s="150">
        <f t="shared" si="37"/>
        <v>6.64471e-5</v>
      </c>
      <c r="MM23" s="151">
        <f t="shared" si="38"/>
        <v>2087.37631345952</v>
      </c>
      <c r="MO23" s="172">
        <v>45146</v>
      </c>
      <c r="MP23" s="168">
        <v>715.65</v>
      </c>
      <c r="MQ23" s="149">
        <f t="shared" si="39"/>
        <v>7.1565</v>
      </c>
      <c r="MR23" s="150">
        <f t="shared" si="40"/>
        <v>6.64309e-5</v>
      </c>
      <c r="MS23" s="151">
        <f t="shared" si="41"/>
        <v>2103.43544585965</v>
      </c>
      <c r="MU23" s="173">
        <v>45174</v>
      </c>
      <c r="MV23" s="168" t="s">
        <v>3804</v>
      </c>
      <c r="MW23" s="149">
        <f t="shared" si="42"/>
        <v>7.1783</v>
      </c>
      <c r="MX23" s="150">
        <f t="shared" si="43"/>
        <v>6.52523e-5</v>
      </c>
      <c r="MY23" s="151">
        <f t="shared" si="44"/>
        <v>2134.92474568079</v>
      </c>
      <c r="NA23" s="173"/>
      <c r="NB23" s="168"/>
      <c r="NC23" s="149"/>
      <c r="ND23" s="150"/>
      <c r="NE23" s="151"/>
      <c r="NG23" s="173">
        <v>45237</v>
      </c>
      <c r="NH23" s="168">
        <v>717.76</v>
      </c>
      <c r="NI23" s="149">
        <f t="shared" si="48"/>
        <v>7.1776</v>
      </c>
      <c r="NJ23" s="150">
        <f t="shared" si="49"/>
        <v>6.51244e-5</v>
      </c>
      <c r="NK23" s="151">
        <f t="shared" si="50"/>
        <v>2139.32621501208</v>
      </c>
      <c r="NM23" s="173">
        <v>45266</v>
      </c>
      <c r="NN23" s="168">
        <v>711.4</v>
      </c>
      <c r="NO23" s="149">
        <f t="shared" si="51"/>
        <v>7.114</v>
      </c>
      <c r="NP23" s="150">
        <f t="shared" si="52"/>
        <v>6.50545e-5</v>
      </c>
      <c r="NQ23" s="151">
        <f t="shared" si="53"/>
        <v>2160.77126552265</v>
      </c>
      <c r="NS23" s="173"/>
      <c r="NT23" s="168"/>
      <c r="NU23" s="149"/>
      <c r="NV23" s="150"/>
      <c r="NW23" s="151"/>
      <c r="NY23" s="173">
        <v>45357</v>
      </c>
      <c r="NZ23" s="168">
        <v>710.16</v>
      </c>
      <c r="OA23" s="149">
        <f t="shared" si="57"/>
        <v>7.1016</v>
      </c>
      <c r="OB23" s="150">
        <f t="shared" si="58"/>
        <v>6.38372e-5</v>
      </c>
      <c r="OC23" s="151">
        <f t="shared" si="59"/>
        <v>2205.8194569837</v>
      </c>
      <c r="OE23" s="173">
        <v>45385</v>
      </c>
      <c r="OF23" s="168">
        <v>709.49</v>
      </c>
      <c r="OG23" s="149">
        <f t="shared" si="60"/>
        <v>7.0949</v>
      </c>
      <c r="OH23" s="150">
        <f t="shared" si="61"/>
        <v>6.23089e-5</v>
      </c>
      <c r="OI23" s="151">
        <f t="shared" si="62"/>
        <v>2262.05748374902</v>
      </c>
      <c r="OK23" s="173">
        <v>45420</v>
      </c>
      <c r="OL23" s="168">
        <v>710.16</v>
      </c>
      <c r="OM23" s="149">
        <f t="shared" si="63"/>
        <v>7.1016</v>
      </c>
      <c r="ON23" s="150">
        <f t="shared" si="64"/>
        <v>6.23143e-5</v>
      </c>
      <c r="OO23" s="151">
        <f t="shared" si="65"/>
        <v>2259.72750780094</v>
      </c>
      <c r="OQ23" s="173">
        <v>45447</v>
      </c>
      <c r="OR23" s="168">
        <v>710.83</v>
      </c>
      <c r="OS23" s="149">
        <f t="shared" si="66"/>
        <v>7.1083</v>
      </c>
      <c r="OT23" s="150">
        <f t="shared" si="67"/>
        <v>6.17803e-5</v>
      </c>
      <c r="OU23" s="151">
        <f t="shared" si="68"/>
        <v>2277.11119571691</v>
      </c>
      <c r="OW23" s="173">
        <v>45481</v>
      </c>
      <c r="OX23" s="168">
        <v>712.86</v>
      </c>
      <c r="OY23" s="149">
        <f t="shared" si="69"/>
        <v>7.1286</v>
      </c>
      <c r="OZ23" s="150">
        <f t="shared" si="70"/>
        <v>6.20854e-5</v>
      </c>
      <c r="PA23" s="151">
        <f t="shared" si="71"/>
        <v>2259.46839156646</v>
      </c>
      <c r="PC23" s="173">
        <v>45511</v>
      </c>
      <c r="PD23" s="168">
        <v>713.86</v>
      </c>
      <c r="PE23" s="149">
        <f t="shared" si="72"/>
        <v>7.1386</v>
      </c>
      <c r="PF23" s="150">
        <f t="shared" si="73"/>
        <v>6.48115e-5</v>
      </c>
      <c r="PG23" s="151">
        <f t="shared" si="74"/>
        <v>2161.39866782742</v>
      </c>
      <c r="PI23" s="147">
        <v>45538</v>
      </c>
      <c r="PJ23" s="152">
        <v>711.12</v>
      </c>
      <c r="PK23" s="149">
        <f t="shared" si="75"/>
        <v>7.1112</v>
      </c>
      <c r="PL23" s="150">
        <f>PL$2</f>
        <v>6.6128e-5</v>
      </c>
      <c r="PM23" s="151">
        <f t="shared" si="76"/>
        <v>2126.53100365159</v>
      </c>
      <c r="PO23" s="147">
        <v>45573</v>
      </c>
      <c r="PP23" s="152">
        <v>707.09</v>
      </c>
      <c r="PQ23" s="149">
        <f t="shared" si="77"/>
        <v>7.0709</v>
      </c>
      <c r="PR23" s="150">
        <f>PR$2</f>
        <v>6.35647e-5</v>
      </c>
      <c r="PS23" s="151">
        <f t="shared" si="78"/>
        <v>2224.89388849899</v>
      </c>
      <c r="PU23" s="147">
        <v>45602</v>
      </c>
      <c r="PV23" s="177">
        <v>709.93</v>
      </c>
      <c r="PW23" s="149">
        <f t="shared" si="79"/>
        <v>7.0993</v>
      </c>
      <c r="PX23" s="150">
        <f>PX$2</f>
        <v>6.30358043368633e-5</v>
      </c>
      <c r="PY23" s="151">
        <f t="shared" si="80"/>
        <v>2234.58650852901</v>
      </c>
      <c r="QA23" s="147">
        <v>45632</v>
      </c>
      <c r="QB23" s="152">
        <v>718.48</v>
      </c>
      <c r="QC23" s="149">
        <f t="shared" si="81"/>
        <v>7.1848</v>
      </c>
      <c r="QD23" s="150">
        <f>QD$2</f>
        <v>6.18735305036505e-5</v>
      </c>
      <c r="QE23" s="151">
        <f t="shared" si="82"/>
        <v>2249.47110566752</v>
      </c>
      <c r="QG23" s="147"/>
      <c r="QH23" s="152"/>
      <c r="QI23" s="149"/>
      <c r="QJ23" s="150"/>
      <c r="QK23" s="151"/>
      <c r="QM23" s="147">
        <v>45693</v>
      </c>
      <c r="QN23" s="152">
        <v>716.93</v>
      </c>
      <c r="QO23" s="149">
        <f t="shared" si="193"/>
        <v>7.1693</v>
      </c>
      <c r="QP23" s="150">
        <f t="shared" si="194"/>
        <v>6.30676084762866e-5</v>
      </c>
      <c r="QQ23" s="151">
        <f t="shared" si="195"/>
        <v>2211.65246258352</v>
      </c>
      <c r="QS23" s="147">
        <v>45693</v>
      </c>
      <c r="QT23" s="152">
        <v>716.93</v>
      </c>
      <c r="QU23" s="149">
        <f t="shared" si="84"/>
        <v>7.1693</v>
      </c>
      <c r="QV23" s="150">
        <f>QV$2</f>
        <v>6.30676084762866e-5</v>
      </c>
      <c r="QW23" s="151">
        <f t="shared" si="85"/>
        <v>2211.65246258352</v>
      </c>
      <c r="QY23" s="147">
        <v>45722</v>
      </c>
      <c r="QZ23" s="152">
        <v>716.92</v>
      </c>
      <c r="RA23" s="149">
        <f t="shared" si="86"/>
        <v>7.1692</v>
      </c>
      <c r="RB23" s="150">
        <f>RB$2</f>
        <v>6.02845430431637e-5</v>
      </c>
      <c r="RC23" s="151">
        <f t="shared" si="196"/>
        <v>2313.78675444959</v>
      </c>
      <c r="RE23" s="170">
        <v>45754</v>
      </c>
      <c r="RF23" s="152">
        <v>719.8</v>
      </c>
      <c r="RG23" s="149">
        <f t="shared" si="87"/>
        <v>7.198</v>
      </c>
      <c r="RH23" s="150">
        <f>RH$2</f>
        <v>5.95699052838506e-5</v>
      </c>
      <c r="RI23" s="151">
        <f t="shared" si="197"/>
        <v>2332.17560433454</v>
      </c>
      <c r="RK23" s="170">
        <v>45784</v>
      </c>
      <c r="RL23" s="152">
        <v>720.05</v>
      </c>
      <c r="RM23" s="149">
        <f t="shared" si="88"/>
        <v>7.2005</v>
      </c>
      <c r="RN23" s="150">
        <f>RN$2</f>
        <v>6.15195324515534e-5</v>
      </c>
      <c r="RO23" s="151">
        <f t="shared" si="89"/>
        <v>2257.48211929727</v>
      </c>
      <c r="RQ23" s="170">
        <v>45813</v>
      </c>
      <c r="RR23" s="152">
        <v>718.65</v>
      </c>
      <c r="RS23" s="149">
        <f t="shared" si="198"/>
        <v>7.1865</v>
      </c>
      <c r="RT23" s="150">
        <f>RT$2</f>
        <v>6.16029076572414e-5</v>
      </c>
      <c r="RU23" s="151">
        <f t="shared" si="90"/>
        <v>2258.81861824254</v>
      </c>
      <c r="RW23" s="147">
        <v>45846</v>
      </c>
      <c r="RX23" s="152">
        <v>715.34</v>
      </c>
      <c r="RY23" s="149">
        <f t="shared" si="199"/>
        <v>7.1534</v>
      </c>
      <c r="RZ23" s="150">
        <f>RZ$2</f>
        <v>6.10239824250931e-5</v>
      </c>
      <c r="SA23" s="151">
        <f t="shared" si="91"/>
        <v>2290.79878099924</v>
      </c>
      <c r="SC23" s="147">
        <v>45875</v>
      </c>
      <c r="SD23" s="152">
        <v>714.09</v>
      </c>
      <c r="SE23" s="149">
        <f t="shared" si="200"/>
        <v>7.1409</v>
      </c>
      <c r="SF23" s="150">
        <f>SF$2</f>
        <v>6.11396429444852e-5</v>
      </c>
      <c r="SG23" s="151">
        <f t="shared" si="201"/>
        <v>2290.46758811915</v>
      </c>
      <c r="SI23" s="147">
        <v>45905</v>
      </c>
      <c r="SJ23" s="152">
        <v>710.64</v>
      </c>
      <c r="SK23" s="149">
        <f t="shared" si="92"/>
        <v>7.1064</v>
      </c>
      <c r="SL23" s="150">
        <f>SL$2</f>
        <v>5.99520383693046e-5</v>
      </c>
      <c r="SM23" s="151">
        <f t="shared" si="93"/>
        <v>2347.18000675447</v>
      </c>
      <c r="SO23" s="147"/>
      <c r="SP23" s="152"/>
      <c r="SQ23" s="149"/>
      <c r="SR23" s="150"/>
      <c r="SS23" s="151"/>
      <c r="SU23" s="147">
        <v>45966</v>
      </c>
      <c r="SV23" s="148">
        <v>709.01</v>
      </c>
      <c r="SW23" s="299">
        <f t="shared" si="202"/>
        <v>7.0901</v>
      </c>
      <c r="SX23" s="150">
        <f>SX$2</f>
        <v>6.00817111271329e-5</v>
      </c>
      <c r="SY23" s="151">
        <f t="shared" si="203"/>
        <v>2347.49862484309</v>
      </c>
      <c r="TA23" s="147">
        <v>45999</v>
      </c>
      <c r="TB23" s="148">
        <v>707.64</v>
      </c>
      <c r="TC23" s="299">
        <f t="shared" si="208"/>
        <v>7.0764</v>
      </c>
      <c r="TD23" s="150">
        <f>TD$2</f>
        <v>5.95876534382076e-5</v>
      </c>
      <c r="TE23" s="151">
        <f t="shared" si="97"/>
        <v>2371.54485331525</v>
      </c>
      <c r="TG23" s="147">
        <v>46029</v>
      </c>
      <c r="TH23" s="148">
        <v>701.87</v>
      </c>
      <c r="TI23" s="299">
        <f t="shared" si="98"/>
        <v>7.0187</v>
      </c>
      <c r="TJ23" s="150">
        <f>TJ$2</f>
        <v>5.95734540688669e-5</v>
      </c>
      <c r="TK23" s="151">
        <f t="shared" si="99"/>
        <v>2391.6109820907</v>
      </c>
      <c r="TM23" s="147"/>
      <c r="TN23" s="148"/>
      <c r="TO23" s="299"/>
      <c r="TP23" s="150"/>
      <c r="TQ23" s="151"/>
      <c r="TS23" s="147">
        <v>46087</v>
      </c>
      <c r="TT23" s="148">
        <v>690.25</v>
      </c>
      <c r="TU23" s="299">
        <f t="shared" si="204"/>
        <v>6.9025</v>
      </c>
      <c r="TV23" s="150">
        <f t="shared" si="206"/>
        <v>5.91434957236295e-5</v>
      </c>
      <c r="TW23" s="151">
        <f t="shared" si="207"/>
        <v>2449.55161173488</v>
      </c>
      <c r="TY23" s="147">
        <v>46119</v>
      </c>
      <c r="TZ23" s="148">
        <v>688.54</v>
      </c>
      <c r="UA23" s="299">
        <f t="shared" si="103"/>
        <v>6.8854</v>
      </c>
      <c r="UB23" s="150">
        <f>UB$2</f>
        <v>5.77233895174325e-5</v>
      </c>
      <c r="UC23" s="151">
        <f t="shared" si="104"/>
        <v>2516.04845034421</v>
      </c>
      <c r="UE23" s="147">
        <v>46148</v>
      </c>
      <c r="UF23" s="148">
        <v>685.62</v>
      </c>
      <c r="UG23" s="299">
        <f t="shared" si="105"/>
        <v>6.8562</v>
      </c>
      <c r="UH23" s="150">
        <f>UH$2</f>
        <v>5.62145145876665e-5</v>
      </c>
      <c r="UI23" s="151">
        <f t="shared" si="106"/>
        <v>2594.58592223098</v>
      </c>
      <c r="UK23" s="147">
        <v>46177</v>
      </c>
      <c r="UL23" s="148">
        <v>682.03</v>
      </c>
      <c r="UM23" s="299">
        <f t="shared" si="107"/>
        <v>6.8203</v>
      </c>
      <c r="UN23" s="150">
        <f>UN$2</f>
        <v>5.60035842293907e-5</v>
      </c>
      <c r="UO23" s="151">
        <f t="shared" si="108"/>
        <v>2618.0666539595</v>
      </c>
    </row>
    <row r="24" ht="15" customHeight="1" spans="2:561">
      <c r="B24" s="215">
        <v>43346</v>
      </c>
      <c r="C24" s="216">
        <v>683.47</v>
      </c>
      <c r="D24" s="217">
        <f t="shared" si="109"/>
        <v>6.8347</v>
      </c>
      <c r="E24" s="218">
        <v>6.69232056215493e-5</v>
      </c>
      <c r="F24" s="219">
        <f t="shared" si="110"/>
        <v>2186.27006306056</v>
      </c>
      <c r="H24" s="215"/>
      <c r="I24" s="216"/>
      <c r="J24" s="217"/>
      <c r="K24" s="218"/>
      <c r="L24" s="219"/>
      <c r="N24" s="215" t="s">
        <v>3805</v>
      </c>
      <c r="O24" s="216" t="s">
        <v>3806</v>
      </c>
      <c r="P24" s="217">
        <f t="shared" si="113"/>
        <v>6.9075</v>
      </c>
      <c r="Q24" s="218">
        <v>6.97495989398061e-5</v>
      </c>
      <c r="R24" s="219">
        <f t="shared" si="114"/>
        <v>2075.57003257329</v>
      </c>
      <c r="T24" s="215">
        <v>43438</v>
      </c>
      <c r="U24" s="216">
        <v>689.39</v>
      </c>
      <c r="V24" s="217">
        <f t="shared" si="205"/>
        <v>6.8939</v>
      </c>
      <c r="W24" s="218">
        <v>6.87710611374733e-5</v>
      </c>
      <c r="X24" s="219">
        <f t="shared" si="115"/>
        <v>2109.25600893544</v>
      </c>
      <c r="Z24" s="215" t="s">
        <v>3807</v>
      </c>
      <c r="AA24" s="216" t="s">
        <v>3808</v>
      </c>
      <c r="AB24" s="217">
        <f t="shared" si="0"/>
        <v>6.8517</v>
      </c>
      <c r="AC24" s="218">
        <v>7.10984713828653e-5</v>
      </c>
      <c r="AD24" s="219">
        <f t="shared" si="116"/>
        <v>2052.77522366712</v>
      </c>
      <c r="AF24" s="215"/>
      <c r="AG24" s="216"/>
      <c r="AH24" s="217"/>
      <c r="AI24" s="218"/>
      <c r="AJ24" s="218"/>
      <c r="AL24" s="215">
        <v>43529</v>
      </c>
      <c r="AM24" s="216">
        <v>669.98</v>
      </c>
      <c r="AN24" s="217">
        <f t="shared" si="2"/>
        <v>6.6998</v>
      </c>
      <c r="AO24" s="218">
        <v>7.0212392487274e-5</v>
      </c>
      <c r="AP24" s="219">
        <f t="shared" si="118"/>
        <v>2125.80972566345</v>
      </c>
      <c r="AR24" s="215">
        <v>43558</v>
      </c>
      <c r="AS24" s="216">
        <v>671.94</v>
      </c>
      <c r="AT24" s="217">
        <f t="shared" si="3"/>
        <v>6.7194</v>
      </c>
      <c r="AU24" s="218">
        <v>7.03705006861124e-5</v>
      </c>
      <c r="AV24" s="219">
        <f t="shared" si="119"/>
        <v>2114.84656368128</v>
      </c>
      <c r="AX24" s="215">
        <v>43592</v>
      </c>
      <c r="AY24" s="216">
        <v>676.14</v>
      </c>
      <c r="AZ24" s="217">
        <f t="shared" si="4"/>
        <v>6.7614</v>
      </c>
      <c r="BA24" s="218">
        <v>6.95410292072323e-5</v>
      </c>
      <c r="BB24" s="219">
        <f t="shared" si="120"/>
        <v>2126.77847783003</v>
      </c>
      <c r="BD24" s="215">
        <v>43619</v>
      </c>
      <c r="BE24" s="216">
        <v>688.96</v>
      </c>
      <c r="BF24" s="217">
        <f t="shared" si="5"/>
        <v>6.8896</v>
      </c>
      <c r="BG24" s="218">
        <v>7.07463742483198e-5</v>
      </c>
      <c r="BH24" s="219">
        <f t="shared" si="121"/>
        <v>2051.64305620065</v>
      </c>
      <c r="BI24" s="246">
        <f>1/BG24</f>
        <v>14135</v>
      </c>
      <c r="BJ24" s="215" t="s">
        <v>3809</v>
      </c>
      <c r="BK24" s="216" t="s">
        <v>1588</v>
      </c>
      <c r="BL24" s="217">
        <f t="shared" si="6"/>
        <v>6.8697</v>
      </c>
      <c r="BM24" s="218">
        <v>7.1301247771836e-5</v>
      </c>
      <c r="BN24" s="219">
        <f t="shared" si="122"/>
        <v>2041.57386785449</v>
      </c>
      <c r="BP24" s="248">
        <v>43683</v>
      </c>
      <c r="BQ24" s="216">
        <v>696.83</v>
      </c>
      <c r="BR24" s="217">
        <f t="shared" si="7"/>
        <v>6.9683</v>
      </c>
      <c r="BS24" s="218">
        <v>7.02740688685875e-5</v>
      </c>
      <c r="BT24" s="219">
        <f t="shared" si="123"/>
        <v>2042.10496103784</v>
      </c>
      <c r="BV24" s="248">
        <v>43711</v>
      </c>
      <c r="BW24" s="216">
        <v>708.84</v>
      </c>
      <c r="BX24" s="217">
        <f t="shared" si="8"/>
        <v>7.0884</v>
      </c>
      <c r="BY24" s="218">
        <v>7.05965407695023e-5</v>
      </c>
      <c r="BZ24" s="219">
        <f t="shared" si="124"/>
        <v>1998.33530839117</v>
      </c>
      <c r="CB24" s="248"/>
      <c r="CC24" s="216"/>
      <c r="CD24" s="217"/>
      <c r="CE24" s="252"/>
      <c r="CF24" s="219"/>
      <c r="CH24" s="249" t="s">
        <v>3810</v>
      </c>
      <c r="CI24" s="251" t="s">
        <v>3811</v>
      </c>
      <c r="CJ24" s="217">
        <f t="shared" si="10"/>
        <v>7.0385</v>
      </c>
      <c r="CK24" s="252">
        <v>7.097232079489e-5</v>
      </c>
      <c r="CL24" s="219">
        <f t="shared" si="126"/>
        <v>2001.84698444271</v>
      </c>
      <c r="CN24" s="257" t="s">
        <v>3812</v>
      </c>
      <c r="CO24" s="256">
        <v>705.21</v>
      </c>
      <c r="CP24" s="217">
        <f t="shared" si="11"/>
        <v>7.0521</v>
      </c>
      <c r="CQ24" s="252">
        <v>7.18623118105709e-5</v>
      </c>
      <c r="CR24" s="219">
        <f t="shared" si="127"/>
        <v>1973.2420130174</v>
      </c>
      <c r="CT24" s="257"/>
      <c r="CU24" s="256"/>
      <c r="CV24" s="217"/>
      <c r="CW24" s="252"/>
      <c r="CX24" s="219"/>
      <c r="CY24" s="217"/>
      <c r="DA24" s="262" t="s">
        <v>3813</v>
      </c>
      <c r="DB24" s="262" t="s">
        <v>3814</v>
      </c>
      <c r="DC24" s="217">
        <f t="shared" si="13"/>
        <v>6.9779</v>
      </c>
      <c r="DD24" s="263">
        <v>7.0997515086972e-5</v>
      </c>
      <c r="DE24" s="219">
        <f t="shared" si="129"/>
        <v>2018.51559924906</v>
      </c>
      <c r="DF24" s="217"/>
      <c r="DH24" s="262" t="s">
        <v>3815</v>
      </c>
      <c r="DI24" s="262" t="s">
        <v>3816</v>
      </c>
      <c r="DJ24" s="217">
        <f t="shared" si="14"/>
        <v>6.9403</v>
      </c>
      <c r="DK24" s="263">
        <v>6.12088752869166e-5</v>
      </c>
      <c r="DL24" s="219">
        <f t="shared" si="130"/>
        <v>2354.00487010648</v>
      </c>
      <c r="DM24" s="217"/>
      <c r="DO24" s="262" t="s">
        <v>3817</v>
      </c>
      <c r="DP24" s="262" t="s">
        <v>1606</v>
      </c>
      <c r="DQ24" s="217">
        <f t="shared" si="15"/>
        <v>7.1104</v>
      </c>
      <c r="DR24" s="264">
        <v>6.538084341288e-5</v>
      </c>
      <c r="DS24" s="219">
        <f t="shared" si="131"/>
        <v>2151.07448244825</v>
      </c>
      <c r="DU24" s="262"/>
      <c r="DV24" s="262"/>
      <c r="DW24" s="217"/>
      <c r="DX24" s="264"/>
      <c r="DY24" s="219"/>
      <c r="EA24" s="265" t="s">
        <v>3818</v>
      </c>
      <c r="EB24" s="265" t="s">
        <v>3819</v>
      </c>
      <c r="EC24" s="217">
        <f t="shared" si="17"/>
        <v>7.1167</v>
      </c>
      <c r="ED24" s="264">
        <v>7.02000702000702e-5</v>
      </c>
      <c r="EE24" s="219">
        <f t="shared" si="133"/>
        <v>2001.62996894628</v>
      </c>
      <c r="EG24" s="265" t="s">
        <v>3820</v>
      </c>
      <c r="EH24" s="265" t="s">
        <v>3821</v>
      </c>
      <c r="EI24" s="217">
        <f t="shared" si="18"/>
        <v>7.031</v>
      </c>
      <c r="EJ24" s="264">
        <v>6.84931506849315e-5</v>
      </c>
      <c r="EK24" s="219">
        <f t="shared" si="134"/>
        <v>2076.51827620538</v>
      </c>
      <c r="EM24" s="265" t="s">
        <v>3822</v>
      </c>
      <c r="EN24" s="265" t="s">
        <v>3823</v>
      </c>
      <c r="EO24" s="217">
        <f t="shared" si="19"/>
        <v>6.9752</v>
      </c>
      <c r="EP24" s="264">
        <v>6.83760683760684e-5</v>
      </c>
      <c r="EQ24" s="219">
        <f t="shared" si="135"/>
        <v>2096.71407271476</v>
      </c>
      <c r="ES24" s="265" t="s">
        <v>3824</v>
      </c>
      <c r="ET24" s="265" t="s">
        <v>3825</v>
      </c>
      <c r="EU24" s="217">
        <f t="shared" si="20"/>
        <v>6.8359</v>
      </c>
      <c r="EV24" s="264">
        <v>7.3909830007391e-5</v>
      </c>
      <c r="EW24" s="219">
        <f t="shared" si="136"/>
        <v>1979.25657192177</v>
      </c>
      <c r="EY24" s="265"/>
      <c r="EZ24" s="265"/>
      <c r="FA24" s="217"/>
      <c r="FB24" s="264"/>
      <c r="FC24" s="219"/>
      <c r="FE24" s="265" t="s">
        <v>3826</v>
      </c>
      <c r="FF24" s="265" t="s">
        <v>3827</v>
      </c>
      <c r="FG24" s="217">
        <f t="shared" si="139"/>
        <v>6.6771</v>
      </c>
      <c r="FH24" s="264">
        <v>7.097232079489e-5</v>
      </c>
      <c r="FI24" s="219">
        <f t="shared" si="140"/>
        <v>2110.19754084857</v>
      </c>
      <c r="FK24" s="265" t="s">
        <v>3828</v>
      </c>
      <c r="FL24" s="265" t="s">
        <v>3473</v>
      </c>
      <c r="FM24" s="217">
        <f t="shared" si="141"/>
        <v>6.5362</v>
      </c>
      <c r="FN24" s="264">
        <v>7.11743772241993e-5</v>
      </c>
      <c r="FO24" s="219">
        <f t="shared" si="142"/>
        <v>2149.56702671277</v>
      </c>
      <c r="FQ24" s="265" t="s">
        <v>3829</v>
      </c>
      <c r="FR24" s="265" t="s">
        <v>3830</v>
      </c>
      <c r="FS24" s="217">
        <f t="shared" si="143"/>
        <v>6.476</v>
      </c>
      <c r="FT24" s="264">
        <v>7.10732054015636e-5</v>
      </c>
      <c r="FU24" s="219">
        <f t="shared" si="144"/>
        <v>2172.63743051266</v>
      </c>
      <c r="FW24" s="265"/>
      <c r="FX24" s="265"/>
      <c r="FY24" s="217"/>
      <c r="FZ24" s="264"/>
      <c r="GA24" s="219"/>
      <c r="GC24" s="265" t="s">
        <v>3831</v>
      </c>
      <c r="GD24" s="265" t="s">
        <v>3832</v>
      </c>
      <c r="GE24" s="217">
        <f t="shared" si="147"/>
        <v>6.4904</v>
      </c>
      <c r="GF24" s="272">
        <v>6.9060773480663e-5</v>
      </c>
      <c r="GG24" s="219">
        <f t="shared" si="148"/>
        <v>2230.98730432639</v>
      </c>
      <c r="GI24" s="265" t="s">
        <v>3833</v>
      </c>
      <c r="GJ24" s="265" t="s">
        <v>3834</v>
      </c>
      <c r="GK24" s="217">
        <f t="shared" si="149"/>
        <v>6.5527</v>
      </c>
      <c r="GL24" s="272">
        <v>6.9204152249135e-5</v>
      </c>
      <c r="GM24" s="219">
        <f t="shared" si="150"/>
        <v>2205.19785737177</v>
      </c>
      <c r="GO24" s="265"/>
      <c r="GP24" s="265"/>
      <c r="GQ24" s="217"/>
      <c r="GR24" s="272"/>
      <c r="GS24" s="219"/>
      <c r="GU24" s="265" t="s">
        <v>3835</v>
      </c>
      <c r="GV24" s="265" t="s">
        <v>3836</v>
      </c>
      <c r="GW24" s="217">
        <f t="shared" si="153"/>
        <v>6.3811</v>
      </c>
      <c r="GX24" s="272">
        <v>6.90369347600966e-5</v>
      </c>
      <c r="GY24" s="219">
        <f t="shared" ref="GY24:GY26" si="210">1/(GW24*GX24)</f>
        <v>2269.98479885913</v>
      </c>
      <c r="HA24" s="265" t="s">
        <v>3837</v>
      </c>
      <c r="HB24" s="265" t="s">
        <v>3284</v>
      </c>
      <c r="HC24" s="217">
        <f t="shared" si="155"/>
        <v>6.4613</v>
      </c>
      <c r="HD24" s="272">
        <v>6.90488520628345e-5</v>
      </c>
      <c r="HE24" s="219">
        <f t="shared" ref="HE24:HE27" si="211">1/(HC24*HD24)</f>
        <v>2241.4220048597</v>
      </c>
      <c r="HG24" s="168" t="s">
        <v>2086</v>
      </c>
      <c r="HH24" s="168" t="s">
        <v>3838</v>
      </c>
      <c r="HI24" s="149">
        <f t="shared" si="157"/>
        <v>6.4594</v>
      </c>
      <c r="HJ24" s="291">
        <v>6.98557033069345e-5</v>
      </c>
      <c r="HK24" s="151">
        <f t="shared" ref="HK24:HK25" si="212">1/(HI24*HJ24)</f>
        <v>2216.18469517293</v>
      </c>
      <c r="HM24" s="168"/>
      <c r="HN24" s="168"/>
      <c r="HO24" s="149"/>
      <c r="HP24" s="181"/>
      <c r="HQ24" s="151"/>
      <c r="HS24" s="168" t="s">
        <v>592</v>
      </c>
      <c r="HT24" s="168" t="s">
        <v>593</v>
      </c>
      <c r="HU24" s="149">
        <f t="shared" si="161"/>
        <v>6.3943</v>
      </c>
      <c r="HV24" s="181">
        <v>6.98092398116143e-5</v>
      </c>
      <c r="HW24" s="151">
        <f t="shared" si="162"/>
        <v>2240.2376050545</v>
      </c>
      <c r="HY24" s="168" t="s">
        <v>594</v>
      </c>
      <c r="HZ24" s="168" t="s">
        <v>595</v>
      </c>
      <c r="IA24" s="149">
        <f t="shared" si="163"/>
        <v>6.3738</v>
      </c>
      <c r="IB24" s="181">
        <v>7.00653647186363e-5</v>
      </c>
      <c r="IC24" s="151">
        <f t="shared" si="164"/>
        <v>2239.22730427688</v>
      </c>
      <c r="IE24" s="168"/>
      <c r="IF24" s="168"/>
      <c r="IG24" s="149"/>
      <c r="IH24" s="181"/>
      <c r="II24" s="151"/>
      <c r="IK24" s="168"/>
      <c r="IL24" s="168"/>
      <c r="IM24" s="149"/>
      <c r="IN24" s="181"/>
      <c r="IO24" s="151"/>
      <c r="IQ24" s="168" t="s">
        <v>596</v>
      </c>
      <c r="IR24" s="168" t="s">
        <v>597</v>
      </c>
      <c r="IS24" s="149">
        <f t="shared" si="170"/>
        <v>6.3478</v>
      </c>
      <c r="IT24" s="181">
        <v>6.97405036048495e-5</v>
      </c>
      <c r="IU24" s="151">
        <f t="shared" si="171"/>
        <v>2258.87233151643</v>
      </c>
      <c r="IW24" s="168" t="s">
        <v>598</v>
      </c>
      <c r="IX24" s="168" t="s">
        <v>599</v>
      </c>
      <c r="IY24" s="149">
        <f t="shared" si="172"/>
        <v>6.3509</v>
      </c>
      <c r="IZ24" s="150">
        <v>6.9000900574845e-5</v>
      </c>
      <c r="JA24" s="151">
        <f t="shared" si="173"/>
        <v>2281.97018831976</v>
      </c>
      <c r="JC24" s="168" t="s">
        <v>600</v>
      </c>
      <c r="JD24" s="168" t="s">
        <v>601</v>
      </c>
      <c r="JE24" s="149">
        <f t="shared" si="174"/>
        <v>6.5672</v>
      </c>
      <c r="JF24" s="150">
        <v>6.87132691338819e-5</v>
      </c>
      <c r="JG24" s="151">
        <f t="shared" si="175"/>
        <v>2216.04791357047</v>
      </c>
      <c r="JI24" s="168" t="s">
        <v>602</v>
      </c>
      <c r="JJ24" s="168" t="s">
        <v>603</v>
      </c>
      <c r="JK24" s="149">
        <f t="shared" si="176"/>
        <v>6.6691</v>
      </c>
      <c r="JL24" s="150">
        <v>6.72696283020953e-5</v>
      </c>
      <c r="JM24" s="151">
        <f t="shared" si="177"/>
        <v>2229.01885681726</v>
      </c>
      <c r="JO24" s="168" t="s">
        <v>604</v>
      </c>
      <c r="JP24" s="168" t="s">
        <v>605</v>
      </c>
      <c r="JQ24" s="149">
        <f t="shared" si="178"/>
        <v>6.6986</v>
      </c>
      <c r="JR24" s="150">
        <v>6.6964057824237e-5</v>
      </c>
      <c r="JS24" s="151">
        <f t="shared" si="179"/>
        <v>2229.32913653599</v>
      </c>
      <c r="JU24" s="168" t="s">
        <v>606</v>
      </c>
      <c r="JV24" s="168" t="s">
        <v>607</v>
      </c>
      <c r="JW24" s="149">
        <f t="shared" si="180"/>
        <v>6.7405</v>
      </c>
      <c r="JX24" s="150">
        <v>6.75440952642568e-5</v>
      </c>
      <c r="JY24" s="151">
        <f t="shared" si="181"/>
        <v>2196.44583636229</v>
      </c>
      <c r="KA24" s="168" t="s">
        <v>608</v>
      </c>
      <c r="KB24" s="168" t="s">
        <v>609</v>
      </c>
      <c r="KC24" s="149">
        <f t="shared" si="182"/>
        <v>6.8998</v>
      </c>
      <c r="KD24" s="150">
        <v>6.59566177164246e-5</v>
      </c>
      <c r="KE24" s="151">
        <f t="shared" si="183"/>
        <v>2197.37976521059</v>
      </c>
      <c r="KG24" s="168"/>
      <c r="KH24" s="168"/>
      <c r="KI24" s="149"/>
      <c r="KJ24" s="150"/>
      <c r="KK24" s="151"/>
      <c r="KM24" s="168" t="s">
        <v>610</v>
      </c>
      <c r="KN24" s="168" t="s">
        <v>611</v>
      </c>
      <c r="KO24" s="149">
        <f t="shared" si="186"/>
        <v>7.2555</v>
      </c>
      <c r="KP24" s="150">
        <v>3.00006345536498</v>
      </c>
      <c r="KQ24" s="151">
        <f t="shared" si="209"/>
        <v>0.0459411870837784</v>
      </c>
      <c r="KS24" s="168" t="s">
        <v>612</v>
      </c>
      <c r="KT24" s="168" t="s">
        <v>377</v>
      </c>
      <c r="KU24" s="149">
        <f t="shared" si="21"/>
        <v>6.9746</v>
      </c>
      <c r="KV24" s="150">
        <v>6.38655925980027e-5</v>
      </c>
      <c r="KW24" s="151">
        <f t="shared" si="22"/>
        <v>2244.98657500072</v>
      </c>
      <c r="KY24" s="168"/>
      <c r="KZ24" s="168"/>
      <c r="LA24" s="149"/>
      <c r="LB24" s="150"/>
      <c r="LC24" s="151"/>
      <c r="LE24" s="172">
        <v>44959</v>
      </c>
      <c r="LF24" s="168">
        <v>671.3</v>
      </c>
      <c r="LG24" s="149">
        <f t="shared" si="189"/>
        <v>6.713</v>
      </c>
      <c r="LH24" s="150">
        <f t="shared" si="190"/>
        <v>6.55264e-5</v>
      </c>
      <c r="LI24" s="151">
        <f t="shared" si="191"/>
        <v>2273.35387518921</v>
      </c>
      <c r="LK24" s="172">
        <v>44992</v>
      </c>
      <c r="LL24" s="168">
        <v>691.56</v>
      </c>
      <c r="LM24" s="149">
        <f t="shared" si="24"/>
        <v>6.9156</v>
      </c>
      <c r="LN24" s="150">
        <f t="shared" si="25"/>
        <v>6.64823e-5</v>
      </c>
      <c r="LO24" s="151">
        <f t="shared" si="26"/>
        <v>2175.02422609626</v>
      </c>
      <c r="LQ24" s="172">
        <v>45019</v>
      </c>
      <c r="LR24" s="168">
        <v>688.05</v>
      </c>
      <c r="LS24" s="149">
        <f t="shared" si="27"/>
        <v>6.8805</v>
      </c>
      <c r="LT24" s="150">
        <f t="shared" si="28"/>
        <v>6.79351e-5</v>
      </c>
      <c r="LU24" s="151">
        <f t="shared" si="29"/>
        <v>2139.36941043257</v>
      </c>
      <c r="LW24" s="172">
        <v>45051</v>
      </c>
      <c r="LX24" s="168">
        <v>691.14</v>
      </c>
      <c r="LY24" s="149">
        <f t="shared" si="30"/>
        <v>6.9114</v>
      </c>
      <c r="LZ24" s="150">
        <f t="shared" si="31"/>
        <v>6.67428e-5</v>
      </c>
      <c r="MA24" s="151">
        <f t="shared" si="32"/>
        <v>2167.85159882877</v>
      </c>
      <c r="MC24" s="172">
        <v>45079</v>
      </c>
      <c r="MD24" s="168">
        <v>709.39</v>
      </c>
      <c r="ME24" s="149">
        <f t="shared" si="33"/>
        <v>7.0939</v>
      </c>
      <c r="MF24" s="150">
        <f t="shared" si="34"/>
        <v>6.68923822474943e-5</v>
      </c>
      <c r="MG24" s="151">
        <f t="shared" si="35"/>
        <v>2107.35778091036</v>
      </c>
      <c r="MI24" s="172">
        <v>45112</v>
      </c>
      <c r="MJ24" s="168">
        <v>719.68</v>
      </c>
      <c r="MK24" s="149">
        <f t="shared" si="36"/>
        <v>7.1968</v>
      </c>
      <c r="ML24" s="150">
        <f t="shared" si="37"/>
        <v>6.64471e-5</v>
      </c>
      <c r="MM24" s="151">
        <f t="shared" si="38"/>
        <v>2091.14686315869</v>
      </c>
      <c r="MO24" s="172">
        <v>45145</v>
      </c>
      <c r="MP24" s="168">
        <v>713.8</v>
      </c>
      <c r="MQ24" s="149">
        <f t="shared" si="39"/>
        <v>7.138</v>
      </c>
      <c r="MR24" s="150">
        <f t="shared" si="40"/>
        <v>6.64309e-5</v>
      </c>
      <c r="MS24" s="151">
        <f t="shared" si="41"/>
        <v>2108.88705075575</v>
      </c>
      <c r="MU24" s="173">
        <v>45173</v>
      </c>
      <c r="MV24" s="168" t="s">
        <v>3440</v>
      </c>
      <c r="MW24" s="149">
        <f t="shared" si="42"/>
        <v>7.1786</v>
      </c>
      <c r="MX24" s="150">
        <f t="shared" si="43"/>
        <v>6.52523e-5</v>
      </c>
      <c r="MY24" s="151">
        <f t="shared" si="44"/>
        <v>2134.83552530025</v>
      </c>
      <c r="NA24" s="173"/>
      <c r="NB24" s="168"/>
      <c r="NC24" s="149"/>
      <c r="ND24" s="150"/>
      <c r="NE24" s="151"/>
      <c r="NG24" s="173">
        <v>45236</v>
      </c>
      <c r="NH24" s="168">
        <v>717.8</v>
      </c>
      <c r="NI24" s="149">
        <f t="shared" si="48"/>
        <v>7.178</v>
      </c>
      <c r="NJ24" s="150">
        <f t="shared" si="49"/>
        <v>6.51244e-5</v>
      </c>
      <c r="NK24" s="151">
        <f t="shared" si="50"/>
        <v>2139.20699928541</v>
      </c>
      <c r="NM24" s="173">
        <v>45265</v>
      </c>
      <c r="NN24" s="168">
        <v>711.27</v>
      </c>
      <c r="NO24" s="149">
        <f t="shared" si="51"/>
        <v>7.1127</v>
      </c>
      <c r="NP24" s="150">
        <f t="shared" si="52"/>
        <v>6.50545e-5</v>
      </c>
      <c r="NQ24" s="151">
        <f t="shared" si="53"/>
        <v>2161.16619327796</v>
      </c>
      <c r="NS24" s="173"/>
      <c r="NT24" s="168"/>
      <c r="NU24" s="149"/>
      <c r="NV24" s="150"/>
      <c r="NW24" s="151"/>
      <c r="NY24" s="173">
        <v>45356</v>
      </c>
      <c r="NZ24" s="168">
        <v>710.27</v>
      </c>
      <c r="OA24" s="149">
        <f t="shared" si="57"/>
        <v>7.1027</v>
      </c>
      <c r="OB24" s="150">
        <f t="shared" si="58"/>
        <v>6.38372e-5</v>
      </c>
      <c r="OC24" s="151">
        <f t="shared" si="59"/>
        <v>2205.47784021787</v>
      </c>
      <c r="OE24" s="173">
        <v>45384</v>
      </c>
      <c r="OF24" s="168">
        <v>709.57</v>
      </c>
      <c r="OG24" s="149">
        <f t="shared" si="60"/>
        <v>7.0957</v>
      </c>
      <c r="OH24" s="150">
        <f t="shared" si="61"/>
        <v>6.23089e-5</v>
      </c>
      <c r="OI24" s="151">
        <f t="shared" si="62"/>
        <v>2261.80244957522</v>
      </c>
      <c r="OK24" s="173">
        <v>45419</v>
      </c>
      <c r="OL24" s="168">
        <v>710.02</v>
      </c>
      <c r="OM24" s="149">
        <f t="shared" si="63"/>
        <v>7.1002</v>
      </c>
      <c r="ON24" s="150">
        <f t="shared" si="64"/>
        <v>6.23143e-5</v>
      </c>
      <c r="OO24" s="151">
        <f t="shared" si="65"/>
        <v>2260.1730753217</v>
      </c>
      <c r="OQ24" s="173">
        <v>45446</v>
      </c>
      <c r="OR24" s="168">
        <v>710.86</v>
      </c>
      <c r="OS24" s="149">
        <f t="shared" si="66"/>
        <v>7.1086</v>
      </c>
      <c r="OT24" s="150">
        <f t="shared" si="67"/>
        <v>6.17803e-5</v>
      </c>
      <c r="OU24" s="151">
        <f t="shared" si="68"/>
        <v>2277.01509615318</v>
      </c>
      <c r="OW24" s="173">
        <v>45478</v>
      </c>
      <c r="OX24" s="168">
        <v>712.89</v>
      </c>
      <c r="OY24" s="149">
        <f t="shared" si="69"/>
        <v>7.1289</v>
      </c>
      <c r="OZ24" s="150">
        <f t="shared" si="70"/>
        <v>6.20854e-5</v>
      </c>
      <c r="PA24" s="151">
        <f t="shared" si="71"/>
        <v>2259.37330810092</v>
      </c>
      <c r="PC24" s="173">
        <v>45510</v>
      </c>
      <c r="PD24" s="168">
        <v>713.18</v>
      </c>
      <c r="PE24" s="149">
        <f t="shared" si="72"/>
        <v>7.1318</v>
      </c>
      <c r="PF24" s="150">
        <f t="shared" si="73"/>
        <v>6.48115e-5</v>
      </c>
      <c r="PG24" s="151">
        <f t="shared" si="74"/>
        <v>2163.45950954217</v>
      </c>
      <c r="PI24" s="147">
        <v>45537</v>
      </c>
      <c r="PJ24" s="152">
        <v>710.27</v>
      </c>
      <c r="PK24" s="149">
        <f t="shared" si="75"/>
        <v>7.1027</v>
      </c>
      <c r="PL24" s="150">
        <f>PL$2</f>
        <v>6.6128e-5</v>
      </c>
      <c r="PM24" s="151">
        <f t="shared" si="76"/>
        <v>2129.07588285683</v>
      </c>
      <c r="PO24" s="147"/>
      <c r="PP24" s="152"/>
      <c r="PQ24" s="149"/>
      <c r="PR24" s="150"/>
      <c r="PS24" s="151"/>
      <c r="PU24" s="147">
        <v>45601</v>
      </c>
      <c r="PV24" s="177">
        <v>710.16</v>
      </c>
      <c r="PW24" s="149">
        <f t="shared" si="79"/>
        <v>7.1016</v>
      </c>
      <c r="PX24" s="150">
        <f>PX$2</f>
        <v>6.30358043368633e-5</v>
      </c>
      <c r="PY24" s="151">
        <f t="shared" si="80"/>
        <v>2233.86279148361</v>
      </c>
      <c r="QA24" s="147">
        <v>45631</v>
      </c>
      <c r="QB24" s="152">
        <v>718.79</v>
      </c>
      <c r="QC24" s="149">
        <f t="shared" si="81"/>
        <v>7.1879</v>
      </c>
      <c r="QD24" s="150">
        <f>QD$2</f>
        <v>6.18735305036505e-5</v>
      </c>
      <c r="QE24" s="151">
        <f t="shared" si="82"/>
        <v>2248.50095299044</v>
      </c>
      <c r="QG24" s="147"/>
      <c r="QH24" s="152"/>
      <c r="QI24" s="149"/>
      <c r="QJ24" s="150"/>
      <c r="QK24" s="151"/>
      <c r="QM24" s="147"/>
      <c r="QN24" s="152"/>
      <c r="QO24" s="149"/>
      <c r="QP24" s="150"/>
      <c r="QQ24" s="151"/>
      <c r="QS24" s="147"/>
      <c r="QT24" s="152"/>
      <c r="QU24" s="149"/>
      <c r="QV24" s="150"/>
      <c r="QW24" s="151"/>
      <c r="QY24" s="147">
        <v>45721</v>
      </c>
      <c r="QZ24" s="152">
        <v>717.14</v>
      </c>
      <c r="RA24" s="149">
        <f t="shared" si="86"/>
        <v>7.1714</v>
      </c>
      <c r="RB24" s="150">
        <f>RB$2</f>
        <v>6.02845430431637e-5</v>
      </c>
      <c r="RC24" s="151">
        <f t="shared" si="196"/>
        <v>2313.07694452966</v>
      </c>
      <c r="RE24" s="170">
        <v>45750</v>
      </c>
      <c r="RF24" s="152">
        <v>718.89</v>
      </c>
      <c r="RG24" s="149">
        <f t="shared" si="87"/>
        <v>7.1889</v>
      </c>
      <c r="RH24" s="150">
        <f>RH$2</f>
        <v>5.95699052838506e-5</v>
      </c>
      <c r="RI24" s="151">
        <f t="shared" si="197"/>
        <v>2335.12776641767</v>
      </c>
      <c r="RK24" s="170">
        <v>45783</v>
      </c>
      <c r="RL24" s="152">
        <v>720.08</v>
      </c>
      <c r="RM24" s="149">
        <f t="shared" si="88"/>
        <v>7.2008</v>
      </c>
      <c r="RN24" s="150">
        <f>RN$2</f>
        <v>6.15195324515534e-5</v>
      </c>
      <c r="RO24" s="151">
        <f t="shared" si="89"/>
        <v>2257.38806799244</v>
      </c>
      <c r="RQ24" s="170">
        <v>45812</v>
      </c>
      <c r="RR24" s="152">
        <v>718.86</v>
      </c>
      <c r="RS24" s="149">
        <f t="shared" si="198"/>
        <v>7.1886</v>
      </c>
      <c r="RT24" s="150">
        <f>RT$2</f>
        <v>6.16029076572414e-5</v>
      </c>
      <c r="RU24" s="151">
        <f t="shared" si="90"/>
        <v>2258.15875135631</v>
      </c>
      <c r="RW24" s="147">
        <v>45845</v>
      </c>
      <c r="RX24" s="152">
        <v>715.06</v>
      </c>
      <c r="RY24" s="149">
        <f t="shared" si="199"/>
        <v>7.1506</v>
      </c>
      <c r="RZ24" s="150">
        <f>RZ$2</f>
        <v>6.10239824250931e-5</v>
      </c>
      <c r="SA24" s="151">
        <f t="shared" si="91"/>
        <v>2291.6958017509</v>
      </c>
      <c r="SC24" s="147">
        <v>45874</v>
      </c>
      <c r="SD24" s="152">
        <v>713.66</v>
      </c>
      <c r="SE24" s="149">
        <f t="shared" si="200"/>
        <v>7.1366</v>
      </c>
      <c r="SF24" s="150">
        <f>SF$2</f>
        <v>6.11396429444852e-5</v>
      </c>
      <c r="SG24" s="151">
        <f t="shared" si="201"/>
        <v>2291.84765854889</v>
      </c>
      <c r="SI24" s="147">
        <v>45904</v>
      </c>
      <c r="SJ24" s="152">
        <v>710.52</v>
      </c>
      <c r="SK24" s="149">
        <f t="shared" si="92"/>
        <v>7.1052</v>
      </c>
      <c r="SL24" s="150">
        <f>SL$2</f>
        <v>5.99520383693046e-5</v>
      </c>
      <c r="SM24" s="151">
        <f t="shared" si="93"/>
        <v>2347.57642290154</v>
      </c>
      <c r="SO24" s="147"/>
      <c r="SP24" s="152"/>
      <c r="SQ24" s="149"/>
      <c r="SR24" s="150"/>
      <c r="SS24" s="151"/>
      <c r="SU24" s="147">
        <v>45965</v>
      </c>
      <c r="SV24" s="148">
        <v>708.85</v>
      </c>
      <c r="SW24" s="299">
        <f t="shared" si="202"/>
        <v>7.0885</v>
      </c>
      <c r="SX24" s="150">
        <f>SX$2</f>
        <v>6.00817111271329e-5</v>
      </c>
      <c r="SY24" s="151">
        <f t="shared" si="203"/>
        <v>2348.02849686111</v>
      </c>
      <c r="TA24" s="147">
        <v>45996</v>
      </c>
      <c r="TB24" s="148">
        <v>707.49</v>
      </c>
      <c r="TC24" s="299">
        <f t="shared" si="208"/>
        <v>7.0749</v>
      </c>
      <c r="TD24" s="150">
        <f>TD$2</f>
        <v>5.95876534382076e-5</v>
      </c>
      <c r="TE24" s="151">
        <f t="shared" si="97"/>
        <v>2372.04766145105</v>
      </c>
      <c r="TG24" s="147">
        <v>46028</v>
      </c>
      <c r="TH24" s="148">
        <v>701.73</v>
      </c>
      <c r="TI24" s="299">
        <f t="shared" si="98"/>
        <v>7.0173</v>
      </c>
      <c r="TJ24" s="150">
        <f>TJ$2</f>
        <v>5.95734540688669e-5</v>
      </c>
      <c r="TK24" s="151">
        <f t="shared" si="99"/>
        <v>2392.08812506235</v>
      </c>
      <c r="TM24" s="147"/>
      <c r="TN24" s="148"/>
      <c r="TO24" s="299"/>
      <c r="TP24" s="150"/>
      <c r="TQ24" s="151"/>
      <c r="TS24" s="147">
        <v>46086</v>
      </c>
      <c r="TT24" s="148">
        <v>690.07</v>
      </c>
      <c r="TU24" s="299">
        <f t="shared" si="204"/>
        <v>6.9007</v>
      </c>
      <c r="TV24" s="150">
        <f t="shared" si="206"/>
        <v>5.91434957236295e-5</v>
      </c>
      <c r="TW24" s="151">
        <f t="shared" si="207"/>
        <v>2450.19056037793</v>
      </c>
      <c r="TY24" s="147">
        <v>46115</v>
      </c>
      <c r="TZ24" s="148">
        <v>689.29</v>
      </c>
      <c r="UA24" s="299">
        <f t="shared" si="103"/>
        <v>6.8929</v>
      </c>
      <c r="UB24" s="150">
        <f>UB$2</f>
        <v>5.77233895174325e-5</v>
      </c>
      <c r="UC24" s="151">
        <f t="shared" si="104"/>
        <v>2513.31079806758</v>
      </c>
      <c r="UE24" s="147"/>
      <c r="UF24" s="148"/>
      <c r="UG24" s="299"/>
      <c r="UH24" s="150"/>
      <c r="UI24" s="151"/>
      <c r="UK24" s="147">
        <v>46176</v>
      </c>
      <c r="UL24" s="148">
        <v>681.84</v>
      </c>
      <c r="UM24" s="299">
        <f t="shared" si="107"/>
        <v>6.8184</v>
      </c>
      <c r="UN24" s="150">
        <f>UN$2</f>
        <v>5.60035842293907e-5</v>
      </c>
      <c r="UO24" s="151">
        <f t="shared" si="108"/>
        <v>2618.79619852165</v>
      </c>
    </row>
    <row r="25" ht="15" customHeight="1" spans="2:561">
      <c r="B25" s="215"/>
      <c r="C25" s="216"/>
      <c r="D25" s="217"/>
      <c r="E25" s="218"/>
      <c r="F25" s="219"/>
      <c r="G25" s="220"/>
      <c r="H25" s="215"/>
      <c r="I25" s="216"/>
      <c r="J25" s="217"/>
      <c r="K25" s="218"/>
      <c r="L25" s="219"/>
      <c r="N25" s="215" t="s">
        <v>3839</v>
      </c>
      <c r="O25" s="216" t="s">
        <v>1561</v>
      </c>
      <c r="P25" s="217">
        <f t="shared" si="113"/>
        <v>6.8976</v>
      </c>
      <c r="Q25" s="218">
        <v>6.97495989398061e-5</v>
      </c>
      <c r="R25" s="219">
        <f t="shared" si="114"/>
        <v>2078.5490605428</v>
      </c>
      <c r="T25" s="215">
        <v>43437</v>
      </c>
      <c r="U25" s="216">
        <v>694.31</v>
      </c>
      <c r="V25" s="217">
        <f t="shared" si="205"/>
        <v>6.9431</v>
      </c>
      <c r="W25" s="218">
        <v>6.87710611374733e-5</v>
      </c>
      <c r="X25" s="219">
        <f t="shared" si="115"/>
        <v>2094.30945831113</v>
      </c>
      <c r="Z25" s="215" t="s">
        <v>3840</v>
      </c>
      <c r="AA25" s="216" t="s">
        <v>3841</v>
      </c>
      <c r="AB25" s="217">
        <f t="shared" si="0"/>
        <v>6.8586</v>
      </c>
      <c r="AC25" s="218">
        <v>7.10984713828653e-5</v>
      </c>
      <c r="AD25" s="219">
        <f t="shared" si="116"/>
        <v>2050.71005744613</v>
      </c>
      <c r="AF25" s="215"/>
      <c r="AG25" s="216"/>
      <c r="AH25" s="217"/>
      <c r="AI25" s="218"/>
      <c r="AJ25" s="218"/>
      <c r="AL25" s="215">
        <v>43528</v>
      </c>
      <c r="AM25" s="216">
        <v>670.49</v>
      </c>
      <c r="AN25" s="217">
        <f t="shared" si="2"/>
        <v>6.7049</v>
      </c>
      <c r="AO25" s="218">
        <v>7.0212392487274e-5</v>
      </c>
      <c r="AP25" s="219">
        <f t="shared" si="118"/>
        <v>2124.19275455264</v>
      </c>
      <c r="AR25" s="215">
        <v>43557</v>
      </c>
      <c r="AS25" s="216">
        <v>671.61</v>
      </c>
      <c r="AT25" s="217">
        <f t="shared" si="3"/>
        <v>6.7161</v>
      </c>
      <c r="AU25" s="218">
        <v>7.03705006861124e-5</v>
      </c>
      <c r="AV25" s="219">
        <f t="shared" si="119"/>
        <v>2115.88570747904</v>
      </c>
      <c r="AX25" s="215">
        <v>43591</v>
      </c>
      <c r="AY25" s="216">
        <v>673.44</v>
      </c>
      <c r="AZ25" s="217">
        <f t="shared" si="4"/>
        <v>6.7344</v>
      </c>
      <c r="BA25" s="218">
        <v>6.95410292072323e-5</v>
      </c>
      <c r="BB25" s="219">
        <f t="shared" si="120"/>
        <v>2135.30529817059</v>
      </c>
      <c r="BD25" s="215"/>
      <c r="BE25" s="216"/>
      <c r="BF25" s="217"/>
      <c r="BG25" s="218"/>
      <c r="BH25" s="219"/>
      <c r="BJ25" s="215" t="s">
        <v>3842</v>
      </c>
      <c r="BK25" s="216" t="s">
        <v>3843</v>
      </c>
      <c r="BL25" s="217">
        <f t="shared" si="6"/>
        <v>6.8705</v>
      </c>
      <c r="BM25" s="218">
        <v>7.1301247771836e-5</v>
      </c>
      <c r="BN25" s="219">
        <f t="shared" si="122"/>
        <v>2041.33614729641</v>
      </c>
      <c r="BP25" s="215">
        <v>43682</v>
      </c>
      <c r="BQ25" s="216">
        <v>692.25</v>
      </c>
      <c r="BR25" s="217">
        <f t="shared" si="7"/>
        <v>6.9225</v>
      </c>
      <c r="BS25" s="218">
        <v>7.02740688685875e-5</v>
      </c>
      <c r="BT25" s="219">
        <f t="shared" si="123"/>
        <v>2055.61574575659</v>
      </c>
      <c r="BV25" s="215">
        <v>43710</v>
      </c>
      <c r="BW25" s="216">
        <v>708.83</v>
      </c>
      <c r="BX25" s="217">
        <f t="shared" si="8"/>
        <v>7.0883</v>
      </c>
      <c r="BY25" s="218">
        <v>7.05965407695023e-5</v>
      </c>
      <c r="BZ25" s="219">
        <f t="shared" si="124"/>
        <v>1998.36350041618</v>
      </c>
      <c r="CB25" s="215"/>
      <c r="CC25" s="216"/>
      <c r="CD25" s="217"/>
      <c r="CE25" s="252"/>
      <c r="CF25" s="219"/>
      <c r="CH25" s="253" t="s">
        <v>3844</v>
      </c>
      <c r="CI25" s="251" t="s">
        <v>3845</v>
      </c>
      <c r="CJ25" s="217">
        <f t="shared" si="10"/>
        <v>7.0382</v>
      </c>
      <c r="CK25" s="252">
        <v>7.097232079489e-5</v>
      </c>
      <c r="CL25" s="219">
        <f t="shared" si="126"/>
        <v>2001.93231223892</v>
      </c>
      <c r="CN25" s="257" t="s">
        <v>3846</v>
      </c>
      <c r="CO25" s="256">
        <v>703.82</v>
      </c>
      <c r="CP25" s="217">
        <f t="shared" si="11"/>
        <v>7.0382</v>
      </c>
      <c r="CQ25" s="252">
        <v>7.18623118105709e-5</v>
      </c>
      <c r="CR25" s="219">
        <f t="shared" si="127"/>
        <v>1977.13904123213</v>
      </c>
      <c r="CT25" s="257"/>
      <c r="CU25" s="256"/>
      <c r="CV25" s="217"/>
      <c r="CW25" s="252"/>
      <c r="CX25" s="219"/>
      <c r="CY25" s="217"/>
      <c r="DA25" s="262" t="s">
        <v>3847</v>
      </c>
      <c r="DB25" s="262" t="s">
        <v>3848</v>
      </c>
      <c r="DC25" s="217">
        <f t="shared" si="13"/>
        <v>6.9249</v>
      </c>
      <c r="DD25" s="263">
        <v>7.0997515086972e-5</v>
      </c>
      <c r="DE25" s="219">
        <f t="shared" si="129"/>
        <v>2033.96438937746</v>
      </c>
      <c r="DF25" s="217"/>
      <c r="DH25" s="262" t="s">
        <v>3849</v>
      </c>
      <c r="DI25" s="262" t="s">
        <v>3850</v>
      </c>
      <c r="DJ25" s="217">
        <f t="shared" si="14"/>
        <v>6.9514</v>
      </c>
      <c r="DK25" s="263">
        <v>6.12088752869166e-5</v>
      </c>
      <c r="DL25" s="219">
        <f t="shared" si="130"/>
        <v>2350.2459936128</v>
      </c>
      <c r="DM25" s="217"/>
      <c r="DO25" s="262" t="s">
        <v>3851</v>
      </c>
      <c r="DP25" s="262" t="s">
        <v>3852</v>
      </c>
      <c r="DQ25" s="217">
        <f t="shared" si="15"/>
        <v>7.0995</v>
      </c>
      <c r="DR25" s="264">
        <v>6.538084341288e-5</v>
      </c>
      <c r="DS25" s="219">
        <f t="shared" si="131"/>
        <v>2154.37706880766</v>
      </c>
      <c r="DU25" s="262"/>
      <c r="DV25" s="262"/>
      <c r="DW25" s="217"/>
      <c r="DX25" s="264"/>
      <c r="DY25" s="219"/>
      <c r="EA25" s="265" t="s">
        <v>3853</v>
      </c>
      <c r="EB25" s="265" t="s">
        <v>3854</v>
      </c>
      <c r="EC25" s="217">
        <f t="shared" si="17"/>
        <v>7.1315</v>
      </c>
      <c r="ED25" s="264">
        <v>7.02000702000702e-5</v>
      </c>
      <c r="EE25" s="219">
        <f t="shared" si="133"/>
        <v>1997.47598681904</v>
      </c>
      <c r="EG25" s="265" t="s">
        <v>3855</v>
      </c>
      <c r="EH25" s="265" t="s">
        <v>3856</v>
      </c>
      <c r="EI25" s="217">
        <f t="shared" si="18"/>
        <v>7.0663</v>
      </c>
      <c r="EJ25" s="264">
        <v>6.84931506849315e-5</v>
      </c>
      <c r="EK25" s="219">
        <f t="shared" si="134"/>
        <v>2066.14494148281</v>
      </c>
      <c r="EM25" s="265" t="s">
        <v>3857</v>
      </c>
      <c r="EN25" s="265" t="s">
        <v>3858</v>
      </c>
      <c r="EO25" s="217">
        <f t="shared" si="19"/>
        <v>6.9803</v>
      </c>
      <c r="EP25" s="264">
        <v>6.83760683760684e-5</v>
      </c>
      <c r="EQ25" s="219">
        <f t="shared" si="135"/>
        <v>2095.18215549475</v>
      </c>
      <c r="ES25" s="265" t="s">
        <v>3859</v>
      </c>
      <c r="ET25" s="265" t="s">
        <v>3860</v>
      </c>
      <c r="EU25" s="217">
        <f t="shared" si="20"/>
        <v>6.8319</v>
      </c>
      <c r="EV25" s="264">
        <v>7.3909830007391e-5</v>
      </c>
      <c r="EW25" s="219">
        <f t="shared" si="136"/>
        <v>1980.41540420674</v>
      </c>
      <c r="EY25" s="265"/>
      <c r="EZ25" s="265"/>
      <c r="FA25" s="217"/>
      <c r="FB25" s="264"/>
      <c r="FC25" s="219"/>
      <c r="FE25" s="265" t="s">
        <v>3861</v>
      </c>
      <c r="FF25" s="265" t="s">
        <v>3862</v>
      </c>
      <c r="FG25" s="217">
        <f t="shared" si="139"/>
        <v>6.6957</v>
      </c>
      <c r="FH25" s="264">
        <v>7.097232079489e-5</v>
      </c>
      <c r="FI25" s="219">
        <f t="shared" si="140"/>
        <v>2104.33561838195</v>
      </c>
      <c r="FK25" s="265" t="s">
        <v>3863</v>
      </c>
      <c r="FL25" s="265" t="s">
        <v>3372</v>
      </c>
      <c r="FM25" s="217">
        <f t="shared" si="141"/>
        <v>6.5507</v>
      </c>
      <c r="FN25" s="264">
        <v>7.11743772241993e-5</v>
      </c>
      <c r="FO25" s="219">
        <f t="shared" si="142"/>
        <v>2144.80895171508</v>
      </c>
      <c r="FQ25" s="265" t="s">
        <v>3864</v>
      </c>
      <c r="FR25" s="265" t="s">
        <v>3865</v>
      </c>
      <c r="FS25" s="217">
        <f t="shared" si="143"/>
        <v>6.5408</v>
      </c>
      <c r="FT25" s="264">
        <v>7.10732054015636e-5</v>
      </c>
      <c r="FU25" s="219">
        <f t="shared" si="144"/>
        <v>2151.11301369863</v>
      </c>
      <c r="FW25" s="265"/>
      <c r="FX25" s="265"/>
      <c r="FY25" s="217"/>
      <c r="FZ25" s="264"/>
      <c r="GA25" s="219"/>
      <c r="GC25" s="265" t="s">
        <v>3866</v>
      </c>
      <c r="GD25" s="265" t="s">
        <v>3867</v>
      </c>
      <c r="GE25" s="217">
        <f t="shared" si="147"/>
        <v>6.4758</v>
      </c>
      <c r="GF25" s="272">
        <v>6.9060773480663e-5</v>
      </c>
      <c r="GG25" s="219">
        <f t="shared" si="148"/>
        <v>2236.01717162358</v>
      </c>
      <c r="GI25" s="265" t="s">
        <v>3868</v>
      </c>
      <c r="GJ25" s="265" t="s">
        <v>3869</v>
      </c>
      <c r="GK25" s="217">
        <f t="shared" si="149"/>
        <v>6.5649</v>
      </c>
      <c r="GL25" s="272">
        <v>6.9204152249135e-5</v>
      </c>
      <c r="GM25" s="219">
        <f t="shared" si="150"/>
        <v>2201.09978826791</v>
      </c>
      <c r="GO25" s="265"/>
      <c r="GP25" s="265"/>
      <c r="GQ25" s="217"/>
      <c r="GR25" s="272"/>
      <c r="GS25" s="219"/>
      <c r="GU25" s="265" t="s">
        <v>3870</v>
      </c>
      <c r="GV25" s="265" t="s">
        <v>3871</v>
      </c>
      <c r="GW25" s="217">
        <f t="shared" si="153"/>
        <v>6.3773</v>
      </c>
      <c r="GX25" s="272">
        <v>6.90369347600966e-5</v>
      </c>
      <c r="GY25" s="219">
        <f t="shared" si="210"/>
        <v>2271.33739984006</v>
      </c>
      <c r="HA25" s="265" t="s">
        <v>3872</v>
      </c>
      <c r="HB25" s="265" t="s">
        <v>3137</v>
      </c>
      <c r="HC25" s="217">
        <f t="shared" si="155"/>
        <v>6.4695</v>
      </c>
      <c r="HD25" s="272">
        <v>6.90488520628345e-5</v>
      </c>
      <c r="HE25" s="219">
        <f t="shared" si="211"/>
        <v>2238.581034083</v>
      </c>
      <c r="HG25" s="168" t="s">
        <v>2099</v>
      </c>
      <c r="HH25" s="168" t="s">
        <v>3873</v>
      </c>
      <c r="HI25" s="149">
        <f t="shared" si="157"/>
        <v>6.468</v>
      </c>
      <c r="HJ25" s="291">
        <v>6.98557033069345e-5</v>
      </c>
      <c r="HK25" s="151">
        <f t="shared" si="212"/>
        <v>2213.23800556586</v>
      </c>
      <c r="HM25" s="168"/>
      <c r="HN25" s="168"/>
      <c r="HO25" s="149"/>
      <c r="HP25" s="181"/>
      <c r="HQ25" s="151"/>
      <c r="HS25" s="168" t="s">
        <v>613</v>
      </c>
      <c r="HT25" s="168" t="s">
        <v>614</v>
      </c>
      <c r="HU25" s="149">
        <f t="shared" si="161"/>
        <v>6.4079</v>
      </c>
      <c r="HV25" s="181">
        <v>6.98092398116143e-5</v>
      </c>
      <c r="HW25" s="151">
        <f t="shared" si="162"/>
        <v>2235.48296914746</v>
      </c>
      <c r="HY25" s="168" t="s">
        <v>615</v>
      </c>
      <c r="HZ25" s="168" t="s">
        <v>526</v>
      </c>
      <c r="IA25" s="149">
        <f t="shared" si="163"/>
        <v>6.3702</v>
      </c>
      <c r="IB25" s="181">
        <v>7.00653647186363e-5</v>
      </c>
      <c r="IC25" s="151">
        <f t="shared" si="164"/>
        <v>2240.4927619227</v>
      </c>
      <c r="IE25" s="168"/>
      <c r="IF25" s="168"/>
      <c r="IG25" s="149"/>
      <c r="IH25" s="181"/>
      <c r="II25" s="151"/>
      <c r="IK25" s="168"/>
      <c r="IL25" s="168"/>
      <c r="IM25" s="149"/>
      <c r="IN25" s="181"/>
      <c r="IO25" s="151"/>
      <c r="IQ25" s="168" t="s">
        <v>616</v>
      </c>
      <c r="IR25" s="168" t="s">
        <v>617</v>
      </c>
      <c r="IS25" s="149">
        <f t="shared" si="170"/>
        <v>6.3288</v>
      </c>
      <c r="IT25" s="181">
        <v>6.97405036048495e-5</v>
      </c>
      <c r="IU25" s="151">
        <f t="shared" si="171"/>
        <v>2265.65380261661</v>
      </c>
      <c r="IW25" s="168"/>
      <c r="IX25" s="168"/>
      <c r="IY25" s="149"/>
      <c r="IZ25" s="181"/>
      <c r="JA25" s="151"/>
      <c r="JC25" s="168"/>
      <c r="JD25" s="168"/>
      <c r="JE25" s="149"/>
      <c r="JF25" s="181"/>
      <c r="JG25" s="151"/>
      <c r="JI25" s="168" t="s">
        <v>618</v>
      </c>
      <c r="JJ25" s="168" t="s">
        <v>619</v>
      </c>
      <c r="JK25" s="149">
        <f t="shared" si="176"/>
        <v>6.7095</v>
      </c>
      <c r="JL25" s="181">
        <v>6.72696283020953e-5</v>
      </c>
      <c r="JM25" s="151">
        <f t="shared" si="177"/>
        <v>2215.59723645577</v>
      </c>
      <c r="JO25" s="168" t="s">
        <v>620</v>
      </c>
      <c r="JP25" s="168" t="s">
        <v>621</v>
      </c>
      <c r="JQ25" s="149">
        <f t="shared" si="178"/>
        <v>6.7071</v>
      </c>
      <c r="JR25" s="181">
        <v>6.6964057824237e-5</v>
      </c>
      <c r="JS25" s="151">
        <f t="shared" si="179"/>
        <v>2226.50387708548</v>
      </c>
      <c r="JU25" s="168" t="s">
        <v>622</v>
      </c>
      <c r="JV25" s="168" t="s">
        <v>623</v>
      </c>
      <c r="JW25" s="149">
        <f t="shared" si="180"/>
        <v>6.7636</v>
      </c>
      <c r="JX25" s="181">
        <v>6.75440952642568e-5</v>
      </c>
      <c r="JY25" s="151">
        <f t="shared" si="181"/>
        <v>2188.94422496895</v>
      </c>
      <c r="KA25" s="168" t="s">
        <v>624</v>
      </c>
      <c r="KB25" s="168" t="s">
        <v>625</v>
      </c>
      <c r="KC25" s="149">
        <f t="shared" si="182"/>
        <v>6.8917</v>
      </c>
      <c r="KD25" s="181">
        <v>6.59566177164246e-5</v>
      </c>
      <c r="KE25" s="151">
        <f t="shared" si="183"/>
        <v>2199.96240463166</v>
      </c>
      <c r="KG25" s="168"/>
      <c r="KH25" s="168"/>
      <c r="KI25" s="149"/>
      <c r="KJ25" s="181"/>
      <c r="KK25" s="151"/>
      <c r="KM25" s="168" t="s">
        <v>626</v>
      </c>
      <c r="KN25" s="168" t="s">
        <v>627</v>
      </c>
      <c r="KO25" s="149">
        <f t="shared" si="186"/>
        <v>7.2472</v>
      </c>
      <c r="KP25" s="150">
        <v>4.00006345536498</v>
      </c>
      <c r="KQ25" s="151">
        <f t="shared" si="209"/>
        <v>0.0344955340134953</v>
      </c>
      <c r="KS25" s="168" t="s">
        <v>628</v>
      </c>
      <c r="KT25" s="168" t="s">
        <v>629</v>
      </c>
      <c r="KU25" s="149">
        <f t="shared" si="21"/>
        <v>7.0384</v>
      </c>
      <c r="KV25" s="150">
        <v>6.38655925980027e-5</v>
      </c>
      <c r="KW25" s="151">
        <f t="shared" si="22"/>
        <v>2224.63675920664</v>
      </c>
      <c r="KY25" s="168"/>
      <c r="KZ25" s="168"/>
      <c r="LA25" s="149"/>
      <c r="LB25" s="150"/>
      <c r="LC25" s="151"/>
      <c r="LE25" s="172">
        <v>44958</v>
      </c>
      <c r="LF25" s="168">
        <v>674.92</v>
      </c>
      <c r="LG25" s="149">
        <f t="shared" si="189"/>
        <v>6.7492</v>
      </c>
      <c r="LH25" s="150">
        <f t="shared" si="190"/>
        <v>6.55264e-5</v>
      </c>
      <c r="LI25" s="151">
        <f t="shared" si="191"/>
        <v>2261.16051741616</v>
      </c>
      <c r="LK25" s="172">
        <v>44991</v>
      </c>
      <c r="LL25" s="168">
        <v>689.51</v>
      </c>
      <c r="LM25" s="149">
        <f t="shared" si="24"/>
        <v>6.8951</v>
      </c>
      <c r="LN25" s="150">
        <f t="shared" si="25"/>
        <v>6.64823e-5</v>
      </c>
      <c r="LO25" s="151">
        <f t="shared" si="26"/>
        <v>2181.490846832</v>
      </c>
      <c r="LQ25" s="172"/>
      <c r="LR25" s="168"/>
      <c r="LS25" s="149"/>
      <c r="LT25" s="150"/>
      <c r="LU25" s="151"/>
      <c r="LW25" s="172">
        <v>45050</v>
      </c>
      <c r="LX25" s="168">
        <v>690.54</v>
      </c>
      <c r="LY25" s="149">
        <f t="shared" si="30"/>
        <v>6.9054</v>
      </c>
      <c r="LZ25" s="150">
        <f t="shared" si="31"/>
        <v>6.67428e-5</v>
      </c>
      <c r="MA25" s="151">
        <f t="shared" si="32"/>
        <v>2169.73521304271</v>
      </c>
      <c r="MC25" s="172">
        <v>45078</v>
      </c>
      <c r="MD25" s="168">
        <v>709.65</v>
      </c>
      <c r="ME25" s="149">
        <f t="shared" si="33"/>
        <v>7.0965</v>
      </c>
      <c r="MF25" s="150">
        <f t="shared" si="34"/>
        <v>6.68923822474943e-5</v>
      </c>
      <c r="MG25" s="151">
        <f t="shared" si="35"/>
        <v>2106.58569181991</v>
      </c>
      <c r="MI25" s="172">
        <v>45111</v>
      </c>
      <c r="MJ25" s="168">
        <v>720.46</v>
      </c>
      <c r="MK25" s="149">
        <f t="shared" si="36"/>
        <v>7.2046</v>
      </c>
      <c r="ML25" s="150">
        <f t="shared" si="37"/>
        <v>6.64471e-5</v>
      </c>
      <c r="MM25" s="151">
        <f t="shared" si="38"/>
        <v>2088.88290047753</v>
      </c>
      <c r="MO25" s="172">
        <v>45142</v>
      </c>
      <c r="MP25" s="168">
        <v>714.18</v>
      </c>
      <c r="MQ25" s="149">
        <f t="shared" si="39"/>
        <v>7.1418</v>
      </c>
      <c r="MR25" s="150">
        <f t="shared" si="40"/>
        <v>6.64309e-5</v>
      </c>
      <c r="MS25" s="151">
        <f t="shared" si="41"/>
        <v>2107.76495677484</v>
      </c>
      <c r="MU25" s="173">
        <v>45170</v>
      </c>
      <c r="MV25" s="168" t="s">
        <v>3874</v>
      </c>
      <c r="MW25" s="149">
        <f t="shared" si="42"/>
        <v>7.1788</v>
      </c>
      <c r="MX25" s="150">
        <f t="shared" si="43"/>
        <v>6.52523e-5</v>
      </c>
      <c r="MY25" s="151">
        <f t="shared" si="44"/>
        <v>2134.77604918933</v>
      </c>
      <c r="NA25" s="173"/>
      <c r="NB25" s="168"/>
      <c r="NC25" s="149"/>
      <c r="ND25" s="150"/>
      <c r="NE25" s="151"/>
      <c r="NG25" s="173">
        <v>45233</v>
      </c>
      <c r="NH25" s="168">
        <v>717.96</v>
      </c>
      <c r="NI25" s="149">
        <f t="shared" si="48"/>
        <v>7.1796</v>
      </c>
      <c r="NJ25" s="150">
        <f t="shared" si="49"/>
        <v>6.51244e-5</v>
      </c>
      <c r="NK25" s="151">
        <f t="shared" si="50"/>
        <v>2138.73026921705</v>
      </c>
      <c r="NM25" s="173">
        <v>45264</v>
      </c>
      <c r="NN25" s="168">
        <v>710.11</v>
      </c>
      <c r="NO25" s="149">
        <f t="shared" si="51"/>
        <v>7.1011</v>
      </c>
      <c r="NP25" s="150">
        <f t="shared" si="52"/>
        <v>6.50545e-5</v>
      </c>
      <c r="NQ25" s="151">
        <f t="shared" si="53"/>
        <v>2164.69656573322</v>
      </c>
      <c r="NS25" s="173"/>
      <c r="NT25" s="168"/>
      <c r="NU25" s="149"/>
      <c r="NV25" s="150"/>
      <c r="NW25" s="151"/>
      <c r="NY25" s="173">
        <v>45355</v>
      </c>
      <c r="NZ25" s="168">
        <v>710.2</v>
      </c>
      <c r="OA25" s="149">
        <f t="shared" si="57"/>
        <v>7.102</v>
      </c>
      <c r="OB25" s="150">
        <f t="shared" si="58"/>
        <v>6.38372e-5</v>
      </c>
      <c r="OC25" s="151">
        <f t="shared" si="59"/>
        <v>2205.6952204612</v>
      </c>
      <c r="OE25" s="173">
        <v>45383</v>
      </c>
      <c r="OF25" s="168">
        <v>709.38</v>
      </c>
      <c r="OG25" s="149">
        <f t="shared" si="60"/>
        <v>7.0938</v>
      </c>
      <c r="OH25" s="150">
        <f t="shared" si="61"/>
        <v>6.23089e-5</v>
      </c>
      <c r="OI25" s="151">
        <f t="shared" si="62"/>
        <v>2262.4082496618</v>
      </c>
      <c r="OK25" s="173">
        <v>45418</v>
      </c>
      <c r="OL25" s="168">
        <v>709.94</v>
      </c>
      <c r="OM25" s="149">
        <f t="shared" si="63"/>
        <v>7.0994</v>
      </c>
      <c r="ON25" s="150">
        <f t="shared" si="64"/>
        <v>6.23143e-5</v>
      </c>
      <c r="OO25" s="151">
        <f t="shared" si="65"/>
        <v>2260.42776423348</v>
      </c>
      <c r="OQ25" s="173"/>
      <c r="OR25" s="168"/>
      <c r="OS25" s="149"/>
      <c r="OT25" s="150"/>
      <c r="OU25" s="151"/>
      <c r="OW25" s="173">
        <v>45477</v>
      </c>
      <c r="OX25" s="168">
        <v>713.05</v>
      </c>
      <c r="OY25" s="149">
        <f t="shared" si="69"/>
        <v>7.1305</v>
      </c>
      <c r="OZ25" s="150">
        <f t="shared" si="70"/>
        <v>6.20854e-5</v>
      </c>
      <c r="PA25" s="151">
        <f t="shared" si="71"/>
        <v>2258.86633141023</v>
      </c>
      <c r="PC25" s="173">
        <v>45509</v>
      </c>
      <c r="PD25" s="168">
        <v>713.45</v>
      </c>
      <c r="PE25" s="149">
        <f t="shared" si="72"/>
        <v>7.1345</v>
      </c>
      <c r="PF25" s="150">
        <f t="shared" si="73"/>
        <v>6.48115e-5</v>
      </c>
      <c r="PG25" s="151">
        <f t="shared" si="74"/>
        <v>2162.64076391518</v>
      </c>
      <c r="PI25" s="173"/>
      <c r="PJ25" s="168"/>
      <c r="PK25" s="149"/>
      <c r="PL25" s="150"/>
      <c r="PM25" s="151"/>
      <c r="PO25" s="173"/>
      <c r="PP25" s="168"/>
      <c r="PQ25" s="149"/>
      <c r="PR25" s="150"/>
      <c r="PS25" s="151"/>
      <c r="PU25" s="147">
        <v>45600</v>
      </c>
      <c r="PV25" s="177">
        <v>712.03</v>
      </c>
      <c r="PW25" s="149">
        <f t="shared" si="79"/>
        <v>7.1203</v>
      </c>
      <c r="PX25" s="150">
        <f>PX$2</f>
        <v>6.30358043368633e-5</v>
      </c>
      <c r="PY25" s="151">
        <f t="shared" si="80"/>
        <v>2227.99601140402</v>
      </c>
      <c r="QA25" s="147">
        <v>45630</v>
      </c>
      <c r="QB25" s="152">
        <v>719.34</v>
      </c>
      <c r="QC25" s="149">
        <f t="shared" si="81"/>
        <v>7.1934</v>
      </c>
      <c r="QD25" s="150">
        <f>QD$2</f>
        <v>6.18735305036505e-5</v>
      </c>
      <c r="QE25" s="151">
        <f t="shared" si="82"/>
        <v>2246.78177218006</v>
      </c>
      <c r="QG25" s="147"/>
      <c r="QH25" s="152"/>
      <c r="QI25" s="149"/>
      <c r="QJ25" s="150"/>
      <c r="QK25" s="151"/>
      <c r="QM25" s="147"/>
      <c r="QN25" s="152"/>
      <c r="QO25" s="149"/>
      <c r="QP25" s="150"/>
      <c r="QQ25" s="151"/>
      <c r="QS25" s="147"/>
      <c r="QT25" s="152"/>
      <c r="QU25" s="149"/>
      <c r="QV25" s="150"/>
      <c r="QW25" s="151"/>
      <c r="QY25" s="147">
        <v>45720</v>
      </c>
      <c r="QZ25" s="152">
        <v>717.39</v>
      </c>
      <c r="RA25" s="149">
        <f t="shared" si="86"/>
        <v>7.1739</v>
      </c>
      <c r="RB25" s="150">
        <f>RB$2</f>
        <v>6.02845430431637e-5</v>
      </c>
      <c r="RC25" s="151">
        <f t="shared" si="196"/>
        <v>2312.27087079552</v>
      </c>
      <c r="RE25" s="170">
        <v>45749</v>
      </c>
      <c r="RF25" s="152">
        <v>717.93</v>
      </c>
      <c r="RG25" s="149">
        <f t="shared" si="87"/>
        <v>7.1793</v>
      </c>
      <c r="RH25" s="150">
        <f>RH$2</f>
        <v>5.95699052838506e-5</v>
      </c>
      <c r="RI25" s="151">
        <f t="shared" si="197"/>
        <v>2338.25024723859</v>
      </c>
      <c r="RK25" s="170"/>
      <c r="RL25" s="152"/>
      <c r="RM25" s="149"/>
      <c r="RN25" s="150"/>
      <c r="RO25" s="151"/>
      <c r="RQ25" s="170">
        <v>45811</v>
      </c>
      <c r="RR25" s="152">
        <v>718.69</v>
      </c>
      <c r="RS25" s="149">
        <f t="shared" si="198"/>
        <v>7.1869</v>
      </c>
      <c r="RT25" s="150">
        <f>RT$2</f>
        <v>6.16029076572414e-5</v>
      </c>
      <c r="RU25" s="151">
        <f t="shared" si="90"/>
        <v>2258.69289958118</v>
      </c>
      <c r="RW25" s="147">
        <v>45842</v>
      </c>
      <c r="RX25" s="152">
        <v>715.35</v>
      </c>
      <c r="RY25" s="149">
        <f t="shared" si="199"/>
        <v>7.1535</v>
      </c>
      <c r="RZ25" s="150">
        <f>RZ$2</f>
        <v>6.10239824250931e-5</v>
      </c>
      <c r="SA25" s="151">
        <f t="shared" si="91"/>
        <v>2290.76675753128</v>
      </c>
      <c r="SC25" s="147">
        <v>45873</v>
      </c>
      <c r="SD25" s="152">
        <v>713.95</v>
      </c>
      <c r="SE25" s="149">
        <f t="shared" si="200"/>
        <v>7.1395</v>
      </c>
      <c r="SF25" s="150">
        <f>SF$2</f>
        <v>6.11396429444852e-5</v>
      </c>
      <c r="SG25" s="151">
        <f t="shared" si="201"/>
        <v>2290.91673086351</v>
      </c>
      <c r="SI25" s="147">
        <v>45903</v>
      </c>
      <c r="SJ25" s="152">
        <v>711.08</v>
      </c>
      <c r="SK25" s="149">
        <f t="shared" si="92"/>
        <v>7.1108</v>
      </c>
      <c r="SL25" s="150">
        <f>SL$2</f>
        <v>5.99520383693046e-5</v>
      </c>
      <c r="SM25" s="151">
        <f t="shared" si="93"/>
        <v>2345.72762558362</v>
      </c>
      <c r="SO25" s="147"/>
      <c r="SP25" s="152"/>
      <c r="SQ25" s="149"/>
      <c r="SR25" s="150"/>
      <c r="SS25" s="151"/>
      <c r="SU25" s="147">
        <v>45964</v>
      </c>
      <c r="SV25" s="148">
        <v>708.67</v>
      </c>
      <c r="SW25" s="299">
        <f t="shared" si="202"/>
        <v>7.0867</v>
      </c>
      <c r="SX25" s="150">
        <f>SX$2</f>
        <v>6.00817111271329e-5</v>
      </c>
      <c r="SY25" s="151">
        <f t="shared" si="203"/>
        <v>2348.62488887635</v>
      </c>
      <c r="TA25" s="147">
        <v>45995</v>
      </c>
      <c r="TB25" s="148">
        <v>707.33</v>
      </c>
      <c r="TC25" s="299">
        <f t="shared" si="208"/>
        <v>7.0733</v>
      </c>
      <c r="TD25" s="150">
        <f>TD$2</f>
        <v>5.95876534382076e-5</v>
      </c>
      <c r="TE25" s="151">
        <f t="shared" si="97"/>
        <v>2372.58422518485</v>
      </c>
      <c r="TG25" s="147">
        <v>46027</v>
      </c>
      <c r="TH25" s="148">
        <v>702.3</v>
      </c>
      <c r="TI25" s="299">
        <f t="shared" si="98"/>
        <v>7.023</v>
      </c>
      <c r="TJ25" s="150">
        <f>TJ$2</f>
        <v>5.95734540688669e-5</v>
      </c>
      <c r="TK25" s="151">
        <f t="shared" si="99"/>
        <v>2390.1466609711</v>
      </c>
      <c r="TM25" s="147"/>
      <c r="TN25" s="148"/>
      <c r="TO25" s="299"/>
      <c r="TP25" s="150"/>
      <c r="TQ25" s="151"/>
      <c r="TS25" s="147">
        <v>46085</v>
      </c>
      <c r="TT25" s="148">
        <v>691.24</v>
      </c>
      <c r="TU25" s="299">
        <f t="shared" si="204"/>
        <v>6.9124</v>
      </c>
      <c r="TV25" s="150">
        <f t="shared" si="206"/>
        <v>5.91434957236295e-5</v>
      </c>
      <c r="TW25" s="151">
        <f t="shared" si="207"/>
        <v>2446.04334239917</v>
      </c>
      <c r="TY25" s="147">
        <v>46114</v>
      </c>
      <c r="TZ25" s="148">
        <v>688.8</v>
      </c>
      <c r="UA25" s="299">
        <f t="shared" si="103"/>
        <v>6.888</v>
      </c>
      <c r="UB25" s="150">
        <f>UB$2</f>
        <v>5.77233895174325e-5</v>
      </c>
      <c r="UC25" s="151">
        <f t="shared" si="104"/>
        <v>2515.09872241579</v>
      </c>
      <c r="UE25" s="147"/>
      <c r="UF25" s="148"/>
      <c r="UG25" s="299"/>
      <c r="UH25" s="150"/>
      <c r="UI25" s="151"/>
      <c r="UK25" s="147">
        <v>46175</v>
      </c>
      <c r="UL25" s="148">
        <v>681.87</v>
      </c>
      <c r="UM25" s="299">
        <f t="shared" si="107"/>
        <v>6.8187</v>
      </c>
      <c r="UN25" s="150">
        <f>UN$2</f>
        <v>5.60035842293907e-5</v>
      </c>
      <c r="UO25" s="151">
        <f t="shared" si="108"/>
        <v>2618.6809802455</v>
      </c>
    </row>
    <row r="26" ht="15" customHeight="1" spans="2:561">
      <c r="B26" s="215"/>
      <c r="C26" s="216"/>
      <c r="D26" s="217"/>
      <c r="E26" s="218"/>
      <c r="F26" s="217"/>
      <c r="G26" s="220"/>
      <c r="H26" s="215"/>
      <c r="I26" s="216"/>
      <c r="J26" s="217"/>
      <c r="K26" s="218"/>
      <c r="L26" s="217"/>
      <c r="N26" s="215" t="s">
        <v>3875</v>
      </c>
      <c r="O26" s="216" t="s">
        <v>3876</v>
      </c>
      <c r="P26" s="217">
        <f t="shared" si="113"/>
        <v>6.9371</v>
      </c>
      <c r="Q26" s="218">
        <v>6.97495989398061e-5</v>
      </c>
      <c r="R26" s="217">
        <f t="shared" si="114"/>
        <v>2066.71375646884</v>
      </c>
      <c r="T26" s="215"/>
      <c r="U26" s="216"/>
      <c r="V26" s="217"/>
      <c r="W26" s="218"/>
      <c r="X26" s="217"/>
      <c r="Z26" s="215" t="s">
        <v>3877</v>
      </c>
      <c r="AA26" s="216" t="s">
        <v>1495</v>
      </c>
      <c r="AB26" s="217">
        <f t="shared" si="0"/>
        <v>6.8631</v>
      </c>
      <c r="AC26" s="218">
        <v>7.10984713828653e-5</v>
      </c>
      <c r="AD26" s="217">
        <f t="shared" si="116"/>
        <v>2049.36544710116</v>
      </c>
      <c r="AF26" s="215"/>
      <c r="AG26" s="216"/>
      <c r="AH26" s="217"/>
      <c r="AI26" s="218"/>
      <c r="AJ26" s="218"/>
      <c r="AL26" s="215">
        <v>43525</v>
      </c>
      <c r="AM26" s="216">
        <v>669.57</v>
      </c>
      <c r="AN26" s="217">
        <f t="shared" si="2"/>
        <v>6.6957</v>
      </c>
      <c r="AO26" s="218">
        <v>7.0212392487274e-5</v>
      </c>
      <c r="AP26" s="219">
        <f t="shared" si="118"/>
        <v>2127.11142972355</v>
      </c>
      <c r="AR26" s="215">
        <v>43556</v>
      </c>
      <c r="AS26" s="216">
        <v>671.93</v>
      </c>
      <c r="AT26" s="217">
        <f t="shared" si="3"/>
        <v>6.7193</v>
      </c>
      <c r="AU26" s="218">
        <v>7.03705006861124e-5</v>
      </c>
      <c r="AV26" s="219">
        <f t="shared" si="119"/>
        <v>2114.87803789085</v>
      </c>
      <c r="AX26" s="215"/>
      <c r="AY26" s="216"/>
      <c r="AZ26" s="217"/>
      <c r="BA26" s="218"/>
      <c r="BB26" s="219"/>
      <c r="BD26" s="215"/>
      <c r="BE26" s="216"/>
      <c r="BF26" s="217"/>
      <c r="BG26" s="218"/>
      <c r="BH26" s="219"/>
      <c r="BJ26" s="215" t="s">
        <v>3878</v>
      </c>
      <c r="BK26" s="216" t="s">
        <v>3879</v>
      </c>
      <c r="BL26" s="217">
        <f t="shared" si="6"/>
        <v>6.864</v>
      </c>
      <c r="BM26" s="218">
        <v>7.1301247771836e-5</v>
      </c>
      <c r="BN26" s="219">
        <f t="shared" si="122"/>
        <v>2043.26923076923</v>
      </c>
      <c r="BP26" s="215">
        <v>43679</v>
      </c>
      <c r="BQ26" s="216">
        <v>689.96</v>
      </c>
      <c r="BR26" s="217">
        <f t="shared" si="7"/>
        <v>6.8996</v>
      </c>
      <c r="BS26" s="218">
        <v>7.02740688685875e-5</v>
      </c>
      <c r="BT26" s="219">
        <f t="shared" si="123"/>
        <v>2062.43840222622</v>
      </c>
      <c r="BV26" s="215"/>
      <c r="BW26" s="216"/>
      <c r="BX26" s="217"/>
      <c r="BY26" s="218"/>
      <c r="BZ26" s="219"/>
      <c r="CB26" s="215"/>
      <c r="CC26" s="216"/>
      <c r="CD26" s="217"/>
      <c r="CE26" s="218"/>
      <c r="CF26" s="219"/>
      <c r="CH26" s="253" t="s">
        <v>3880</v>
      </c>
      <c r="CI26" s="251" t="s">
        <v>3881</v>
      </c>
      <c r="CJ26" s="217">
        <f t="shared" si="10"/>
        <v>7.0437</v>
      </c>
      <c r="CK26" s="252">
        <v>7.097232079489e-5</v>
      </c>
      <c r="CL26" s="219">
        <f t="shared" si="126"/>
        <v>2000.36912418189</v>
      </c>
      <c r="CN26" s="257" t="s">
        <v>3882</v>
      </c>
      <c r="CO26" s="256">
        <v>702.23</v>
      </c>
      <c r="CP26" s="217">
        <f t="shared" si="11"/>
        <v>7.0223</v>
      </c>
      <c r="CQ26" s="252">
        <v>7.18623118105709e-5</v>
      </c>
      <c r="CR26" s="219">
        <f t="shared" si="127"/>
        <v>1981.61570995258</v>
      </c>
      <c r="CT26" s="257"/>
      <c r="CU26" s="256"/>
      <c r="CV26" s="217"/>
      <c r="CW26" s="252"/>
      <c r="CX26" s="219"/>
      <c r="CY26" s="217"/>
      <c r="DA26" s="257"/>
      <c r="DB26" s="256"/>
      <c r="DC26" s="217"/>
      <c r="DD26" s="252"/>
      <c r="DE26" s="219"/>
      <c r="DF26" s="217"/>
      <c r="DH26" s="262" t="s">
        <v>3883</v>
      </c>
      <c r="DI26" s="262" t="s">
        <v>3884</v>
      </c>
      <c r="DJ26" s="217">
        <f t="shared" si="14"/>
        <v>6.9516</v>
      </c>
      <c r="DK26" s="263">
        <v>6.12088752869166e-5</v>
      </c>
      <c r="DL26" s="219">
        <f t="shared" si="130"/>
        <v>2350.17837620116</v>
      </c>
      <c r="DM26" s="217"/>
      <c r="DO26" s="262" t="s">
        <v>3885</v>
      </c>
      <c r="DP26" s="262" t="s">
        <v>3886</v>
      </c>
      <c r="DQ26" s="217">
        <f t="shared" si="15"/>
        <v>7.0771</v>
      </c>
      <c r="DR26" s="264">
        <v>6.538084341288e-5</v>
      </c>
      <c r="DS26" s="219">
        <f t="shared" si="131"/>
        <v>2161.19597010075</v>
      </c>
      <c r="DU26" s="262"/>
      <c r="DV26" s="262"/>
      <c r="DW26" s="217"/>
      <c r="DX26" s="264"/>
      <c r="DY26" s="219"/>
      <c r="EA26" s="262"/>
      <c r="EB26" s="262"/>
      <c r="EC26" s="217"/>
      <c r="ED26" s="264"/>
      <c r="EE26" s="219"/>
      <c r="EG26" s="265" t="s">
        <v>3887</v>
      </c>
      <c r="EH26" s="265" t="s">
        <v>3888</v>
      </c>
      <c r="EI26" s="217">
        <f t="shared" si="18"/>
        <v>7.0638</v>
      </c>
      <c r="EJ26" s="264">
        <v>6.84931506849315e-5</v>
      </c>
      <c r="EK26" s="219">
        <f t="shared" si="134"/>
        <v>2066.87618562247</v>
      </c>
      <c r="EM26" s="265" t="s">
        <v>3889</v>
      </c>
      <c r="EN26" s="265" t="s">
        <v>3890</v>
      </c>
      <c r="EO26" s="217">
        <f t="shared" si="19"/>
        <v>6.998</v>
      </c>
      <c r="EP26" s="264">
        <v>6.83760683760684e-5</v>
      </c>
      <c r="EQ26" s="219">
        <f t="shared" si="135"/>
        <v>2089.8828236639</v>
      </c>
      <c r="ES26" s="265" t="s">
        <v>3891</v>
      </c>
      <c r="ET26" s="265" t="s">
        <v>3892</v>
      </c>
      <c r="EU26" s="217">
        <f t="shared" si="20"/>
        <v>6.8376</v>
      </c>
      <c r="EV26" s="264">
        <v>7.3909830007391e-5</v>
      </c>
      <c r="EW26" s="219">
        <f t="shared" si="136"/>
        <v>1978.76447876448</v>
      </c>
      <c r="EY26" s="265"/>
      <c r="EZ26" s="265"/>
      <c r="FA26" s="217"/>
      <c r="FB26" s="264"/>
      <c r="FC26" s="219"/>
      <c r="FE26" s="265" t="s">
        <v>3893</v>
      </c>
      <c r="FF26" s="265" t="s">
        <v>3894</v>
      </c>
      <c r="FG26" s="217">
        <f t="shared" si="139"/>
        <v>6.705</v>
      </c>
      <c r="FH26" s="264">
        <v>7.097232079489e-5</v>
      </c>
      <c r="FI26" s="219">
        <f t="shared" si="140"/>
        <v>2101.4168530947</v>
      </c>
      <c r="FK26" s="265" t="s">
        <v>3895</v>
      </c>
      <c r="FL26" s="265" t="s">
        <v>3896</v>
      </c>
      <c r="FM26" s="217">
        <f t="shared" si="141"/>
        <v>6.5592</v>
      </c>
      <c r="FN26" s="264">
        <v>7.11743772241993e-5</v>
      </c>
      <c r="FO26" s="219">
        <f t="shared" si="142"/>
        <v>2142.02951579461</v>
      </c>
      <c r="FQ26" s="265"/>
      <c r="FR26" s="265"/>
      <c r="FS26" s="217"/>
      <c r="FT26" s="264"/>
      <c r="FU26" s="219"/>
      <c r="FW26" s="265"/>
      <c r="FX26" s="265"/>
      <c r="FY26" s="217"/>
      <c r="FZ26" s="264"/>
      <c r="GA26" s="219"/>
      <c r="GC26" s="265" t="s">
        <v>3897</v>
      </c>
      <c r="GD26" s="265" t="s">
        <v>3898</v>
      </c>
      <c r="GE26" s="217">
        <f t="shared" si="147"/>
        <v>6.4565</v>
      </c>
      <c r="GF26" s="272">
        <v>6.9060773480663e-5</v>
      </c>
      <c r="GG26" s="219">
        <f t="shared" si="148"/>
        <v>2242.70115387594</v>
      </c>
      <c r="GI26" s="265" t="s">
        <v>3899</v>
      </c>
      <c r="GJ26" s="265" t="s">
        <v>3900</v>
      </c>
      <c r="GK26" s="217">
        <f t="shared" si="149"/>
        <v>6.5584</v>
      </c>
      <c r="GL26" s="272">
        <v>6.9204152249135e-5</v>
      </c>
      <c r="GM26" s="219">
        <f t="shared" si="150"/>
        <v>2203.28128811905</v>
      </c>
      <c r="GO26" s="265"/>
      <c r="GP26" s="265"/>
      <c r="GQ26" s="217"/>
      <c r="GR26" s="272"/>
      <c r="GS26" s="219"/>
      <c r="GU26" s="265" t="s">
        <v>3901</v>
      </c>
      <c r="GV26" s="265" t="s">
        <v>3902</v>
      </c>
      <c r="GW26" s="217">
        <f t="shared" si="153"/>
        <v>6.3572</v>
      </c>
      <c r="GX26" s="272">
        <v>6.90369347600966e-5</v>
      </c>
      <c r="GY26" s="219">
        <f t="shared" si="210"/>
        <v>2278.51884477443</v>
      </c>
      <c r="HA26" s="265" t="s">
        <v>3903</v>
      </c>
      <c r="HB26" s="265" t="s">
        <v>3904</v>
      </c>
      <c r="HC26" s="217">
        <f t="shared" si="155"/>
        <v>6.4712</v>
      </c>
      <c r="HD26" s="272">
        <v>6.90488520628345e-5</v>
      </c>
      <c r="HE26" s="219">
        <f t="shared" si="211"/>
        <v>2237.9929533935</v>
      </c>
      <c r="HG26" s="168"/>
      <c r="HH26" s="168"/>
      <c r="HI26" s="149"/>
      <c r="HJ26" s="181"/>
      <c r="HK26" s="151"/>
      <c r="HM26" s="168"/>
      <c r="HN26" s="168"/>
      <c r="HO26" s="149"/>
      <c r="HP26" s="181"/>
      <c r="HQ26" s="151"/>
      <c r="HS26" s="168" t="s">
        <v>630</v>
      </c>
      <c r="HT26" s="168" t="s">
        <v>631</v>
      </c>
      <c r="HU26" s="149">
        <f t="shared" si="161"/>
        <v>6.4009</v>
      </c>
      <c r="HV26" s="181">
        <v>6.98092398116143e-5</v>
      </c>
      <c r="HW26" s="151">
        <f t="shared" si="162"/>
        <v>2237.92768485682</v>
      </c>
      <c r="HY26" s="168" t="s">
        <v>632</v>
      </c>
      <c r="HZ26" s="168" t="s">
        <v>595</v>
      </c>
      <c r="IA26" s="149">
        <f t="shared" si="163"/>
        <v>6.3738</v>
      </c>
      <c r="IB26" s="181">
        <v>7.00653647186363e-5</v>
      </c>
      <c r="IC26" s="151">
        <f t="shared" si="164"/>
        <v>2239.22730427688</v>
      </c>
      <c r="IE26" s="168"/>
      <c r="IF26" s="168"/>
      <c r="IG26" s="149"/>
      <c r="IH26" s="181"/>
      <c r="II26" s="151"/>
      <c r="IK26" s="168"/>
      <c r="IL26" s="168"/>
      <c r="IM26" s="149"/>
      <c r="IN26" s="181"/>
      <c r="IO26" s="151"/>
      <c r="IQ26" s="168" t="s">
        <v>633</v>
      </c>
      <c r="IR26" s="168" t="s">
        <v>634</v>
      </c>
      <c r="IS26" s="149">
        <f t="shared" si="170"/>
        <v>6.3016</v>
      </c>
      <c r="IT26" s="181">
        <v>6.97405036048495e-5</v>
      </c>
      <c r="IU26" s="151">
        <f t="shared" si="171"/>
        <v>2275.43318934874</v>
      </c>
      <c r="IW26" s="168"/>
      <c r="IX26" s="168"/>
      <c r="IY26" s="149"/>
      <c r="IZ26" s="181"/>
      <c r="JA26" s="151"/>
      <c r="JC26" s="168"/>
      <c r="JD26" s="168"/>
      <c r="JE26" s="149"/>
      <c r="JF26" s="181"/>
      <c r="JG26" s="151"/>
      <c r="JI26" s="168" t="s">
        <v>635</v>
      </c>
      <c r="JJ26" s="168" t="s">
        <v>636</v>
      </c>
      <c r="JK26" s="149">
        <f t="shared" si="176"/>
        <v>6.6651</v>
      </c>
      <c r="JL26" s="181">
        <v>6.72696283020953e-5</v>
      </c>
      <c r="JM26" s="151">
        <f t="shared" si="177"/>
        <v>2230.35658249689</v>
      </c>
      <c r="JO26" s="168" t="s">
        <v>637</v>
      </c>
      <c r="JP26" s="168" t="s">
        <v>638</v>
      </c>
      <c r="JQ26" s="149">
        <f t="shared" si="178"/>
        <v>6.6863</v>
      </c>
      <c r="JR26" s="181">
        <v>6.6964057824237e-5</v>
      </c>
      <c r="JS26" s="151">
        <f t="shared" si="179"/>
        <v>2233.43017124568</v>
      </c>
      <c r="JU26" s="168" t="s">
        <v>639</v>
      </c>
      <c r="JV26" s="168" t="s">
        <v>640</v>
      </c>
      <c r="JW26" s="149">
        <f t="shared" si="180"/>
        <v>6.7813</v>
      </c>
      <c r="JX26" s="181">
        <v>6.75440952642568e-5</v>
      </c>
      <c r="JY26" s="151">
        <f t="shared" si="181"/>
        <v>2183.23082004925</v>
      </c>
      <c r="KA26" s="168" t="s">
        <v>641</v>
      </c>
      <c r="KB26" s="168" t="s">
        <v>642</v>
      </c>
      <c r="KC26" s="149">
        <f t="shared" si="182"/>
        <v>6.8821</v>
      </c>
      <c r="KD26" s="181">
        <v>6.59566177164246e-5</v>
      </c>
      <c r="KE26" s="151">
        <f t="shared" si="183"/>
        <v>2203.03118292382</v>
      </c>
      <c r="KG26" s="168"/>
      <c r="KH26" s="168"/>
      <c r="KI26" s="149"/>
      <c r="KJ26" s="181"/>
      <c r="KK26" s="151"/>
      <c r="KM26" s="168" t="s">
        <v>643</v>
      </c>
      <c r="KN26" s="168" t="s">
        <v>644</v>
      </c>
      <c r="KO26" s="149">
        <f t="shared" si="186"/>
        <v>7.2197</v>
      </c>
      <c r="KP26" s="150">
        <v>5.00006345536498</v>
      </c>
      <c r="KQ26" s="151">
        <f t="shared" si="209"/>
        <v>0.0277016305134026</v>
      </c>
      <c r="KS26" s="168" t="s">
        <v>645</v>
      </c>
      <c r="KT26" s="168" t="s">
        <v>646</v>
      </c>
      <c r="KU26" s="149">
        <f t="shared" si="21"/>
        <v>7.0542</v>
      </c>
      <c r="KV26" s="150">
        <v>6.38655925980027e-5</v>
      </c>
      <c r="KW26" s="151">
        <f t="shared" si="22"/>
        <v>2219.65401689774</v>
      </c>
      <c r="KY26" s="168"/>
      <c r="KZ26" s="168"/>
      <c r="LA26" s="149"/>
      <c r="LB26" s="150"/>
      <c r="LC26" s="151"/>
      <c r="LE26" s="172"/>
      <c r="LF26" s="168"/>
      <c r="LG26" s="149"/>
      <c r="LH26" s="150"/>
      <c r="LI26" s="151"/>
      <c r="LK26" s="172">
        <v>44988</v>
      </c>
      <c r="LL26" s="168">
        <v>691.17</v>
      </c>
      <c r="LM26" s="149">
        <f t="shared" si="24"/>
        <v>6.9117</v>
      </c>
      <c r="LN26" s="150">
        <f t="shared" si="25"/>
        <v>6.64823e-5</v>
      </c>
      <c r="LO26" s="151">
        <f t="shared" si="26"/>
        <v>2176.25150657455</v>
      </c>
      <c r="LQ26" s="172"/>
      <c r="LR26" s="168"/>
      <c r="LS26" s="149"/>
      <c r="LT26" s="150"/>
      <c r="LU26" s="151"/>
      <c r="LW26" s="172"/>
      <c r="LX26" s="168"/>
      <c r="LY26" s="149"/>
      <c r="LZ26" s="150"/>
      <c r="MA26" s="151"/>
      <c r="MC26" s="172"/>
      <c r="MD26" s="168"/>
      <c r="ME26" s="149"/>
      <c r="MF26" s="150"/>
      <c r="MG26" s="151"/>
      <c r="MI26" s="172">
        <v>45110</v>
      </c>
      <c r="MJ26" s="168">
        <v>721.57</v>
      </c>
      <c r="MK26" s="149">
        <f t="shared" si="36"/>
        <v>7.2157</v>
      </c>
      <c r="ML26" s="150">
        <f t="shared" si="37"/>
        <v>6.64471e-5</v>
      </c>
      <c r="MM26" s="151">
        <f t="shared" si="38"/>
        <v>2085.66954623674</v>
      </c>
      <c r="MO26" s="172">
        <v>45141</v>
      </c>
      <c r="MP26" s="168">
        <v>714.95</v>
      </c>
      <c r="MQ26" s="149">
        <f t="shared" si="39"/>
        <v>7.1495</v>
      </c>
      <c r="MR26" s="150">
        <f t="shared" si="40"/>
        <v>6.64309e-5</v>
      </c>
      <c r="MS26" s="151">
        <f t="shared" si="41"/>
        <v>2105.49489730674</v>
      </c>
      <c r="MU26" s="172"/>
      <c r="MV26" s="168"/>
      <c r="MW26" s="149"/>
      <c r="MX26" s="150"/>
      <c r="MY26" s="151"/>
      <c r="NA26" s="172"/>
      <c r="NB26" s="168"/>
      <c r="NC26" s="149"/>
      <c r="ND26" s="150"/>
      <c r="NE26" s="151"/>
      <c r="NG26" s="172">
        <v>45232</v>
      </c>
      <c r="NH26" s="168">
        <v>717.97</v>
      </c>
      <c r="NI26" s="149">
        <f t="shared" si="48"/>
        <v>7.1797</v>
      </c>
      <c r="NJ26" s="150">
        <f t="shared" si="49"/>
        <v>6.51244e-5</v>
      </c>
      <c r="NK26" s="151">
        <f t="shared" si="50"/>
        <v>2138.70048064274</v>
      </c>
      <c r="NM26" s="172">
        <v>45261</v>
      </c>
      <c r="NN26" s="168">
        <v>711.04</v>
      </c>
      <c r="NO26" s="149">
        <f t="shared" si="51"/>
        <v>7.1104</v>
      </c>
      <c r="NP26" s="150">
        <f t="shared" si="52"/>
        <v>6.50545e-5</v>
      </c>
      <c r="NQ26" s="151">
        <f t="shared" si="53"/>
        <v>2161.86526537581</v>
      </c>
      <c r="NS26" s="172"/>
      <c r="NT26" s="168"/>
      <c r="NU26" s="149"/>
      <c r="NV26" s="150"/>
      <c r="NW26" s="151"/>
      <c r="NY26" s="172">
        <v>45352</v>
      </c>
      <c r="NZ26" s="168">
        <v>710.59</v>
      </c>
      <c r="OA26" s="149">
        <f t="shared" si="57"/>
        <v>7.1059</v>
      </c>
      <c r="OB26" s="150">
        <f t="shared" si="58"/>
        <v>6.38372e-5</v>
      </c>
      <c r="OC26" s="151">
        <f t="shared" si="59"/>
        <v>2204.48464736564</v>
      </c>
      <c r="OE26" s="172"/>
      <c r="OF26" s="168"/>
      <c r="OG26" s="149"/>
      <c r="OH26" s="150"/>
      <c r="OI26" s="151"/>
      <c r="OK26" s="172"/>
      <c r="OL26" s="168"/>
      <c r="OM26" s="149"/>
      <c r="ON26" s="150"/>
      <c r="OO26" s="151"/>
      <c r="OQ26" s="172"/>
      <c r="OR26" s="168"/>
      <c r="OS26" s="149"/>
      <c r="OT26" s="150"/>
      <c r="OU26" s="151"/>
      <c r="OW26" s="172">
        <v>45476</v>
      </c>
      <c r="OX26" s="168">
        <v>713.12</v>
      </c>
      <c r="OY26" s="149">
        <f t="shared" si="69"/>
        <v>7.1312</v>
      </c>
      <c r="OZ26" s="150">
        <f t="shared" si="70"/>
        <v>6.20854e-5</v>
      </c>
      <c r="PA26" s="151">
        <f t="shared" si="71"/>
        <v>2258.64460064514</v>
      </c>
      <c r="PC26" s="172">
        <v>45506</v>
      </c>
      <c r="PD26" s="168">
        <v>713.76</v>
      </c>
      <c r="PE26" s="149">
        <f t="shared" si="72"/>
        <v>7.1376</v>
      </c>
      <c r="PF26" s="150">
        <f t="shared" si="73"/>
        <v>6.48115e-5</v>
      </c>
      <c r="PG26" s="151">
        <f t="shared" si="74"/>
        <v>2161.70148651547</v>
      </c>
      <c r="PI26" s="172"/>
      <c r="PJ26" s="168"/>
      <c r="PK26" s="149"/>
      <c r="PL26" s="150"/>
      <c r="PM26" s="151"/>
      <c r="PO26" s="172"/>
      <c r="PP26" s="168"/>
      <c r="PQ26" s="149"/>
      <c r="PR26" s="150"/>
      <c r="PS26" s="151"/>
      <c r="PU26" s="147">
        <v>45597</v>
      </c>
      <c r="PV26" s="177">
        <v>711.35</v>
      </c>
      <c r="PW26" s="149">
        <f t="shared" si="79"/>
        <v>7.1135</v>
      </c>
      <c r="PX26" s="150">
        <f>PX$2</f>
        <v>6.30358043368633e-5</v>
      </c>
      <c r="PY26" s="151">
        <f t="shared" si="80"/>
        <v>2230.12581710832</v>
      </c>
      <c r="QA26" s="147">
        <v>45629</v>
      </c>
      <c r="QB26" s="152">
        <v>719.96</v>
      </c>
      <c r="QC26" s="149">
        <f t="shared" si="81"/>
        <v>7.1996</v>
      </c>
      <c r="QD26" s="150">
        <f>QD$2</f>
        <v>6.18735305036505e-5</v>
      </c>
      <c r="QE26" s="151">
        <f t="shared" si="82"/>
        <v>2244.84693594089</v>
      </c>
      <c r="QG26" s="147"/>
      <c r="QH26" s="152"/>
      <c r="QI26" s="149"/>
      <c r="QJ26" s="150"/>
      <c r="QK26" s="151"/>
      <c r="QM26" s="147"/>
      <c r="QN26" s="152"/>
      <c r="QO26" s="149"/>
      <c r="QP26" s="150"/>
      <c r="QQ26" s="151"/>
      <c r="QS26" s="147"/>
      <c r="QT26" s="152"/>
      <c r="QU26" s="149"/>
      <c r="QV26" s="150"/>
      <c r="QW26" s="151"/>
      <c r="QY26" s="147">
        <v>45719</v>
      </c>
      <c r="QZ26" s="152">
        <v>717.45</v>
      </c>
      <c r="RA26" s="149">
        <f t="shared" si="86"/>
        <v>7.1745</v>
      </c>
      <c r="RB26" s="150">
        <f>RB$2</f>
        <v>6.02845430431637e-5</v>
      </c>
      <c r="RC26" s="151">
        <f t="shared" si="196"/>
        <v>2312.07749668967</v>
      </c>
      <c r="RE26" s="170">
        <v>45748</v>
      </c>
      <c r="RF26" s="152">
        <v>717.75</v>
      </c>
      <c r="RG26" s="149">
        <f t="shared" si="87"/>
        <v>7.1775</v>
      </c>
      <c r="RH26" s="150">
        <f>RH$2</f>
        <v>5.95699052838506e-5</v>
      </c>
      <c r="RI26" s="151">
        <f t="shared" si="197"/>
        <v>2338.83664228492</v>
      </c>
      <c r="RK26" s="170"/>
      <c r="RL26" s="152"/>
      <c r="RM26" s="149"/>
      <c r="RN26" s="150"/>
      <c r="RO26" s="151"/>
      <c r="RQ26" s="170"/>
      <c r="RR26" s="152"/>
      <c r="RS26" s="149"/>
      <c r="RT26" s="150"/>
      <c r="RU26" s="151"/>
      <c r="RW26" s="147">
        <v>45841</v>
      </c>
      <c r="RX26" s="152">
        <v>715.23</v>
      </c>
      <c r="RY26" s="149">
        <f t="shared" si="199"/>
        <v>7.1523</v>
      </c>
      <c r="RZ26" s="150">
        <f>RZ$2</f>
        <v>6.10239824250931e-5</v>
      </c>
      <c r="SA26" s="151">
        <f t="shared" si="91"/>
        <v>2291.15109824811</v>
      </c>
      <c r="SC26" s="147">
        <v>45870</v>
      </c>
      <c r="SD26" s="152">
        <v>714.96</v>
      </c>
      <c r="SE26" s="149">
        <f t="shared" si="200"/>
        <v>7.1496</v>
      </c>
      <c r="SF26" s="150">
        <f>SF$2</f>
        <v>6.11396429444852e-5</v>
      </c>
      <c r="SG26" s="151">
        <f t="shared" si="201"/>
        <v>2287.68042967439</v>
      </c>
      <c r="SI26" s="147">
        <v>45902</v>
      </c>
      <c r="SJ26" s="152">
        <v>710.89</v>
      </c>
      <c r="SK26" s="149">
        <f t="shared" si="92"/>
        <v>7.1089</v>
      </c>
      <c r="SL26" s="150">
        <f>SL$2</f>
        <v>5.99520383693046e-5</v>
      </c>
      <c r="SM26" s="151">
        <f t="shared" si="93"/>
        <v>2346.35456962399</v>
      </c>
      <c r="SO26" s="147"/>
      <c r="SP26" s="152"/>
      <c r="SQ26" s="149"/>
      <c r="SR26" s="150"/>
      <c r="SS26" s="151"/>
      <c r="SU26" s="147"/>
      <c r="SV26" s="152"/>
      <c r="SW26" s="149"/>
      <c r="SX26" s="150"/>
      <c r="SY26" s="151"/>
      <c r="TA26" s="147">
        <v>45994</v>
      </c>
      <c r="TB26" s="152">
        <v>707.54</v>
      </c>
      <c r="TC26" s="299">
        <f t="shared" si="208"/>
        <v>7.0754</v>
      </c>
      <c r="TD26" s="150">
        <f>TD$2</f>
        <v>5.95876534382076e-5</v>
      </c>
      <c r="TE26" s="151">
        <f t="shared" si="97"/>
        <v>2371.88003505102</v>
      </c>
      <c r="TG26" s="147"/>
      <c r="TH26" s="152"/>
      <c r="TI26" s="299"/>
      <c r="TJ26" s="150"/>
      <c r="TK26" s="151"/>
      <c r="TM26" s="147"/>
      <c r="TN26" s="152"/>
      <c r="TO26" s="299"/>
      <c r="TP26" s="150"/>
      <c r="TQ26" s="151"/>
      <c r="TS26" s="147">
        <v>46084</v>
      </c>
      <c r="TT26" s="152">
        <v>690.88</v>
      </c>
      <c r="TU26" s="299">
        <f t="shared" si="204"/>
        <v>6.9088</v>
      </c>
      <c r="TV26" s="150">
        <f t="shared" si="206"/>
        <v>5.91434957236295e-5</v>
      </c>
      <c r="TW26" s="151">
        <f t="shared" si="207"/>
        <v>2447.31791338583</v>
      </c>
      <c r="TY26" s="147">
        <v>46113</v>
      </c>
      <c r="TZ26" s="152">
        <v>690.25</v>
      </c>
      <c r="UA26" s="299">
        <f t="shared" si="103"/>
        <v>6.9025</v>
      </c>
      <c r="UB26" s="150">
        <f>UB$2</f>
        <v>5.77233895174325e-5</v>
      </c>
      <c r="UC26" s="151">
        <f t="shared" si="104"/>
        <v>2509.81528431727</v>
      </c>
      <c r="UE26" s="147"/>
      <c r="UF26" s="152"/>
      <c r="UG26" s="299"/>
      <c r="UH26" s="150"/>
      <c r="UI26" s="151"/>
      <c r="UK26" s="147">
        <v>46174</v>
      </c>
      <c r="UL26" s="148">
        <v>681.67</v>
      </c>
      <c r="UM26" s="299">
        <f t="shared" si="107"/>
        <v>6.8167</v>
      </c>
      <c r="UN26" s="150">
        <f>UN$2</f>
        <v>5.60035842293907e-5</v>
      </c>
      <c r="UO26" s="151">
        <f t="shared" si="108"/>
        <v>2619.44929364648</v>
      </c>
    </row>
    <row r="27" ht="15" customHeight="1" spans="2:561">
      <c r="B27" s="215"/>
      <c r="C27" s="216"/>
      <c r="D27" s="217"/>
      <c r="E27" s="218"/>
      <c r="F27" s="217"/>
      <c r="G27" s="220"/>
      <c r="H27" s="215"/>
      <c r="I27" s="216"/>
      <c r="J27" s="217"/>
      <c r="K27" s="218"/>
      <c r="L27" s="217"/>
      <c r="N27" s="215" t="s">
        <v>3905</v>
      </c>
      <c r="O27" s="216" t="s">
        <v>3906</v>
      </c>
      <c r="P27" s="217">
        <f t="shared" si="113"/>
        <v>6.967</v>
      </c>
      <c r="Q27" s="218">
        <v>6.97495989398061e-5</v>
      </c>
      <c r="R27" s="217">
        <f t="shared" si="114"/>
        <v>2057.8441222908</v>
      </c>
      <c r="T27" s="215"/>
      <c r="U27" s="216"/>
      <c r="V27" s="217"/>
      <c r="W27" s="218"/>
      <c r="X27" s="217"/>
      <c r="Z27" s="215" t="s">
        <v>3907</v>
      </c>
      <c r="AA27" s="216" t="s">
        <v>3908</v>
      </c>
      <c r="AB27" s="217">
        <f t="shared" si="0"/>
        <v>6.8482</v>
      </c>
      <c r="AC27" s="218">
        <v>7.10984713828653e-5</v>
      </c>
      <c r="AD27" s="217">
        <f t="shared" si="116"/>
        <v>2053.82436260623</v>
      </c>
      <c r="AF27" s="215"/>
      <c r="AG27" s="216"/>
      <c r="AH27" s="217"/>
      <c r="AI27" s="218"/>
      <c r="AJ27" s="218"/>
      <c r="AL27" s="215"/>
      <c r="AM27" s="216"/>
      <c r="AN27" s="217"/>
      <c r="AO27" s="218"/>
      <c r="AP27" s="218"/>
      <c r="AR27" s="215"/>
      <c r="AS27" s="216"/>
      <c r="AT27" s="217"/>
      <c r="AU27" s="218"/>
      <c r="AV27" s="218"/>
      <c r="AX27" s="215"/>
      <c r="AY27" s="216"/>
      <c r="AZ27" s="217"/>
      <c r="BA27" s="218"/>
      <c r="BB27" s="218"/>
      <c r="BD27" s="215"/>
      <c r="BE27" s="216"/>
      <c r="BF27" s="217"/>
      <c r="BG27" s="218"/>
      <c r="BH27" s="218"/>
      <c r="BJ27" s="215" t="s">
        <v>3909</v>
      </c>
      <c r="BK27" s="216" t="s">
        <v>3910</v>
      </c>
      <c r="BL27" s="217">
        <f t="shared" si="6"/>
        <v>6.8513</v>
      </c>
      <c r="BM27" s="218">
        <v>7.1301247771836e-5</v>
      </c>
      <c r="BN27" s="219">
        <f t="shared" si="122"/>
        <v>2047.0567629501</v>
      </c>
      <c r="BP27" s="215">
        <v>43678</v>
      </c>
      <c r="BQ27" s="216">
        <v>689.38</v>
      </c>
      <c r="BR27" s="217">
        <f t="shared" si="7"/>
        <v>6.8938</v>
      </c>
      <c r="BS27" s="218">
        <v>7.02740688685875e-5</v>
      </c>
      <c r="BT27" s="219">
        <f t="shared" si="123"/>
        <v>2064.1736052685</v>
      </c>
      <c r="BV27" s="215"/>
      <c r="BW27" s="216"/>
      <c r="BX27" s="217"/>
      <c r="BY27" s="218"/>
      <c r="BZ27" s="219"/>
      <c r="CB27" s="215"/>
      <c r="CC27" s="216"/>
      <c r="CD27" s="217"/>
      <c r="CE27" s="218"/>
      <c r="CF27" s="219"/>
      <c r="CH27" s="215"/>
      <c r="CI27" s="216"/>
      <c r="CJ27" s="217"/>
      <c r="CK27" s="218"/>
      <c r="CL27" s="219"/>
      <c r="CN27" s="257" t="s">
        <v>3911</v>
      </c>
      <c r="CO27" s="256">
        <v>702.62</v>
      </c>
      <c r="CP27" s="217">
        <f t="shared" si="11"/>
        <v>7.0262</v>
      </c>
      <c r="CQ27" s="218">
        <v>7.18623118105709e-5</v>
      </c>
      <c r="CR27" s="219">
        <f t="shared" si="127"/>
        <v>1980.51578378071</v>
      </c>
      <c r="CT27" s="257"/>
      <c r="CU27" s="256"/>
      <c r="CV27" s="217"/>
      <c r="CW27" s="218"/>
      <c r="CX27" s="219"/>
      <c r="CY27" s="217"/>
      <c r="DA27" s="257"/>
      <c r="DB27" s="256"/>
      <c r="DC27" s="217"/>
      <c r="DD27" s="218"/>
      <c r="DE27" s="219"/>
      <c r="DF27" s="217"/>
      <c r="DH27" s="262" t="s">
        <v>3912</v>
      </c>
      <c r="DI27" s="262" t="s">
        <v>3913</v>
      </c>
      <c r="DJ27" s="217">
        <f t="shared" si="14"/>
        <v>6.9811</v>
      </c>
      <c r="DK27" s="263">
        <v>6.12088752869166e-5</v>
      </c>
      <c r="DL27" s="219">
        <f t="shared" si="130"/>
        <v>2340.2472389738</v>
      </c>
      <c r="DM27" s="217"/>
      <c r="DO27" s="262"/>
      <c r="DP27" s="262"/>
      <c r="DQ27" s="217"/>
      <c r="DR27" s="264"/>
      <c r="DS27" s="219"/>
      <c r="DU27" s="262"/>
      <c r="DV27" s="262"/>
      <c r="DW27" s="217"/>
      <c r="DX27" s="264"/>
      <c r="DY27" s="219"/>
      <c r="EA27" s="262"/>
      <c r="EB27" s="262"/>
      <c r="EC27" s="217"/>
      <c r="ED27" s="264"/>
      <c r="EE27" s="219"/>
      <c r="EG27" s="265" t="s">
        <v>3914</v>
      </c>
      <c r="EH27" s="265" t="s">
        <v>3915</v>
      </c>
      <c r="EI27" s="217">
        <f t="shared" si="18"/>
        <v>7.0566</v>
      </c>
      <c r="EJ27" s="264">
        <v>6.84931506849315e-5</v>
      </c>
      <c r="EK27" s="219">
        <f t="shared" si="134"/>
        <v>2068.98506362838</v>
      </c>
      <c r="EM27" s="265"/>
      <c r="EN27" s="265"/>
      <c r="EO27" s="217"/>
      <c r="EP27" s="264"/>
      <c r="EQ27" s="219"/>
      <c r="ES27" s="265" t="s">
        <v>3916</v>
      </c>
      <c r="ET27" s="265" t="s">
        <v>3917</v>
      </c>
      <c r="EU27" s="217">
        <f t="shared" si="20"/>
        <v>6.8498</v>
      </c>
      <c r="EV27" s="264">
        <v>7.3909830007391e-5</v>
      </c>
      <c r="EW27" s="219">
        <f t="shared" si="136"/>
        <v>1975.24015299717</v>
      </c>
      <c r="EY27" s="265"/>
      <c r="EZ27" s="265"/>
      <c r="FA27" s="217"/>
      <c r="FB27" s="264"/>
      <c r="FC27" s="219"/>
      <c r="FE27" s="265"/>
      <c r="FF27" s="265"/>
      <c r="FG27" s="217"/>
      <c r="FH27" s="264"/>
      <c r="FI27" s="219"/>
      <c r="FK27" s="265" t="s">
        <v>3918</v>
      </c>
      <c r="FL27" s="265" t="s">
        <v>3919</v>
      </c>
      <c r="FM27" s="217">
        <f t="shared" si="141"/>
        <v>6.5611</v>
      </c>
      <c r="FN27" s="264">
        <v>7.11743772241993e-5</v>
      </c>
      <c r="FO27" s="219">
        <f t="shared" si="142"/>
        <v>2141.40921491823</v>
      </c>
      <c r="FQ27" s="265"/>
      <c r="FR27" s="265"/>
      <c r="FS27" s="217"/>
      <c r="FT27" s="264"/>
      <c r="FU27" s="219"/>
      <c r="FW27" s="265"/>
      <c r="FX27" s="265"/>
      <c r="FY27" s="217"/>
      <c r="FZ27" s="264"/>
      <c r="GA27" s="219"/>
      <c r="GC27" s="265" t="s">
        <v>3920</v>
      </c>
      <c r="GD27" s="265" t="s">
        <v>3921</v>
      </c>
      <c r="GE27" s="217">
        <f t="shared" si="147"/>
        <v>6.4625</v>
      </c>
      <c r="GF27" s="272">
        <v>6.9060773480663e-5</v>
      </c>
      <c r="GG27" s="219">
        <f t="shared" si="148"/>
        <v>2240.61895551257</v>
      </c>
      <c r="GI27" s="265"/>
      <c r="GJ27" s="265"/>
      <c r="GK27" s="217"/>
      <c r="GL27" s="272"/>
      <c r="GM27" s="219"/>
      <c r="GO27" s="265"/>
      <c r="GP27" s="265"/>
      <c r="GQ27" s="217"/>
      <c r="GR27" s="272"/>
      <c r="GS27" s="219"/>
      <c r="GU27" s="265"/>
      <c r="GV27" s="265"/>
      <c r="GW27" s="217"/>
      <c r="GX27" s="272"/>
      <c r="GY27" s="219"/>
      <c r="HA27" s="265" t="s">
        <v>3922</v>
      </c>
      <c r="HB27" s="265" t="s">
        <v>2968</v>
      </c>
      <c r="HC27" s="217">
        <f t="shared" si="155"/>
        <v>6.4709</v>
      </c>
      <c r="HD27" s="272">
        <v>6.90488520628345e-5</v>
      </c>
      <c r="HE27" s="219">
        <f t="shared" si="211"/>
        <v>2238.0967098858</v>
      </c>
      <c r="HG27" s="168"/>
      <c r="HH27" s="168"/>
      <c r="HI27" s="149"/>
      <c r="HJ27" s="181"/>
      <c r="HK27" s="151"/>
      <c r="HM27" s="168"/>
      <c r="HN27" s="168"/>
      <c r="HO27" s="149"/>
      <c r="HP27" s="181"/>
      <c r="HQ27" s="151"/>
      <c r="HS27" s="168" t="s">
        <v>647</v>
      </c>
      <c r="HT27" s="168" t="s">
        <v>648</v>
      </c>
      <c r="HU27" s="149">
        <f t="shared" si="161"/>
        <v>6.4192</v>
      </c>
      <c r="HV27" s="181">
        <v>6.98092398116143e-5</v>
      </c>
      <c r="HW27" s="151">
        <f t="shared" si="162"/>
        <v>2231.54775018694</v>
      </c>
      <c r="HY27" s="168" t="s">
        <v>649</v>
      </c>
      <c r="HZ27" s="168" t="s">
        <v>650</v>
      </c>
      <c r="IA27" s="149">
        <f t="shared" si="163"/>
        <v>6.3719</v>
      </c>
      <c r="IB27" s="181">
        <v>7.00653647186363e-5</v>
      </c>
      <c r="IC27" s="151">
        <f t="shared" si="164"/>
        <v>2239.89500651297</v>
      </c>
      <c r="IE27" s="168"/>
      <c r="IF27" s="168"/>
      <c r="IG27" s="149"/>
      <c r="IH27" s="181"/>
      <c r="II27" s="151"/>
      <c r="IK27" s="168"/>
      <c r="IL27" s="168"/>
      <c r="IM27" s="149"/>
      <c r="IN27" s="181"/>
      <c r="IO27" s="151"/>
      <c r="IQ27" s="168" t="s">
        <v>651</v>
      </c>
      <c r="IR27" s="168" t="s">
        <v>652</v>
      </c>
      <c r="IS27" s="149">
        <f t="shared" si="170"/>
        <v>6.3351</v>
      </c>
      <c r="IT27" s="181">
        <v>6.97405036048495e-5</v>
      </c>
      <c r="IU27" s="151">
        <f t="shared" si="171"/>
        <v>2263.40070180423</v>
      </c>
      <c r="IW27" s="168"/>
      <c r="IX27" s="168"/>
      <c r="IY27" s="149"/>
      <c r="IZ27" s="181"/>
      <c r="JA27" s="151"/>
      <c r="JC27" s="168"/>
      <c r="JD27" s="168"/>
      <c r="JE27" s="149"/>
      <c r="JF27" s="181"/>
      <c r="JG27" s="151"/>
      <c r="JI27" s="168"/>
      <c r="JJ27" s="168"/>
      <c r="JK27" s="149"/>
      <c r="JL27" s="181"/>
      <c r="JM27" s="151"/>
      <c r="JO27" s="168"/>
      <c r="JP27" s="168"/>
      <c r="JQ27" s="149"/>
      <c r="JR27" s="181"/>
      <c r="JS27" s="151"/>
      <c r="JU27" s="168" t="s">
        <v>653</v>
      </c>
      <c r="JV27" s="168" t="s">
        <v>654</v>
      </c>
      <c r="JW27" s="149">
        <f t="shared" ref="JW27:JW28" si="213">JV27/100</f>
        <v>6.7462</v>
      </c>
      <c r="JX27" s="181">
        <v>6.75440952642568e-5</v>
      </c>
      <c r="JY27" s="151">
        <f t="shared" ref="JY27:JY28" si="214">1/(JW27*JX27)</f>
        <v>2194.59001511962</v>
      </c>
      <c r="KA27" s="168"/>
      <c r="KB27" s="168"/>
      <c r="KC27" s="149"/>
      <c r="KD27" s="181"/>
      <c r="KE27" s="151"/>
      <c r="KG27" s="168"/>
      <c r="KH27" s="168"/>
      <c r="KI27" s="149"/>
      <c r="KJ27" s="181"/>
      <c r="KK27" s="151"/>
      <c r="KM27" s="168" t="s">
        <v>655</v>
      </c>
      <c r="KN27" s="168" t="s">
        <v>656</v>
      </c>
      <c r="KO27" s="149">
        <f t="shared" si="186"/>
        <v>7.2081</v>
      </c>
      <c r="KP27" s="150">
        <v>6.00006345536498</v>
      </c>
      <c r="KQ27" s="151">
        <f t="shared" si="209"/>
        <v>0.0231218912107602</v>
      </c>
      <c r="KS27" s="168" t="s">
        <v>657</v>
      </c>
      <c r="KT27" s="168" t="s">
        <v>658</v>
      </c>
      <c r="KU27" s="149">
        <f t="shared" si="21"/>
        <v>7.1225</v>
      </c>
      <c r="KV27" s="150">
        <v>6.38655925980027e-5</v>
      </c>
      <c r="KW27" s="151">
        <f t="shared" si="22"/>
        <v>2198.36902295542</v>
      </c>
      <c r="KY27" s="168"/>
      <c r="KZ27" s="168"/>
      <c r="LA27" s="149"/>
      <c r="LB27" s="150"/>
      <c r="LC27" s="151"/>
      <c r="LE27" s="172"/>
      <c r="LF27" s="168"/>
      <c r="LG27" s="149"/>
      <c r="LH27" s="150"/>
      <c r="LI27" s="151"/>
      <c r="LK27" s="172">
        <v>44987</v>
      </c>
      <c r="LL27" s="168">
        <v>688.08</v>
      </c>
      <c r="LM27" s="149">
        <f t="shared" si="24"/>
        <v>6.8808</v>
      </c>
      <c r="LN27" s="150">
        <f t="shared" si="25"/>
        <v>6.64823e-5</v>
      </c>
      <c r="LO27" s="151">
        <f t="shared" si="26"/>
        <v>2186.02452301932</v>
      </c>
      <c r="LQ27" s="172"/>
      <c r="LR27" s="168"/>
      <c r="LS27" s="149"/>
      <c r="LT27" s="150"/>
      <c r="LU27" s="151"/>
      <c r="LW27" s="172"/>
      <c r="LX27" s="168"/>
      <c r="LY27" s="149"/>
      <c r="LZ27" s="150"/>
      <c r="MA27" s="151"/>
      <c r="MC27" s="172"/>
      <c r="MD27" s="168"/>
      <c r="ME27" s="149"/>
      <c r="MF27" s="150"/>
      <c r="MG27" s="151"/>
      <c r="MI27" s="172"/>
      <c r="MJ27" s="168"/>
      <c r="MK27" s="149"/>
      <c r="ML27" s="150"/>
      <c r="MM27" s="151"/>
      <c r="MO27" s="172">
        <v>45140</v>
      </c>
      <c r="MP27" s="168">
        <v>713.68</v>
      </c>
      <c r="MQ27" s="149">
        <f t="shared" si="39"/>
        <v>7.1368</v>
      </c>
      <c r="MR27" s="150">
        <f t="shared" si="40"/>
        <v>6.64309e-5</v>
      </c>
      <c r="MS27" s="151">
        <f t="shared" si="41"/>
        <v>2109.24164447576</v>
      </c>
      <c r="MU27" s="172"/>
      <c r="MV27" s="168"/>
      <c r="MW27" s="149"/>
      <c r="MX27" s="150"/>
      <c r="MY27" s="151"/>
      <c r="NA27" s="172"/>
      <c r="NB27" s="168"/>
      <c r="NC27" s="149"/>
      <c r="ND27" s="150"/>
      <c r="NE27" s="151"/>
      <c r="NG27" s="172">
        <v>45231</v>
      </c>
      <c r="NH27" s="168">
        <v>717.78</v>
      </c>
      <c r="NI27" s="149">
        <f t="shared" si="48"/>
        <v>7.1778</v>
      </c>
      <c r="NJ27" s="150">
        <f t="shared" si="49"/>
        <v>6.51244e-5</v>
      </c>
      <c r="NK27" s="151">
        <f t="shared" si="50"/>
        <v>2139.26660548785</v>
      </c>
      <c r="NM27" s="172"/>
      <c r="NN27" s="168"/>
      <c r="NO27" s="149"/>
      <c r="NP27" s="150"/>
      <c r="NQ27" s="151"/>
      <c r="NS27" s="172"/>
      <c r="NT27" s="168"/>
      <c r="NU27" s="149"/>
      <c r="NV27" s="150"/>
      <c r="NW27" s="151"/>
      <c r="NY27" s="172"/>
      <c r="NZ27" s="168"/>
      <c r="OA27" s="149"/>
      <c r="OB27" s="150"/>
      <c r="OC27" s="151"/>
      <c r="OE27" s="172"/>
      <c r="OF27" s="168"/>
      <c r="OG27" s="149"/>
      <c r="OH27" s="150"/>
      <c r="OI27" s="151"/>
      <c r="OK27" s="172"/>
      <c r="OL27" s="168"/>
      <c r="OM27" s="149"/>
      <c r="ON27" s="150"/>
      <c r="OO27" s="151"/>
      <c r="OQ27" s="172"/>
      <c r="OR27" s="168"/>
      <c r="OS27" s="149"/>
      <c r="OT27" s="150"/>
      <c r="OU27" s="151"/>
      <c r="OW27" s="172">
        <v>45475</v>
      </c>
      <c r="OX27" s="168">
        <v>712.91</v>
      </c>
      <c r="OY27" s="149">
        <f t="shared" si="69"/>
        <v>7.1291</v>
      </c>
      <c r="OZ27" s="150">
        <f t="shared" si="70"/>
        <v>6.20854e-5</v>
      </c>
      <c r="PA27" s="151">
        <f t="shared" si="71"/>
        <v>2259.30992356968</v>
      </c>
      <c r="PC27" s="172">
        <v>45505</v>
      </c>
      <c r="PD27" s="168">
        <v>713.23</v>
      </c>
      <c r="PE27" s="149">
        <f t="shared" si="72"/>
        <v>7.1323</v>
      </c>
      <c r="PF27" s="150">
        <f t="shared" si="73"/>
        <v>6.48115e-5</v>
      </c>
      <c r="PG27" s="151">
        <f t="shared" si="74"/>
        <v>2163.30784321367</v>
      </c>
      <c r="PI27" s="172"/>
      <c r="PJ27" s="168"/>
      <c r="PK27" s="149"/>
      <c r="PL27" s="150"/>
      <c r="PM27" s="151"/>
      <c r="PO27" s="172"/>
      <c r="PP27" s="168"/>
      <c r="PQ27" s="149"/>
      <c r="PR27" s="150"/>
      <c r="PS27" s="151"/>
      <c r="PU27" s="172"/>
      <c r="PV27" s="168"/>
      <c r="PW27" s="149"/>
      <c r="PX27" s="150"/>
      <c r="PY27" s="151"/>
      <c r="QA27" s="147">
        <v>45628</v>
      </c>
      <c r="QB27" s="152">
        <v>718.65</v>
      </c>
      <c r="QC27" s="149">
        <f t="shared" si="81"/>
        <v>7.1865</v>
      </c>
      <c r="QD27" s="150">
        <f>QD$2</f>
        <v>6.18735305036505e-5</v>
      </c>
      <c r="QE27" s="151">
        <f t="shared" si="82"/>
        <v>2248.938982815</v>
      </c>
      <c r="QG27" s="147"/>
      <c r="QH27" s="152"/>
      <c r="QI27" s="149"/>
      <c r="QJ27" s="150"/>
      <c r="QK27" s="151"/>
      <c r="QM27" s="147"/>
      <c r="QN27" s="152"/>
      <c r="QO27" s="149"/>
      <c r="QP27" s="150"/>
      <c r="QQ27" s="151"/>
      <c r="QS27" s="147"/>
      <c r="QT27" s="152"/>
      <c r="QU27" s="149"/>
      <c r="QV27" s="150"/>
      <c r="QW27" s="151"/>
      <c r="QY27" s="147"/>
      <c r="QZ27" s="152"/>
      <c r="RA27" s="149"/>
      <c r="RB27" s="150"/>
      <c r="RC27" s="151"/>
      <c r="RE27" s="147"/>
      <c r="RF27" s="152"/>
      <c r="RG27" s="149"/>
      <c r="RH27" s="150"/>
      <c r="RI27" s="151"/>
      <c r="RK27" s="147"/>
      <c r="RL27" s="152"/>
      <c r="RM27" s="149"/>
      <c r="RN27" s="150"/>
      <c r="RO27" s="151"/>
      <c r="RQ27" s="147"/>
      <c r="RR27" s="152"/>
      <c r="RS27" s="149"/>
      <c r="RT27" s="150"/>
      <c r="RU27" s="151"/>
      <c r="RW27" s="147">
        <v>45840</v>
      </c>
      <c r="RX27" s="152">
        <v>715.46</v>
      </c>
      <c r="RY27" s="149">
        <f t="shared" si="199"/>
        <v>7.1546</v>
      </c>
      <c r="RZ27" s="150">
        <f>RZ$2</f>
        <v>6.10239824250931e-5</v>
      </c>
      <c r="SA27" s="151">
        <f t="shared" si="91"/>
        <v>2290.41455846588</v>
      </c>
      <c r="SC27" s="147"/>
      <c r="SD27" s="152"/>
      <c r="SE27" s="149"/>
      <c r="SF27" s="150"/>
      <c r="SG27" s="151"/>
      <c r="SI27" s="147">
        <v>45901</v>
      </c>
      <c r="SJ27" s="152">
        <v>710.72</v>
      </c>
      <c r="SK27" s="149">
        <f t="shared" si="92"/>
        <v>7.1072</v>
      </c>
      <c r="SL27" s="150">
        <f>SL$2</f>
        <v>5.99520383693046e-5</v>
      </c>
      <c r="SM27" s="151">
        <f t="shared" si="93"/>
        <v>2346.91580369203</v>
      </c>
      <c r="SO27" s="147"/>
      <c r="SP27" s="152"/>
      <c r="SQ27" s="149"/>
      <c r="SR27" s="150"/>
      <c r="SS27" s="151"/>
      <c r="SU27" s="147"/>
      <c r="SV27" s="152"/>
      <c r="SW27" s="149"/>
      <c r="SX27" s="150"/>
      <c r="SY27" s="151"/>
      <c r="TA27" s="147">
        <v>45993</v>
      </c>
      <c r="TB27" s="152">
        <v>707.94</v>
      </c>
      <c r="TC27" s="299">
        <f t="shared" si="208"/>
        <v>7.0794</v>
      </c>
      <c r="TD27" s="150">
        <f>TD$2</f>
        <v>5.95876534382076e-5</v>
      </c>
      <c r="TE27" s="151">
        <f t="shared" si="97"/>
        <v>2370.5398762607</v>
      </c>
      <c r="TG27" s="147"/>
      <c r="TH27" s="152"/>
      <c r="TI27" s="299"/>
      <c r="TJ27" s="150"/>
      <c r="TK27" s="151"/>
      <c r="TM27" s="147"/>
      <c r="TN27" s="152"/>
      <c r="TO27" s="299"/>
      <c r="TP27" s="150"/>
      <c r="TQ27" s="151"/>
      <c r="TS27" s="147">
        <v>46083</v>
      </c>
      <c r="TT27" s="152">
        <v>692.36</v>
      </c>
      <c r="TU27" s="299">
        <f t="shared" si="204"/>
        <v>6.9236</v>
      </c>
      <c r="TV27" s="150">
        <f t="shared" si="206"/>
        <v>5.91434957236295e-5</v>
      </c>
      <c r="TW27" s="151">
        <f t="shared" si="207"/>
        <v>2442.08648679878</v>
      </c>
      <c r="TY27" s="147"/>
      <c r="TZ27" s="152"/>
      <c r="UA27" s="299"/>
      <c r="UB27" s="150"/>
      <c r="UC27" s="151"/>
      <c r="UE27" s="147"/>
      <c r="UF27" s="152"/>
      <c r="UG27" s="299"/>
      <c r="UH27" s="150"/>
      <c r="UI27" s="151"/>
      <c r="UK27" s="147"/>
      <c r="UL27" s="152"/>
      <c r="UM27" s="299"/>
      <c r="UN27" s="150"/>
      <c r="UO27" s="151"/>
    </row>
    <row r="28" ht="15" customHeight="1" spans="2:561">
      <c r="B28" s="215"/>
      <c r="C28" s="216"/>
      <c r="D28" s="217"/>
      <c r="E28" s="218"/>
      <c r="F28" s="217"/>
      <c r="G28" s="220"/>
      <c r="H28" s="215"/>
      <c r="I28" s="216"/>
      <c r="J28" s="217"/>
      <c r="K28" s="218"/>
      <c r="L28" s="217"/>
      <c r="N28" s="215"/>
      <c r="O28" s="216"/>
      <c r="P28" s="217"/>
      <c r="Q28" s="218"/>
      <c r="R28" s="217"/>
      <c r="T28" s="215"/>
      <c r="U28" s="216"/>
      <c r="V28" s="217"/>
      <c r="W28" s="218"/>
      <c r="X28" s="217"/>
      <c r="Z28" s="215"/>
      <c r="AA28" s="216"/>
      <c r="AB28" s="217"/>
      <c r="AC28" s="218"/>
      <c r="AD28" s="217"/>
      <c r="AF28" s="215"/>
      <c r="AG28" s="216"/>
      <c r="AH28" s="217"/>
      <c r="AI28" s="218"/>
      <c r="AJ28" s="218"/>
      <c r="AL28" s="215"/>
      <c r="AM28" s="216"/>
      <c r="AN28" s="217"/>
      <c r="AO28" s="218"/>
      <c r="AP28" s="218"/>
      <c r="AR28" s="215"/>
      <c r="AS28" s="216"/>
      <c r="AT28" s="217"/>
      <c r="AU28" s="218"/>
      <c r="AV28" s="218"/>
      <c r="AX28" s="215"/>
      <c r="AY28" s="216"/>
      <c r="AZ28" s="217"/>
      <c r="BA28" s="218"/>
      <c r="BB28" s="218"/>
      <c r="BD28" s="215"/>
      <c r="BE28" s="216"/>
      <c r="BF28" s="217"/>
      <c r="BG28" s="218"/>
      <c r="BH28" s="218"/>
      <c r="BJ28" s="215" t="s">
        <v>3923</v>
      </c>
      <c r="BK28" s="216" t="s">
        <v>3924</v>
      </c>
      <c r="BL28" s="217">
        <f t="shared" si="6"/>
        <v>6.8716</v>
      </c>
      <c r="BM28" s="218">
        <v>7.1301247771836e-5</v>
      </c>
      <c r="BN28" s="219">
        <f t="shared" si="122"/>
        <v>2041.00937190756</v>
      </c>
      <c r="BP28" s="215"/>
      <c r="BQ28" s="216"/>
      <c r="BR28" s="217"/>
      <c r="BS28" s="218"/>
      <c r="BT28" s="219"/>
      <c r="BV28" s="215"/>
      <c r="BW28" s="216"/>
      <c r="BX28" s="217"/>
      <c r="BY28" s="218"/>
      <c r="BZ28" s="219"/>
      <c r="CB28" s="215"/>
      <c r="CC28" s="216"/>
      <c r="CD28" s="217"/>
      <c r="CE28" s="218"/>
      <c r="CF28" s="219"/>
      <c r="CH28" s="215"/>
      <c r="CI28" s="216"/>
      <c r="CJ28" s="217"/>
      <c r="CK28" s="218"/>
      <c r="CL28" s="219"/>
      <c r="CN28" s="215"/>
      <c r="CO28" s="216"/>
      <c r="CP28" s="217"/>
      <c r="CQ28" s="218"/>
      <c r="CR28" s="219"/>
      <c r="CT28" s="260"/>
      <c r="CU28" s="261"/>
      <c r="CV28" s="217"/>
      <c r="CW28" s="218"/>
      <c r="CX28" s="219"/>
      <c r="CY28" s="217"/>
      <c r="DA28" s="260"/>
      <c r="DB28" s="261"/>
      <c r="DC28" s="217"/>
      <c r="DD28" s="218"/>
      <c r="DE28" s="219"/>
      <c r="DF28" s="217"/>
      <c r="DH28" s="260"/>
      <c r="DI28" s="261"/>
      <c r="DJ28" s="217"/>
      <c r="DK28" s="218"/>
      <c r="DL28" s="219"/>
      <c r="DM28" s="217"/>
      <c r="DO28" s="260"/>
      <c r="DP28" s="261"/>
      <c r="DQ28" s="217"/>
      <c r="DR28" s="218"/>
      <c r="DS28" s="219"/>
      <c r="DU28" s="260"/>
      <c r="DV28" s="261"/>
      <c r="DW28" s="217"/>
      <c r="DX28" s="218"/>
      <c r="DY28" s="219"/>
      <c r="EA28" s="260"/>
      <c r="EB28" s="261"/>
      <c r="EC28" s="217"/>
      <c r="ED28" s="218"/>
      <c r="EE28" s="219"/>
      <c r="EG28" s="265" t="s">
        <v>3925</v>
      </c>
      <c r="EH28" s="265" t="s">
        <v>3054</v>
      </c>
      <c r="EI28" s="217">
        <f t="shared" si="18"/>
        <v>7.071</v>
      </c>
      <c r="EJ28" s="264">
        <v>6.84931506849315e-5</v>
      </c>
      <c r="EK28" s="219">
        <f t="shared" si="134"/>
        <v>2064.77160231933</v>
      </c>
      <c r="EM28" s="265"/>
      <c r="EN28" s="265"/>
      <c r="EO28" s="217"/>
      <c r="EP28" s="264"/>
      <c r="EQ28" s="219"/>
      <c r="ES28" s="265"/>
      <c r="ET28" s="265"/>
      <c r="EU28" s="217"/>
      <c r="EV28" s="264"/>
      <c r="EW28" s="219"/>
      <c r="EY28" s="265"/>
      <c r="EZ28" s="265"/>
      <c r="FA28" s="217"/>
      <c r="FB28" s="264"/>
      <c r="FC28" s="219"/>
      <c r="FE28" s="265"/>
      <c r="FF28" s="265"/>
      <c r="FG28" s="217"/>
      <c r="FH28" s="264"/>
      <c r="FI28" s="219"/>
      <c r="FK28" s="265" t="s">
        <v>3926</v>
      </c>
      <c r="FL28" s="265" t="s">
        <v>3927</v>
      </c>
      <c r="FM28" s="217">
        <f t="shared" si="141"/>
        <v>6.5921</v>
      </c>
      <c r="FN28" s="264">
        <v>7.11743772241993e-5</v>
      </c>
      <c r="FO28" s="219">
        <f t="shared" si="142"/>
        <v>2131.33902701719</v>
      </c>
      <c r="FQ28" s="265"/>
      <c r="FR28" s="265"/>
      <c r="FS28" s="217"/>
      <c r="FT28" s="264"/>
      <c r="FU28" s="219"/>
      <c r="FW28" s="265"/>
      <c r="FX28" s="265"/>
      <c r="FY28" s="217"/>
      <c r="FZ28" s="264"/>
      <c r="GA28" s="219"/>
      <c r="GC28" s="265" t="s">
        <v>3928</v>
      </c>
      <c r="GD28" s="265" t="s">
        <v>3929</v>
      </c>
      <c r="GE28" s="217">
        <f t="shared" si="147"/>
        <v>6.4754</v>
      </c>
      <c r="GF28" s="272">
        <v>6.9060773480663e-5</v>
      </c>
      <c r="GG28" s="219">
        <f t="shared" si="148"/>
        <v>2236.15529542576</v>
      </c>
      <c r="GI28" s="265"/>
      <c r="GJ28" s="265"/>
      <c r="GK28" s="217"/>
      <c r="GL28" s="272"/>
      <c r="GM28" s="219"/>
      <c r="GO28" s="265"/>
      <c r="GP28" s="265"/>
      <c r="GQ28" s="217"/>
      <c r="GR28" s="272"/>
      <c r="GS28" s="219"/>
      <c r="GU28" s="265"/>
      <c r="GV28" s="265"/>
      <c r="GW28" s="217"/>
      <c r="GX28" s="272"/>
      <c r="GY28" s="219"/>
      <c r="HA28" s="265"/>
      <c r="HB28" s="265"/>
      <c r="HC28" s="217"/>
      <c r="HD28" s="272"/>
      <c r="HE28" s="219"/>
      <c r="HG28" s="168"/>
      <c r="HH28" s="168"/>
      <c r="HI28" s="149"/>
      <c r="HJ28" s="181"/>
      <c r="HK28" s="151"/>
      <c r="HM28" s="168"/>
      <c r="HN28" s="168"/>
      <c r="HO28" s="149"/>
      <c r="HP28" s="181"/>
      <c r="HQ28" s="151"/>
      <c r="HS28" s="168"/>
      <c r="HT28" s="168"/>
      <c r="HU28" s="149"/>
      <c r="HV28" s="181"/>
      <c r="HW28" s="151"/>
      <c r="HY28" s="168" t="s">
        <v>659</v>
      </c>
      <c r="HZ28" s="168" t="s">
        <v>660</v>
      </c>
      <c r="IA28" s="149">
        <f t="shared" si="163"/>
        <v>6.3693</v>
      </c>
      <c r="IB28" s="181">
        <v>7.00653647186363e-5</v>
      </c>
      <c r="IC28" s="151">
        <f t="shared" si="164"/>
        <v>2240.80934985006</v>
      </c>
      <c r="IE28" s="168"/>
      <c r="IF28" s="168"/>
      <c r="IG28" s="149"/>
      <c r="IH28" s="181"/>
      <c r="II28" s="151"/>
      <c r="IK28" s="168"/>
      <c r="IL28" s="168"/>
      <c r="IM28" s="149"/>
      <c r="IN28" s="181"/>
      <c r="IO28" s="151"/>
      <c r="IQ28" s="168" t="s">
        <v>661</v>
      </c>
      <c r="IR28" s="168" t="s">
        <v>662</v>
      </c>
      <c r="IS28" s="149">
        <f t="shared" si="170"/>
        <v>6.3014</v>
      </c>
      <c r="IT28" s="181">
        <v>6.97405036048495e-5</v>
      </c>
      <c r="IU28" s="151">
        <f t="shared" si="171"/>
        <v>2275.50540927413</v>
      </c>
      <c r="IW28" s="168"/>
      <c r="IX28" s="168"/>
      <c r="IY28" s="149"/>
      <c r="IZ28" s="181"/>
      <c r="JA28" s="151"/>
      <c r="JC28" s="168"/>
      <c r="JD28" s="168"/>
      <c r="JE28" s="149"/>
      <c r="JF28" s="181"/>
      <c r="JG28" s="151"/>
      <c r="JI28" s="168"/>
      <c r="JJ28" s="168"/>
      <c r="JK28" s="149"/>
      <c r="JL28" s="181"/>
      <c r="JM28" s="151"/>
      <c r="JO28" s="168"/>
      <c r="JP28" s="168"/>
      <c r="JQ28" s="149"/>
      <c r="JR28" s="181"/>
      <c r="JS28" s="151"/>
      <c r="JU28" s="168" t="s">
        <v>663</v>
      </c>
      <c r="JV28" s="168" t="s">
        <v>664</v>
      </c>
      <c r="JW28" s="149">
        <f t="shared" si="213"/>
        <v>6.7467</v>
      </c>
      <c r="JX28" s="181">
        <v>6.75440952642568e-5</v>
      </c>
      <c r="JY28" s="151">
        <f t="shared" si="214"/>
        <v>2194.42737338254</v>
      </c>
      <c r="KA28" s="168"/>
      <c r="KB28" s="168"/>
      <c r="KC28" s="149"/>
      <c r="KD28" s="181"/>
      <c r="KE28" s="151"/>
      <c r="KG28" s="168"/>
      <c r="KH28" s="168"/>
      <c r="KI28" s="149"/>
      <c r="KJ28" s="181"/>
      <c r="KK28" s="151"/>
      <c r="KM28" s="168"/>
      <c r="KN28" s="168"/>
      <c r="KO28" s="149"/>
      <c r="KP28" s="181"/>
      <c r="KQ28" s="151"/>
      <c r="KS28" s="168"/>
      <c r="KT28" s="168"/>
      <c r="KU28" s="149"/>
      <c r="KV28" s="181"/>
      <c r="KW28" s="151"/>
      <c r="KY28" s="168"/>
      <c r="KZ28" s="168"/>
      <c r="LA28" s="149"/>
      <c r="LB28" s="181"/>
      <c r="LC28" s="151"/>
      <c r="LE28" s="168"/>
      <c r="LF28" s="168"/>
      <c r="LG28" s="149"/>
      <c r="LH28" s="181"/>
      <c r="LI28" s="151"/>
      <c r="LK28" s="168">
        <v>44986</v>
      </c>
      <c r="LL28" s="168">
        <v>694</v>
      </c>
      <c r="LM28" s="149">
        <f t="shared" si="24"/>
        <v>6.94</v>
      </c>
      <c r="LN28" s="150">
        <f t="shared" si="25"/>
        <v>6.64823e-5</v>
      </c>
      <c r="LO28" s="151">
        <f t="shared" si="26"/>
        <v>2167.37716685754</v>
      </c>
      <c r="LQ28" s="168"/>
      <c r="LR28" s="168"/>
      <c r="LS28" s="149"/>
      <c r="LT28" s="150"/>
      <c r="LU28" s="151"/>
      <c r="LW28" s="168"/>
      <c r="LX28" s="168"/>
      <c r="LY28" s="149"/>
      <c r="LZ28" s="150"/>
      <c r="MA28" s="151"/>
      <c r="MC28" s="168"/>
      <c r="MD28" s="168"/>
      <c r="ME28" s="149"/>
      <c r="MF28" s="150"/>
      <c r="MG28" s="151"/>
      <c r="MI28" s="168"/>
      <c r="MJ28" s="168"/>
      <c r="MK28" s="149"/>
      <c r="ML28" s="150"/>
      <c r="MM28" s="151"/>
      <c r="MO28" s="167">
        <v>45139</v>
      </c>
      <c r="MP28" s="168">
        <v>712.83</v>
      </c>
      <c r="MQ28" s="149">
        <f t="shared" si="39"/>
        <v>7.1283</v>
      </c>
      <c r="MR28" s="150">
        <f t="shared" si="40"/>
        <v>6.64309e-5</v>
      </c>
      <c r="MS28" s="151">
        <f t="shared" si="41"/>
        <v>2111.75676785413</v>
      </c>
      <c r="MU28" s="167"/>
      <c r="MV28" s="168"/>
      <c r="MW28" s="149"/>
      <c r="MX28" s="150"/>
      <c r="MY28" s="151"/>
      <c r="NA28" s="167"/>
      <c r="NB28" s="168"/>
      <c r="NC28" s="149"/>
      <c r="ND28" s="150"/>
      <c r="NE28" s="151"/>
      <c r="NG28" s="167"/>
      <c r="NH28" s="168"/>
      <c r="NI28" s="149"/>
      <c r="NJ28" s="150"/>
      <c r="NK28" s="151"/>
      <c r="NM28" s="167"/>
      <c r="NN28" s="168"/>
      <c r="NO28" s="149"/>
      <c r="NP28" s="150"/>
      <c r="NQ28" s="151"/>
      <c r="NS28" s="167"/>
      <c r="NT28" s="168"/>
      <c r="NU28" s="149"/>
      <c r="NV28" s="150"/>
      <c r="NW28" s="151"/>
      <c r="NY28" s="167"/>
      <c r="NZ28" s="168"/>
      <c r="OA28" s="149"/>
      <c r="OB28" s="150"/>
      <c r="OC28" s="151"/>
      <c r="OE28" s="167"/>
      <c r="OF28" s="168"/>
      <c r="OG28" s="149"/>
      <c r="OH28" s="150"/>
      <c r="OI28" s="151"/>
      <c r="OK28" s="167"/>
      <c r="OL28" s="168"/>
      <c r="OM28" s="149"/>
      <c r="ON28" s="150"/>
      <c r="OO28" s="151"/>
      <c r="OQ28" s="167"/>
      <c r="OR28" s="168"/>
      <c r="OS28" s="149"/>
      <c r="OT28" s="150"/>
      <c r="OU28" s="151"/>
      <c r="OW28" s="167">
        <v>45474</v>
      </c>
      <c r="OX28" s="168">
        <v>712.65</v>
      </c>
      <c r="OY28" s="149">
        <f t="shared" si="69"/>
        <v>7.1265</v>
      </c>
      <c r="OZ28" s="150">
        <f t="shared" si="70"/>
        <v>6.20854e-5</v>
      </c>
      <c r="PA28" s="151">
        <f t="shared" si="71"/>
        <v>2260.13419997483</v>
      </c>
      <c r="PC28" s="167"/>
      <c r="PD28" s="168"/>
      <c r="PE28" s="149"/>
      <c r="PF28" s="150"/>
      <c r="PG28" s="151"/>
      <c r="PI28" s="167"/>
      <c r="PJ28" s="168"/>
      <c r="PK28" s="149"/>
      <c r="PL28" s="150"/>
      <c r="PM28" s="151"/>
      <c r="PO28" s="167"/>
      <c r="PP28" s="168"/>
      <c r="PQ28" s="149"/>
      <c r="PR28" s="150"/>
      <c r="PS28" s="151"/>
      <c r="PU28" s="167"/>
      <c r="PV28" s="168"/>
      <c r="PW28" s="149"/>
      <c r="PX28" s="150"/>
      <c r="PY28" s="151"/>
      <c r="QA28" s="167"/>
      <c r="QB28" s="168"/>
      <c r="QC28" s="149"/>
      <c r="QD28" s="150"/>
      <c r="QE28" s="151"/>
      <c r="QG28" s="167"/>
      <c r="QH28" s="168"/>
      <c r="QI28" s="149"/>
      <c r="QJ28" s="150"/>
      <c r="QK28" s="151"/>
      <c r="QM28" s="167"/>
      <c r="QN28" s="168"/>
      <c r="QO28" s="149"/>
      <c r="QP28" s="150"/>
      <c r="QQ28" s="151"/>
      <c r="QS28" s="167"/>
      <c r="QT28" s="168"/>
      <c r="QU28" s="149"/>
      <c r="QV28" s="150"/>
      <c r="QW28" s="151"/>
      <c r="QY28" s="167"/>
      <c r="QZ28" s="168"/>
      <c r="RA28" s="149"/>
      <c r="RB28" s="150"/>
      <c r="RC28" s="151"/>
      <c r="RE28" s="167"/>
      <c r="RF28" s="168"/>
      <c r="RG28" s="149"/>
      <c r="RH28" s="150"/>
      <c r="RI28" s="151"/>
      <c r="RK28" s="167"/>
      <c r="RL28" s="168"/>
      <c r="RM28" s="149"/>
      <c r="RN28" s="150"/>
      <c r="RO28" s="151"/>
      <c r="RQ28" s="167"/>
      <c r="RR28" s="168"/>
      <c r="RS28" s="149"/>
      <c r="RT28" s="150"/>
      <c r="RU28" s="151"/>
      <c r="RW28" s="147">
        <v>45839</v>
      </c>
      <c r="RX28" s="152">
        <v>715.34</v>
      </c>
      <c r="RY28" s="149">
        <f t="shared" si="199"/>
        <v>7.1534</v>
      </c>
      <c r="RZ28" s="150">
        <f>RZ$2</f>
        <v>6.10239824250931e-5</v>
      </c>
      <c r="SA28" s="151">
        <f t="shared" si="91"/>
        <v>2290.79878099924</v>
      </c>
      <c r="SC28" s="147"/>
      <c r="SD28" s="152"/>
      <c r="SE28" s="149"/>
      <c r="SF28" s="150"/>
      <c r="SG28" s="151"/>
      <c r="SI28" s="147"/>
      <c r="SJ28" s="152"/>
      <c r="SK28" s="149"/>
      <c r="SL28" s="150"/>
      <c r="SM28" s="151"/>
      <c r="SO28" s="147"/>
      <c r="SP28" s="152"/>
      <c r="SQ28" s="149"/>
      <c r="SR28" s="150"/>
      <c r="SS28" s="151"/>
      <c r="SU28" s="147"/>
      <c r="SV28" s="152"/>
      <c r="SW28" s="149"/>
      <c r="SX28" s="150"/>
      <c r="SY28" s="151"/>
      <c r="TA28" s="147">
        <v>45992</v>
      </c>
      <c r="TB28" s="152">
        <v>707.59</v>
      </c>
      <c r="TC28" s="299">
        <f t="shared" si="208"/>
        <v>7.0759</v>
      </c>
      <c r="TD28" s="150">
        <f>TD$2</f>
        <v>5.95876534382076e-5</v>
      </c>
      <c r="TE28" s="151">
        <f t="shared" si="97"/>
        <v>2371.71243234076</v>
      </c>
      <c r="TG28" s="147"/>
      <c r="TH28" s="152"/>
      <c r="TI28" s="299"/>
      <c r="TJ28" s="150"/>
      <c r="TK28" s="151"/>
      <c r="TM28" s="147"/>
      <c r="TN28" s="152"/>
      <c r="TO28" s="299"/>
      <c r="TP28" s="150"/>
      <c r="TQ28" s="151"/>
      <c r="TS28" s="147"/>
      <c r="TT28" s="152"/>
      <c r="TU28" s="299"/>
      <c r="TV28" s="150"/>
      <c r="TW28" s="151"/>
      <c r="TY28" s="147"/>
      <c r="TZ28" s="152"/>
      <c r="UA28" s="299"/>
      <c r="UB28" s="150"/>
      <c r="UC28" s="151"/>
      <c r="UE28" s="147"/>
      <c r="UF28" s="152"/>
      <c r="UG28" s="299"/>
      <c r="UH28" s="150"/>
      <c r="UI28" s="151"/>
      <c r="UK28" s="147"/>
      <c r="UL28" s="152"/>
      <c r="UM28" s="299"/>
      <c r="UN28" s="150"/>
      <c r="UO28" s="151"/>
    </row>
    <row r="29" spans="2:561">
      <c r="B29" s="221" t="s">
        <v>62</v>
      </c>
      <c r="C29" s="222"/>
      <c r="D29" s="223">
        <f>D6</f>
        <v>6.8792</v>
      </c>
      <c r="E29" s="224">
        <f>E6</f>
        <v>6.69232056215493e-5</v>
      </c>
      <c r="F29" s="225">
        <f>F6</f>
        <v>2172.1275729736</v>
      </c>
      <c r="H29" s="221" t="s">
        <v>62</v>
      </c>
      <c r="I29" s="222"/>
      <c r="J29" s="223">
        <f>J6</f>
        <v>6.9646</v>
      </c>
      <c r="K29" s="224">
        <f>K6</f>
        <v>6.56491055309371e-5</v>
      </c>
      <c r="L29" s="225">
        <f>L6</f>
        <v>2187.13206788617</v>
      </c>
      <c r="N29" s="221" t="s">
        <v>62</v>
      </c>
      <c r="O29" s="222"/>
      <c r="P29" s="223">
        <f>P6</f>
        <v>6.9357</v>
      </c>
      <c r="Q29" s="224">
        <f>Q6</f>
        <v>6.97495989398061e-5</v>
      </c>
      <c r="R29" s="225">
        <f>R6</f>
        <v>2067.13093126865</v>
      </c>
      <c r="T29" s="221" t="s">
        <v>62</v>
      </c>
      <c r="U29" s="222"/>
      <c r="V29" s="223">
        <f>V6</f>
        <v>6.8632</v>
      </c>
      <c r="W29" s="224">
        <f>W6</f>
        <v>6.87710611374733e-5</v>
      </c>
      <c r="X29" s="225">
        <f>X6</f>
        <v>2118.69098962583</v>
      </c>
      <c r="Z29" s="221" t="s">
        <v>62</v>
      </c>
      <c r="AA29" s="222"/>
      <c r="AB29" s="223">
        <f>AB6</f>
        <v>6.7025</v>
      </c>
      <c r="AC29" s="224">
        <f>AC6</f>
        <v>7.10984713828653e-5</v>
      </c>
      <c r="AD29" s="225">
        <f>AD6</f>
        <v>2098.47071988064</v>
      </c>
      <c r="AF29" s="221" t="s">
        <v>62</v>
      </c>
      <c r="AG29" s="222"/>
      <c r="AH29" s="223">
        <f>AH6</f>
        <v>6.6901</v>
      </c>
      <c r="AI29" s="224">
        <f>AI6</f>
        <v>7.12250712250712e-5</v>
      </c>
      <c r="AJ29" s="225">
        <f>AJ6</f>
        <v>2098.62333896354</v>
      </c>
      <c r="AL29" s="221" t="s">
        <v>62</v>
      </c>
      <c r="AM29" s="222"/>
      <c r="AN29" s="223">
        <f>AN6</f>
        <v>6.7335</v>
      </c>
      <c r="AO29" s="224">
        <f>AO6</f>
        <v>7.0212392487274e-5</v>
      </c>
      <c r="AP29" s="225">
        <f>AP6</f>
        <v>2115.17041657385</v>
      </c>
      <c r="AQ29">
        <f>1/AP29</f>
        <v>0.00047277514481306</v>
      </c>
      <c r="AR29" s="221" t="s">
        <v>62</v>
      </c>
      <c r="AS29" s="222"/>
      <c r="AT29" s="223">
        <f>AT6</f>
        <v>6.7286</v>
      </c>
      <c r="AU29" s="224">
        <f>AU6</f>
        <v>7.03705006861124e-5</v>
      </c>
      <c r="AV29" s="225">
        <f>AV6</f>
        <v>2111.95493862022</v>
      </c>
      <c r="AX29" s="221" t="s">
        <v>62</v>
      </c>
      <c r="AY29" s="222"/>
      <c r="AZ29" s="223">
        <f>AZ6</f>
        <v>6.8992</v>
      </c>
      <c r="BA29" s="224">
        <f>BA6</f>
        <v>6.95410292072323e-5</v>
      </c>
      <c r="BB29" s="225">
        <f>BB6</f>
        <v>2084.29962894249</v>
      </c>
      <c r="BD29" s="221" t="s">
        <v>62</v>
      </c>
      <c r="BE29" s="222"/>
      <c r="BF29" s="223">
        <f>BF6</f>
        <v>6.8747</v>
      </c>
      <c r="BG29" s="224">
        <f>BG6</f>
        <v>7.07463742483198e-5</v>
      </c>
      <c r="BH29" s="225">
        <f>BH6</f>
        <v>2056.0897202787</v>
      </c>
      <c r="BJ29" s="221" t="s">
        <v>62</v>
      </c>
      <c r="BK29" s="222"/>
      <c r="BL29" s="223">
        <f>BL6</f>
        <v>6.8841</v>
      </c>
      <c r="BM29" s="224">
        <f>BM6</f>
        <v>7.1301247771836e-5</v>
      </c>
      <c r="BN29" s="225">
        <f>BN6</f>
        <v>2037.30335120059</v>
      </c>
      <c r="BP29" s="221" t="s">
        <v>62</v>
      </c>
      <c r="BQ29" s="222"/>
      <c r="BR29" s="223">
        <f>BR6</f>
        <v>7.0879</v>
      </c>
      <c r="BS29" s="224">
        <f>BS6</f>
        <v>7.02740688685875e-5</v>
      </c>
      <c r="BT29" s="225">
        <f>BT6</f>
        <v>2007.64683474654</v>
      </c>
      <c r="BV29" s="221" t="s">
        <v>62</v>
      </c>
      <c r="BW29" s="222"/>
      <c r="BX29" s="223">
        <f>BX6</f>
        <v>7.0729</v>
      </c>
      <c r="BY29" s="224">
        <f>BY6</f>
        <v>7.05965407695023e-5</v>
      </c>
      <c r="BZ29" s="225">
        <f>BZ6</f>
        <v>2002.71458666177</v>
      </c>
      <c r="CB29" s="221" t="s">
        <v>62</v>
      </c>
      <c r="CC29" s="222"/>
      <c r="CD29" s="223">
        <f>CD6</f>
        <v>7.0582</v>
      </c>
      <c r="CE29" s="224">
        <f>CE6</f>
        <v>7.13903266107442e-5</v>
      </c>
      <c r="CF29" s="225">
        <f>CF6</f>
        <v>1984.57113711711</v>
      </c>
      <c r="CH29" s="221" t="s">
        <v>62</v>
      </c>
      <c r="CI29" s="222"/>
      <c r="CJ29" s="223">
        <f>CJ6</f>
        <v>7.0298</v>
      </c>
      <c r="CK29" s="224">
        <f>CK6</f>
        <v>7.097232079489e-5</v>
      </c>
      <c r="CL29" s="225">
        <f>CL6</f>
        <v>2004.3244473527</v>
      </c>
      <c r="CN29" s="221" t="s">
        <v>62</v>
      </c>
      <c r="CO29" s="222"/>
      <c r="CP29" s="223">
        <f>CP6</f>
        <v>6.9762</v>
      </c>
      <c r="CQ29" s="224">
        <f>CQ6</f>
        <v>7.18623118105709e-5</v>
      </c>
      <c r="CR29" s="225">
        <f>CR6</f>
        <v>1994.71058742582</v>
      </c>
      <c r="CT29" s="221" t="s">
        <v>62</v>
      </c>
      <c r="CU29" s="222"/>
      <c r="CV29" s="223">
        <f>CV6</f>
        <v>6.8845</v>
      </c>
      <c r="CW29" s="224">
        <f>CW6</f>
        <v>7.3327222731439e-5</v>
      </c>
      <c r="CX29" s="225">
        <f>CX6</f>
        <v>1980.89912121432</v>
      </c>
      <c r="CY29" s="223"/>
      <c r="DA29" s="221" t="s">
        <v>62</v>
      </c>
      <c r="DB29" s="222"/>
      <c r="DC29" s="223">
        <f>DC6</f>
        <v>7.0066</v>
      </c>
      <c r="DD29" s="224">
        <f>DD6</f>
        <v>7.0997515086972e-5</v>
      </c>
      <c r="DE29" s="225">
        <f>DE6</f>
        <v>2010.24748094653</v>
      </c>
      <c r="DF29" s="223"/>
      <c r="DH29" s="221" t="s">
        <v>62</v>
      </c>
      <c r="DI29" s="222"/>
      <c r="DJ29" s="223">
        <f>DJ6</f>
        <v>7.0851</v>
      </c>
      <c r="DK29" s="224">
        <f>DK6</f>
        <v>6.12088752869166e-5</v>
      </c>
      <c r="DL29" s="225">
        <f>DL6</f>
        <v>2305.8954707767</v>
      </c>
      <c r="DM29" s="223"/>
      <c r="DO29" s="221" t="s">
        <v>62</v>
      </c>
      <c r="DP29" s="222"/>
      <c r="DQ29" s="223">
        <f>DQ6</f>
        <v>7.0571</v>
      </c>
      <c r="DR29" s="224">
        <f>DR6</f>
        <v>6.538084341288e-5</v>
      </c>
      <c r="DS29" s="225">
        <f>DS6</f>
        <v>2167.32085417523</v>
      </c>
      <c r="DU29" s="221" t="s">
        <v>62</v>
      </c>
      <c r="DV29" s="222"/>
      <c r="DW29" s="223">
        <f>DW6</f>
        <v>7.1316</v>
      </c>
      <c r="DX29" s="224">
        <f>DX6</f>
        <v>6.79578661230037e-5</v>
      </c>
      <c r="DY29" s="225">
        <f>DY6</f>
        <v>2063.35184250379</v>
      </c>
      <c r="EA29" s="221" t="s">
        <v>62</v>
      </c>
      <c r="EB29" s="222"/>
      <c r="EC29" s="223">
        <f>EC6</f>
        <v>7.0795</v>
      </c>
      <c r="ED29" s="224">
        <f>ED6</f>
        <v>7.02000702000702e-5</v>
      </c>
      <c r="EE29" s="225">
        <f>EE6</f>
        <v>2012.14775054735</v>
      </c>
      <c r="EG29" s="221" t="s">
        <v>62</v>
      </c>
      <c r="EH29" s="222"/>
      <c r="EI29" s="223">
        <f>EI6</f>
        <v>6.9848</v>
      </c>
      <c r="EJ29" s="224">
        <f>EJ6</f>
        <v>6.84931506849315e-5</v>
      </c>
      <c r="EK29" s="225">
        <f>EK6</f>
        <v>2090.25312106288</v>
      </c>
      <c r="EM29" s="221" t="s">
        <v>62</v>
      </c>
      <c r="EN29" s="222"/>
      <c r="EO29" s="223">
        <f>EO6</f>
        <v>6.8605</v>
      </c>
      <c r="EP29" s="224">
        <f>EP6</f>
        <v>6.83760683760684e-5</v>
      </c>
      <c r="EQ29" s="225">
        <f>EQ6</f>
        <v>2131.76882151447</v>
      </c>
      <c r="ES29" s="221" t="s">
        <v>62</v>
      </c>
      <c r="ET29" s="222"/>
      <c r="EU29" s="223">
        <f>EU6</f>
        <v>6.8101</v>
      </c>
      <c r="EV29" s="224">
        <f>EV6</f>
        <v>7.3909830007391e-5</v>
      </c>
      <c r="EW29" s="225">
        <f>EW6</f>
        <v>1986.75496688742</v>
      </c>
      <c r="EY29" s="267" t="s">
        <v>62</v>
      </c>
      <c r="EZ29" s="268"/>
      <c r="FA29" s="269">
        <f>FA6</f>
        <v>6.7232</v>
      </c>
      <c r="FB29" s="250">
        <f>FB6</f>
        <v>6.83760683760684e-5</v>
      </c>
      <c r="FC29" s="270">
        <f>FC6</f>
        <v>2175.30342693955</v>
      </c>
      <c r="FE29" s="267" t="s">
        <v>62</v>
      </c>
      <c r="FF29" s="268"/>
      <c r="FG29" s="269">
        <f>FG6</f>
        <v>6.5782</v>
      </c>
      <c r="FH29" s="224">
        <f>FH6</f>
        <v>7.097232079489e-5</v>
      </c>
      <c r="FI29" s="225">
        <f>FI6</f>
        <v>2141.92332248943</v>
      </c>
      <c r="FK29" s="267" t="s">
        <v>62</v>
      </c>
      <c r="FL29" s="268"/>
      <c r="FM29" s="269">
        <f>FM6</f>
        <v>6.5249</v>
      </c>
      <c r="FN29" s="224">
        <f>FN6</f>
        <v>7.11743772241993e-5</v>
      </c>
      <c r="FO29" s="225">
        <f>FO6</f>
        <v>2153.28970558936</v>
      </c>
      <c r="FQ29" s="267" t="s">
        <v>62</v>
      </c>
      <c r="FR29" s="268"/>
      <c r="FS29" s="269">
        <f>FS6</f>
        <v>6.4709</v>
      </c>
      <c r="FT29" s="224">
        <f>FT6</f>
        <v>7.10732054015636e-5</v>
      </c>
      <c r="FU29" s="225">
        <f>FU6</f>
        <v>2174.34978132872</v>
      </c>
      <c r="FW29" s="267" t="s">
        <v>62</v>
      </c>
      <c r="FX29" s="268"/>
      <c r="FY29" s="269">
        <f>FY6</f>
        <v>6.4713</v>
      </c>
      <c r="FZ29" s="224">
        <f>FZ6</f>
        <v>7.10101189419492e-5</v>
      </c>
      <c r="GA29" s="225">
        <f>GA6</f>
        <v>2176.14698746774</v>
      </c>
      <c r="GC29" s="267" t="s">
        <v>62</v>
      </c>
      <c r="GD29" s="268"/>
      <c r="GE29" s="269">
        <f>GE6</f>
        <v>6.5713</v>
      </c>
      <c r="GF29" s="224">
        <f>GF6</f>
        <v>6.9060773480663e-5</v>
      </c>
      <c r="GG29" s="225">
        <f>GG6</f>
        <v>2203.52137324426</v>
      </c>
      <c r="GI29" s="267" t="s">
        <v>62</v>
      </c>
      <c r="GJ29" s="268"/>
      <c r="GK29" s="269">
        <f>GK6</f>
        <v>6.4672</v>
      </c>
      <c r="GL29" s="224">
        <f>GL6</f>
        <v>6.9204152249135e-5</v>
      </c>
      <c r="GM29" s="225">
        <f>GM6</f>
        <v>2234.35180603661</v>
      </c>
      <c r="GO29" s="267" t="s">
        <v>62</v>
      </c>
      <c r="GP29" s="268"/>
      <c r="GQ29" s="269">
        <f>GQ6</f>
        <v>6.3682</v>
      </c>
      <c r="GR29" s="224">
        <f>GR6</f>
        <v>7.00035001750088e-5</v>
      </c>
      <c r="GS29" s="225">
        <f>GS6</f>
        <v>2243.17703589711</v>
      </c>
      <c r="GU29" s="267" t="s">
        <v>62</v>
      </c>
      <c r="GV29" s="268"/>
      <c r="GW29" s="269">
        <f>GW6</f>
        <v>6.4601</v>
      </c>
      <c r="GX29" s="224">
        <f>GX6</f>
        <v>6.90369347600966e-5</v>
      </c>
      <c r="GY29" s="225">
        <f>GY6</f>
        <v>2242.22535254872</v>
      </c>
      <c r="HA29" s="267" t="s">
        <v>62</v>
      </c>
      <c r="HB29" s="268"/>
      <c r="HC29" s="279">
        <f>HC6</f>
        <v>6.4602</v>
      </c>
      <c r="HD29" s="280"/>
      <c r="HE29" s="281"/>
      <c r="HG29" s="161" t="s">
        <v>62</v>
      </c>
      <c r="HH29" s="282"/>
      <c r="HI29" s="292">
        <f>HI6</f>
        <v>6.4854</v>
      </c>
      <c r="HJ29" s="156"/>
      <c r="HK29" s="157"/>
      <c r="HM29" s="161" t="s">
        <v>62</v>
      </c>
      <c r="HN29" s="282"/>
      <c r="HO29" s="292">
        <f>HO6</f>
        <v>6.3907</v>
      </c>
      <c r="HP29" s="156"/>
      <c r="HQ29" s="157"/>
      <c r="HS29" s="161" t="s">
        <v>62</v>
      </c>
      <c r="HT29" s="282"/>
      <c r="HU29" s="292">
        <f>HU6</f>
        <v>6.3794</v>
      </c>
      <c r="HV29" s="156"/>
      <c r="HW29" s="157"/>
      <c r="HY29" s="153" t="s">
        <v>3930</v>
      </c>
      <c r="HZ29" s="154" t="s">
        <v>62</v>
      </c>
      <c r="IA29" s="155">
        <f>IA6</f>
        <v>6.3757</v>
      </c>
      <c r="IB29" s="156"/>
      <c r="IC29" s="157"/>
      <c r="IE29" s="153" t="s">
        <v>3930</v>
      </c>
      <c r="IF29" s="154" t="s">
        <v>62</v>
      </c>
      <c r="IG29" s="155">
        <f>IG6</f>
        <v>6.3492</v>
      </c>
      <c r="IH29" s="156"/>
      <c r="II29" s="157"/>
      <c r="IK29" s="153" t="s">
        <v>3930</v>
      </c>
      <c r="IL29" s="154" t="s">
        <v>62</v>
      </c>
      <c r="IM29" s="155">
        <f>IM6</f>
        <v>6.3222</v>
      </c>
      <c r="IN29" s="156"/>
      <c r="IO29" s="157"/>
      <c r="IQ29" s="153" t="s">
        <v>3930</v>
      </c>
      <c r="IR29" s="154" t="s">
        <v>62</v>
      </c>
      <c r="IS29" s="155">
        <f>IS6</f>
        <v>6.3482</v>
      </c>
      <c r="IT29" s="156"/>
      <c r="IU29" s="157"/>
      <c r="IW29" s="153" t="s">
        <v>3930</v>
      </c>
      <c r="IX29" s="154" t="s">
        <v>62</v>
      </c>
      <c r="IY29" s="155">
        <f>IY6</f>
        <v>6.6177</v>
      </c>
      <c r="IZ29" s="156"/>
      <c r="JA29" s="157"/>
      <c r="JC29" s="153" t="s">
        <v>3930</v>
      </c>
      <c r="JD29" s="154" t="s">
        <v>62</v>
      </c>
      <c r="JE29" s="155">
        <f>JE6</f>
        <v>6.6607</v>
      </c>
      <c r="JF29" s="156"/>
      <c r="JG29" s="157"/>
      <c r="JI29" s="153" t="s">
        <v>3930</v>
      </c>
      <c r="JJ29" s="154" t="s">
        <v>62</v>
      </c>
      <c r="JK29" s="155">
        <f>JK6</f>
        <v>6.7114</v>
      </c>
      <c r="JL29" s="156"/>
      <c r="JM29" s="157"/>
      <c r="JO29" s="153" t="s">
        <v>3930</v>
      </c>
      <c r="JP29" s="154" t="s">
        <v>62</v>
      </c>
      <c r="JQ29" s="155">
        <f>JQ6</f>
        <v>6.7437</v>
      </c>
      <c r="JR29" s="156"/>
      <c r="JS29" s="157"/>
      <c r="JU29" s="153" t="s">
        <v>3930</v>
      </c>
      <c r="JV29" s="154" t="s">
        <v>62</v>
      </c>
      <c r="JW29" s="155">
        <f>JW6</f>
        <v>6.8906</v>
      </c>
      <c r="JX29" s="156"/>
      <c r="JY29" s="157"/>
      <c r="KA29" s="153" t="s">
        <v>3930</v>
      </c>
      <c r="KB29" s="154" t="s">
        <v>62</v>
      </c>
      <c r="KC29" s="155">
        <f>KC6</f>
        <v>7.0998</v>
      </c>
      <c r="KD29" s="156"/>
      <c r="KE29" s="157"/>
      <c r="KG29" s="153" t="s">
        <v>3930</v>
      </c>
      <c r="KH29" s="154" t="s">
        <v>62</v>
      </c>
      <c r="KI29" s="155">
        <f>KI6</f>
        <v>7.1768</v>
      </c>
      <c r="KJ29" s="156"/>
      <c r="KK29" s="157"/>
      <c r="KM29" s="153" t="s">
        <v>3930</v>
      </c>
      <c r="KN29" s="154" t="s">
        <v>62</v>
      </c>
      <c r="KO29" s="155">
        <f>KO6</f>
        <v>7.1769</v>
      </c>
      <c r="KP29" s="156"/>
      <c r="KQ29" s="157"/>
      <c r="KS29" s="153" t="s">
        <v>3930</v>
      </c>
      <c r="KT29" s="154" t="s">
        <v>62</v>
      </c>
      <c r="KU29" s="155">
        <f>KU6</f>
        <v>6.9646</v>
      </c>
      <c r="KV29" s="156"/>
      <c r="KW29" s="157"/>
      <c r="KY29" s="153" t="s">
        <v>3930</v>
      </c>
      <c r="KZ29" s="154" t="s">
        <v>62</v>
      </c>
      <c r="LA29" s="155">
        <f>LA6</f>
        <v>6.7604</v>
      </c>
      <c r="LB29" s="156"/>
      <c r="LC29" s="157"/>
      <c r="LE29" s="153" t="s">
        <v>3930</v>
      </c>
      <c r="LF29" s="154" t="s">
        <v>62</v>
      </c>
      <c r="LG29" s="155">
        <f>LG6</f>
        <v>6.9519</v>
      </c>
      <c r="LH29" s="156"/>
      <c r="LI29" s="157"/>
      <c r="LK29" s="153" t="s">
        <v>3930</v>
      </c>
      <c r="LL29" s="154" t="s">
        <v>62</v>
      </c>
      <c r="LM29" s="155">
        <f>LM6</f>
        <v>6.8717</v>
      </c>
      <c r="LN29" s="156"/>
      <c r="LO29" s="157"/>
      <c r="LQ29" s="153" t="s">
        <v>3930</v>
      </c>
      <c r="LR29" s="154" t="s">
        <v>62</v>
      </c>
      <c r="LS29" s="155">
        <f>LS6</f>
        <v>6.924</v>
      </c>
      <c r="LT29" s="156"/>
      <c r="LU29" s="157"/>
      <c r="LW29" s="153" t="s">
        <v>3930</v>
      </c>
      <c r="LX29" s="154" t="s">
        <v>62</v>
      </c>
      <c r="LY29" s="155">
        <f>LY6</f>
        <v>7.0821</v>
      </c>
      <c r="LZ29" s="156"/>
      <c r="MA29" s="157"/>
      <c r="MC29" s="153" t="s">
        <v>3930</v>
      </c>
      <c r="MD29" s="154" t="s">
        <v>62</v>
      </c>
      <c r="ME29" s="155">
        <f>ME6</f>
        <v>7.2258</v>
      </c>
      <c r="MF29" s="156"/>
      <c r="MG29" s="157"/>
      <c r="MI29" s="153" t="s">
        <v>3930</v>
      </c>
      <c r="MJ29" s="154" t="s">
        <v>62</v>
      </c>
      <c r="MK29" s="155">
        <f>MK6</f>
        <v>7.1305</v>
      </c>
      <c r="ML29" s="156"/>
      <c r="MM29" s="157"/>
      <c r="MO29" s="153" t="s">
        <v>3930</v>
      </c>
      <c r="MP29" s="154" t="s">
        <v>62</v>
      </c>
      <c r="MQ29" s="155">
        <f>MQ6</f>
        <v>7.1811</v>
      </c>
      <c r="MR29" s="156"/>
      <c r="MS29" s="157"/>
      <c r="MU29" s="153" t="s">
        <v>3930</v>
      </c>
      <c r="MV29" s="154" t="s">
        <v>62</v>
      </c>
      <c r="MW29" s="155">
        <f>MW6</f>
        <v>7.1798</v>
      </c>
      <c r="MX29" s="156"/>
      <c r="MY29" s="157"/>
      <c r="NA29" s="153" t="s">
        <v>3930</v>
      </c>
      <c r="NB29" s="154" t="s">
        <v>62</v>
      </c>
      <c r="NC29" s="155">
        <f>NC6</f>
        <v>7.1779</v>
      </c>
      <c r="ND29" s="156"/>
      <c r="NE29" s="157"/>
      <c r="NG29" s="153" t="s">
        <v>3930</v>
      </c>
      <c r="NH29" s="154" t="s">
        <v>62</v>
      </c>
      <c r="NI29" s="155">
        <f>NI6</f>
        <v>7.1018</v>
      </c>
      <c r="NJ29" s="156"/>
      <c r="NK29" s="157"/>
      <c r="NM29" s="153" t="s">
        <v>3930</v>
      </c>
      <c r="NN29" s="154" t="s">
        <v>62</v>
      </c>
      <c r="NO29" s="155">
        <f>NO6</f>
        <v>7.0827</v>
      </c>
      <c r="NP29" s="156"/>
      <c r="NQ29" s="157"/>
      <c r="NS29" s="153" t="s">
        <v>3930</v>
      </c>
      <c r="NT29" s="154" t="s">
        <v>62</v>
      </c>
      <c r="NU29" s="155">
        <f>NU6</f>
        <v>7.1036</v>
      </c>
      <c r="NV29" s="156"/>
      <c r="NW29" s="157"/>
      <c r="NY29" s="153" t="s">
        <v>3930</v>
      </c>
      <c r="NZ29" s="154" t="s">
        <v>62</v>
      </c>
      <c r="OA29" s="155">
        <f>OA6</f>
        <v>7.095</v>
      </c>
      <c r="OB29" s="156"/>
      <c r="OC29" s="157"/>
      <c r="OE29" s="153" t="s">
        <v>3930</v>
      </c>
      <c r="OF29" s="154" t="s">
        <v>62</v>
      </c>
      <c r="OG29" s="155">
        <f>OG6</f>
        <v>7.1063</v>
      </c>
      <c r="OH29" s="156"/>
      <c r="OI29" s="157"/>
      <c r="OK29" s="153" t="s">
        <v>3930</v>
      </c>
      <c r="OL29" s="154" t="s">
        <v>62</v>
      </c>
      <c r="OM29" s="155">
        <f>OM6</f>
        <v>7.1088</v>
      </c>
      <c r="ON29" s="156"/>
      <c r="OO29" s="157"/>
      <c r="OQ29" s="153" t="s">
        <v>3930</v>
      </c>
      <c r="OR29" s="154" t="s">
        <v>62</v>
      </c>
      <c r="OS29" s="155">
        <f>OS6</f>
        <v>7.1268</v>
      </c>
      <c r="OT29" s="156"/>
      <c r="OU29" s="157"/>
      <c r="OW29" s="153" t="s">
        <v>3930</v>
      </c>
      <c r="OX29" s="154" t="s">
        <v>62</v>
      </c>
      <c r="OY29" s="155">
        <f>OY6</f>
        <v>7.1346</v>
      </c>
      <c r="OZ29" s="156"/>
      <c r="PA29" s="157"/>
      <c r="PC29" s="153" t="s">
        <v>3930</v>
      </c>
      <c r="PD29" s="154" t="s">
        <v>62</v>
      </c>
      <c r="PE29" s="155">
        <f>PE6</f>
        <v>7.1124</v>
      </c>
      <c r="PF29" s="156"/>
      <c r="PG29" s="157"/>
      <c r="PI29" s="153" t="s">
        <v>3930</v>
      </c>
      <c r="PJ29" s="154" t="s">
        <v>62</v>
      </c>
      <c r="PK29" s="155">
        <f>PK6</f>
        <v>7.0074</v>
      </c>
      <c r="PL29" s="156"/>
      <c r="PM29" s="157"/>
      <c r="PO29" s="153" t="s">
        <v>3930</v>
      </c>
      <c r="PP29" s="154" t="s">
        <v>62</v>
      </c>
      <c r="PQ29" s="155">
        <f>PQ6</f>
        <v>7.125</v>
      </c>
      <c r="PR29" s="156"/>
      <c r="PS29" s="157"/>
      <c r="PU29" s="153" t="s">
        <v>3930</v>
      </c>
      <c r="PV29" s="154" t="s">
        <v>62</v>
      </c>
      <c r="PW29" s="155">
        <f>PW6</f>
        <v>7.1877</v>
      </c>
      <c r="PX29" s="156"/>
      <c r="PY29" s="157"/>
      <c r="QA29" s="153" t="s">
        <v>3930</v>
      </c>
      <c r="QB29" s="154" t="s">
        <v>62</v>
      </c>
      <c r="QC29" s="155">
        <f>QC6</f>
        <v>7.1884</v>
      </c>
      <c r="QD29" s="156"/>
      <c r="QE29" s="157"/>
      <c r="QG29" s="153" t="s">
        <v>3930</v>
      </c>
      <c r="QH29" s="154" t="s">
        <v>62</v>
      </c>
      <c r="QI29" s="155">
        <f>QI6</f>
        <v>7.1889</v>
      </c>
      <c r="QJ29" s="156"/>
      <c r="QK29" s="157"/>
      <c r="QM29" s="153" t="s">
        <v>3930</v>
      </c>
      <c r="QN29" s="154" t="s">
        <v>62</v>
      </c>
      <c r="QO29" s="155">
        <f>QO6</f>
        <v>7.1738</v>
      </c>
      <c r="QP29" s="156"/>
      <c r="QQ29" s="157"/>
      <c r="QS29" s="153" t="s">
        <v>3930</v>
      </c>
      <c r="QT29" s="154" t="s">
        <v>62</v>
      </c>
      <c r="QU29" s="155">
        <f>QU6</f>
        <v>7.1738</v>
      </c>
      <c r="QV29" s="156"/>
      <c r="QW29" s="157"/>
      <c r="QY29" s="153" t="s">
        <v>3930</v>
      </c>
      <c r="QZ29" s="154" t="s">
        <v>62</v>
      </c>
      <c r="RA29" s="155">
        <f>RA6</f>
        <v>7.1782</v>
      </c>
      <c r="RB29" s="156"/>
      <c r="RC29" s="157"/>
      <c r="RE29" s="153" t="s">
        <v>3930</v>
      </c>
      <c r="RF29" s="154" t="s">
        <v>62</v>
      </c>
      <c r="RG29" s="155">
        <f>RG6</f>
        <v>7.2014</v>
      </c>
      <c r="RH29" s="156"/>
      <c r="RI29" s="157"/>
      <c r="RK29" s="153" t="s">
        <v>3930</v>
      </c>
      <c r="RL29" s="154" t="s">
        <v>62</v>
      </c>
      <c r="RM29" s="155">
        <f>RM6</f>
        <v>7.1848</v>
      </c>
      <c r="RN29" s="156"/>
      <c r="RO29" s="157"/>
      <c r="RQ29" s="153" t="s">
        <v>3930</v>
      </c>
      <c r="RR29" s="154" t="s">
        <v>62</v>
      </c>
      <c r="RS29" s="155">
        <f>RS6</f>
        <v>7.1586</v>
      </c>
      <c r="RT29" s="156"/>
      <c r="RU29" s="157"/>
      <c r="RW29" s="153" t="s">
        <v>3930</v>
      </c>
      <c r="RX29" s="154" t="s">
        <v>62</v>
      </c>
      <c r="RY29" s="155">
        <f>RY6</f>
        <v>7.1494</v>
      </c>
      <c r="RZ29" s="156"/>
      <c r="SA29" s="157"/>
      <c r="SC29" s="153" t="s">
        <v>3930</v>
      </c>
      <c r="SD29" s="154" t="s">
        <v>62</v>
      </c>
      <c r="SE29" s="155">
        <f>SE6</f>
        <v>7.103</v>
      </c>
      <c r="SF29" s="156"/>
      <c r="SG29" s="157"/>
      <c r="SI29" s="153" t="s">
        <v>3930</v>
      </c>
      <c r="SJ29" s="154" t="s">
        <v>62</v>
      </c>
      <c r="SK29" s="155">
        <f>SK6</f>
        <v>7.1055</v>
      </c>
      <c r="SL29" s="156"/>
      <c r="SM29" s="157"/>
      <c r="SO29" s="153" t="s">
        <v>3930</v>
      </c>
      <c r="SP29" s="154" t="s">
        <v>62</v>
      </c>
      <c r="SQ29" s="155">
        <f>SQ6</f>
        <v>7.088</v>
      </c>
      <c r="SR29" s="156"/>
      <c r="SS29" s="157"/>
      <c r="SU29" s="153" t="s">
        <v>3930</v>
      </c>
      <c r="SV29" s="154" t="s">
        <v>62</v>
      </c>
      <c r="SW29" s="155">
        <f>SW6</f>
        <v>7.0789</v>
      </c>
      <c r="SX29" s="156"/>
      <c r="SY29" s="157"/>
      <c r="TA29" s="153" t="s">
        <v>3930</v>
      </c>
      <c r="TB29" s="154" t="s">
        <v>62</v>
      </c>
      <c r="TC29" s="155">
        <f>TC6</f>
        <v>7.0288</v>
      </c>
      <c r="TD29" s="156"/>
      <c r="TE29" s="157"/>
      <c r="TG29" s="153" t="s">
        <v>3930</v>
      </c>
      <c r="TH29" s="154" t="s">
        <v>62</v>
      </c>
      <c r="TI29" s="155">
        <f>TI6</f>
        <v>6.9678</v>
      </c>
      <c r="TJ29" s="156"/>
      <c r="TK29" s="157"/>
      <c r="TM29" s="153" t="s">
        <v>3930</v>
      </c>
      <c r="TN29" s="154" t="s">
        <v>62</v>
      </c>
      <c r="TO29" s="155">
        <f>TO6</f>
        <v>6.9228</v>
      </c>
      <c r="TP29" s="156"/>
      <c r="TQ29" s="157"/>
      <c r="TS29" s="153" t="s">
        <v>3930</v>
      </c>
      <c r="TT29" s="154" t="s">
        <v>62</v>
      </c>
      <c r="TU29" s="155">
        <f>TU6</f>
        <v>6.9194</v>
      </c>
      <c r="TV29" s="156"/>
      <c r="TW29" s="157"/>
      <c r="TY29" s="153" t="s">
        <v>3930</v>
      </c>
      <c r="TZ29" s="154" t="s">
        <v>62</v>
      </c>
      <c r="UA29" s="155">
        <f>UA6</f>
        <v>6.8628</v>
      </c>
      <c r="UB29" s="156"/>
      <c r="UC29" s="157"/>
      <c r="UE29" s="153" t="s">
        <v>3930</v>
      </c>
      <c r="UF29" s="154" t="s">
        <v>62</v>
      </c>
      <c r="UG29" s="155">
        <f>UG6</f>
        <v>6.8176</v>
      </c>
      <c r="UH29" s="156"/>
      <c r="UI29" s="157"/>
      <c r="UK29" s="153" t="s">
        <v>3930</v>
      </c>
      <c r="UL29" s="154" t="s">
        <v>62</v>
      </c>
      <c r="UM29" s="155">
        <f>UM6</f>
        <v>6.8109</v>
      </c>
      <c r="UN29" s="156"/>
      <c r="UO29" s="157"/>
    </row>
    <row r="30" spans="2:561">
      <c r="B30" s="226" t="s">
        <v>63</v>
      </c>
      <c r="C30" s="227"/>
      <c r="D30" s="228">
        <f>AVERAGE(D6:D28)</f>
        <v>6.84453684210526</v>
      </c>
      <c r="E30" s="229">
        <f>AVERAGE(E6:E28)</f>
        <v>6.69232056215493e-5</v>
      </c>
      <c r="F30" s="230">
        <f>AVERAGE(F6:F28)</f>
        <v>2183.13932363376</v>
      </c>
      <c r="H30" s="226" t="s">
        <v>63</v>
      </c>
      <c r="I30" s="227"/>
      <c r="J30" s="228">
        <f>AVERAGE(J6:J28)</f>
        <v>6.92639444444445</v>
      </c>
      <c r="K30" s="229">
        <f>AVERAGE(K6:K28)</f>
        <v>6.56491055309371e-5</v>
      </c>
      <c r="L30" s="230">
        <f>AVERAGE(L6:L28)</f>
        <v>2199.21307047773</v>
      </c>
      <c r="N30" s="226" t="s">
        <v>63</v>
      </c>
      <c r="O30" s="227"/>
      <c r="P30" s="228">
        <f>AVERAGE(P6:P28)</f>
        <v>6.9351</v>
      </c>
      <c r="Q30" s="229">
        <f>AVERAGE(Q6:Q28)</f>
        <v>6.97495989398061e-5</v>
      </c>
      <c r="R30" s="230">
        <f>AVERAGE(R6:R28)</f>
        <v>2067.32168568228</v>
      </c>
      <c r="T30" s="226" t="s">
        <v>63</v>
      </c>
      <c r="U30" s="227"/>
      <c r="V30" s="228">
        <f>AVERAGE(V6:V28)</f>
        <v>6.885345</v>
      </c>
      <c r="W30" s="229">
        <f>AVERAGE(W6:W28)</f>
        <v>6.87710611374733e-5</v>
      </c>
      <c r="X30" s="230">
        <f>AVERAGE(X6:X28)</f>
        <v>2111.89411402548</v>
      </c>
      <c r="Z30" s="226" t="s">
        <v>63</v>
      </c>
      <c r="AA30" s="227"/>
      <c r="AB30" s="228">
        <f>AVERAGE(AB6:AB28)</f>
        <v>6.78965</v>
      </c>
      <c r="AC30" s="229">
        <f>AVERAGE(AC6:AC28)</f>
        <v>7.10984713828653e-5</v>
      </c>
      <c r="AD30" s="230">
        <f>AVERAGE(AD6:AD28)</f>
        <v>2071.62716598835</v>
      </c>
      <c r="AF30" s="226" t="s">
        <v>63</v>
      </c>
      <c r="AG30" s="227"/>
      <c r="AH30" s="228">
        <f>AVERAGE(AH6:AH28)</f>
        <v>6.73636</v>
      </c>
      <c r="AI30" s="224">
        <f>AVERAGE(AI6:AI20)</f>
        <v>7.12250712250712e-5</v>
      </c>
      <c r="AJ30" s="225">
        <f>AVERAGE(AJ6:AJ20)</f>
        <v>2084.25854888527</v>
      </c>
      <c r="AL30" s="226" t="s">
        <v>63</v>
      </c>
      <c r="AM30" s="227"/>
      <c r="AN30" s="228">
        <f>AVERAGE(AN6:AN28)</f>
        <v>6.70926666666667</v>
      </c>
      <c r="AO30" s="224">
        <f>AVERAGE(AO6:AO20)</f>
        <v>7.0212392487274e-5</v>
      </c>
      <c r="AP30" s="225">
        <f>AVERAGE(AP6:AP20)</f>
        <v>2122.49171955141</v>
      </c>
      <c r="AQ30">
        <f>1/AP30</f>
        <v>0.000471144358674508</v>
      </c>
      <c r="AR30" s="226" t="s">
        <v>63</v>
      </c>
      <c r="AS30" s="227"/>
      <c r="AT30" s="228">
        <f>AVERAGE(AT6:AT28)</f>
        <v>6.71509047619048</v>
      </c>
      <c r="AU30" s="224">
        <f>AVERAGE(AU6:AU20)</f>
        <v>7.03705006861124e-5</v>
      </c>
      <c r="AV30" s="225">
        <f>AVERAGE(AV6:AV20)</f>
        <v>2116.29527132128</v>
      </c>
      <c r="AX30" s="226" t="s">
        <v>63</v>
      </c>
      <c r="AY30" s="227"/>
      <c r="AZ30" s="228">
        <f>AVERAGE(AZ6:AZ28)</f>
        <v>6.85235</v>
      </c>
      <c r="BA30" s="224">
        <f>AVERAGE(BA6:BA20)</f>
        <v>6.95410292072323e-5</v>
      </c>
      <c r="BB30" s="225">
        <f>AVERAGE(BB6:BB20)</f>
        <v>2089.46767012727</v>
      </c>
      <c r="BD30" s="226" t="s">
        <v>63</v>
      </c>
      <c r="BE30" s="227"/>
      <c r="BF30" s="228">
        <f>AVERAGE(BF6:BF28)</f>
        <v>6.88202631578947</v>
      </c>
      <c r="BG30" s="224">
        <f>AVERAGE(BG6:BG20)</f>
        <v>7.07463742483198e-5</v>
      </c>
      <c r="BH30" s="247">
        <f>AVERAGE(BH6:BH28)</f>
        <v>2053.9106406251</v>
      </c>
      <c r="BJ30" s="226" t="s">
        <v>63</v>
      </c>
      <c r="BK30" s="227"/>
      <c r="BL30" s="228">
        <f>AVERAGE(BL6:BL28)</f>
        <v>6.8752347826087</v>
      </c>
      <c r="BM30" s="224">
        <f>AVERAGE(BM6:BM20)</f>
        <v>7.1301247771836e-5</v>
      </c>
      <c r="BN30" s="247">
        <f>AVERAGE(BN6:BN28)</f>
        <v>2039.93404211638</v>
      </c>
      <c r="BP30" s="226" t="s">
        <v>63</v>
      </c>
      <c r="BQ30" s="227"/>
      <c r="BR30" s="228">
        <f>AVERAGE(BR6:BR28)</f>
        <v>7.0214</v>
      </c>
      <c r="BS30" s="224">
        <f>AVERAGE(BS6:BS20)</f>
        <v>7.02740688685875e-5</v>
      </c>
      <c r="BT30" s="247">
        <f>AVERAGE(BT6:BT28)</f>
        <v>2026.78475617999</v>
      </c>
      <c r="BV30" s="226" t="s">
        <v>63</v>
      </c>
      <c r="BW30" s="227"/>
      <c r="BX30" s="228">
        <f>AVERAGE(BX6:BX28)</f>
        <v>7.078455</v>
      </c>
      <c r="BY30" s="224">
        <f>AVERAGE(BY6:BY20)</f>
        <v>7.05965407695023e-5</v>
      </c>
      <c r="BZ30" s="247">
        <f>AVERAGE(BZ6:BZ28)</f>
        <v>2001.14489635462</v>
      </c>
      <c r="CB30" s="226" t="s">
        <v>63</v>
      </c>
      <c r="CC30" s="227"/>
      <c r="CD30" s="228">
        <f>AVERAGE(CD6:CD28)</f>
        <v>7.07121176470588</v>
      </c>
      <c r="CE30" s="224">
        <f>AVERAGE(CE6:CE20)</f>
        <v>7.13903266107442e-5</v>
      </c>
      <c r="CF30" s="247">
        <f>AVERAGE(CF6:CF28)</f>
        <v>1980.92033058273</v>
      </c>
      <c r="CH30" s="226" t="s">
        <v>63</v>
      </c>
      <c r="CI30" s="227"/>
      <c r="CJ30" s="228">
        <f>AVERAGE(CJ6:CJ28)</f>
        <v>7.0177380952381</v>
      </c>
      <c r="CK30" s="224">
        <f>AVERAGE(CK6:CK20)</f>
        <v>7.097232079489e-5</v>
      </c>
      <c r="CL30" s="247">
        <f>AVERAGE(CL6:CL28)</f>
        <v>2007.78051524284</v>
      </c>
      <c r="CN30" s="226" t="s">
        <v>63</v>
      </c>
      <c r="CO30" s="227"/>
      <c r="CP30" s="228">
        <f>AVERAGE(CP6:CP28)</f>
        <v>7.01281818181818</v>
      </c>
      <c r="CQ30" s="224">
        <f>AVERAGE(CQ6:CQ20)</f>
        <v>7.18623118105709e-5</v>
      </c>
      <c r="CR30" s="247">
        <f>AVERAGE(CR6:CR28)</f>
        <v>1984.31466780478</v>
      </c>
      <c r="CT30" s="226" t="s">
        <v>63</v>
      </c>
      <c r="CU30" s="227"/>
      <c r="CV30" s="228">
        <f>AVERAGE(CV6:CV28)</f>
        <v>6.94063</v>
      </c>
      <c r="CW30" s="224">
        <f>AVERAGE(CW6:CW20)</f>
        <v>7.3327222731439e-5</v>
      </c>
      <c r="CX30" s="247">
        <f>AVERAGE(CX6:CX28)</f>
        <v>1964.91403537689</v>
      </c>
      <c r="CY30" s="228"/>
      <c r="DA30" s="226" t="s">
        <v>63</v>
      </c>
      <c r="DB30" s="227"/>
      <c r="DC30" s="228">
        <f>AVERAGE(DC6:DC28)</f>
        <v>6.99232</v>
      </c>
      <c r="DD30" s="224">
        <f>AVERAGE(DD6:DD20)</f>
        <v>7.0997515086972e-5</v>
      </c>
      <c r="DE30" s="247">
        <f>AVERAGE(DE6:DE28)</f>
        <v>2014.37474691009</v>
      </c>
      <c r="DF30" s="228"/>
      <c r="DH30" s="226" t="s">
        <v>63</v>
      </c>
      <c r="DI30" s="227"/>
      <c r="DJ30" s="228">
        <f>AVERAGE(DJ6:DJ28)</f>
        <v>7.01194545454546</v>
      </c>
      <c r="DK30" s="224">
        <f>AVERAGE(DK6:DK20)</f>
        <v>6.12088752869166e-5</v>
      </c>
      <c r="DL30" s="247">
        <f>AVERAGE(DL6:DL28)</f>
        <v>2330.11833503687</v>
      </c>
      <c r="DM30" s="228"/>
      <c r="DO30" s="226" t="s">
        <v>63</v>
      </c>
      <c r="DP30" s="227"/>
      <c r="DQ30" s="228">
        <f>AVERAGE(DQ6:DQ28)</f>
        <v>7.06862857142857</v>
      </c>
      <c r="DR30" s="224">
        <f>AVERAGE(DR6:DR20)</f>
        <v>6.538084341288e-5</v>
      </c>
      <c r="DS30" s="247">
        <f>AVERAGE(DS6:DS28)</f>
        <v>2163.80557765525</v>
      </c>
      <c r="DU30" s="226" t="s">
        <v>63</v>
      </c>
      <c r="DV30" s="227"/>
      <c r="DW30" s="228">
        <f>AVERAGE(DW6:DW28)</f>
        <v>7.0986</v>
      </c>
      <c r="DX30" s="224">
        <f>AVERAGE(DX6:DX20)</f>
        <v>6.79578661230037e-5</v>
      </c>
      <c r="DY30" s="247">
        <f>AVERAGE(DY6:DY28)</f>
        <v>2072.95699187253</v>
      </c>
      <c r="EA30" s="226" t="s">
        <v>63</v>
      </c>
      <c r="EB30" s="227"/>
      <c r="EC30" s="228">
        <f>AVERAGE(EC6:EC28)</f>
        <v>7.08671</v>
      </c>
      <c r="ED30" s="224">
        <f>AVERAGE(ED6:ED20)</f>
        <v>7.02000702000702e-5</v>
      </c>
      <c r="EE30" s="247">
        <f>AVERAGE(EE6:EE28)</f>
        <v>2010.11347422542</v>
      </c>
      <c r="EG30" s="226" t="s">
        <v>63</v>
      </c>
      <c r="EH30" s="227"/>
      <c r="EI30" s="228">
        <f>AVERAGE(EI6:EI28)</f>
        <v>7.00883043478261</v>
      </c>
      <c r="EJ30" s="224">
        <f>AVERAGE(EJ6:EJ20)</f>
        <v>6.84931506849315e-5</v>
      </c>
      <c r="EK30" s="247">
        <f>AVERAGE(EK6:EK28)</f>
        <v>2083.11973345343</v>
      </c>
      <c r="EM30" s="226" t="s">
        <v>63</v>
      </c>
      <c r="EN30" s="227"/>
      <c r="EO30" s="228">
        <f>AVERAGE(EO6:EO28)</f>
        <v>6.93458571428571</v>
      </c>
      <c r="EP30" s="224">
        <f>AVERAGE(EP6:EP20)</f>
        <v>6.83760683760684e-5</v>
      </c>
      <c r="EQ30" s="247">
        <f>AVERAGE(EQ6:EQ28)</f>
        <v>2109.0411682881</v>
      </c>
      <c r="ES30" s="226" t="s">
        <v>63</v>
      </c>
      <c r="ET30" s="227"/>
      <c r="EU30" s="228">
        <f>AVERAGE(EU6:EU28)</f>
        <v>6.81475</v>
      </c>
      <c r="EV30" s="266">
        <f>AVERAGE(EV6:EV27)</f>
        <v>7.3909830007391e-5</v>
      </c>
      <c r="EW30" s="247">
        <f>AVERAGE(EW6:EW28)</f>
        <v>1985.43138424235</v>
      </c>
      <c r="EY30" s="226" t="s">
        <v>63</v>
      </c>
      <c r="EZ30" s="227"/>
      <c r="FA30" s="228">
        <f>AVERAGE(FA6:FA28)</f>
        <v>6.7111125</v>
      </c>
      <c r="FB30" s="271">
        <f>AVERAGE(FB6:FB27)</f>
        <v>6.83760683760684e-5</v>
      </c>
      <c r="FC30" s="247">
        <f>AVERAGE(FC6:FC28)</f>
        <v>2179.26936304589</v>
      </c>
      <c r="FE30" s="226" t="s">
        <v>63</v>
      </c>
      <c r="FF30" s="227"/>
      <c r="FG30" s="228">
        <f>AVERAGE(FG6:FG28)</f>
        <v>6.60876666666667</v>
      </c>
      <c r="FH30" s="266">
        <f>AVERAGE(FH6:FH27)</f>
        <v>7.097232079489e-5</v>
      </c>
      <c r="FI30" s="270">
        <f>AVERAGE(FI6:FI28)</f>
        <v>2132.11764386599</v>
      </c>
      <c r="FK30" s="226" t="s">
        <v>63</v>
      </c>
      <c r="FL30" s="227"/>
      <c r="FM30" s="228">
        <f>AVERAGE(FM6:FM28)</f>
        <v>6.54234347826087</v>
      </c>
      <c r="FN30" s="266">
        <f>AVERAGE(FN6:FN27)</f>
        <v>7.11743772241993e-5</v>
      </c>
      <c r="FO30" s="270">
        <f>AVERAGE(FO6:FO28)</f>
        <v>2147.55909801026</v>
      </c>
      <c r="FQ30" s="226" t="s">
        <v>63</v>
      </c>
      <c r="FR30" s="227"/>
      <c r="FS30" s="228">
        <f>AVERAGE(FS6:FS28)</f>
        <v>6.477105</v>
      </c>
      <c r="FT30" s="266">
        <f>AVERAGE(FT6:FT27)</f>
        <v>7.10732054015636e-5</v>
      </c>
      <c r="FU30" s="270">
        <f>AVERAGE(FU6:FU28)</f>
        <v>2172.28207351188</v>
      </c>
      <c r="FW30" s="226" t="s">
        <v>63</v>
      </c>
      <c r="FX30" s="227"/>
      <c r="FY30" s="228">
        <f>AVERAGE(FY6:FY28)</f>
        <v>6.46022666666667</v>
      </c>
      <c r="FZ30" s="266">
        <f>AVERAGE(FZ6:FZ27)</f>
        <v>7.10101189419492e-5</v>
      </c>
      <c r="GA30" s="270">
        <f>AVERAGE(GA6:GA28)</f>
        <v>2179.88133381198</v>
      </c>
      <c r="GC30" s="226" t="s">
        <v>63</v>
      </c>
      <c r="GD30" s="227"/>
      <c r="GE30" s="228">
        <f>AVERAGE(GE6:GE28)</f>
        <v>6.50659565217391</v>
      </c>
      <c r="GF30" s="266">
        <f>AVERAGE(GF6:GF27)</f>
        <v>6.9060773480663e-5</v>
      </c>
      <c r="GG30" s="270">
        <f>AVERAGE(GG6:GG28)</f>
        <v>2225.47939120551</v>
      </c>
      <c r="GI30" s="226" t="s">
        <v>63</v>
      </c>
      <c r="GJ30" s="227"/>
      <c r="GK30" s="228">
        <f>AVERAGE(GK6:GK28)</f>
        <v>6.52042857142857</v>
      </c>
      <c r="GL30" s="266">
        <f>AVERAGE(GL6:GL27)</f>
        <v>6.9204152249135e-5</v>
      </c>
      <c r="GM30" s="270">
        <f>AVERAGE(GM6:GM28)</f>
        <v>2216.15771728911</v>
      </c>
      <c r="GO30" s="226" t="s">
        <v>63</v>
      </c>
      <c r="GP30" s="227"/>
      <c r="GQ30" s="228">
        <f>AVERAGE(GQ6:GQ28)</f>
        <v>6.43161111111111</v>
      </c>
      <c r="GR30" s="266">
        <f>AVERAGE(GR6:GR27)</f>
        <v>7.00035001750088e-5</v>
      </c>
      <c r="GS30" s="270">
        <f>AVERAGE(GS6:GS28)</f>
        <v>2221.10255305558</v>
      </c>
      <c r="GU30" s="226" t="s">
        <v>63</v>
      </c>
      <c r="GV30" s="227"/>
      <c r="GW30" s="228">
        <f>AVERAGE(GW6:GW28)</f>
        <v>6.42278571428571</v>
      </c>
      <c r="GX30" s="266">
        <f>AVERAGE(GX6:GX27)</f>
        <v>6.90369347600966e-5</v>
      </c>
      <c r="GY30" s="270">
        <f>AVERAGE(GY6:GY28)</f>
        <v>2255.32372061101</v>
      </c>
      <c r="HA30" s="226" t="s">
        <v>63</v>
      </c>
      <c r="HB30" s="227"/>
      <c r="HC30" s="283">
        <f>AVERAGE(HC6:HC28)</f>
        <v>6.47411363636364</v>
      </c>
      <c r="HD30" s="280"/>
      <c r="HE30" s="281"/>
      <c r="HG30" s="136" t="s">
        <v>63</v>
      </c>
      <c r="HH30" s="284"/>
      <c r="HI30" s="293">
        <f>AVERAGE(HI6:HI28)</f>
        <v>6.45987</v>
      </c>
      <c r="HJ30" s="156"/>
      <c r="HK30" s="157"/>
      <c r="HM30" s="136" t="s">
        <v>63</v>
      </c>
      <c r="HN30" s="284"/>
      <c r="HO30" s="293">
        <f>AVERAGE(HO6:HO28)</f>
        <v>6.4192125</v>
      </c>
      <c r="HP30" s="156"/>
      <c r="HQ30" s="157"/>
      <c r="HS30" s="136" t="s">
        <v>63</v>
      </c>
      <c r="HT30" s="284"/>
      <c r="HU30" s="293">
        <f>AVERAGE(HU6:HU28)</f>
        <v>6.39532727272727</v>
      </c>
      <c r="HV30" s="156"/>
      <c r="HW30" s="157"/>
      <c r="HY30" s="158"/>
      <c r="HZ30" s="136" t="s">
        <v>63</v>
      </c>
      <c r="IA30" s="159">
        <f>AVERAGE(IA6:IA28)</f>
        <v>6.37001304347826</v>
      </c>
      <c r="IB30" s="156"/>
      <c r="IC30" s="157"/>
      <c r="IE30" s="158"/>
      <c r="IF30" s="136" t="s">
        <v>63</v>
      </c>
      <c r="IG30" s="159">
        <f>AVERAGE(IG6:IG28)</f>
        <v>6.36412857142857</v>
      </c>
      <c r="IH30" s="156"/>
      <c r="II30" s="157"/>
      <c r="IK30" s="158"/>
      <c r="IL30" s="136" t="s">
        <v>63</v>
      </c>
      <c r="IM30" s="159">
        <f>AVERAGE(IM6:IM28)</f>
        <v>6.34704375</v>
      </c>
      <c r="IN30" s="156"/>
      <c r="IO30" s="157"/>
      <c r="IQ30" s="158"/>
      <c r="IR30" s="136" t="s">
        <v>63</v>
      </c>
      <c r="IS30" s="159">
        <f>AVERAGE(IS6:IS28)</f>
        <v>6.34572173913044</v>
      </c>
      <c r="IT30" s="156"/>
      <c r="IU30" s="157"/>
      <c r="IW30" s="158"/>
      <c r="IX30" s="136" t="s">
        <v>63</v>
      </c>
      <c r="IY30" s="159">
        <f>AVERAGE(IY6:IY28)</f>
        <v>6.42801578947368</v>
      </c>
      <c r="IZ30" s="156"/>
      <c r="JA30" s="157"/>
      <c r="JC30" s="158"/>
      <c r="JD30" s="136" t="s">
        <v>63</v>
      </c>
      <c r="JE30" s="159">
        <f>AVERAGE(JE6:JE28)</f>
        <v>6.70712631578947</v>
      </c>
      <c r="JF30" s="156"/>
      <c r="JG30" s="157"/>
      <c r="JI30" s="158"/>
      <c r="JJ30" s="136" t="s">
        <v>63</v>
      </c>
      <c r="JK30" s="159">
        <f>AVERAGE(JK6:JK28)</f>
        <v>6.69912857142857</v>
      </c>
      <c r="JL30" s="156"/>
      <c r="JM30" s="157"/>
      <c r="JO30" s="158"/>
      <c r="JP30" s="136" t="s">
        <v>63</v>
      </c>
      <c r="JQ30" s="159">
        <f>AVERAGE(JQ6:JQ28)</f>
        <v>6.73244761904762</v>
      </c>
      <c r="JR30" s="156"/>
      <c r="JS30" s="157"/>
      <c r="JU30" s="158"/>
      <c r="JV30" s="136" t="s">
        <v>63</v>
      </c>
      <c r="JW30" s="159">
        <f>AVERAGE(JW6:JW28)</f>
        <v>6.79486086956522</v>
      </c>
      <c r="JX30" s="156"/>
      <c r="JY30" s="157"/>
      <c r="KA30" s="158"/>
      <c r="KB30" s="136" t="s">
        <v>63</v>
      </c>
      <c r="KC30" s="159">
        <f>AVERAGE(KC6:KC28)</f>
        <v>6.96206190476191</v>
      </c>
      <c r="KD30" s="156"/>
      <c r="KE30" s="157"/>
      <c r="KG30" s="158"/>
      <c r="KH30" s="136" t="s">
        <v>63</v>
      </c>
      <c r="KI30" s="159">
        <f>AVERAGE(KI6:KI28)</f>
        <v>7.12869375</v>
      </c>
      <c r="KJ30" s="156"/>
      <c r="KK30" s="157"/>
      <c r="KM30" s="158"/>
      <c r="KN30" s="136" t="s">
        <v>63</v>
      </c>
      <c r="KO30" s="159">
        <f>AVERAGE(KO6:KO28)</f>
        <v>7.16278636363636</v>
      </c>
      <c r="KP30" s="156"/>
      <c r="KQ30" s="157"/>
      <c r="KS30" s="158"/>
      <c r="KT30" s="136" t="s">
        <v>63</v>
      </c>
      <c r="KU30" s="159">
        <f>AVERAGE(KU6:KU28)</f>
        <v>6.98325909090909</v>
      </c>
      <c r="KV30" s="156"/>
      <c r="KW30" s="157"/>
      <c r="KY30" s="158"/>
      <c r="KZ30" s="136" t="s">
        <v>63</v>
      </c>
      <c r="LA30" s="159">
        <f>AVERAGE(LA6:LA28)</f>
        <v>6.79758125</v>
      </c>
      <c r="LB30" s="156"/>
      <c r="LC30" s="157"/>
      <c r="LE30" s="158"/>
      <c r="LF30" s="136" t="s">
        <v>63</v>
      </c>
      <c r="LG30" s="159">
        <f>AVERAGE(LG6:LG28)</f>
        <v>6.829585</v>
      </c>
      <c r="LH30" s="156"/>
      <c r="LI30" s="157"/>
      <c r="LK30" s="158"/>
      <c r="LL30" s="136" t="s">
        <v>63</v>
      </c>
      <c r="LM30" s="159">
        <f>AVERAGE(LM6:LM28)</f>
        <v>6.89815217391304</v>
      </c>
      <c r="LN30" s="156"/>
      <c r="LO30" s="157"/>
      <c r="LQ30" s="158"/>
      <c r="LR30" s="136" t="s">
        <v>63</v>
      </c>
      <c r="LS30" s="159">
        <f>AVERAGE(LS6:LS28)</f>
        <v>6.88516842105263</v>
      </c>
      <c r="LT30" s="156"/>
      <c r="LU30" s="157"/>
      <c r="LW30" s="158"/>
      <c r="LX30" s="136" t="s">
        <v>63</v>
      </c>
      <c r="LY30" s="159">
        <f>AVERAGE(LY6:LY28)</f>
        <v>6.991195</v>
      </c>
      <c r="LZ30" s="156"/>
      <c r="MA30" s="157"/>
      <c r="MC30" s="158"/>
      <c r="MD30" s="136" t="s">
        <v>63</v>
      </c>
      <c r="ME30" s="159">
        <f>AVERAGE(ME6:ME28)</f>
        <v>7.149205</v>
      </c>
      <c r="MF30" s="156"/>
      <c r="MG30" s="157"/>
      <c r="MI30" s="158"/>
      <c r="MJ30" s="136" t="s">
        <v>63</v>
      </c>
      <c r="MK30" s="159">
        <f>AVERAGE(MK6:MK28)</f>
        <v>7.16186666666667</v>
      </c>
      <c r="ML30" s="156"/>
      <c r="MM30" s="157"/>
      <c r="MO30" s="158"/>
      <c r="MP30" s="136" t="s">
        <v>63</v>
      </c>
      <c r="MQ30" s="159">
        <f>AVERAGE(MQ6:MQ28)</f>
        <v>7.17326956521739</v>
      </c>
      <c r="MR30" s="156"/>
      <c r="MS30" s="157"/>
      <c r="MU30" s="158"/>
      <c r="MV30" s="136" t="s">
        <v>63</v>
      </c>
      <c r="MW30" s="159">
        <f>AVERAGE(MW6:MW28)</f>
        <v>7.183895</v>
      </c>
      <c r="MX30" s="156"/>
      <c r="MY30" s="157"/>
      <c r="NA30" s="158"/>
      <c r="NB30" s="136" t="s">
        <v>63</v>
      </c>
      <c r="NC30" s="159">
        <f>AVERAGE(NC6:NC28)</f>
        <v>7.17862352941176</v>
      </c>
      <c r="ND30" s="156"/>
      <c r="NE30" s="157"/>
      <c r="NG30" s="158"/>
      <c r="NH30" s="136" t="s">
        <v>63</v>
      </c>
      <c r="NI30" s="159">
        <f>AVERAGE(NI6:NI28)</f>
        <v>7.15435909090909</v>
      </c>
      <c r="NJ30" s="156"/>
      <c r="NK30" s="157"/>
      <c r="NM30" s="158"/>
      <c r="NN30" s="136" t="s">
        <v>63</v>
      </c>
      <c r="NO30" s="159">
        <f>AVERAGE(NO6:NO28)</f>
        <v>7.10388095238095</v>
      </c>
      <c r="NP30" s="156"/>
      <c r="NQ30" s="157"/>
      <c r="NS30" s="158"/>
      <c r="NT30" s="136" t="s">
        <v>63</v>
      </c>
      <c r="NU30" s="159">
        <f>AVERAGE(NU6:NU28)</f>
        <v>7.10509375</v>
      </c>
      <c r="NV30" s="156"/>
      <c r="NW30" s="157"/>
      <c r="NY30" s="158"/>
      <c r="NZ30" s="136" t="s">
        <v>63</v>
      </c>
      <c r="OA30" s="159">
        <f>AVERAGE(OA6:OA28)</f>
        <v>7.0978</v>
      </c>
      <c r="OB30" s="156"/>
      <c r="OC30" s="157"/>
      <c r="OE30" s="158"/>
      <c r="OF30" s="136" t="s">
        <v>63</v>
      </c>
      <c r="OG30" s="159">
        <f>AVERAGE(OG6:OG28)</f>
        <v>7.10066</v>
      </c>
      <c r="OH30" s="156"/>
      <c r="OI30" s="157"/>
      <c r="OK30" s="158"/>
      <c r="OL30" s="136" t="s">
        <v>63</v>
      </c>
      <c r="OM30" s="159">
        <f>AVERAGE(OM6:OM28)</f>
        <v>7.105665</v>
      </c>
      <c r="ON30" s="156"/>
      <c r="OO30" s="157"/>
      <c r="OQ30" s="158"/>
      <c r="OR30" s="136" t="s">
        <v>63</v>
      </c>
      <c r="OS30" s="159">
        <f>AVERAGE(OS6:OS28)</f>
        <v>7.11619473684211</v>
      </c>
      <c r="OT30" s="156"/>
      <c r="OU30" s="157"/>
      <c r="OW30" s="158"/>
      <c r="OX30" s="136" t="s">
        <v>63</v>
      </c>
      <c r="OY30" s="159">
        <f>AVERAGE(OY6:OY28)</f>
        <v>7.13155217391304</v>
      </c>
      <c r="OZ30" s="156"/>
      <c r="PA30" s="157"/>
      <c r="PC30" s="158"/>
      <c r="PD30" s="136" t="s">
        <v>63</v>
      </c>
      <c r="PE30" s="159">
        <f>AVERAGE(PE6:PE28)</f>
        <v>7.13423636363636</v>
      </c>
      <c r="PF30" s="156"/>
      <c r="PG30" s="157"/>
      <c r="PI30" s="158"/>
      <c r="PJ30" s="136" t="s">
        <v>63</v>
      </c>
      <c r="PK30" s="159">
        <f>AVERAGE(PK6:PK28)</f>
        <v>7.07905789473684</v>
      </c>
      <c r="PL30" s="156"/>
      <c r="PM30" s="157"/>
      <c r="PO30" s="158"/>
      <c r="PP30" s="136" t="s">
        <v>63</v>
      </c>
      <c r="PQ30" s="159">
        <f>AVERAGE(PQ6:PQ28)</f>
        <v>7.1058</v>
      </c>
      <c r="PR30" s="156"/>
      <c r="PS30" s="157"/>
      <c r="PU30" s="158"/>
      <c r="PV30" s="136" t="s">
        <v>63</v>
      </c>
      <c r="PW30" s="159">
        <f>AVERAGE(PW6:PW28)</f>
        <v>7.17290952380952</v>
      </c>
      <c r="PX30" s="156"/>
      <c r="PY30" s="157"/>
      <c r="QA30" s="158"/>
      <c r="QB30" s="136" t="s">
        <v>63</v>
      </c>
      <c r="QC30" s="159">
        <f>AVERAGE(QC6:QC28)</f>
        <v>7.18865</v>
      </c>
      <c r="QD30" s="156"/>
      <c r="QE30" s="157"/>
      <c r="QG30" s="158"/>
      <c r="QH30" s="136" t="s">
        <v>63</v>
      </c>
      <c r="QI30" s="159">
        <f>AVERAGE(QI6:QI28)</f>
        <v>7.18826666666667</v>
      </c>
      <c r="QJ30" s="156"/>
      <c r="QK30" s="157"/>
      <c r="QM30" s="158"/>
      <c r="QN30" s="136" t="s">
        <v>63</v>
      </c>
      <c r="QO30" s="159">
        <f>AVERAGE(QO6:QO28)</f>
        <v>7.17114444444444</v>
      </c>
      <c r="QP30" s="156"/>
      <c r="QQ30" s="157"/>
      <c r="QS30" s="158"/>
      <c r="QT30" s="136" t="s">
        <v>63</v>
      </c>
      <c r="QU30" s="159">
        <f>AVERAGE(QU6:QU28)</f>
        <v>7.17114444444444</v>
      </c>
      <c r="QV30" s="156"/>
      <c r="QW30" s="157"/>
      <c r="QY30" s="158"/>
      <c r="QZ30" s="136" t="s">
        <v>63</v>
      </c>
      <c r="RA30" s="159">
        <f>AVERAGE(RA6:RA28)</f>
        <v>7.17372380952381</v>
      </c>
      <c r="RB30" s="156"/>
      <c r="RC30" s="157"/>
      <c r="RE30" s="158"/>
      <c r="RF30" s="136" t="s">
        <v>63</v>
      </c>
      <c r="RG30" s="159">
        <f>AVERAGE(RG6:RG28)</f>
        <v>7.20337142857143</v>
      </c>
      <c r="RH30" s="156"/>
      <c r="RI30" s="157"/>
      <c r="RK30" s="158"/>
      <c r="RL30" s="136" t="s">
        <v>63</v>
      </c>
      <c r="RM30" s="159">
        <f>AVERAGE(RM6:RM28)</f>
        <v>7.19504736842105</v>
      </c>
      <c r="RN30" s="156"/>
      <c r="RO30" s="157"/>
      <c r="RQ30" s="158"/>
      <c r="RR30" s="136" t="s">
        <v>63</v>
      </c>
      <c r="RS30" s="159">
        <f>AVERAGE(RS6:RS28)</f>
        <v>7.175685</v>
      </c>
      <c r="RT30" s="156"/>
      <c r="RU30" s="157"/>
      <c r="RW30" s="158"/>
      <c r="RX30" s="136" t="s">
        <v>63</v>
      </c>
      <c r="RY30" s="159">
        <f>AVERAGE(RY6:RY28)</f>
        <v>7.14909130434783</v>
      </c>
      <c r="RZ30" s="156"/>
      <c r="SA30" s="157"/>
      <c r="SC30" s="158"/>
      <c r="SD30" s="136" t="s">
        <v>63</v>
      </c>
      <c r="SE30" s="159">
        <f>AVERAGE(SE6:SE28)</f>
        <v>7.1309380952381</v>
      </c>
      <c r="SF30" s="156"/>
      <c r="SG30" s="157"/>
      <c r="SI30" s="158"/>
      <c r="SJ30" s="136" t="s">
        <v>63</v>
      </c>
      <c r="SK30" s="159">
        <f>AVERAGE(SK6:SK28)</f>
        <v>7.10681818181818</v>
      </c>
      <c r="SL30" s="156"/>
      <c r="SM30" s="157"/>
      <c r="SO30" s="158"/>
      <c r="SP30" s="136" t="s">
        <v>63</v>
      </c>
      <c r="SQ30" s="159">
        <f>AVERAGE(SQ6:SQ28)</f>
        <v>7.09480588235294</v>
      </c>
      <c r="SR30" s="156"/>
      <c r="SS30" s="157"/>
      <c r="SU30" s="158"/>
      <c r="SV30" s="136" t="s">
        <v>63</v>
      </c>
      <c r="SW30" s="159">
        <f>AVERAGE(SW6:SW28)</f>
        <v>7.0848</v>
      </c>
      <c r="SX30" s="156"/>
      <c r="SY30" s="157"/>
      <c r="TA30" s="158"/>
      <c r="TB30" s="136" t="s">
        <v>63</v>
      </c>
      <c r="TC30" s="159">
        <f>AVERAGE(TC6:TC28)</f>
        <v>7.05934782608696</v>
      </c>
      <c r="TD30" s="156"/>
      <c r="TE30" s="157"/>
      <c r="TG30" s="158"/>
      <c r="TH30" s="136" t="s">
        <v>63</v>
      </c>
      <c r="TI30" s="159">
        <f>AVERAGE(TI6:TI28)</f>
        <v>7.00156</v>
      </c>
      <c r="TJ30" s="156"/>
      <c r="TK30" s="157"/>
      <c r="TM30" s="158"/>
      <c r="TN30" s="136" t="s">
        <v>63</v>
      </c>
      <c r="TO30" s="159">
        <f>AVERAGE(TO6:TO28)</f>
        <v>6.94615</v>
      </c>
      <c r="TP30" s="156"/>
      <c r="TQ30" s="157"/>
      <c r="TS30" s="158"/>
      <c r="TT30" s="136" t="s">
        <v>63</v>
      </c>
      <c r="TU30" s="159">
        <f>AVERAGE(TU6:TU28)</f>
        <v>6.90369090909091</v>
      </c>
      <c r="TV30" s="156"/>
      <c r="TW30" s="157"/>
      <c r="TY30" s="158"/>
      <c r="TZ30" s="136" t="s">
        <v>63</v>
      </c>
      <c r="UA30" s="159">
        <f>AVERAGE(UA6:UA28)</f>
        <v>6.86831428571429</v>
      </c>
      <c r="UB30" s="156"/>
      <c r="UC30" s="157"/>
      <c r="UE30" s="158"/>
      <c r="UF30" s="136" t="s">
        <v>63</v>
      </c>
      <c r="UG30" s="159">
        <f>AVERAGE(UG6:UG28)</f>
        <v>6.83851666666667</v>
      </c>
      <c r="UH30" s="156"/>
      <c r="UI30" s="157"/>
      <c r="UK30" s="158"/>
      <c r="UL30" s="136" t="s">
        <v>63</v>
      </c>
      <c r="UM30" s="159">
        <f>AVERAGE(UM6:UM28)</f>
        <v>6.81537619047619</v>
      </c>
      <c r="UN30" s="156"/>
      <c r="UO30" s="157"/>
    </row>
    <row r="31" spans="20:561">
      <c r="T31" s="240" t="s">
        <v>3931</v>
      </c>
      <c r="U31" s="241"/>
      <c r="V31" s="242">
        <v>6.87710611374733e-5</v>
      </c>
      <c r="W31" s="205">
        <f>1/W6</f>
        <v>14541</v>
      </c>
      <c r="Z31" s="240" t="s">
        <v>3931</v>
      </c>
      <c r="AA31" s="241"/>
      <c r="AB31" s="242">
        <v>7.10984713828653e-5</v>
      </c>
      <c r="AC31" s="205">
        <f>1/AC6</f>
        <v>14065</v>
      </c>
      <c r="AF31" s="240" t="s">
        <v>3931</v>
      </c>
      <c r="AG31" s="241"/>
      <c r="AH31" s="242">
        <f>AI20</f>
        <v>7.12250712250712e-5</v>
      </c>
      <c r="AI31" s="246">
        <f>1/AI6</f>
        <v>14040</v>
      </c>
      <c r="AL31" s="240" t="s">
        <v>3931</v>
      </c>
      <c r="AM31" s="241"/>
      <c r="AN31" s="242">
        <f>AO20</f>
        <v>7.0212392487274e-5</v>
      </c>
      <c r="AQ31">
        <v>0.000471144358674508</v>
      </c>
      <c r="AR31" s="240" t="s">
        <v>3931</v>
      </c>
      <c r="AS31" s="241"/>
      <c r="AT31" s="242">
        <f>AU26</f>
        <v>7.03705006861124e-5</v>
      </c>
      <c r="AU31" s="220">
        <f>1/AU25</f>
        <v>14210.5</v>
      </c>
      <c r="AX31" s="240" t="s">
        <v>3931</v>
      </c>
      <c r="AY31" s="241"/>
      <c r="AZ31" s="242">
        <f>BA25</f>
        <v>6.95410292072323e-5</v>
      </c>
      <c r="BA31" s="246">
        <f>1/BA25</f>
        <v>14380</v>
      </c>
      <c r="BD31" s="240" t="s">
        <v>3931</v>
      </c>
      <c r="BE31" s="241"/>
      <c r="BF31" s="242">
        <f>BG24</f>
        <v>7.07463742483198e-5</v>
      </c>
      <c r="BJ31" s="240" t="s">
        <v>3931</v>
      </c>
      <c r="BK31" s="241"/>
      <c r="BL31" s="242">
        <f>BM24</f>
        <v>7.1301247771836e-5</v>
      </c>
      <c r="BP31" s="240" t="s">
        <v>3931</v>
      </c>
      <c r="BQ31" s="241"/>
      <c r="BR31" s="242">
        <f>BS24</f>
        <v>7.02740688685875e-5</v>
      </c>
      <c r="BV31" s="240" t="s">
        <v>3931</v>
      </c>
      <c r="BW31" s="241"/>
      <c r="BX31" s="250">
        <v>7.05965407695023e-5</v>
      </c>
      <c r="CB31" s="240" t="s">
        <v>3931</v>
      </c>
      <c r="CC31" s="241"/>
      <c r="CD31" s="254">
        <v>7.13903266107442e-5</v>
      </c>
      <c r="CH31" s="240" t="s">
        <v>3931</v>
      </c>
      <c r="CI31" s="241"/>
      <c r="CJ31" s="254">
        <v>7.097232079489e-5</v>
      </c>
      <c r="CN31" s="240" t="s">
        <v>3931</v>
      </c>
      <c r="CO31" s="241"/>
      <c r="CP31" s="250">
        <v>7.18623118105709e-5</v>
      </c>
      <c r="CT31" s="240" t="s">
        <v>3931</v>
      </c>
      <c r="CU31" s="241"/>
      <c r="CV31" s="250">
        <v>7.3327222731439e-5</v>
      </c>
      <c r="DA31" s="240" t="s">
        <v>3931</v>
      </c>
      <c r="DB31" s="241"/>
      <c r="DC31" s="250">
        <v>7.0997515086972e-5</v>
      </c>
      <c r="DH31" s="240" t="s">
        <v>3931</v>
      </c>
      <c r="DI31" s="241"/>
      <c r="DJ31" s="250">
        <v>6.12088752869166e-5</v>
      </c>
      <c r="DO31" s="240" t="s">
        <v>3931</v>
      </c>
      <c r="DP31" s="241"/>
      <c r="DQ31" s="250">
        <f>DR29</f>
        <v>6.538084341288e-5</v>
      </c>
      <c r="DU31" s="240" t="s">
        <v>3931</v>
      </c>
      <c r="DV31" s="241"/>
      <c r="DW31" s="250">
        <f>DX29</f>
        <v>6.79578661230037e-5</v>
      </c>
      <c r="EA31" s="240" t="s">
        <v>3931</v>
      </c>
      <c r="EB31" s="241"/>
      <c r="EC31" s="250">
        <f>ED29</f>
        <v>7.02000702000702e-5</v>
      </c>
      <c r="EG31" s="240" t="s">
        <v>3931</v>
      </c>
      <c r="EH31" s="241"/>
      <c r="EI31" s="250">
        <f>EJ29</f>
        <v>6.84931506849315e-5</v>
      </c>
      <c r="EM31" s="240" t="s">
        <v>3931</v>
      </c>
      <c r="EN31" s="241"/>
      <c r="EO31" s="250">
        <f>EP29</f>
        <v>6.83760683760684e-5</v>
      </c>
      <c r="ES31" s="240" t="s">
        <v>3931</v>
      </c>
      <c r="ET31" s="241"/>
      <c r="EU31" s="250">
        <f>EV29</f>
        <v>7.3909830007391e-5</v>
      </c>
      <c r="EY31" s="240" t="s">
        <v>3931</v>
      </c>
      <c r="EZ31" s="241"/>
      <c r="FA31" s="250">
        <f>FB29</f>
        <v>6.83760683760684e-5</v>
      </c>
      <c r="FB31" s="246"/>
      <c r="FE31" s="240" t="s">
        <v>3931</v>
      </c>
      <c r="FF31" s="241"/>
      <c r="FG31" s="250">
        <f>FH29</f>
        <v>7.097232079489e-5</v>
      </c>
      <c r="FH31" s="246"/>
      <c r="FK31" s="240" t="s">
        <v>3931</v>
      </c>
      <c r="FL31" s="241"/>
      <c r="FM31" s="250">
        <f>FN29</f>
        <v>7.11743772241993e-5</v>
      </c>
      <c r="FN31" s="246"/>
      <c r="FQ31" s="240" t="s">
        <v>3931</v>
      </c>
      <c r="FR31" s="241"/>
      <c r="FS31" s="250">
        <f>FT29</f>
        <v>7.10732054015636e-5</v>
      </c>
      <c r="FT31" s="246"/>
      <c r="FW31" s="240" t="s">
        <v>3931</v>
      </c>
      <c r="FX31" s="241"/>
      <c r="FY31" s="250">
        <f>FZ29</f>
        <v>7.10101189419492e-5</v>
      </c>
      <c r="FZ31" s="246"/>
      <c r="GC31" s="240" t="s">
        <v>3931</v>
      </c>
      <c r="GD31" s="241"/>
      <c r="GE31" s="250">
        <f>GF29</f>
        <v>6.9060773480663e-5</v>
      </c>
      <c r="GF31" s="246"/>
      <c r="GI31" s="240" t="s">
        <v>3931</v>
      </c>
      <c r="GJ31" s="241"/>
      <c r="GK31" s="250">
        <f>GL29</f>
        <v>6.9204152249135e-5</v>
      </c>
      <c r="GL31" s="246"/>
      <c r="GO31" s="240" t="s">
        <v>3931</v>
      </c>
      <c r="GP31" s="241"/>
      <c r="GQ31" s="250">
        <f>GR29</f>
        <v>7.00035001750088e-5</v>
      </c>
      <c r="GR31" s="246"/>
      <c r="GU31" s="240" t="s">
        <v>3931</v>
      </c>
      <c r="GV31" s="241"/>
      <c r="GW31" s="250">
        <f>GX29</f>
        <v>6.90369347600966e-5</v>
      </c>
      <c r="GX31" s="246"/>
      <c r="HA31" s="240" t="s">
        <v>3931</v>
      </c>
      <c r="HB31" s="241"/>
      <c r="HC31" s="250">
        <f>HD27</f>
        <v>6.90488520628345e-5</v>
      </c>
      <c r="HD31" s="246"/>
      <c r="HG31" s="285" t="s">
        <v>3931</v>
      </c>
      <c r="HH31" s="286"/>
      <c r="HI31" s="162">
        <f>HJ6</f>
        <v>6.98557033069345e-5</v>
      </c>
      <c r="HJ31" s="163"/>
      <c r="HM31" s="285" t="s">
        <v>3931</v>
      </c>
      <c r="HN31" s="286"/>
      <c r="HO31" s="162">
        <f>HP6</f>
        <v>7.05593623914055e-5</v>
      </c>
      <c r="HP31" s="163"/>
      <c r="HS31" s="285" t="s">
        <v>3931</v>
      </c>
      <c r="HT31" s="286"/>
      <c r="HU31" s="162">
        <f>HV6</f>
        <v>6.98092398116143e-5</v>
      </c>
      <c r="HV31" s="163"/>
      <c r="HY31" s="160" t="s">
        <v>3931</v>
      </c>
      <c r="HZ31" s="161" t="s">
        <v>62</v>
      </c>
      <c r="IA31" s="162">
        <f>IB6</f>
        <v>7.00653647186363e-5</v>
      </c>
      <c r="IB31" s="163"/>
      <c r="IE31" s="160" t="s">
        <v>3931</v>
      </c>
      <c r="IF31" s="161" t="s">
        <v>62</v>
      </c>
      <c r="IG31" s="162">
        <f>IH6</f>
        <v>7.00653647186363e-5</v>
      </c>
      <c r="IH31" s="163"/>
      <c r="IK31" s="160" t="s">
        <v>3931</v>
      </c>
      <c r="IL31" s="161" t="s">
        <v>62</v>
      </c>
      <c r="IM31" s="162">
        <f>IN6</f>
        <v>6.95509576789906e-5</v>
      </c>
      <c r="IN31" s="163"/>
      <c r="IQ31" s="160" t="s">
        <v>3931</v>
      </c>
      <c r="IR31" s="161" t="s">
        <v>62</v>
      </c>
      <c r="IS31" s="162">
        <f>IT6</f>
        <v>6.97405036048495e-5</v>
      </c>
      <c r="IT31" s="163"/>
      <c r="IW31" s="160" t="s">
        <v>3931</v>
      </c>
      <c r="IX31" s="161" t="s">
        <v>62</v>
      </c>
      <c r="IY31" s="162">
        <f>IZ6</f>
        <v>6.9000900574845e-5</v>
      </c>
      <c r="IZ31" s="163"/>
      <c r="JC31" s="160" t="s">
        <v>3931</v>
      </c>
      <c r="JD31" s="161" t="s">
        <v>62</v>
      </c>
      <c r="JE31" s="162">
        <f>JF6</f>
        <v>6.87132691338819e-5</v>
      </c>
      <c r="JF31" s="163"/>
      <c r="JI31" s="160" t="s">
        <v>3931</v>
      </c>
      <c r="JJ31" s="161" t="s">
        <v>62</v>
      </c>
      <c r="JK31" s="162">
        <f>JL6</f>
        <v>6.72696283020953e-5</v>
      </c>
      <c r="JL31" s="163"/>
      <c r="JO31" s="160" t="s">
        <v>3931</v>
      </c>
      <c r="JP31" s="161" t="s">
        <v>62</v>
      </c>
      <c r="JQ31" s="162">
        <f>JR6</f>
        <v>6.6964057824237e-5</v>
      </c>
      <c r="JR31" s="163"/>
      <c r="JU31" s="160" t="s">
        <v>3931</v>
      </c>
      <c r="JV31" s="161" t="s">
        <v>62</v>
      </c>
      <c r="JW31" s="162">
        <f>JX6</f>
        <v>6.75440952642568e-5</v>
      </c>
      <c r="JX31" s="163"/>
      <c r="KA31" s="160" t="s">
        <v>3931</v>
      </c>
      <c r="KB31" s="161" t="s">
        <v>62</v>
      </c>
      <c r="KC31" s="162">
        <f>KD6</f>
        <v>6.59566177164246e-5</v>
      </c>
      <c r="KD31" s="163"/>
      <c r="KG31" s="160" t="s">
        <v>3931</v>
      </c>
      <c r="KH31" s="161" t="s">
        <v>62</v>
      </c>
      <c r="KI31" s="162">
        <f>KJ6</f>
        <v>6.47757714536832e-5</v>
      </c>
      <c r="KJ31" s="163"/>
      <c r="KM31" s="160" t="s">
        <v>3931</v>
      </c>
      <c r="KN31" s="161" t="s">
        <v>62</v>
      </c>
      <c r="KO31" s="162">
        <f>KP6</f>
        <v>6.34553649821879e-5</v>
      </c>
      <c r="KP31" s="163"/>
      <c r="KS31" s="160" t="s">
        <v>3931</v>
      </c>
      <c r="KT31" s="161" t="s">
        <v>62</v>
      </c>
      <c r="KU31" s="162">
        <f>KV6</f>
        <v>6.38655925980027e-5</v>
      </c>
      <c r="KV31" s="163"/>
      <c r="KY31" s="160" t="s">
        <v>3931</v>
      </c>
      <c r="KZ31" s="161" t="s">
        <v>62</v>
      </c>
      <c r="LA31" s="162">
        <f>LB6</f>
        <v>6.67473969847454e-5</v>
      </c>
      <c r="LB31" s="163"/>
      <c r="LE31" s="160" t="s">
        <v>3931</v>
      </c>
      <c r="LF31" s="161" t="s">
        <v>62</v>
      </c>
      <c r="LG31" s="162">
        <f>LH6</f>
        <v>6.55264e-5</v>
      </c>
      <c r="LH31" s="163"/>
      <c r="LK31" s="160" t="s">
        <v>3931</v>
      </c>
      <c r="LL31" s="161" t="s">
        <v>62</v>
      </c>
      <c r="LM31" s="162">
        <f>LN6</f>
        <v>6.64823e-5</v>
      </c>
      <c r="LN31" s="163"/>
      <c r="LQ31" s="160" t="s">
        <v>3931</v>
      </c>
      <c r="LR31" s="161" t="s">
        <v>62</v>
      </c>
      <c r="LS31" s="162">
        <f>LT6</f>
        <v>6.79351e-5</v>
      </c>
      <c r="LT31" s="163"/>
      <c r="LW31" s="160" t="s">
        <v>3931</v>
      </c>
      <c r="LX31" s="161" t="s">
        <v>62</v>
      </c>
      <c r="LY31" s="162">
        <f>LZ6</f>
        <v>6.67428e-5</v>
      </c>
      <c r="LZ31" s="163"/>
      <c r="MC31" s="160" t="s">
        <v>3931</v>
      </c>
      <c r="MD31" s="161" t="s">
        <v>62</v>
      </c>
      <c r="ME31" s="162">
        <f>MF6</f>
        <v>6.68923822474943e-5</v>
      </c>
      <c r="MF31" s="163"/>
      <c r="MI31" s="160" t="s">
        <v>3931</v>
      </c>
      <c r="MJ31" s="161" t="s">
        <v>62</v>
      </c>
      <c r="MK31" s="162">
        <f>ML6</f>
        <v>6.64471e-5</v>
      </c>
      <c r="ML31" s="163"/>
      <c r="MO31" s="160" t="s">
        <v>3931</v>
      </c>
      <c r="MP31" s="161" t="s">
        <v>62</v>
      </c>
      <c r="MQ31" s="162">
        <f>MR6</f>
        <v>6.64309e-5</v>
      </c>
      <c r="MR31" s="163"/>
      <c r="MU31" s="160" t="s">
        <v>3931</v>
      </c>
      <c r="MV31" s="161" t="s">
        <v>62</v>
      </c>
      <c r="MW31" s="162">
        <f>MX6</f>
        <v>6.52523e-5</v>
      </c>
      <c r="MX31" s="163"/>
      <c r="NA31" s="160" t="s">
        <v>3931</v>
      </c>
      <c r="NB31" s="161" t="s">
        <v>62</v>
      </c>
      <c r="NC31" s="162">
        <f>ND6</f>
        <v>6.36064234353935e-5</v>
      </c>
      <c r="ND31" s="163"/>
      <c r="NG31" s="160" t="s">
        <v>3931</v>
      </c>
      <c r="NH31" s="161" t="s">
        <v>62</v>
      </c>
      <c r="NI31" s="162">
        <f>NJ6</f>
        <v>6.51244e-5</v>
      </c>
      <c r="NJ31" s="163"/>
      <c r="NM31" s="160" t="s">
        <v>3931</v>
      </c>
      <c r="NN31" s="161" t="s">
        <v>62</v>
      </c>
      <c r="NO31" s="162">
        <f>NP6</f>
        <v>6.50545e-5</v>
      </c>
      <c r="NP31" s="163"/>
      <c r="NS31" s="160" t="s">
        <v>3931</v>
      </c>
      <c r="NT31" s="161" t="s">
        <v>62</v>
      </c>
      <c r="NU31" s="162">
        <f>NV6</f>
        <v>6.43666e-5</v>
      </c>
      <c r="NV31" s="163"/>
      <c r="NY31" s="160" t="s">
        <v>3931</v>
      </c>
      <c r="NZ31" s="161" t="s">
        <v>62</v>
      </c>
      <c r="OA31" s="162">
        <f>OB6</f>
        <v>6.38372e-5</v>
      </c>
      <c r="OB31" s="163"/>
      <c r="OE31" s="160" t="s">
        <v>3931</v>
      </c>
      <c r="OF31" s="161" t="s">
        <v>62</v>
      </c>
      <c r="OG31" s="162">
        <f>OH6</f>
        <v>6.23089e-5</v>
      </c>
      <c r="OH31" s="163"/>
      <c r="OK31" s="160" t="s">
        <v>3931</v>
      </c>
      <c r="OL31" s="161" t="s">
        <v>62</v>
      </c>
      <c r="OM31" s="162">
        <f>ON6</f>
        <v>6.23143e-5</v>
      </c>
      <c r="ON31" s="163"/>
      <c r="OQ31" s="160" t="s">
        <v>3931</v>
      </c>
      <c r="OR31" s="161" t="s">
        <v>62</v>
      </c>
      <c r="OS31" s="162">
        <f>OT6</f>
        <v>6.17803e-5</v>
      </c>
      <c r="OT31" s="163"/>
      <c r="OW31" s="160" t="s">
        <v>3931</v>
      </c>
      <c r="OX31" s="161" t="s">
        <v>62</v>
      </c>
      <c r="OY31" s="162">
        <f>OZ6</f>
        <v>6.20854e-5</v>
      </c>
      <c r="OZ31" s="163"/>
      <c r="PC31" s="160" t="s">
        <v>3931</v>
      </c>
      <c r="PD31" s="161" t="s">
        <v>62</v>
      </c>
      <c r="PE31" s="162">
        <f>PF6</f>
        <v>6.48115e-5</v>
      </c>
      <c r="PF31" s="163"/>
      <c r="PG31" s="135"/>
      <c r="PI31" s="160" t="s">
        <v>3931</v>
      </c>
      <c r="PJ31" s="161" t="s">
        <v>62</v>
      </c>
      <c r="PK31" s="162">
        <f>PL6</f>
        <v>6.6128e-5</v>
      </c>
      <c r="PL31" s="163"/>
      <c r="PM31" s="135"/>
      <c r="PO31" s="160" t="s">
        <v>3931</v>
      </c>
      <c r="PP31" s="161" t="s">
        <v>62</v>
      </c>
      <c r="PQ31" s="162">
        <f>PR6</f>
        <v>6.35647e-5</v>
      </c>
      <c r="PR31" s="163"/>
      <c r="PS31" s="135"/>
      <c r="PU31" s="160" t="s">
        <v>3931</v>
      </c>
      <c r="PV31" s="161" t="s">
        <v>62</v>
      </c>
      <c r="PW31" s="162">
        <f>PX6</f>
        <v>6.30358043368633e-5</v>
      </c>
      <c r="PX31" s="163"/>
      <c r="PY31" s="135"/>
      <c r="QA31" s="160" t="s">
        <v>3931</v>
      </c>
      <c r="QB31" s="161" t="s">
        <v>62</v>
      </c>
      <c r="QC31" s="162">
        <f>QD6</f>
        <v>6.18735305036505e-5</v>
      </c>
      <c r="QD31" s="163"/>
      <c r="QE31" s="135"/>
      <c r="QG31" s="160" t="s">
        <v>3931</v>
      </c>
      <c r="QH31" s="161" t="s">
        <v>62</v>
      </c>
      <c r="QI31" s="162">
        <f>QJ6</f>
        <v>6.10575161802418e-5</v>
      </c>
      <c r="QJ31" s="163"/>
      <c r="QK31" s="135"/>
      <c r="QM31" s="160" t="s">
        <v>3931</v>
      </c>
      <c r="QN31" s="161" t="s">
        <v>62</v>
      </c>
      <c r="QO31" s="162">
        <f>QP6</f>
        <v>6.30676084762866e-5</v>
      </c>
      <c r="QP31" s="163"/>
      <c r="QQ31" s="135"/>
      <c r="QS31" s="160" t="s">
        <v>3931</v>
      </c>
      <c r="QT31" s="161" t="s">
        <v>62</v>
      </c>
      <c r="QU31" s="162">
        <f>QV6</f>
        <v>6.30676084762866e-5</v>
      </c>
      <c r="QV31" s="163"/>
      <c r="QW31" s="135"/>
      <c r="QY31" s="160" t="s">
        <v>3931</v>
      </c>
      <c r="QZ31" s="161" t="s">
        <v>62</v>
      </c>
      <c r="RA31" s="162">
        <f>RB6</f>
        <v>6.02845430431637e-5</v>
      </c>
      <c r="RB31" s="163"/>
      <c r="RC31" s="135"/>
      <c r="RE31" s="160" t="s">
        <v>3931</v>
      </c>
      <c r="RF31" s="161" t="s">
        <v>62</v>
      </c>
      <c r="RG31" s="162">
        <f>RH6</f>
        <v>5.95699052838506e-5</v>
      </c>
      <c r="RH31" s="163"/>
      <c r="RI31" s="135"/>
      <c r="RK31" s="160" t="s">
        <v>3931</v>
      </c>
      <c r="RL31" s="161" t="s">
        <v>62</v>
      </c>
      <c r="RM31" s="162">
        <f>RN6</f>
        <v>6.15195324515534e-5</v>
      </c>
      <c r="RN31" s="163"/>
      <c r="RO31" s="135"/>
      <c r="RQ31" s="160" t="s">
        <v>3931</v>
      </c>
      <c r="RR31" s="161" t="s">
        <v>62</v>
      </c>
      <c r="RS31" s="162">
        <f>RT6</f>
        <v>6.16029076572414e-5</v>
      </c>
      <c r="RT31" s="163"/>
      <c r="RU31" s="135"/>
      <c r="RW31" s="160" t="s">
        <v>3931</v>
      </c>
      <c r="RX31" s="161" t="s">
        <v>62</v>
      </c>
      <c r="RY31" s="162">
        <f>RZ6</f>
        <v>6.10239824250931e-5</v>
      </c>
      <c r="RZ31" s="163"/>
      <c r="SA31" s="135"/>
      <c r="SC31" s="160" t="s">
        <v>3931</v>
      </c>
      <c r="SD31" s="161" t="s">
        <v>62</v>
      </c>
      <c r="SE31" s="162">
        <f>SF6</f>
        <v>6.11396429444852e-5</v>
      </c>
      <c r="SF31" s="163"/>
      <c r="SG31" s="135"/>
      <c r="SI31" s="160" t="s">
        <v>3931</v>
      </c>
      <c r="SJ31" s="161" t="s">
        <v>62</v>
      </c>
      <c r="SK31" s="162">
        <f>SL6</f>
        <v>5.99520383693046e-5</v>
      </c>
      <c r="SL31" s="163"/>
      <c r="SM31" s="135"/>
      <c r="SO31" s="160" t="s">
        <v>3931</v>
      </c>
      <c r="SP31" s="161" t="s">
        <v>62</v>
      </c>
      <c r="SQ31" s="162">
        <f>SR6</f>
        <v>6.00961538461538e-5</v>
      </c>
      <c r="SR31" s="163"/>
      <c r="SS31" s="135"/>
      <c r="SU31" s="160" t="s">
        <v>3931</v>
      </c>
      <c r="SV31" s="161" t="s">
        <v>62</v>
      </c>
      <c r="SW31" s="162">
        <f>SX6</f>
        <v>6.00817111271329e-5</v>
      </c>
      <c r="SX31" s="163"/>
      <c r="SY31" s="135"/>
      <c r="TA31" s="160" t="s">
        <v>3931</v>
      </c>
      <c r="TB31" s="161" t="s">
        <v>62</v>
      </c>
      <c r="TC31" s="162">
        <f>TD6</f>
        <v>5.95876534382076e-5</v>
      </c>
      <c r="TD31" s="163"/>
      <c r="TE31" s="135"/>
      <c r="TG31" s="160" t="s">
        <v>3931</v>
      </c>
      <c r="TH31" s="161" t="s">
        <v>62</v>
      </c>
      <c r="TI31" s="162">
        <f>TJ6</f>
        <v>5.95734540688669e-5</v>
      </c>
      <c r="TJ31" s="163"/>
      <c r="TK31" s="135"/>
      <c r="TM31" s="160" t="s">
        <v>3931</v>
      </c>
      <c r="TN31" s="161" t="s">
        <v>62</v>
      </c>
      <c r="TO31" s="162">
        <f>TP6</f>
        <v>5.96729920038191e-5</v>
      </c>
      <c r="TP31" s="163"/>
      <c r="TQ31" s="135"/>
      <c r="TS31" s="160" t="s">
        <v>3931</v>
      </c>
      <c r="TT31" s="161" t="s">
        <v>62</v>
      </c>
      <c r="TU31" s="162">
        <f>TV6</f>
        <v>5.91434957236295e-5</v>
      </c>
      <c r="TV31" s="163"/>
      <c r="TW31" s="135"/>
      <c r="TY31" s="160" t="s">
        <v>3931</v>
      </c>
      <c r="TZ31" s="161" t="s">
        <v>62</v>
      </c>
      <c r="UA31" s="162">
        <f>UB6</f>
        <v>5.77233895174325e-5</v>
      </c>
      <c r="UB31" s="163"/>
      <c r="UC31" s="135"/>
      <c r="UE31" s="160" t="s">
        <v>3931</v>
      </c>
      <c r="UF31" s="161" t="s">
        <v>62</v>
      </c>
      <c r="UG31" s="162">
        <f>UH6</f>
        <v>5.62145145876665e-5</v>
      </c>
      <c r="UH31" s="163"/>
      <c r="UI31" s="135"/>
      <c r="UK31" s="160" t="s">
        <v>3931</v>
      </c>
      <c r="UL31" s="161" t="s">
        <v>62</v>
      </c>
      <c r="UM31" s="162">
        <f>UN6</f>
        <v>5.60035842293907e-5</v>
      </c>
      <c r="UN31" s="163"/>
      <c r="UO31" s="135"/>
    </row>
    <row r="32" spans="251:561">
      <c r="IQ32" s="164" t="str">
        <f>IQ6</f>
        <v>2022-03-31</v>
      </c>
      <c r="IW32" s="164" t="str">
        <f>IW6</f>
        <v>2022-04-29</v>
      </c>
      <c r="JC32" s="164" t="str">
        <f>JC6</f>
        <v>2022-05-31</v>
      </c>
      <c r="JI32" s="164" t="str">
        <f>JI6</f>
        <v>2022-06-30</v>
      </c>
      <c r="JO32" s="164" t="str">
        <f>JO6</f>
        <v>2022-07-29</v>
      </c>
      <c r="JU32" s="164" t="str">
        <f>JU6</f>
        <v>2022-08-31</v>
      </c>
      <c r="KA32" s="164" t="str">
        <f>KA6</f>
        <v>2022-09-30</v>
      </c>
      <c r="KG32" s="164" t="str">
        <f>KG6</f>
        <v>2022-10-31</v>
      </c>
      <c r="KM32" s="164" t="str">
        <f>KM6</f>
        <v>2022-11-30</v>
      </c>
      <c r="KS32" s="164" t="str">
        <f>KS6</f>
        <v>2022-12-30</v>
      </c>
      <c r="KY32" s="164" t="str">
        <f>KY6</f>
        <v>2023-01-31</v>
      </c>
      <c r="LE32" s="164">
        <f>LE6</f>
        <v>44985</v>
      </c>
      <c r="LK32" s="164">
        <f>LK6</f>
        <v>45016</v>
      </c>
      <c r="LQ32" s="164">
        <f>LQ6</f>
        <v>45044</v>
      </c>
      <c r="LW32" s="164">
        <f>LW6</f>
        <v>45077</v>
      </c>
      <c r="MC32" s="164">
        <f>MC6</f>
        <v>45107</v>
      </c>
      <c r="MI32" s="164">
        <f>MI6</f>
        <v>45138</v>
      </c>
      <c r="MO32" s="164">
        <f>MO6</f>
        <v>45169</v>
      </c>
      <c r="MU32" s="164">
        <f>MU6</f>
        <v>45197</v>
      </c>
      <c r="NA32" s="164">
        <f>NA6</f>
        <v>45230</v>
      </c>
      <c r="NG32" s="164">
        <f>NG6</f>
        <v>45260</v>
      </c>
      <c r="NM32" s="164">
        <f>NM6</f>
        <v>45289</v>
      </c>
      <c r="NS32" s="164">
        <f>NS6</f>
        <v>45351</v>
      </c>
      <c r="NY32" s="164">
        <f>NY6</f>
        <v>45380</v>
      </c>
      <c r="OE32" s="164">
        <f>OE6</f>
        <v>45412</v>
      </c>
      <c r="OK32" s="164">
        <f>OK6</f>
        <v>45443</v>
      </c>
      <c r="OQ32" s="164">
        <f>OQ6</f>
        <v>45471</v>
      </c>
      <c r="OW32" s="164">
        <f>OW6</f>
        <v>45504</v>
      </c>
      <c r="PC32" s="164">
        <f>PC6</f>
        <v>45534</v>
      </c>
      <c r="PD32" s="135"/>
      <c r="PE32" s="135"/>
      <c r="PF32" s="135"/>
      <c r="PG32" s="135"/>
      <c r="PI32" s="164">
        <f>PI6</f>
        <v>45565</v>
      </c>
      <c r="PJ32" s="135"/>
      <c r="PK32" s="135"/>
      <c r="PL32" s="135"/>
      <c r="PM32" s="135"/>
      <c r="PO32" s="164">
        <f>PO6</f>
        <v>45596</v>
      </c>
      <c r="PP32" s="135"/>
      <c r="PQ32" s="135"/>
      <c r="PR32" s="135"/>
      <c r="PS32" s="135"/>
      <c r="PU32" s="164">
        <f>PU6</f>
        <v>45625</v>
      </c>
      <c r="PV32" s="135"/>
      <c r="PW32" s="135"/>
      <c r="PX32" s="135"/>
      <c r="PY32" s="135"/>
      <c r="QA32" s="164">
        <f>QA6</f>
        <v>45657</v>
      </c>
      <c r="QB32" s="135"/>
      <c r="QC32" s="135"/>
      <c r="QD32" s="135"/>
      <c r="QE32" s="135"/>
      <c r="QG32" s="164">
        <f>QG6</f>
        <v>45674</v>
      </c>
      <c r="QH32" s="135"/>
      <c r="QI32" s="135"/>
      <c r="QJ32" s="135"/>
      <c r="QK32" s="135"/>
      <c r="QM32" s="164">
        <f>QM6</f>
        <v>45716</v>
      </c>
      <c r="QN32" s="135"/>
      <c r="QO32" s="135"/>
      <c r="QP32" s="135"/>
      <c r="QQ32" s="135"/>
      <c r="QS32" s="164">
        <f>QS6</f>
        <v>45716</v>
      </c>
      <c r="QT32" s="135"/>
      <c r="QU32" s="135"/>
      <c r="QV32" s="135"/>
      <c r="QW32" s="135"/>
      <c r="QY32" s="164">
        <f>QY6</f>
        <v>45747</v>
      </c>
      <c r="QZ32" s="135"/>
      <c r="RA32" s="135"/>
      <c r="RB32" s="135"/>
      <c r="RC32" s="135"/>
      <c r="RE32" s="164">
        <f>RE6</f>
        <v>45777</v>
      </c>
      <c r="RF32" s="135"/>
      <c r="RG32" s="135"/>
      <c r="RH32" s="135"/>
      <c r="RI32" s="135"/>
      <c r="RK32" s="164">
        <f>RK6</f>
        <v>45807</v>
      </c>
      <c r="RL32" s="135"/>
      <c r="RM32" s="135"/>
      <c r="RN32" s="135"/>
      <c r="RO32" s="135"/>
      <c r="RQ32" s="164">
        <f>RQ6</f>
        <v>45838</v>
      </c>
      <c r="RR32" s="135"/>
      <c r="RS32" s="135"/>
      <c r="RT32" s="135"/>
      <c r="RU32" s="135"/>
      <c r="RW32" s="164">
        <f>RW6</f>
        <v>45869</v>
      </c>
      <c r="RX32" s="135"/>
      <c r="RY32" s="135"/>
      <c r="RZ32" s="135"/>
      <c r="SA32" s="135"/>
      <c r="SC32" s="164">
        <f>SC6</f>
        <v>45898</v>
      </c>
      <c r="SD32" s="135"/>
      <c r="SE32" s="135"/>
      <c r="SF32" s="135"/>
      <c r="SG32" s="135"/>
      <c r="SI32" s="164">
        <f>SI6</f>
        <v>45930</v>
      </c>
      <c r="SJ32" s="135"/>
      <c r="SK32" s="135"/>
      <c r="SL32" s="135"/>
      <c r="SM32" s="135"/>
      <c r="SO32" s="164">
        <f>SO6</f>
        <v>45961</v>
      </c>
      <c r="SP32" s="135"/>
      <c r="SQ32" s="135"/>
      <c r="SR32" s="135"/>
      <c r="SS32" s="135"/>
      <c r="SU32" s="164">
        <f>SU6</f>
        <v>45989</v>
      </c>
      <c r="SV32" s="135"/>
      <c r="SW32" s="135"/>
      <c r="SX32" s="135"/>
      <c r="SY32" s="135"/>
      <c r="TA32" s="164">
        <f>TA6</f>
        <v>46022</v>
      </c>
      <c r="TB32" s="135"/>
      <c r="TC32" s="135"/>
      <c r="TD32" s="135"/>
      <c r="TE32" s="135"/>
      <c r="TG32" s="164">
        <f>TG6</f>
        <v>46052</v>
      </c>
      <c r="TH32" s="135"/>
      <c r="TI32" s="135"/>
      <c r="TJ32" s="135"/>
      <c r="TK32" s="135"/>
      <c r="TM32" s="164">
        <f>TM6</f>
        <v>46080</v>
      </c>
      <c r="TN32" s="135"/>
      <c r="TO32" s="135"/>
      <c r="TP32" s="135"/>
      <c r="TQ32" s="135"/>
      <c r="TS32" s="164">
        <f>TS6</f>
        <v>46112</v>
      </c>
      <c r="TT32" s="135"/>
      <c r="TU32" s="135"/>
      <c r="TV32" s="135"/>
      <c r="TW32" s="135"/>
      <c r="TY32" s="164">
        <f>TY6</f>
        <v>46142</v>
      </c>
      <c r="TZ32" s="135"/>
      <c r="UA32" s="135"/>
      <c r="UB32" s="135"/>
      <c r="UC32" s="135"/>
      <c r="UE32" s="164">
        <f>UE6</f>
        <v>46171</v>
      </c>
      <c r="UF32" s="135"/>
      <c r="UG32" s="135"/>
      <c r="UH32" s="135"/>
      <c r="UI32" s="135"/>
      <c r="UK32" s="164">
        <f>UK6</f>
        <v>46203</v>
      </c>
      <c r="UL32" s="135"/>
      <c r="UM32" s="135"/>
      <c r="UN32" s="135"/>
      <c r="UO32" s="135"/>
    </row>
    <row r="33" spans="241:415">
      <c r="IG33" s="174"/>
      <c r="IM33" s="174"/>
      <c r="IS33" s="174"/>
      <c r="IY33" s="174"/>
      <c r="JE33" s="174"/>
      <c r="JK33" s="174"/>
      <c r="JQ33" s="174"/>
      <c r="JW33" s="174"/>
      <c r="KC33" s="174"/>
      <c r="KI33" s="174"/>
      <c r="KO33" s="174"/>
      <c r="KU33" s="174"/>
      <c r="LA33" s="174"/>
      <c r="LG33" s="174"/>
      <c r="LM33" s="174"/>
      <c r="LS33" s="174"/>
      <c r="LY33" s="174"/>
      <c r="ME33" s="174"/>
      <c r="MK33" s="174"/>
      <c r="MQ33" s="174"/>
      <c r="MW33" s="174"/>
      <c r="NC33" s="174"/>
      <c r="NI33" s="174"/>
      <c r="NO33" s="174"/>
      <c r="NU33" s="174"/>
      <c r="OA33" s="174"/>
      <c r="OG33" s="174"/>
      <c r="OM33" s="174"/>
      <c r="OS33" s="174"/>
      <c r="OY33" s="174"/>
    </row>
    <row r="34" spans="26:415">
      <c r="Z34" t="s">
        <v>3932</v>
      </c>
      <c r="AA34">
        <f>39.91/AB30</f>
        <v>5.87806440685455</v>
      </c>
      <c r="IG34" s="174"/>
      <c r="IM34" s="174"/>
      <c r="IS34" s="174"/>
      <c r="IY34" s="174"/>
      <c r="JE34" s="174"/>
      <c r="JK34" s="174"/>
      <c r="JQ34" s="174"/>
      <c r="JW34" s="174"/>
      <c r="KC34" s="174"/>
      <c r="KI34" s="174"/>
      <c r="KO34" s="174"/>
      <c r="KU34" s="174"/>
      <c r="LA34" s="174"/>
      <c r="LG34" s="174"/>
      <c r="LM34" s="174"/>
      <c r="LS34" s="174"/>
      <c r="LY34" s="174"/>
      <c r="ME34" s="174"/>
      <c r="MK34" s="174"/>
      <c r="MQ34" s="174"/>
      <c r="MW34" s="174"/>
      <c r="NC34" s="174"/>
      <c r="NI34" s="174"/>
      <c r="NO34" s="174"/>
      <c r="NU34" s="174"/>
      <c r="OA34" s="174"/>
      <c r="OG34" s="174"/>
      <c r="OM34" s="174"/>
      <c r="OS34" s="174"/>
      <c r="OY34" s="174"/>
    </row>
    <row r="35" spans="26:27">
      <c r="Z35" t="s">
        <v>3933</v>
      </c>
      <c r="AA35">
        <f>2.96/AB30</f>
        <v>0.435957670866687</v>
      </c>
    </row>
  </sheetData>
  <sheetProtection formatCells="0" insertHyperlinks="0" autoFilter="0"/>
  <mergeCells count="93">
    <mergeCell ref="C5:D5"/>
    <mergeCell ref="I5:J5"/>
    <mergeCell ref="O5:P5"/>
    <mergeCell ref="U5:V5"/>
    <mergeCell ref="AA5:AB5"/>
    <mergeCell ref="AG5:AH5"/>
    <mergeCell ref="AM5:AN5"/>
    <mergeCell ref="AS5:AT5"/>
    <mergeCell ref="AY5:AZ5"/>
    <mergeCell ref="BE5:BF5"/>
    <mergeCell ref="BK5:BL5"/>
    <mergeCell ref="BQ5:BR5"/>
    <mergeCell ref="BW5:BX5"/>
    <mergeCell ref="CC5:CD5"/>
    <mergeCell ref="CI5:CJ5"/>
    <mergeCell ref="CO5:CP5"/>
    <mergeCell ref="CU5:CV5"/>
    <mergeCell ref="DB5:DC5"/>
    <mergeCell ref="DI5:DJ5"/>
    <mergeCell ref="DP5:DQ5"/>
    <mergeCell ref="DV5:DW5"/>
    <mergeCell ref="EB5:EC5"/>
    <mergeCell ref="EH5:EI5"/>
    <mergeCell ref="EN5:EO5"/>
    <mergeCell ref="ET5:EU5"/>
    <mergeCell ref="EZ5:FA5"/>
    <mergeCell ref="FF5:FG5"/>
    <mergeCell ref="FL5:FM5"/>
    <mergeCell ref="FR5:FS5"/>
    <mergeCell ref="FX5:FY5"/>
    <mergeCell ref="GD5:GE5"/>
    <mergeCell ref="GJ5:GK5"/>
    <mergeCell ref="GP5:GQ5"/>
    <mergeCell ref="GV5:GW5"/>
    <mergeCell ref="HB5:HC5"/>
    <mergeCell ref="HH5:HI5"/>
    <mergeCell ref="HN5:HO5"/>
    <mergeCell ref="HT5:HU5"/>
    <mergeCell ref="HZ5:IA5"/>
    <mergeCell ref="IF5:IG5"/>
    <mergeCell ref="IL5:IM5"/>
    <mergeCell ref="IR5:IS5"/>
    <mergeCell ref="IX5:IY5"/>
    <mergeCell ref="JD5:JE5"/>
    <mergeCell ref="JJ5:JK5"/>
    <mergeCell ref="JP5:JQ5"/>
    <mergeCell ref="JV5:JW5"/>
    <mergeCell ref="KB5:KC5"/>
    <mergeCell ref="KH5:KI5"/>
    <mergeCell ref="KN5:KO5"/>
    <mergeCell ref="KT5:KU5"/>
    <mergeCell ref="KZ5:LA5"/>
    <mergeCell ref="LF5:LG5"/>
    <mergeCell ref="LL5:LM5"/>
    <mergeCell ref="LR5:LS5"/>
    <mergeCell ref="LX5:LY5"/>
    <mergeCell ref="MD5:ME5"/>
    <mergeCell ref="MJ5:MK5"/>
    <mergeCell ref="MP5:MQ5"/>
    <mergeCell ref="MV5:MW5"/>
    <mergeCell ref="NB5:NC5"/>
    <mergeCell ref="NH5:NI5"/>
    <mergeCell ref="NN5:NO5"/>
    <mergeCell ref="NT5:NU5"/>
    <mergeCell ref="NZ5:OA5"/>
    <mergeCell ref="OF5:OG5"/>
    <mergeCell ref="OL5:OM5"/>
    <mergeCell ref="OR5:OS5"/>
    <mergeCell ref="OX5:OY5"/>
    <mergeCell ref="PD5:PE5"/>
    <mergeCell ref="PJ5:PK5"/>
    <mergeCell ref="PP5:PQ5"/>
    <mergeCell ref="PV5:PW5"/>
    <mergeCell ref="QB5:QC5"/>
    <mergeCell ref="QH5:QI5"/>
    <mergeCell ref="QN5:QO5"/>
    <mergeCell ref="QT5:QU5"/>
    <mergeCell ref="QZ5:RA5"/>
    <mergeCell ref="RF5:RG5"/>
    <mergeCell ref="RL5:RM5"/>
    <mergeCell ref="RR5:RS5"/>
    <mergeCell ref="RX5:RY5"/>
    <mergeCell ref="SD5:SE5"/>
    <mergeCell ref="SJ5:SK5"/>
    <mergeCell ref="SP5:SQ5"/>
    <mergeCell ref="SV5:SW5"/>
    <mergeCell ref="TB5:TC5"/>
    <mergeCell ref="TH5:TI5"/>
    <mergeCell ref="TN5:TO5"/>
    <mergeCell ref="TT5:TU5"/>
    <mergeCell ref="TZ5:UA5"/>
    <mergeCell ref="UF5:UG5"/>
    <mergeCell ref="UL5:UM5"/>
  </mergeCells>
  <pageMargins left="0.7" right="0.7" top="0.75" bottom="0.75" header="0.3" footer="0.3"/>
  <pageSetup paperSize="9" orientation="portrait"/>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B1:MD32"/>
  <sheetViews>
    <sheetView zoomScale="85" zoomScaleNormal="85" topLeftCell="LN1" workbookViewId="0">
      <selection activeCell="IF2" sqref="IF2"/>
    </sheetView>
  </sheetViews>
  <sheetFormatPr defaultColWidth="9" defaultRowHeight="14.4"/>
  <cols>
    <col min="1" max="1" width="9" customWidth="1"/>
    <col min="2" max="2" width="13.8888888888889" style="135" customWidth="1"/>
    <col min="3" max="3" width="9" style="135" customWidth="1"/>
    <col min="4" max="4" width="16.8888888888889" style="135" customWidth="1"/>
    <col min="5" max="5" width="18.4444444444444" style="135" customWidth="1"/>
    <col min="6" max="6" width="14.8888888888889" style="135" customWidth="1"/>
    <col min="7" max="7" width="9" customWidth="1"/>
    <col min="8" max="8" width="13.8888888888889" style="135" customWidth="1"/>
    <col min="9" max="9" width="9" style="135" customWidth="1"/>
    <col min="10" max="10" width="16.8888888888889" style="135" customWidth="1"/>
    <col min="11" max="11" width="18.4444444444444" style="135" customWidth="1"/>
    <col min="12" max="12" width="19.8888888888889" style="135" customWidth="1"/>
    <col min="14" max="14" width="13.8888888888889" style="135" customWidth="1"/>
    <col min="15" max="15" width="9" style="135"/>
    <col min="16" max="16" width="16.8888888888889" style="135" customWidth="1"/>
    <col min="17" max="17" width="18.4444444444444" style="135" customWidth="1"/>
    <col min="18" max="18" width="19.8888888888889" style="135" customWidth="1"/>
    <col min="20" max="20" width="13.8888888888889" style="135" customWidth="1"/>
    <col min="21" max="21" width="9" style="135"/>
    <col min="22" max="22" width="16.8888888888889" style="135" customWidth="1"/>
    <col min="23" max="23" width="18.4444444444444" style="135" customWidth="1"/>
    <col min="24" max="24" width="19.8888888888889" style="135" customWidth="1"/>
    <col min="26" max="26" width="13.8888888888889" style="135" customWidth="1"/>
    <col min="27" max="27" width="9" style="135"/>
    <col min="28" max="28" width="13.8888888888889" style="135" customWidth="1"/>
    <col min="29" max="29" width="18.4444444444444" style="135" customWidth="1"/>
    <col min="30" max="30" width="19.8888888888889" style="135" customWidth="1"/>
    <col min="32" max="32" width="13.8888888888889" style="135" customWidth="1"/>
    <col min="33" max="33" width="9" style="135"/>
    <col min="34" max="34" width="13.8888888888889" style="135" customWidth="1"/>
    <col min="35" max="35" width="18.4444444444444" style="135" customWidth="1"/>
    <col min="36" max="36" width="19.8888888888889" style="135" customWidth="1"/>
    <col min="38" max="38" width="13.8888888888889" style="135" customWidth="1"/>
    <col min="39" max="39" width="9" style="135"/>
    <col min="40" max="40" width="13.8888888888889" style="135" customWidth="1"/>
    <col min="41" max="41" width="18.4444444444444" style="135" customWidth="1"/>
    <col min="42" max="42" width="19.8888888888889" style="135" customWidth="1"/>
    <col min="44" max="44" width="13.8888888888889" style="135" customWidth="1"/>
    <col min="45" max="45" width="9" style="135"/>
    <col min="46" max="46" width="13.8888888888889" style="135" customWidth="1"/>
    <col min="47" max="47" width="18.4444444444444" style="135" customWidth="1"/>
    <col min="48" max="48" width="19.8888888888889" style="135" customWidth="1"/>
    <col min="50" max="50" width="13.8888888888889" style="135" customWidth="1"/>
    <col min="51" max="51" width="9" style="135"/>
    <col min="52" max="52" width="13.8888888888889" style="135" customWidth="1"/>
    <col min="53" max="53" width="18.4444444444444" style="135" customWidth="1"/>
    <col min="54" max="54" width="19.8888888888889" style="135" customWidth="1"/>
    <col min="56" max="56" width="13.8888888888889" style="135" customWidth="1"/>
    <col min="57" max="57" width="9" style="135"/>
    <col min="58" max="58" width="13.8888888888889" style="135" customWidth="1"/>
    <col min="59" max="59" width="18.4444444444444" style="135" customWidth="1"/>
    <col min="60" max="60" width="19.8888888888889" style="135" customWidth="1"/>
    <col min="62" max="62" width="13.8888888888889" style="135" customWidth="1"/>
    <col min="63" max="63" width="9" style="135"/>
    <col min="64" max="64" width="13.8888888888889" style="135" customWidth="1"/>
    <col min="65" max="65" width="18.4444444444444" style="135" customWidth="1"/>
    <col min="66" max="66" width="19.8888888888889" style="135" customWidth="1"/>
    <col min="68" max="68" width="13.8888888888889" style="135" customWidth="1"/>
    <col min="69" max="69" width="9" style="135"/>
    <col min="70" max="70" width="13.8888888888889" style="135" customWidth="1"/>
    <col min="71" max="71" width="18.4444444444444" style="135" customWidth="1"/>
    <col min="72" max="72" width="19.8888888888889" style="135" customWidth="1"/>
    <col min="74" max="74" width="13.8888888888889" style="135" customWidth="1"/>
    <col min="75" max="75" width="9" style="135"/>
    <col min="76" max="76" width="13.8888888888889" style="135" customWidth="1"/>
    <col min="77" max="77" width="18.4444444444444" style="135" customWidth="1"/>
    <col min="78" max="78" width="19.8888888888889" style="135" customWidth="1"/>
    <col min="80" max="80" width="13.8888888888889" style="135" customWidth="1"/>
    <col min="81" max="81" width="9" style="135"/>
    <col min="82" max="82" width="13.8888888888889" style="135" customWidth="1"/>
    <col min="83" max="83" width="18.4444444444444" style="135" customWidth="1"/>
    <col min="84" max="84" width="19.8888888888889" style="135" customWidth="1"/>
    <col min="86" max="86" width="13.8888888888889" style="135" customWidth="1"/>
    <col min="87" max="87" width="9" style="135"/>
    <col min="88" max="88" width="13.8888888888889" style="135" customWidth="1"/>
    <col min="89" max="89" width="18.4444444444444" style="135" customWidth="1"/>
    <col min="90" max="90" width="19.8888888888889" style="135" customWidth="1"/>
    <col min="92" max="92" width="13.8888888888889" style="135" customWidth="1"/>
    <col min="93" max="93" width="9" style="135"/>
    <col min="94" max="94" width="13.8888888888889" style="135" customWidth="1"/>
    <col min="95" max="95" width="18.4444444444444" style="135" customWidth="1"/>
    <col min="96" max="96" width="19.8888888888889" style="135" customWidth="1"/>
    <col min="98" max="98" width="13.8888888888889" style="135" customWidth="1"/>
    <col min="99" max="99" width="9" style="135"/>
    <col min="100" max="100" width="13.8888888888889" style="135" customWidth="1"/>
    <col min="101" max="101" width="18.4444444444444" style="135" customWidth="1"/>
    <col min="102" max="102" width="19.8888888888889" style="135" customWidth="1"/>
    <col min="104" max="104" width="13.8888888888889" style="135" customWidth="1"/>
    <col min="105" max="105" width="14.8888888888889" style="135" customWidth="1"/>
    <col min="106" max="106" width="13.8888888888889" style="135" customWidth="1"/>
    <col min="107" max="107" width="18.4444444444444" style="135" customWidth="1"/>
    <col min="108" max="108" width="19.8888888888889" style="135" customWidth="1"/>
    <col min="110" max="110" width="13.8888888888889" style="135" customWidth="1"/>
    <col min="111" max="111" width="14.8888888888889" style="135" customWidth="1"/>
    <col min="112" max="112" width="13.8888888888889" style="135" customWidth="1"/>
    <col min="113" max="113" width="18.4444444444444" style="135" customWidth="1"/>
    <col min="114" max="114" width="19.8888888888889" style="135" customWidth="1"/>
    <col min="116" max="116" width="13.8888888888889" style="135" customWidth="1"/>
    <col min="117" max="117" width="14.8888888888889" style="135" customWidth="1"/>
    <col min="118" max="118" width="13.8888888888889" style="135" customWidth="1"/>
    <col min="119" max="119" width="18.4444444444444" style="135" customWidth="1"/>
    <col min="120" max="120" width="19.8888888888889" style="135" customWidth="1"/>
    <col min="122" max="122" width="13.8888888888889" style="135" customWidth="1"/>
    <col min="123" max="123" width="14.8888888888889" style="135" customWidth="1"/>
    <col min="124" max="124" width="13.8888888888889" style="135" customWidth="1"/>
    <col min="125" max="125" width="18.4444444444444" style="135" customWidth="1"/>
    <col min="126" max="126" width="19.8888888888889" style="135" customWidth="1"/>
    <col min="128" max="128" width="13.8888888888889" style="135" customWidth="1"/>
    <col min="129" max="129" width="14.8888888888889" style="135" customWidth="1"/>
    <col min="130" max="130" width="13.8888888888889" style="135" customWidth="1"/>
    <col min="131" max="131" width="18.4444444444444" style="135" customWidth="1"/>
    <col min="132" max="132" width="19.8888888888889" style="135" customWidth="1"/>
    <col min="134" max="134" width="13.8888888888889" style="135" customWidth="1"/>
    <col min="135" max="135" width="14.8888888888889" style="135" customWidth="1"/>
    <col min="136" max="136" width="13.8888888888889" style="135" customWidth="1"/>
    <col min="137" max="137" width="18.4444444444444" style="135" customWidth="1"/>
    <col min="138" max="138" width="19.8888888888889" style="135" customWidth="1"/>
    <col min="140" max="140" width="13.8888888888889" style="135" customWidth="1"/>
    <col min="141" max="141" width="14.8888888888889" style="135" customWidth="1"/>
    <col min="142" max="142" width="13.8888888888889" style="135" customWidth="1"/>
    <col min="143" max="143" width="18.4444444444444" style="135" customWidth="1"/>
    <col min="144" max="144" width="19.8888888888889" style="135" customWidth="1"/>
    <col min="146" max="146" width="13.8888888888889" style="135" customWidth="1"/>
    <col min="147" max="147" width="14.8888888888889" style="135" customWidth="1"/>
    <col min="148" max="148" width="13.8888888888889" style="135" customWidth="1"/>
    <col min="149" max="149" width="18.4444444444444" style="135" customWidth="1"/>
    <col min="150" max="150" width="19.8888888888889" style="135" customWidth="1"/>
    <col min="152" max="152" width="13.8888888888889" style="135" customWidth="1"/>
    <col min="153" max="153" width="14.8888888888889" style="135" customWidth="1"/>
    <col min="154" max="154" width="13.8888888888889" style="135" customWidth="1"/>
    <col min="155" max="155" width="18.4444444444444" style="135" customWidth="1"/>
    <col min="156" max="156" width="19.8888888888889" style="135" customWidth="1"/>
    <col min="158" max="158" width="14.212962962963" style="135" customWidth="1"/>
    <col min="159" max="159" width="14.8888888888889" style="135" customWidth="1"/>
    <col min="160" max="160" width="13.8888888888889" style="135" customWidth="1"/>
    <col min="161" max="161" width="18.4444444444444" style="135" customWidth="1"/>
    <col min="162" max="162" width="19.8888888888889" style="135" customWidth="1"/>
    <col min="164" max="164" width="14.212962962963" style="135" customWidth="1"/>
    <col min="165" max="165" width="14.8888888888889" style="135" customWidth="1"/>
    <col min="166" max="166" width="13.8888888888889" style="135" customWidth="1"/>
    <col min="167" max="167" width="18.4444444444444" style="135" customWidth="1"/>
    <col min="168" max="168" width="19.8888888888889" style="135" customWidth="1"/>
    <col min="170" max="170" width="14.212962962963" style="135" customWidth="1"/>
    <col min="171" max="171" width="14.8888888888889" style="135" customWidth="1"/>
    <col min="172" max="172" width="13.8888888888889" style="135" customWidth="1"/>
    <col min="173" max="173" width="18.4444444444444" style="135" customWidth="1"/>
    <col min="174" max="174" width="19.8888888888889" style="135" customWidth="1"/>
    <col min="176" max="176" width="14.212962962963" style="135" customWidth="1"/>
    <col min="177" max="177" width="14.8888888888889" style="135" customWidth="1"/>
    <col min="178" max="178" width="13.8888888888889" style="135" customWidth="1"/>
    <col min="179" max="179" width="18.4444444444444" style="135" customWidth="1"/>
    <col min="180" max="180" width="19.8888888888889" style="135" customWidth="1"/>
    <col min="182" max="182" width="14.212962962963" style="135" customWidth="1"/>
    <col min="183" max="183" width="14.8888888888889" style="135" customWidth="1"/>
    <col min="184" max="184" width="13.8888888888889" style="135" customWidth="1"/>
    <col min="185" max="185" width="18.4444444444444" style="135" customWidth="1"/>
    <col min="186" max="186" width="19.8888888888889" style="135" customWidth="1"/>
    <col min="188" max="188" width="14.212962962963" style="135" customWidth="1"/>
    <col min="189" max="189" width="14.8888888888889" style="135" customWidth="1"/>
    <col min="190" max="190" width="13.8888888888889" style="135" customWidth="1"/>
    <col min="191" max="191" width="18.4444444444444" style="135" customWidth="1"/>
    <col min="192" max="192" width="19.8888888888889" style="135" customWidth="1"/>
    <col min="194" max="194" width="14.212962962963" style="135" customWidth="1"/>
    <col min="195" max="195" width="14.8888888888889" style="135" customWidth="1"/>
    <col min="196" max="196" width="13.8888888888889" style="135" customWidth="1"/>
    <col min="197" max="197" width="18.4444444444444" style="135" customWidth="1"/>
    <col min="198" max="198" width="19.8888888888889" style="135" customWidth="1"/>
    <col min="200" max="200" width="14.212962962963" style="135" customWidth="1"/>
    <col min="201" max="201" width="14.8888888888889" style="135" customWidth="1"/>
    <col min="202" max="202" width="13.8888888888889" style="135" customWidth="1"/>
    <col min="203" max="203" width="18.4444444444444" style="135" customWidth="1"/>
    <col min="204" max="204" width="19.8888888888889" style="135" customWidth="1"/>
    <col min="206" max="206" width="10.8888888888889" customWidth="1"/>
    <col min="207" max="207" width="12.787037037037" customWidth="1"/>
    <col min="208" max="208" width="13.6666666666667" customWidth="1"/>
    <col min="209" max="209" width="16.4444444444444" customWidth="1"/>
    <col min="210" max="210" width="12.787037037037" customWidth="1"/>
    <col min="212" max="212" width="10.8888888888889" customWidth="1"/>
    <col min="213" max="213" width="12.787037037037" customWidth="1"/>
    <col min="214" max="214" width="13.6666666666667" customWidth="1"/>
    <col min="215" max="215" width="16.4444444444444" customWidth="1"/>
    <col min="216" max="216" width="12.787037037037" customWidth="1"/>
    <col min="218" max="218" width="10.8888888888889" customWidth="1"/>
    <col min="219" max="219" width="12.787037037037" customWidth="1"/>
    <col min="220" max="220" width="13.6666666666667" customWidth="1"/>
    <col min="221" max="221" width="16.4444444444444" customWidth="1"/>
    <col min="222" max="222" width="12.787037037037" customWidth="1"/>
    <col min="223" max="223" width="12.8148148148148"/>
    <col min="224" max="224" width="10.8888888888889" customWidth="1"/>
    <col min="225" max="225" width="12.787037037037" customWidth="1"/>
    <col min="226" max="226" width="13.6666666666667" customWidth="1"/>
    <col min="227" max="227" width="16.4444444444444" customWidth="1"/>
    <col min="228" max="228" width="12.787037037037" customWidth="1"/>
    <col min="230" max="230" width="10.8888888888889" customWidth="1"/>
    <col min="231" max="231" width="12.787037037037" customWidth="1"/>
    <col min="232" max="232" width="13.6666666666667" customWidth="1"/>
    <col min="233" max="233" width="16.4444444444444" customWidth="1"/>
    <col min="234" max="234" width="12.787037037037" customWidth="1"/>
    <col min="236" max="236" width="10.8888888888889" customWidth="1"/>
    <col min="237" max="237" width="12.787037037037" customWidth="1"/>
    <col min="238" max="238" width="13.6666666666667" customWidth="1"/>
    <col min="239" max="239" width="16.4444444444444" customWidth="1"/>
    <col min="240" max="240" width="12.787037037037" customWidth="1"/>
    <col min="242" max="242" width="10.8888888888889" customWidth="1"/>
    <col min="243" max="243" width="12.787037037037" customWidth="1"/>
    <col min="244" max="244" width="13.6666666666667" customWidth="1"/>
    <col min="245" max="245" width="16.4444444444444" customWidth="1"/>
    <col min="246" max="246" width="12.787037037037" customWidth="1"/>
    <col min="248" max="248" width="10.8888888888889" customWidth="1"/>
    <col min="249" max="249" width="12.787037037037" customWidth="1"/>
    <col min="250" max="250" width="13.6666666666667" customWidth="1"/>
    <col min="251" max="251" width="16.4444444444444" customWidth="1"/>
    <col min="252" max="252" width="12.787037037037" customWidth="1"/>
    <col min="254" max="254" width="10.8888888888889" customWidth="1"/>
    <col min="255" max="255" width="12.787037037037" customWidth="1"/>
    <col min="256" max="256" width="13.6666666666667" customWidth="1"/>
    <col min="257" max="257" width="16.4444444444444" customWidth="1"/>
    <col min="258" max="258" width="12.787037037037" customWidth="1"/>
    <col min="260" max="260" width="10.8888888888889" customWidth="1"/>
    <col min="261" max="261" width="12.787037037037" customWidth="1"/>
    <col min="262" max="262" width="13.6666666666667" customWidth="1"/>
    <col min="263" max="263" width="16.4444444444444" customWidth="1"/>
    <col min="264" max="264" width="12.787037037037" customWidth="1"/>
    <col min="266" max="266" width="10.8888888888889" customWidth="1"/>
    <col min="267" max="267" width="12.787037037037" customWidth="1"/>
    <col min="268" max="268" width="13.6666666666667" customWidth="1"/>
    <col min="269" max="269" width="16.4444444444444" customWidth="1"/>
    <col min="270" max="270" width="12.787037037037" customWidth="1"/>
    <col min="272" max="272" width="10.8888888888889" customWidth="1"/>
    <col min="273" max="273" width="12.787037037037" customWidth="1"/>
    <col min="274" max="274" width="13.6666666666667" customWidth="1"/>
    <col min="275" max="275" width="16.4444444444444" customWidth="1"/>
    <col min="276" max="276" width="12.787037037037" customWidth="1"/>
    <col min="278" max="278" width="10.8888888888889" customWidth="1"/>
    <col min="279" max="279" width="12.787037037037" customWidth="1"/>
    <col min="280" max="280" width="13.6666666666667" customWidth="1"/>
    <col min="281" max="281" width="16.4444444444444" customWidth="1"/>
    <col min="282" max="282" width="12.787037037037" customWidth="1"/>
    <col min="284" max="284" width="10.8888888888889" customWidth="1"/>
    <col min="285" max="285" width="12.787037037037" customWidth="1"/>
    <col min="286" max="286" width="13.6666666666667" customWidth="1"/>
    <col min="287" max="287" width="16.4444444444444" customWidth="1"/>
    <col min="288" max="288" width="12.787037037037" customWidth="1"/>
    <col min="290" max="290" width="10.8888888888889" customWidth="1"/>
    <col min="291" max="291" width="12.787037037037" customWidth="1"/>
    <col min="292" max="292" width="13.6666666666667" customWidth="1"/>
    <col min="293" max="293" width="16.4444444444444" customWidth="1"/>
    <col min="294" max="294" width="12.787037037037" customWidth="1"/>
    <col min="296" max="296" width="10.8888888888889" customWidth="1"/>
    <col min="297" max="297" width="12.787037037037" customWidth="1"/>
    <col min="298" max="298" width="13.6666666666667" customWidth="1"/>
    <col min="299" max="299" width="16.4444444444444" customWidth="1"/>
    <col min="300" max="300" width="12.787037037037" customWidth="1"/>
    <col min="302" max="302" width="10.8888888888889" customWidth="1"/>
    <col min="303" max="303" width="12.787037037037" customWidth="1"/>
    <col min="304" max="304" width="13.6666666666667" customWidth="1"/>
    <col min="305" max="305" width="16.4444444444444" customWidth="1"/>
    <col min="306" max="306" width="12.787037037037" customWidth="1"/>
    <col min="308" max="308" width="10.8888888888889" customWidth="1"/>
    <col min="309" max="309" width="12.787037037037" customWidth="1"/>
    <col min="310" max="310" width="13.6666666666667" customWidth="1"/>
    <col min="311" max="311" width="16.4444444444444" customWidth="1"/>
    <col min="312" max="312" width="12.787037037037" customWidth="1"/>
    <col min="314" max="314" width="10.8888888888889" customWidth="1"/>
    <col min="315" max="315" width="12.787037037037" customWidth="1"/>
    <col min="316" max="316" width="13.6666666666667" customWidth="1"/>
    <col min="317" max="317" width="16.4444444444444" customWidth="1"/>
    <col min="318" max="318" width="12.787037037037" customWidth="1"/>
    <col min="320" max="320" width="10.8888888888889" customWidth="1"/>
    <col min="321" max="321" width="12.787037037037" customWidth="1"/>
    <col min="322" max="322" width="13.6666666666667" customWidth="1"/>
    <col min="323" max="323" width="16.4444444444444" customWidth="1"/>
    <col min="324" max="324" width="12.787037037037" customWidth="1"/>
    <col min="326" max="326" width="10.8888888888889" customWidth="1"/>
    <col min="327" max="327" width="12.787037037037" customWidth="1"/>
    <col min="328" max="328" width="13.6666666666667" customWidth="1"/>
    <col min="329" max="329" width="16.4444444444444" customWidth="1"/>
    <col min="330" max="330" width="12.787037037037" customWidth="1"/>
    <col min="332" max="332" width="10.8888888888889" customWidth="1"/>
    <col min="333" max="333" width="12.787037037037" customWidth="1"/>
    <col min="334" max="334" width="13.6666666666667" customWidth="1"/>
    <col min="335" max="335" width="16.4444444444444" customWidth="1"/>
    <col min="336" max="336" width="12.787037037037" customWidth="1"/>
    <col min="337" max="337" width="12.6296296296296"/>
    <col min="338" max="338" width="10.8888888888889" customWidth="1"/>
    <col min="339" max="339" width="12.787037037037" customWidth="1"/>
    <col min="340" max="340" width="13.6666666666667" customWidth="1"/>
    <col min="341" max="341" width="16.4444444444444" customWidth="1"/>
    <col min="342" max="342" width="12.787037037037" customWidth="1"/>
    <col min="343" max="343" width="12.6296296296296"/>
  </cols>
  <sheetData>
    <row r="1" spans="2:342">
      <c r="B1" s="132" t="s">
        <v>3934</v>
      </c>
      <c r="C1" s="133" t="s">
        <v>62</v>
      </c>
      <c r="D1" s="134">
        <f>D31*D29</f>
        <v>0.00280753246753247</v>
      </c>
      <c r="H1" s="132" t="s">
        <v>3934</v>
      </c>
      <c r="I1" s="133" t="s">
        <v>62</v>
      </c>
      <c r="J1" s="134">
        <f>J31*J29</f>
        <v>0.0027785652173913</v>
      </c>
      <c r="N1" s="132" t="s">
        <v>3934</v>
      </c>
      <c r="O1" s="133" t="s">
        <v>62</v>
      </c>
      <c r="P1" s="134">
        <f>P31*P29</f>
        <v>0.00277365217391304</v>
      </c>
      <c r="T1" s="132" t="s">
        <v>3934</v>
      </c>
      <c r="U1" s="133" t="s">
        <v>62</v>
      </c>
      <c r="V1" s="134">
        <f>V31*V29</f>
        <v>0.00277204347826087</v>
      </c>
      <c r="Z1" s="132" t="s">
        <v>3934</v>
      </c>
      <c r="AA1" s="133" t="s">
        <v>62</v>
      </c>
      <c r="AB1" s="134">
        <f>AB31*AB29</f>
        <v>0.00276052173913043</v>
      </c>
      <c r="AF1" s="132" t="s">
        <v>3934</v>
      </c>
      <c r="AG1" s="133" t="s">
        <v>62</v>
      </c>
      <c r="AH1" s="134">
        <f>AH31*AH29</f>
        <v>0.00273097192224622</v>
      </c>
      <c r="AI1" s="135">
        <v>0.000432</v>
      </c>
      <c r="AJ1" s="135">
        <v>2315</v>
      </c>
      <c r="AL1" s="132" t="s">
        <v>3934</v>
      </c>
      <c r="AM1" s="133" t="s">
        <v>62</v>
      </c>
      <c r="AN1" s="134">
        <f>AN31*AN29</f>
        <v>0.00273629310344828</v>
      </c>
      <c r="AR1" s="132" t="s">
        <v>3934</v>
      </c>
      <c r="AS1" s="133" t="s">
        <v>62</v>
      </c>
      <c r="AT1" s="134">
        <f>AT31*AT29</f>
        <v>0.00284754733218589</v>
      </c>
      <c r="AX1" s="132" t="s">
        <v>3934</v>
      </c>
      <c r="AY1" s="133" t="s">
        <v>62</v>
      </c>
      <c r="AZ1" s="134">
        <f>AZ31*AZ29</f>
        <v>0.00286235496347228</v>
      </c>
      <c r="BD1" s="132" t="s">
        <v>3934</v>
      </c>
      <c r="BE1" s="133" t="s">
        <v>62</v>
      </c>
      <c r="BF1" s="134">
        <f>BF31*BF29</f>
        <v>0.00287672524646378</v>
      </c>
      <c r="BJ1" s="132" t="s">
        <v>3934</v>
      </c>
      <c r="BK1" s="133" t="s">
        <v>62</v>
      </c>
      <c r="BL1" s="134">
        <f>BL31*BL29</f>
        <v>0.00289180960548885</v>
      </c>
      <c r="BP1" s="132" t="s">
        <v>3934</v>
      </c>
      <c r="BQ1" s="133" t="s">
        <v>62</v>
      </c>
      <c r="BR1" s="134">
        <f>BR31*BR29</f>
        <v>0.00295480274442539</v>
      </c>
      <c r="BV1" s="132" t="s">
        <v>3934</v>
      </c>
      <c r="BW1" s="133" t="s">
        <v>62</v>
      </c>
      <c r="BX1" s="134">
        <f>BX31*BX29</f>
        <v>0.00304451114922813</v>
      </c>
      <c r="CB1" s="132" t="s">
        <v>3934</v>
      </c>
      <c r="CC1" s="133" t="s">
        <v>62</v>
      </c>
      <c r="CD1" s="134">
        <f>CD31*CD29</f>
        <v>0.00307753001715266</v>
      </c>
      <c r="CH1" s="132" t="s">
        <v>3934</v>
      </c>
      <c r="CI1" s="133" t="s">
        <v>62</v>
      </c>
      <c r="CJ1" s="134">
        <f>CJ31*CJ29</f>
        <v>0.00307757289879932</v>
      </c>
      <c r="CN1" s="132" t="s">
        <v>3934</v>
      </c>
      <c r="CO1" s="133" t="s">
        <v>62</v>
      </c>
      <c r="CP1" s="134">
        <f>CP31*CP29</f>
        <v>0.00298653516295026</v>
      </c>
      <c r="CT1" s="132" t="s">
        <v>3934</v>
      </c>
      <c r="CU1" s="133" t="s">
        <v>62</v>
      </c>
      <c r="CV1" s="134">
        <f>CV31*CV29</f>
        <v>0.00289897084048028</v>
      </c>
      <c r="CZ1" s="132" t="s">
        <v>3934</v>
      </c>
      <c r="DA1" s="133" t="s">
        <v>62</v>
      </c>
      <c r="DB1" s="134">
        <f>DB31*DB29</f>
        <v>0.0029810859504</v>
      </c>
      <c r="DC1" s="135" t="s">
        <v>3935</v>
      </c>
      <c r="DF1" s="132" t="s">
        <v>3934</v>
      </c>
      <c r="DG1" s="133" t="s">
        <v>62</v>
      </c>
      <c r="DH1" s="134">
        <f>DH31*DH29</f>
        <v>0.0029466949072</v>
      </c>
      <c r="DI1" s="135" t="s">
        <v>3935</v>
      </c>
      <c r="DL1" s="132" t="s">
        <v>3934</v>
      </c>
      <c r="DM1" s="133" t="s">
        <v>62</v>
      </c>
      <c r="DN1" s="134">
        <f>DN31*DN29</f>
        <v>0.002945753484</v>
      </c>
      <c r="DO1" s="135" t="s">
        <v>3935</v>
      </c>
      <c r="DR1" s="132" t="s">
        <v>3934</v>
      </c>
      <c r="DS1" s="133" t="s">
        <v>62</v>
      </c>
      <c r="DT1" s="134">
        <f>DT31*DT29</f>
        <v>0.0029945455893</v>
      </c>
      <c r="DU1" s="135" t="s">
        <v>3935</v>
      </c>
      <c r="DX1" s="132" t="s">
        <v>3934</v>
      </c>
      <c r="DY1" s="133" t="s">
        <v>62</v>
      </c>
      <c r="DZ1" s="134">
        <f>DZ31*DZ29</f>
        <v>0.00299204968944099</v>
      </c>
      <c r="EA1" s="135" t="s">
        <v>3935</v>
      </c>
      <c r="ED1" s="132" t="s">
        <v>3934</v>
      </c>
      <c r="EE1" s="133" t="s">
        <v>62</v>
      </c>
      <c r="EF1" s="134">
        <f>EF31*EF29</f>
        <v>0.002904480826</v>
      </c>
      <c r="EG1" s="135" t="s">
        <v>3935</v>
      </c>
      <c r="EJ1" s="132" t="s">
        <v>3934</v>
      </c>
      <c r="EK1" s="133" t="s">
        <v>62</v>
      </c>
      <c r="EL1" s="134">
        <f>EL31*EL29</f>
        <v>0.0028667094822</v>
      </c>
      <c r="EM1" s="135" t="s">
        <v>3935</v>
      </c>
      <c r="EP1" s="132" t="s">
        <v>3934</v>
      </c>
      <c r="EQ1" s="133" t="s">
        <v>62</v>
      </c>
      <c r="ER1" s="134">
        <f>ER31*ER29</f>
        <v>0.0028604753988</v>
      </c>
      <c r="ES1" s="135" t="s">
        <v>3935</v>
      </c>
      <c r="EV1" s="132" t="s">
        <v>3934</v>
      </c>
      <c r="EW1" s="133" t="s">
        <v>62</v>
      </c>
      <c r="EX1" s="134">
        <f>EX31*EX29</f>
        <v>0.00287230892356943</v>
      </c>
      <c r="EY1" s="135" t="s">
        <v>3935</v>
      </c>
      <c r="FB1" s="132" t="s">
        <v>3934</v>
      </c>
      <c r="FC1" s="133" t="s">
        <v>62</v>
      </c>
      <c r="FD1" s="134">
        <f>FD31*FD29</f>
        <v>0.0028350527636</v>
      </c>
      <c r="FE1" s="135" t="s">
        <v>3935</v>
      </c>
      <c r="FH1" s="132" t="s">
        <v>3934</v>
      </c>
      <c r="FI1" s="133" t="s">
        <v>62</v>
      </c>
      <c r="FJ1" s="134">
        <f>FJ31*FJ29</f>
        <v>0.0028161806778</v>
      </c>
      <c r="FK1" s="135" t="s">
        <v>3935</v>
      </c>
      <c r="FN1" s="132" t="s">
        <v>3934</v>
      </c>
      <c r="FO1" s="133" t="s">
        <v>62</v>
      </c>
      <c r="FP1" s="134">
        <f>FP31*FP29</f>
        <v>0.0027857264652</v>
      </c>
      <c r="FQ1" s="135" t="s">
        <v>3935</v>
      </c>
      <c r="FT1" s="132" t="s">
        <v>3934</v>
      </c>
      <c r="FU1" s="133" t="s">
        <v>62</v>
      </c>
      <c r="FV1" s="134">
        <f>FV31*FV29</f>
        <v>0.002750000715</v>
      </c>
      <c r="FW1" s="135" t="s">
        <v>3935</v>
      </c>
      <c r="FZ1" s="132" t="s">
        <v>3934</v>
      </c>
      <c r="GA1" s="133" t="s">
        <v>62</v>
      </c>
      <c r="GB1" s="134">
        <f>GB31*GB29</f>
        <v>0.00274374243</v>
      </c>
      <c r="GC1" s="135" t="s">
        <v>3935</v>
      </c>
      <c r="GF1" s="132" t="s">
        <v>3934</v>
      </c>
      <c r="GG1" s="133" t="s">
        <v>62</v>
      </c>
      <c r="GH1" s="134">
        <f>GH31*GH29</f>
        <v>0.002734151112</v>
      </c>
      <c r="GI1" s="135" t="s">
        <v>3935</v>
      </c>
      <c r="GL1" s="132" t="s">
        <v>3934</v>
      </c>
      <c r="GM1" s="133" t="s">
        <v>62</v>
      </c>
      <c r="GN1" s="134">
        <f>GN31*GN29</f>
        <v>0.0027149687136</v>
      </c>
      <c r="GO1" s="135" t="s">
        <v>3935</v>
      </c>
      <c r="GR1" s="132" t="s">
        <v>3934</v>
      </c>
      <c r="GS1" s="133" t="s">
        <v>62</v>
      </c>
      <c r="GT1" s="134">
        <f>GT31*GT29</f>
        <v>0.0026375617356</v>
      </c>
      <c r="GU1" s="135" t="s">
        <v>3935</v>
      </c>
      <c r="GX1" s="132" t="s">
        <v>3934</v>
      </c>
      <c r="GY1" s="133" t="s">
        <v>62</v>
      </c>
      <c r="GZ1" s="134">
        <f>GZ31*GZ29</f>
        <v>0.0026245040496</v>
      </c>
      <c r="HA1" s="135" t="s">
        <v>3935</v>
      </c>
      <c r="HB1" s="135"/>
      <c r="HD1" s="132" t="s">
        <v>3934</v>
      </c>
      <c r="HE1" s="133" t="s">
        <v>62</v>
      </c>
      <c r="HF1" s="134">
        <f>HF31*HF29</f>
        <v>0.00256681062</v>
      </c>
      <c r="HG1" s="135" t="s">
        <v>3935</v>
      </c>
      <c r="HH1" s="135"/>
      <c r="HJ1" s="132" t="s">
        <v>3934</v>
      </c>
      <c r="HK1" s="133" t="s">
        <v>62</v>
      </c>
      <c r="HL1" s="134">
        <f>HL31*HL29</f>
        <v>0.002619484875</v>
      </c>
      <c r="HM1" s="135" t="s">
        <v>3935</v>
      </c>
      <c r="HN1" s="135"/>
      <c r="HP1" s="132" t="s">
        <v>3934</v>
      </c>
      <c r="HQ1" s="133" t="s">
        <v>62</v>
      </c>
      <c r="HR1" s="134">
        <f>HR31*HR29</f>
        <v>0.0027174681144</v>
      </c>
      <c r="HS1" s="135" t="s">
        <v>3935</v>
      </c>
      <c r="HT1" s="135"/>
      <c r="HV1" s="132" t="s">
        <v>3934</v>
      </c>
      <c r="HW1" s="133" t="s">
        <v>62</v>
      </c>
      <c r="HX1" s="134">
        <f>HX31*HX29</f>
        <v>0.00294004089979161</v>
      </c>
      <c r="HY1" s="135" t="s">
        <v>3935</v>
      </c>
      <c r="HZ1" s="135"/>
      <c r="IB1" s="132" t="s">
        <v>3934</v>
      </c>
      <c r="IC1" s="133" t="s">
        <v>62</v>
      </c>
      <c r="ID1" s="134">
        <f>ID31*ID29</f>
        <v>0.00294024539876912</v>
      </c>
      <c r="IE1" s="135" t="s">
        <v>3935</v>
      </c>
      <c r="IF1" s="135"/>
      <c r="IH1" s="132" t="s">
        <v>3934</v>
      </c>
      <c r="II1" s="133" t="s">
        <v>62</v>
      </c>
      <c r="IJ1" s="134">
        <f>IJ31*IJ29</f>
        <v>0.0027655358519665</v>
      </c>
      <c r="IK1" s="135" t="s">
        <v>3935</v>
      </c>
      <c r="IL1" s="135"/>
      <c r="IN1" s="132" t="s">
        <v>3934</v>
      </c>
      <c r="IO1" s="133" t="s">
        <v>62</v>
      </c>
      <c r="IP1" s="134">
        <f>IP31*IP29</f>
        <v>0.00270875471698386</v>
      </c>
      <c r="IQ1" s="135" t="s">
        <v>3935</v>
      </c>
      <c r="IR1" s="135"/>
      <c r="IT1" s="132" t="s">
        <v>3934</v>
      </c>
      <c r="IU1" s="133" t="s">
        <v>62</v>
      </c>
      <c r="IV1" s="134">
        <f>IV31*IV29</f>
        <v>0.00267710037174832</v>
      </c>
      <c r="IW1" s="135" t="s">
        <v>3935</v>
      </c>
      <c r="IX1" s="135"/>
      <c r="IZ1" s="132" t="s">
        <v>3934</v>
      </c>
      <c r="JA1" s="133" t="s">
        <v>62</v>
      </c>
      <c r="JB1" s="134">
        <f>JB31*JB29</f>
        <v>0.00267839701770687</v>
      </c>
      <c r="JC1" s="135" t="s">
        <v>3935</v>
      </c>
      <c r="JD1" s="135"/>
      <c r="JF1" s="132" t="s">
        <v>3934</v>
      </c>
      <c r="JG1" s="133" t="s">
        <v>62</v>
      </c>
      <c r="JH1" s="134">
        <f>JH31*JH29</f>
        <v>0.00271673624288215</v>
      </c>
      <c r="JI1" s="135" t="s">
        <v>3935</v>
      </c>
      <c r="JJ1" s="135"/>
      <c r="JL1" s="132" t="s">
        <v>3934</v>
      </c>
      <c r="JM1" s="133" t="s">
        <v>62</v>
      </c>
      <c r="JN1" s="134">
        <f>JN31*JN29</f>
        <v>0.00278186770428069</v>
      </c>
      <c r="JO1" s="135" t="s">
        <v>3935</v>
      </c>
      <c r="JP1" s="135"/>
      <c r="JR1" s="132" t="s">
        <v>3934</v>
      </c>
      <c r="JS1" s="133" t="s">
        <v>62</v>
      </c>
      <c r="JT1" s="134">
        <f>JT31*JT29</f>
        <v>0.00283270189431931</v>
      </c>
      <c r="JU1" s="135" t="s">
        <v>3935</v>
      </c>
      <c r="JV1" s="135"/>
      <c r="JX1" s="132" t="s">
        <v>3934</v>
      </c>
      <c r="JY1" s="133" t="s">
        <v>62</v>
      </c>
      <c r="JZ1" s="134">
        <f>JZ31*JZ29</f>
        <v>0.00289429735234605</v>
      </c>
      <c r="KA1" s="135" t="s">
        <v>3935</v>
      </c>
      <c r="KB1" s="135"/>
      <c r="KD1" s="132" t="s">
        <v>3934</v>
      </c>
      <c r="KE1" s="133" t="s">
        <v>62</v>
      </c>
      <c r="KF1" s="134">
        <f>KF31*KF29</f>
        <v>0.00288130081300772</v>
      </c>
      <c r="KG1" s="135" t="s">
        <v>3935</v>
      </c>
      <c r="KH1" s="135"/>
      <c r="KJ1" s="132" t="s">
        <v>3934</v>
      </c>
      <c r="KK1" s="133" t="s">
        <v>62</v>
      </c>
      <c r="KL1" s="134">
        <f>KL31*KL29</f>
        <v>0.00287468020304836</v>
      </c>
      <c r="KM1" s="135" t="s">
        <v>3935</v>
      </c>
      <c r="KN1" s="135"/>
      <c r="KP1" s="132" t="s">
        <v>3934</v>
      </c>
      <c r="KQ1" s="133" t="s">
        <v>62</v>
      </c>
      <c r="KR1" s="134">
        <f>KR31*KR29</f>
        <v>0.00284566801619197</v>
      </c>
      <c r="KS1" s="135" t="s">
        <v>3935</v>
      </c>
      <c r="KT1" s="135"/>
      <c r="KV1" s="132" t="s">
        <v>3934</v>
      </c>
      <c r="KW1" s="133" t="s">
        <v>62</v>
      </c>
      <c r="KX1" s="134">
        <f>KX31*KX29</f>
        <v>0.00271649122807188</v>
      </c>
      <c r="KY1" s="135" t="s">
        <v>3935</v>
      </c>
      <c r="KZ1" s="135"/>
      <c r="LB1" s="132" t="s">
        <v>3934</v>
      </c>
      <c r="LC1" s="133" t="s">
        <v>62</v>
      </c>
      <c r="LD1" s="134">
        <f>LD31*LD29</f>
        <v>0.00270951076321153</v>
      </c>
      <c r="LE1" s="135" t="s">
        <v>3935</v>
      </c>
      <c r="LF1" s="135"/>
      <c r="LH1" s="132" t="s">
        <v>3934</v>
      </c>
      <c r="LI1" s="133" t="s">
        <v>62</v>
      </c>
      <c r="LJ1" s="134">
        <f>LJ31*LJ29</f>
        <v>0.00267675048355671</v>
      </c>
      <c r="LK1" s="135" t="s">
        <v>3935</v>
      </c>
      <c r="LL1" s="135"/>
      <c r="LN1" s="132" t="s">
        <v>3934</v>
      </c>
      <c r="LO1" s="133" t="s">
        <v>62</v>
      </c>
      <c r="LP1" s="134">
        <f>LP31*LP29</f>
        <v>0.00264462427745804</v>
      </c>
      <c r="LQ1" s="135" t="s">
        <v>3935</v>
      </c>
      <c r="LR1" s="135"/>
      <c r="LT1" s="132" t="s">
        <v>3934</v>
      </c>
      <c r="LU1" s="133" t="s">
        <v>62</v>
      </c>
      <c r="LV1" s="134">
        <f>LV31*LV29</f>
        <v>0.0026071128107085</v>
      </c>
      <c r="LW1" s="135" t="s">
        <v>3935</v>
      </c>
      <c r="LX1" s="135"/>
      <c r="LZ1" s="132" t="s">
        <v>3934</v>
      </c>
      <c r="MA1" s="133" t="s">
        <v>62</v>
      </c>
      <c r="MB1" s="134">
        <f>MB31*MB29</f>
        <v>0.00259462857142684</v>
      </c>
      <c r="MC1" s="135" t="s">
        <v>3935</v>
      </c>
      <c r="MD1" s="135"/>
    </row>
    <row r="2" spans="2:342">
      <c r="B2" s="136"/>
      <c r="C2" s="137" t="s">
        <v>63</v>
      </c>
      <c r="D2" s="138">
        <f>D31*D30</f>
        <v>0.00279648051948052</v>
      </c>
      <c r="H2" s="136"/>
      <c r="I2" s="137" t="s">
        <v>63</v>
      </c>
      <c r="J2" s="138">
        <f>J31*J30</f>
        <v>0.00279096195652174</v>
      </c>
      <c r="N2" s="136"/>
      <c r="O2" s="137" t="s">
        <v>63</v>
      </c>
      <c r="P2" s="138">
        <f>P31*P30</f>
        <v>0.00278057707509881</v>
      </c>
      <c r="T2" s="136"/>
      <c r="U2" s="137" t="s">
        <v>63</v>
      </c>
      <c r="V2" s="138">
        <f>V31*V30</f>
        <v>0.00276957088846881</v>
      </c>
      <c r="Z2" s="136"/>
      <c r="AA2" s="137" t="s">
        <v>63</v>
      </c>
      <c r="AB2" s="138">
        <f>AB31*AB30</f>
        <v>0.00276701242236025</v>
      </c>
      <c r="AF2" s="136"/>
      <c r="AG2" s="137" t="s">
        <v>63</v>
      </c>
      <c r="AH2" s="138">
        <f>AH31*AH30</f>
        <v>0.0027417035637149</v>
      </c>
      <c r="AL2" s="136"/>
      <c r="AM2" s="137" t="s">
        <v>63</v>
      </c>
      <c r="AN2" s="138">
        <f>AN31*AN30</f>
        <v>0.00273522488755622</v>
      </c>
      <c r="AR2" s="136"/>
      <c r="AS2" s="137" t="s">
        <v>63</v>
      </c>
      <c r="AT2" s="138">
        <f>AT31*AT30</f>
        <v>0.00276592762025546</v>
      </c>
      <c r="AX2" s="136"/>
      <c r="AY2" s="137" t="s">
        <v>63</v>
      </c>
      <c r="AZ2" s="138">
        <f>AZ31*AZ30</f>
        <v>0.00288230610906295</v>
      </c>
      <c r="BD2" s="136"/>
      <c r="BE2" s="137" t="s">
        <v>63</v>
      </c>
      <c r="BF2" s="138">
        <f>BF31*BF30</f>
        <v>0.00287146531137101</v>
      </c>
      <c r="BJ2" s="136"/>
      <c r="BK2" s="137" t="s">
        <v>63</v>
      </c>
      <c r="BL2" s="138">
        <f>BL31*BL30</f>
        <v>0.00288698439924855</v>
      </c>
      <c r="BP2" s="136"/>
      <c r="BQ2" s="137" t="s">
        <v>63</v>
      </c>
      <c r="BR2" s="138">
        <f>BR31*BR30</f>
        <v>0.00291374822880155</v>
      </c>
      <c r="BV2" s="136"/>
      <c r="BW2" s="137" t="s">
        <v>63</v>
      </c>
      <c r="BX2" s="138">
        <f>BX31*BX30</f>
        <v>0.00298544678591849</v>
      </c>
      <c r="CB2" s="136"/>
      <c r="CC2" s="137" t="s">
        <v>63</v>
      </c>
      <c r="CD2" s="138">
        <f>CD31*CD30</f>
        <v>0.00305690126500858</v>
      </c>
      <c r="CH2" s="136"/>
      <c r="CI2" s="137" t="s">
        <v>63</v>
      </c>
      <c r="CJ2" s="138">
        <f>CJ31*CJ30</f>
        <v>0.00307152073912366</v>
      </c>
      <c r="CN2" s="136"/>
      <c r="CO2" s="137" t="s">
        <v>63</v>
      </c>
      <c r="CP2" s="138">
        <f>CP31*CP30</f>
        <v>0.00299453648838298</v>
      </c>
      <c r="CT2" s="136"/>
      <c r="CU2" s="137" t="s">
        <v>63</v>
      </c>
      <c r="CV2" s="138">
        <f>CV31*CV30</f>
        <v>0.00291491477272728</v>
      </c>
      <c r="CZ2" s="136"/>
      <c r="DA2" s="137" t="s">
        <v>63</v>
      </c>
      <c r="DB2" s="138">
        <f>DB31*DB30</f>
        <v>0.00292863532136</v>
      </c>
      <c r="DC2" s="185">
        <v>0.000428816</v>
      </c>
      <c r="DF2" s="136"/>
      <c r="DG2" s="137" t="s">
        <v>63</v>
      </c>
      <c r="DH2" s="138">
        <f>DH31*DH30</f>
        <v>0.0029580380226087</v>
      </c>
      <c r="DI2" s="185">
        <v>0.000428816</v>
      </c>
      <c r="DL2" s="136"/>
      <c r="DM2" s="137" t="s">
        <v>63</v>
      </c>
      <c r="DN2" s="138">
        <f>DN31*DN30</f>
        <v>0.00292923293822105</v>
      </c>
      <c r="DO2" s="185">
        <v>0.000425441</v>
      </c>
      <c r="DR2" s="136"/>
      <c r="DS2" s="137" t="s">
        <v>63</v>
      </c>
      <c r="DT2" s="138">
        <f>DT31*DT30</f>
        <v>0.002956107955435</v>
      </c>
      <c r="DU2" s="185">
        <v>0.000422833</v>
      </c>
      <c r="DX2" s="136"/>
      <c r="DY2" s="137" t="s">
        <v>63</v>
      </c>
      <c r="DZ2" s="138">
        <f>DZ31*DZ30</f>
        <v>0.00296033333333333</v>
      </c>
      <c r="EA2" s="185">
        <v>0.00041407867494824</v>
      </c>
      <c r="ED2" s="136"/>
      <c r="EE2" s="137" t="s">
        <v>63</v>
      </c>
      <c r="EF2" s="138">
        <f>EF31*EF30</f>
        <v>0.00291725747306667</v>
      </c>
      <c r="EG2">
        <v>0.000407332</v>
      </c>
      <c r="EJ2" s="136"/>
      <c r="EK2" s="137" t="s">
        <v>63</v>
      </c>
      <c r="EL2" s="138">
        <f>EL31*EL30</f>
        <v>0.00286358355697391</v>
      </c>
      <c r="EM2">
        <v>0.000399202</v>
      </c>
      <c r="EP2" s="136"/>
      <c r="EQ2" s="137" t="s">
        <v>63</v>
      </c>
      <c r="ER2" s="138">
        <f>ER31*ER30</f>
        <v>0.00286210687137</v>
      </c>
      <c r="ES2" s="185">
        <v>0.000398406</v>
      </c>
      <c r="EV2" s="136"/>
      <c r="EW2" s="137" t="s">
        <v>63</v>
      </c>
      <c r="EX2" s="138">
        <f>EX31*EX30</f>
        <v>0.00287259845114516</v>
      </c>
      <c r="EY2" s="185">
        <v>0.00040016006402561</v>
      </c>
      <c r="FB2" s="136"/>
      <c r="FC2" s="137" t="s">
        <v>63</v>
      </c>
      <c r="FD2" s="138">
        <f>FD31*FD30</f>
        <v>0.00285603445780909</v>
      </c>
      <c r="FE2">
        <v>0.000399202</v>
      </c>
      <c r="FH2" s="136"/>
      <c r="FI2" s="137" t="s">
        <v>63</v>
      </c>
      <c r="FJ2" s="138">
        <f>FJ31*FJ30</f>
        <v>0.002824602521</v>
      </c>
      <c r="FK2">
        <v>0.000397614</v>
      </c>
      <c r="FN2" s="136"/>
      <c r="FO2" s="137" t="s">
        <v>63</v>
      </c>
      <c r="FP2" s="138">
        <f>FP31*FP30</f>
        <v>0.00278631224971875</v>
      </c>
      <c r="FQ2">
        <v>0.000392157</v>
      </c>
      <c r="FT2" s="136"/>
      <c r="FU2" s="137" t="s">
        <v>63</v>
      </c>
      <c r="FV2" s="138">
        <f>FV31*FV30</f>
        <v>0.0027510859866</v>
      </c>
      <c r="FW2">
        <v>0.000387597</v>
      </c>
      <c r="FZ2" s="136"/>
      <c r="GA2" s="137" t="s">
        <v>63</v>
      </c>
      <c r="GB2" s="138">
        <f>GB31*GB30</f>
        <v>0.002741564826</v>
      </c>
      <c r="GC2">
        <v>0.0003861</v>
      </c>
      <c r="GF2" s="136"/>
      <c r="GG2" s="137" t="s">
        <v>63</v>
      </c>
      <c r="GH2" s="138">
        <f>GH31*GH30</f>
        <v>0.002732945343975</v>
      </c>
      <c r="GI2">
        <v>0.000384615</v>
      </c>
      <c r="GL2" s="136"/>
      <c r="GM2" s="137" t="s">
        <v>63</v>
      </c>
      <c r="GN2" s="138">
        <f>GN31*GN30</f>
        <v>0.00271092861738947</v>
      </c>
      <c r="GO2">
        <v>0.000380952</v>
      </c>
      <c r="GR2" s="136"/>
      <c r="GS2" s="137" t="s">
        <v>63</v>
      </c>
      <c r="GT2" s="138">
        <f>GT31*GT30</f>
        <v>0.00263643499696522</v>
      </c>
      <c r="GU2" s="187">
        <v>0.000369686</v>
      </c>
      <c r="GX2" s="136"/>
      <c r="GY2" s="137" t="s">
        <v>63</v>
      </c>
      <c r="GZ2" s="138">
        <f>GZ31*GZ30</f>
        <v>0.00263256175512727</v>
      </c>
      <c r="HA2" s="187">
        <v>0.000369004</v>
      </c>
      <c r="HB2" s="135"/>
      <c r="HD2" s="136"/>
      <c r="HE2" s="137" t="s">
        <v>63</v>
      </c>
      <c r="HF2" s="138">
        <f>HF31*HF30</f>
        <v>0.00259305890684211</v>
      </c>
      <c r="HG2">
        <v>0.0003663</v>
      </c>
      <c r="HH2" s="135"/>
      <c r="HJ2" s="136"/>
      <c r="HK2" s="137" t="s">
        <v>63</v>
      </c>
      <c r="HL2" s="138">
        <f>HL31*HL30</f>
        <v>0.0026124260526</v>
      </c>
      <c r="HM2">
        <v>0.000367647</v>
      </c>
      <c r="HN2" s="135"/>
      <c r="HP2" s="136"/>
      <c r="HQ2" s="137" t="s">
        <v>63</v>
      </c>
      <c r="HR2" s="138">
        <f>HR31*HR30</f>
        <v>0.00271187624948571</v>
      </c>
      <c r="HS2" s="189">
        <v>0.000378072</v>
      </c>
      <c r="HT2" s="135"/>
      <c r="HV2" s="136"/>
      <c r="HW2" s="137" t="s">
        <v>63</v>
      </c>
      <c r="HX2" s="138">
        <f>HX31*HX30</f>
        <v>0.00294014314928037</v>
      </c>
      <c r="HY2" s="189">
        <v>0.000408997955009684</v>
      </c>
      <c r="HZ2" s="135"/>
      <c r="IB2" s="136"/>
      <c r="IC2" s="137" t="s">
        <v>63</v>
      </c>
      <c r="ID2" s="138">
        <f>ID31*ID30</f>
        <v>0.00293998636673094</v>
      </c>
      <c r="IE2" s="189">
        <v>0.000408997955009684</v>
      </c>
      <c r="IF2" s="135"/>
      <c r="IH2" s="136"/>
      <c r="II2" s="137" t="s">
        <v>63</v>
      </c>
      <c r="IJ2" s="138">
        <f>IJ31*IJ30</f>
        <v>0.00276451212199135</v>
      </c>
      <c r="IK2" s="189">
        <v>0.00038550501156521</v>
      </c>
      <c r="IL2" s="135"/>
      <c r="IN2" s="136"/>
      <c r="IO2" s="137" t="s">
        <v>63</v>
      </c>
      <c r="IP2" s="138">
        <f>IP31*IP30</f>
        <v>0.00270706558850228</v>
      </c>
      <c r="IQ2" s="189">
        <v>0.000377358490566418</v>
      </c>
      <c r="IR2" s="135"/>
      <c r="IT2" s="136"/>
      <c r="IU2" s="137" t="s">
        <v>63</v>
      </c>
      <c r="IV2" s="138">
        <f>IV31*IV30</f>
        <v>0.0026778332448232</v>
      </c>
      <c r="IW2" s="189">
        <v>0.000371747211896065</v>
      </c>
      <c r="IX2" s="135"/>
      <c r="IZ2" s="136"/>
      <c r="JA2" s="137" t="s">
        <v>63</v>
      </c>
      <c r="JB2" s="138">
        <f>JB31*JB30</f>
        <v>0.00268221709913131</v>
      </c>
      <c r="JC2" s="189">
        <v>0.000372786579683063</v>
      </c>
      <c r="JD2" s="135"/>
      <c r="JF2" s="136"/>
      <c r="JG2" s="137" t="s">
        <v>63</v>
      </c>
      <c r="JH2" s="138">
        <f>JH31*JH30</f>
        <v>0.00272322011384989</v>
      </c>
      <c r="JI2" s="189">
        <v>0.000379506641365931</v>
      </c>
      <c r="JJ2" s="135"/>
      <c r="JL2" s="136"/>
      <c r="JM2" s="137" t="s">
        <v>63</v>
      </c>
      <c r="JN2" s="138">
        <f>JN31*JN30</f>
        <v>0.00278174758924093</v>
      </c>
      <c r="JO2" s="189">
        <v>0.000389105058365833</v>
      </c>
      <c r="JP2" s="135"/>
      <c r="JR2" s="136"/>
      <c r="JS2" s="137" t="s">
        <v>63</v>
      </c>
      <c r="JT2" s="138">
        <f>JT31*JT30</f>
        <v>0.00284384370697658</v>
      </c>
      <c r="JU2" s="189">
        <v>0.000398803589232621</v>
      </c>
      <c r="JV2" s="135"/>
      <c r="JX2" s="136"/>
      <c r="JY2" s="137" t="s">
        <v>63</v>
      </c>
      <c r="JZ2" s="138">
        <f>JZ31*JZ30</f>
        <v>0.0028948342899502</v>
      </c>
      <c r="KA2" s="189">
        <v>0.000407331975560629</v>
      </c>
      <c r="KB2" s="135"/>
      <c r="KD2" s="136"/>
      <c r="KE2" s="137" t="s">
        <v>63</v>
      </c>
      <c r="KF2" s="138">
        <f>KF31*KF30</f>
        <v>0.00288406743185037</v>
      </c>
      <c r="KG2" s="189">
        <v>0.000406504065040592</v>
      </c>
      <c r="KH2" s="135"/>
      <c r="KJ2" s="136"/>
      <c r="KK2" s="137" t="s">
        <v>63</v>
      </c>
      <c r="KL2" s="138">
        <f>KL31*KL30</f>
        <v>0.00287707614213466</v>
      </c>
      <c r="KM2" s="189">
        <v>0.000406091370558754</v>
      </c>
      <c r="KN2" s="135"/>
      <c r="KP2" s="136"/>
      <c r="KQ2" s="137" t="s">
        <v>63</v>
      </c>
      <c r="KR2" s="138">
        <f>KR31*KR30</f>
        <v>0.00285803555711786</v>
      </c>
      <c r="KS2" s="189">
        <v>0.000404858299594806</v>
      </c>
      <c r="KT2" s="135"/>
      <c r="KV2" s="136"/>
      <c r="KW2" s="137" t="s">
        <v>63</v>
      </c>
      <c r="KX2" s="138">
        <f>KX31*KX30</f>
        <v>0.00272965302144421</v>
      </c>
      <c r="KY2" s="189">
        <v>0.000389863547758529</v>
      </c>
      <c r="KZ2" s="135"/>
      <c r="LB2" s="136"/>
      <c r="LC2" s="137" t="s">
        <v>63</v>
      </c>
      <c r="LD2" s="138">
        <f>LD31*LD30</f>
        <v>0.00271864970646007</v>
      </c>
      <c r="LE2" s="189">
        <v>0.000391389432485631</v>
      </c>
      <c r="LF2" s="135"/>
      <c r="LH2" s="136"/>
      <c r="LI2" s="137" t="s">
        <v>63</v>
      </c>
      <c r="LJ2" s="138">
        <f>LJ31*LJ30</f>
        <v>0.00267067346579692</v>
      </c>
      <c r="LK2" s="189">
        <v>0.000386847195357504</v>
      </c>
      <c r="LL2" s="135"/>
      <c r="LN2" s="136"/>
      <c r="LO2" s="137" t="s">
        <v>63</v>
      </c>
      <c r="LP2" s="138">
        <f>LP31*LP30</f>
        <v>0.00264674924305122</v>
      </c>
      <c r="LQ2" s="189">
        <v>0.00038535645472082</v>
      </c>
      <c r="LR2" s="135"/>
      <c r="LT2" s="136"/>
      <c r="LU2" s="137" t="s">
        <v>63</v>
      </c>
      <c r="LV2" s="138">
        <f>LV31*LV30</f>
        <v>0.00261511153601125</v>
      </c>
      <c r="LW2" s="189">
        <v>0.000382409177820421</v>
      </c>
      <c r="LX2" s="135"/>
      <c r="LZ2" s="136"/>
      <c r="MA2" s="137" t="s">
        <v>63</v>
      </c>
      <c r="MB2" s="138">
        <f>MB31*MB30</f>
        <v>0.00259633378684634</v>
      </c>
      <c r="MC2" s="189">
        <v>0.000380952380952127</v>
      </c>
      <c r="MD2" s="135"/>
    </row>
    <row r="3" spans="2:342">
      <c r="B3" s="140" t="s">
        <v>3936</v>
      </c>
      <c r="C3" s="141" t="s">
        <v>62</v>
      </c>
      <c r="D3" s="175">
        <f>1/D1</f>
        <v>356.184660930706</v>
      </c>
      <c r="H3" s="140" t="s">
        <v>3936</v>
      </c>
      <c r="I3" s="141" t="s">
        <v>62</v>
      </c>
      <c r="J3" s="175">
        <f>1/J1</f>
        <v>359.897976747461</v>
      </c>
      <c r="K3" s="142">
        <f>ROUND(J3,12)</f>
        <v>359.897976747461</v>
      </c>
      <c r="L3" s="142">
        <v>359.897976747461</v>
      </c>
      <c r="N3" s="140" t="s">
        <v>3936</v>
      </c>
      <c r="O3" s="141" t="s">
        <v>62</v>
      </c>
      <c r="P3" s="175">
        <f>1/P1</f>
        <v>360.535473555507</v>
      </c>
      <c r="Q3" s="142">
        <f>ROUND(P3,12)</f>
        <v>360.535473555507</v>
      </c>
      <c r="R3" s="142"/>
      <c r="T3" s="140" t="s">
        <v>3936</v>
      </c>
      <c r="U3" s="141" t="s">
        <v>62</v>
      </c>
      <c r="V3" s="175">
        <f>1/V1</f>
        <v>360.744702542466</v>
      </c>
      <c r="W3" s="142">
        <f>ROUND(V3,12)</f>
        <v>360.744702542466</v>
      </c>
      <c r="X3" s="142"/>
      <c r="Z3" s="140" t="s">
        <v>3936</v>
      </c>
      <c r="AA3" s="141" t="s">
        <v>62</v>
      </c>
      <c r="AB3" s="175">
        <f>1/AB1</f>
        <v>362.250362250362</v>
      </c>
      <c r="AC3" s="142">
        <f>ROUND(AB3,12)</f>
        <v>362.250362250362</v>
      </c>
      <c r="AD3" s="142"/>
      <c r="AF3" s="140" t="s">
        <v>3936</v>
      </c>
      <c r="AG3" s="141" t="s">
        <v>62</v>
      </c>
      <c r="AH3" s="175">
        <f>1/AH1</f>
        <v>366.170004112492</v>
      </c>
      <c r="AI3" s="142">
        <f>ROUND(AH3,12)</f>
        <v>366.170004112492</v>
      </c>
      <c r="AJ3" s="142"/>
      <c r="AL3" s="140" t="s">
        <v>3936</v>
      </c>
      <c r="AM3" s="141" t="s">
        <v>62</v>
      </c>
      <c r="AN3" s="175">
        <f>1/AN1</f>
        <v>365.457925081125</v>
      </c>
      <c r="AO3" s="142">
        <f>ROUND(AN3,12)</f>
        <v>365.457925081125</v>
      </c>
      <c r="AP3" s="142"/>
      <c r="AR3" s="140" t="s">
        <v>3936</v>
      </c>
      <c r="AS3" s="141" t="s">
        <v>62</v>
      </c>
      <c r="AT3" s="194">
        <f>1/AT1</f>
        <v>351.17941278692</v>
      </c>
      <c r="AU3" s="142">
        <f>ROUND(AT3,12)</f>
        <v>351.17941278692</v>
      </c>
      <c r="AV3" s="142"/>
      <c r="AX3" s="140" t="s">
        <v>3936</v>
      </c>
      <c r="AY3" s="141" t="s">
        <v>62</v>
      </c>
      <c r="AZ3" s="194">
        <f>1/AZ1</f>
        <v>349.36267959824</v>
      </c>
      <c r="BA3" s="142">
        <f>ROUND(AZ3,12)</f>
        <v>349.36267959824</v>
      </c>
      <c r="BB3" s="142"/>
      <c r="BD3" s="140" t="s">
        <v>3936</v>
      </c>
      <c r="BE3" s="141" t="s">
        <v>62</v>
      </c>
      <c r="BF3" s="194">
        <f>1/BF1</f>
        <v>347.617486664481</v>
      </c>
      <c r="BG3" s="142">
        <f>ROUND(BF3,12)</f>
        <v>347.617486664481</v>
      </c>
      <c r="BH3" s="142">
        <v>347.617486664481</v>
      </c>
      <c r="BJ3" s="140" t="s">
        <v>3936</v>
      </c>
      <c r="BK3" s="141" t="s">
        <v>62</v>
      </c>
      <c r="BL3" s="194">
        <f>1/BL1</f>
        <v>345.804232098106</v>
      </c>
      <c r="BM3" s="142">
        <f>ROUND(BL3,12)</f>
        <v>345.804232098106</v>
      </c>
      <c r="BN3" s="142"/>
      <c r="BP3" s="140" t="s">
        <v>3936</v>
      </c>
      <c r="BQ3" s="141" t="s">
        <v>62</v>
      </c>
      <c r="BR3" s="194">
        <f>1/BR1</f>
        <v>338.432066873712</v>
      </c>
      <c r="BS3" s="142">
        <f>ROUND(BR3,12)</f>
        <v>338.432066873712</v>
      </c>
      <c r="BT3" s="142"/>
      <c r="BV3" s="140" t="s">
        <v>3936</v>
      </c>
      <c r="BW3" s="141" t="s">
        <v>62</v>
      </c>
      <c r="BX3" s="194">
        <f>1/BX1</f>
        <v>328.459956618496</v>
      </c>
      <c r="BY3" s="142">
        <f>ROUND(BX3,12)</f>
        <v>328.459956618496</v>
      </c>
      <c r="BZ3" s="142"/>
      <c r="CB3" s="140" t="s">
        <v>3936</v>
      </c>
      <c r="CC3" s="141" t="s">
        <v>62</v>
      </c>
      <c r="CD3" s="194">
        <f>1/CD1</f>
        <v>324.935904581429</v>
      </c>
      <c r="CE3" s="142">
        <f>ROUND(CD3,12)</f>
        <v>324.935904581429</v>
      </c>
      <c r="CF3" s="142"/>
      <c r="CH3" s="140" t="s">
        <v>3936</v>
      </c>
      <c r="CI3" s="141" t="s">
        <v>62</v>
      </c>
      <c r="CJ3" s="194">
        <f>1/CJ1</f>
        <v>324.931377056946</v>
      </c>
      <c r="CK3" s="142">
        <f>ROUND(CJ3,12)</f>
        <v>324.931377056946</v>
      </c>
      <c r="CL3" s="142"/>
      <c r="CN3" s="140" t="s">
        <v>3936</v>
      </c>
      <c r="CO3" s="141" t="s">
        <v>62</v>
      </c>
      <c r="CP3" s="194">
        <f>1/CP1</f>
        <v>334.83617149585</v>
      </c>
      <c r="CQ3" s="142">
        <f>ROUND(CP3,12)</f>
        <v>334.83617149585</v>
      </c>
      <c r="CR3" s="142"/>
      <c r="CT3" s="140" t="s">
        <v>3936</v>
      </c>
      <c r="CU3" s="141" t="s">
        <v>62</v>
      </c>
      <c r="CV3" s="194">
        <f>1/CV1</f>
        <v>344.950002958405</v>
      </c>
      <c r="CW3" s="142">
        <f>ROUND(CV3,12)</f>
        <v>344.950002958405</v>
      </c>
      <c r="CX3" s="142"/>
      <c r="CZ3" s="140" t="s">
        <v>3936</v>
      </c>
      <c r="DA3" s="141" t="s">
        <v>62</v>
      </c>
      <c r="DB3" s="194">
        <f>1/DB1</f>
        <v>335.448228141768</v>
      </c>
      <c r="DC3" s="142"/>
      <c r="DD3" s="142"/>
      <c r="DF3" s="140" t="s">
        <v>3936</v>
      </c>
      <c r="DG3" s="141" t="s">
        <v>62</v>
      </c>
      <c r="DH3" s="194">
        <f>1/DH1</f>
        <v>339.363263416441</v>
      </c>
      <c r="DI3" s="142"/>
      <c r="DJ3" s="142"/>
      <c r="DL3" s="140" t="s">
        <v>3936</v>
      </c>
      <c r="DM3" s="141" t="s">
        <v>62</v>
      </c>
      <c r="DN3" s="194">
        <f>1/DN1</f>
        <v>339.471719351788</v>
      </c>
      <c r="DO3" s="142"/>
      <c r="DP3" s="142"/>
      <c r="DR3" s="140" t="s">
        <v>3936</v>
      </c>
      <c r="DS3" s="141" t="s">
        <v>62</v>
      </c>
      <c r="DT3" s="194">
        <f>1/DT1</f>
        <v>333.940482847602</v>
      </c>
      <c r="DU3" s="142"/>
      <c r="DV3" s="142"/>
      <c r="DX3" s="140" t="s">
        <v>3936</v>
      </c>
      <c r="DY3" s="141" t="s">
        <v>62</v>
      </c>
      <c r="DZ3" s="194">
        <f>1/DZ1</f>
        <v>334.219048409865</v>
      </c>
      <c r="EA3" s="142"/>
      <c r="EB3" s="142"/>
      <c r="ED3" s="140" t="s">
        <v>3936</v>
      </c>
      <c r="EE3" s="141" t="s">
        <v>62</v>
      </c>
      <c r="EF3" s="194">
        <f>1/EF1</f>
        <v>344.295610784659</v>
      </c>
      <c r="EG3" s="142"/>
      <c r="EH3" s="142"/>
      <c r="EJ3" s="140" t="s">
        <v>3936</v>
      </c>
      <c r="EK3" s="141" t="s">
        <v>62</v>
      </c>
      <c r="EL3" s="194">
        <f>1/EL1</f>
        <v>348.83199926927</v>
      </c>
      <c r="EM3" s="142"/>
      <c r="EN3" s="142"/>
      <c r="EP3" s="140" t="s">
        <v>3936</v>
      </c>
      <c r="EQ3" s="141" t="s">
        <v>62</v>
      </c>
      <c r="ER3" s="194">
        <f>1/ER1</f>
        <v>349.592239254884</v>
      </c>
      <c r="ES3" s="142"/>
      <c r="ET3" s="142"/>
      <c r="EV3" s="140" t="s">
        <v>3936</v>
      </c>
      <c r="EW3" s="141" t="s">
        <v>62</v>
      </c>
      <c r="EX3" s="194">
        <f>1/EX1</f>
        <v>348.151966452584</v>
      </c>
      <c r="EY3" s="142"/>
      <c r="EZ3" s="142"/>
      <c r="FB3" s="140" t="s">
        <v>3936</v>
      </c>
      <c r="FC3" s="141" t="s">
        <v>62</v>
      </c>
      <c r="FD3" s="194">
        <f>1/FD1</f>
        <v>352.727121286513</v>
      </c>
      <c r="FE3" s="142"/>
      <c r="FF3" s="142"/>
      <c r="FH3" s="140" t="s">
        <v>3936</v>
      </c>
      <c r="FI3" s="141" t="s">
        <v>62</v>
      </c>
      <c r="FJ3" s="194">
        <f>1/FJ1</f>
        <v>355.090853325931</v>
      </c>
      <c r="FK3" s="142"/>
      <c r="FL3" s="142"/>
      <c r="FN3" s="140" t="s">
        <v>3936</v>
      </c>
      <c r="FO3" s="141" t="s">
        <v>62</v>
      </c>
      <c r="FP3" s="194">
        <f>1/FP1</f>
        <v>358.972789501142</v>
      </c>
      <c r="FQ3" s="142"/>
      <c r="FR3" s="142"/>
      <c r="FT3" s="140" t="s">
        <v>3936</v>
      </c>
      <c r="FU3" s="141" t="s">
        <v>62</v>
      </c>
      <c r="FV3" s="194">
        <f>1/FV1</f>
        <v>363.636269090934</v>
      </c>
      <c r="FW3" s="142"/>
      <c r="FX3" s="142"/>
      <c r="FZ3" s="140" t="s">
        <v>3936</v>
      </c>
      <c r="GA3" s="141" t="s">
        <v>62</v>
      </c>
      <c r="GB3" s="194">
        <f>1/GB1</f>
        <v>364.465698042946</v>
      </c>
      <c r="GC3" s="142"/>
      <c r="GD3" s="142"/>
      <c r="GF3" s="140" t="s">
        <v>3936</v>
      </c>
      <c r="GG3" s="141" t="s">
        <v>62</v>
      </c>
      <c r="GH3" s="194">
        <f>1/GH1</f>
        <v>365.744232500928</v>
      </c>
      <c r="GI3" s="142"/>
      <c r="GJ3" s="142"/>
      <c r="GL3" s="140" t="s">
        <v>3936</v>
      </c>
      <c r="GM3" s="141" t="s">
        <v>62</v>
      </c>
      <c r="GN3" s="194">
        <f>1/GN1</f>
        <v>368.328369675398</v>
      </c>
      <c r="GO3" s="142"/>
      <c r="GP3" s="142"/>
      <c r="GR3" s="140" t="s">
        <v>3936</v>
      </c>
      <c r="GS3" s="141" t="s">
        <v>62</v>
      </c>
      <c r="GT3" s="194">
        <f>1/GT1</f>
        <v>379.138044999169</v>
      </c>
      <c r="GU3" s="142"/>
      <c r="GV3" s="142"/>
      <c r="GX3" s="140" t="s">
        <v>3936</v>
      </c>
      <c r="GY3" s="141" t="s">
        <v>62</v>
      </c>
      <c r="GZ3" s="194">
        <f>1/GZ1</f>
        <v>381.024369214599</v>
      </c>
      <c r="HA3" s="142"/>
      <c r="HB3" s="142"/>
      <c r="HD3" s="140" t="s">
        <v>3936</v>
      </c>
      <c r="HE3" s="141" t="s">
        <v>62</v>
      </c>
      <c r="HF3" s="194">
        <f>1/HF1</f>
        <v>389.588539258888</v>
      </c>
      <c r="HG3" s="142"/>
      <c r="HH3" s="142"/>
      <c r="HJ3" s="140" t="s">
        <v>3936</v>
      </c>
      <c r="HK3" s="141" t="s">
        <v>62</v>
      </c>
      <c r="HL3" s="194">
        <f>1/HL1</f>
        <v>381.754447045624</v>
      </c>
      <c r="HM3" s="142"/>
      <c r="HN3" s="142"/>
      <c r="HO3">
        <f>1/HM2</f>
        <v>2720.00043520007</v>
      </c>
      <c r="HP3" s="140" t="s">
        <v>3936</v>
      </c>
      <c r="HQ3" s="141" t="s">
        <v>62</v>
      </c>
      <c r="HR3" s="194">
        <f>1/HR1</f>
        <v>367.989598369508</v>
      </c>
      <c r="HS3" s="142"/>
      <c r="HT3" s="142"/>
      <c r="HV3" s="140" t="s">
        <v>3936</v>
      </c>
      <c r="HW3" s="141" t="s">
        <v>62</v>
      </c>
      <c r="HX3" s="194">
        <f>1/HX1</f>
        <v>340.131322687</v>
      </c>
      <c r="HY3" s="142"/>
      <c r="HZ3" s="142"/>
      <c r="IB3" s="140" t="s">
        <v>3936</v>
      </c>
      <c r="IC3" s="141" t="s">
        <v>62</v>
      </c>
      <c r="ID3" s="194">
        <f>1/ID1</f>
        <v>340.10766598551</v>
      </c>
      <c r="IE3" s="142"/>
      <c r="IF3" s="142"/>
      <c r="IH3" s="140" t="s">
        <v>3936</v>
      </c>
      <c r="II3" s="141" t="s">
        <v>62</v>
      </c>
      <c r="IJ3" s="194">
        <f>1/IJ1</f>
        <v>361.593576626</v>
      </c>
      <c r="IK3" s="142"/>
      <c r="IL3" s="142"/>
      <c r="IN3" s="140" t="s">
        <v>3936</v>
      </c>
      <c r="IO3" s="141" t="s">
        <v>62</v>
      </c>
      <c r="IP3" s="194">
        <f>1/IP1</f>
        <v>369.173330361</v>
      </c>
      <c r="IQ3" s="142"/>
      <c r="IR3" s="142"/>
      <c r="IT3" s="140" t="s">
        <v>3936</v>
      </c>
      <c r="IU3" s="141" t="s">
        <v>62</v>
      </c>
      <c r="IV3" s="194">
        <f>1/IV1</f>
        <v>373.538478629001</v>
      </c>
      <c r="IW3" s="142"/>
      <c r="IX3" s="142"/>
      <c r="IZ3" s="140" t="s">
        <v>3936</v>
      </c>
      <c r="JA3" s="141" t="s">
        <v>62</v>
      </c>
      <c r="JB3" s="194">
        <f>1/JB1</f>
        <v>373.357643915</v>
      </c>
      <c r="JC3" s="142"/>
      <c r="JD3" s="142"/>
      <c r="JF3" s="140" t="s">
        <v>3936</v>
      </c>
      <c r="JG3" s="141" t="s">
        <v>62</v>
      </c>
      <c r="JH3" s="194">
        <f>1/JH1</f>
        <v>368.088732434</v>
      </c>
      <c r="JI3" s="142"/>
      <c r="JJ3" s="142"/>
      <c r="JL3" s="140" t="s">
        <v>3936</v>
      </c>
      <c r="JM3" s="141" t="s">
        <v>62</v>
      </c>
      <c r="JN3" s="194">
        <f>1/JN1</f>
        <v>359.470724816</v>
      </c>
      <c r="JO3" s="142"/>
      <c r="JP3" s="142"/>
      <c r="JR3" s="140" t="s">
        <v>3936</v>
      </c>
      <c r="JS3" s="141" t="s">
        <v>62</v>
      </c>
      <c r="JT3" s="194">
        <f>1/JT1</f>
        <v>353.019850767</v>
      </c>
      <c r="JU3" s="142"/>
      <c r="JV3" s="142"/>
      <c r="JX3" s="140" t="s">
        <v>3936</v>
      </c>
      <c r="JY3" s="141" t="s">
        <v>62</v>
      </c>
      <c r="JZ3" s="194">
        <f>1/JZ1</f>
        <v>345.507001618</v>
      </c>
      <c r="KA3" s="142"/>
      <c r="KB3" s="142"/>
      <c r="KD3" s="140" t="s">
        <v>3936</v>
      </c>
      <c r="KE3" s="141" t="s">
        <v>62</v>
      </c>
      <c r="KF3" s="194">
        <f>1/KF1</f>
        <v>347.065462754</v>
      </c>
      <c r="KG3" s="142"/>
      <c r="KH3" s="142"/>
      <c r="KJ3" s="140" t="s">
        <v>3936</v>
      </c>
      <c r="KK3" s="141" t="s">
        <v>62</v>
      </c>
      <c r="KL3" s="194">
        <f>1/KL1</f>
        <v>347.864781251</v>
      </c>
      <c r="KM3" s="142"/>
      <c r="KN3" s="142"/>
      <c r="KP3" s="140" t="s">
        <v>3936</v>
      </c>
      <c r="KQ3" s="141" t="s">
        <v>62</v>
      </c>
      <c r="KR3" s="194">
        <f>1/KR1</f>
        <v>351.411336217</v>
      </c>
      <c r="KS3" s="142"/>
      <c r="KT3" s="142"/>
      <c r="KV3" s="140" t="s">
        <v>3936</v>
      </c>
      <c r="KW3" s="141" t="s">
        <v>62</v>
      </c>
      <c r="KX3" s="194">
        <f>1/KX1</f>
        <v>368.121932317</v>
      </c>
      <c r="KY3" s="142"/>
      <c r="KZ3" s="142"/>
      <c r="LB3" s="140" t="s">
        <v>3936</v>
      </c>
      <c r="LC3" s="141" t="s">
        <v>62</v>
      </c>
      <c r="LD3" s="194">
        <f>1/LD1</f>
        <v>369.070318368</v>
      </c>
      <c r="LE3" s="142"/>
      <c r="LF3" s="142"/>
      <c r="LH3" s="140" t="s">
        <v>3936</v>
      </c>
      <c r="LI3" s="141" t="s">
        <v>62</v>
      </c>
      <c r="LJ3" s="194">
        <f>1/LJ1</f>
        <v>373.587305258</v>
      </c>
      <c r="LK3" s="142"/>
      <c r="LL3" s="142"/>
      <c r="LN3" s="140" t="s">
        <v>3936</v>
      </c>
      <c r="LO3" s="141" t="s">
        <v>62</v>
      </c>
      <c r="LP3" s="194">
        <f>1/LP1</f>
        <v>378.125546424</v>
      </c>
      <c r="LQ3" s="142"/>
      <c r="LR3" s="142"/>
      <c r="LT3" s="140" t="s">
        <v>3936</v>
      </c>
      <c r="LU3" s="141" t="s">
        <v>62</v>
      </c>
      <c r="LV3" s="194">
        <f>1/LV1</f>
        <v>383.566064304</v>
      </c>
      <c r="LW3" s="142"/>
      <c r="LX3" s="142"/>
      <c r="LZ3" s="140" t="s">
        <v>3936</v>
      </c>
      <c r="MA3" s="141" t="s">
        <v>62</v>
      </c>
      <c r="MB3" s="194">
        <f>1/MB1</f>
        <v>385.41161961</v>
      </c>
      <c r="MC3" s="142"/>
      <c r="MD3" s="142"/>
    </row>
    <row r="4" spans="2:342">
      <c r="B4" s="136"/>
      <c r="C4" s="137" t="s">
        <v>63</v>
      </c>
      <c r="D4" s="176">
        <f>1/D2</f>
        <v>357.592335449475</v>
      </c>
      <c r="H4" s="136"/>
      <c r="I4" s="137" t="s">
        <v>63</v>
      </c>
      <c r="J4" s="176">
        <f>1/J2</f>
        <v>358.299401990509</v>
      </c>
      <c r="K4" s="142">
        <f>ROUND(J4,12)</f>
        <v>358.299401990509</v>
      </c>
      <c r="L4" s="142">
        <v>358.299401990509</v>
      </c>
      <c r="N4" s="136"/>
      <c r="O4" s="137" t="s">
        <v>63</v>
      </c>
      <c r="P4" s="176">
        <f>1/P2</f>
        <v>359.637576298605</v>
      </c>
      <c r="Q4" s="142">
        <f>ROUND(P4,12)</f>
        <v>359.637576298605</v>
      </c>
      <c r="R4" s="142"/>
      <c r="T4" s="136"/>
      <c r="U4" s="137" t="s">
        <v>63</v>
      </c>
      <c r="V4" s="176">
        <f>1/V2</f>
        <v>361.066764589247</v>
      </c>
      <c r="W4" s="142">
        <f>ROUND(V4,12)</f>
        <v>361.066764589247</v>
      </c>
      <c r="X4" s="142"/>
      <c r="Z4" s="136"/>
      <c r="AA4" s="137" t="s">
        <v>63</v>
      </c>
      <c r="AB4" s="176">
        <f>1/AB2</f>
        <v>361.400618197082</v>
      </c>
      <c r="AC4" s="142">
        <f>ROUND(AB4,12)</f>
        <v>361.400618197082</v>
      </c>
      <c r="AD4" s="142"/>
      <c r="AF4" s="136"/>
      <c r="AG4" s="137" t="s">
        <v>63</v>
      </c>
      <c r="AH4" s="176">
        <f>1/AH2</f>
        <v>364.736732750582</v>
      </c>
      <c r="AI4" s="142">
        <f>ROUND(AH4,12)</f>
        <v>364.736732750582</v>
      </c>
      <c r="AJ4" s="142"/>
      <c r="AL4" s="136"/>
      <c r="AM4" s="137" t="s">
        <v>63</v>
      </c>
      <c r="AN4" s="176">
        <f>1/AN2</f>
        <v>365.600651174773</v>
      </c>
      <c r="AO4" s="142">
        <f>ROUND(AN4,12)</f>
        <v>365.600651174773</v>
      </c>
      <c r="AP4" s="142"/>
      <c r="AR4" s="136"/>
      <c r="AS4" s="137" t="s">
        <v>63</v>
      </c>
      <c r="AT4" s="195">
        <f>1/AT2</f>
        <v>361.542360211017</v>
      </c>
      <c r="AU4" s="142">
        <f>ROUND(AT4,12)</f>
        <v>361.542360211017</v>
      </c>
      <c r="AV4" s="142"/>
      <c r="AX4" s="136"/>
      <c r="AY4" s="137" t="s">
        <v>63</v>
      </c>
      <c r="AZ4" s="195">
        <f>1/AZ2</f>
        <v>346.944412620041</v>
      </c>
      <c r="BA4" s="142">
        <f>ROUND(AZ4,12)</f>
        <v>346.944412620041</v>
      </c>
      <c r="BB4" s="142"/>
      <c r="BD4" s="136"/>
      <c r="BE4" s="137" t="s">
        <v>63</v>
      </c>
      <c r="BF4" s="195">
        <f>1/BF2</f>
        <v>348.254250552844</v>
      </c>
      <c r="BG4" s="142">
        <f>ROUND(BF4,12)</f>
        <v>348.254250552844</v>
      </c>
      <c r="BH4" s="142">
        <v>348.254250552844</v>
      </c>
      <c r="BJ4" s="136"/>
      <c r="BK4" s="137" t="s">
        <v>63</v>
      </c>
      <c r="BL4" s="195">
        <f>1/BL2</f>
        <v>346.382197375326</v>
      </c>
      <c r="BM4" s="142">
        <f>ROUND(BL4,12)</f>
        <v>346.382197375326</v>
      </c>
      <c r="BN4" s="142"/>
      <c r="BP4" s="136"/>
      <c r="BQ4" s="137" t="s">
        <v>63</v>
      </c>
      <c r="BR4" s="195">
        <f>1/BR2</f>
        <v>343.200551823693</v>
      </c>
      <c r="BS4" s="142">
        <f>ROUND(BR4,12)</f>
        <v>343.200551823693</v>
      </c>
      <c r="BT4" s="142"/>
      <c r="BV4" s="136"/>
      <c r="BW4" s="137" t="s">
        <v>63</v>
      </c>
      <c r="BX4" s="195">
        <f>1/BX2</f>
        <v>334.958239656697</v>
      </c>
      <c r="BY4" s="142">
        <f>ROUND(BX4,12)</f>
        <v>334.958239656697</v>
      </c>
      <c r="BZ4" s="142"/>
      <c r="CB4" s="136"/>
      <c r="CC4" s="137" t="s">
        <v>63</v>
      </c>
      <c r="CD4" s="195">
        <f>1/CD2</f>
        <v>327.128655232243</v>
      </c>
      <c r="CE4" s="142">
        <f>ROUND(CD4,12)</f>
        <v>327.128655232243</v>
      </c>
      <c r="CF4" s="142"/>
      <c r="CH4" s="136"/>
      <c r="CI4" s="137" t="s">
        <v>63</v>
      </c>
      <c r="CJ4" s="195">
        <f>1/CJ2</f>
        <v>325.571625567247</v>
      </c>
      <c r="CK4" s="142">
        <f>ROUND(CJ4,12)</f>
        <v>325.571625567247</v>
      </c>
      <c r="CL4" s="142"/>
      <c r="CN4" s="136"/>
      <c r="CO4" s="137" t="s">
        <v>63</v>
      </c>
      <c r="CP4" s="195">
        <f>1/CP2</f>
        <v>333.941497750789</v>
      </c>
      <c r="CQ4" s="142">
        <f>ROUND(CP4,12)</f>
        <v>333.941497750789</v>
      </c>
      <c r="CR4" s="142"/>
      <c r="CT4" s="136"/>
      <c r="CU4" s="137" t="s">
        <v>63</v>
      </c>
      <c r="CV4" s="195">
        <f>1/CV2</f>
        <v>343.063203547585</v>
      </c>
      <c r="CW4" s="142">
        <f>ROUND(CV4,12)</f>
        <v>343.063203547585</v>
      </c>
      <c r="CX4" s="142"/>
      <c r="CZ4" s="136"/>
      <c r="DA4" s="137" t="s">
        <v>63</v>
      </c>
      <c r="DB4" s="195">
        <f>1/DB2</f>
        <v>341.455965072367</v>
      </c>
      <c r="DC4" s="142"/>
      <c r="DD4" s="142"/>
      <c r="DF4" s="136"/>
      <c r="DG4" s="137" t="s">
        <v>63</v>
      </c>
      <c r="DH4" s="195">
        <f>1/DH2</f>
        <v>338.061915484812</v>
      </c>
      <c r="DI4" s="142"/>
      <c r="DJ4" s="142"/>
      <c r="DL4" s="136"/>
      <c r="DM4" s="137" t="s">
        <v>63</v>
      </c>
      <c r="DN4" s="195">
        <f>1/DN2</f>
        <v>341.386301837541</v>
      </c>
      <c r="DO4" s="142"/>
      <c r="DP4" s="142"/>
      <c r="DR4" s="136"/>
      <c r="DS4" s="137" t="s">
        <v>63</v>
      </c>
      <c r="DT4" s="195">
        <f>1/DT2</f>
        <v>338.282638887201</v>
      </c>
      <c r="DU4" s="142"/>
      <c r="DV4" s="142"/>
      <c r="DX4" s="136"/>
      <c r="DY4" s="137" t="s">
        <v>63</v>
      </c>
      <c r="DZ4" s="195">
        <f>1/DZ2</f>
        <v>337.799797320122</v>
      </c>
      <c r="EA4" s="142"/>
      <c r="EB4" s="142"/>
      <c r="ED4" s="136"/>
      <c r="EE4" s="137" t="s">
        <v>63</v>
      </c>
      <c r="EF4" s="195">
        <f>1/EF2</f>
        <v>342.787707027033</v>
      </c>
      <c r="EG4" s="142"/>
      <c r="EH4" s="142"/>
      <c r="EJ4" s="136"/>
      <c r="EK4" s="137" t="s">
        <v>63</v>
      </c>
      <c r="EL4" s="195">
        <f>1/EL2</f>
        <v>349.212788837476</v>
      </c>
      <c r="EM4" s="142"/>
      <c r="EN4" s="142"/>
      <c r="EP4" s="136"/>
      <c r="EQ4" s="137" t="s">
        <v>63</v>
      </c>
      <c r="ER4" s="195">
        <f>1/ER2</f>
        <v>349.392962926409</v>
      </c>
      <c r="ES4" s="142"/>
      <c r="ET4" s="142"/>
      <c r="EV4" s="136"/>
      <c r="EW4" s="137" t="s">
        <v>63</v>
      </c>
      <c r="EX4" s="195">
        <f>1/EX2</f>
        <v>348.116876412486</v>
      </c>
      <c r="EY4" s="142"/>
      <c r="EZ4" s="142"/>
      <c r="FB4" s="136"/>
      <c r="FC4" s="137" t="s">
        <v>63</v>
      </c>
      <c r="FD4" s="195">
        <f>1/FD2</f>
        <v>350.135831612871</v>
      </c>
      <c r="FE4" s="142"/>
      <c r="FF4" s="142"/>
      <c r="FH4" s="136"/>
      <c r="FI4" s="137" t="s">
        <v>63</v>
      </c>
      <c r="FJ4" s="195">
        <f>1/FJ2</f>
        <v>354.032113391292</v>
      </c>
      <c r="FK4" s="142"/>
      <c r="FL4" s="142"/>
      <c r="FN4" s="136"/>
      <c r="FO4" s="137" t="s">
        <v>63</v>
      </c>
      <c r="FP4" s="195">
        <f>1/FP2</f>
        <v>358.897320320413</v>
      </c>
      <c r="FQ4" s="142"/>
      <c r="FR4" s="142"/>
      <c r="FT4" s="136"/>
      <c r="FU4" s="137" t="s">
        <v>63</v>
      </c>
      <c r="FV4" s="195">
        <f>1/FV2</f>
        <v>363.492818788945</v>
      </c>
      <c r="FW4" s="142"/>
      <c r="FX4" s="142"/>
      <c r="FZ4" s="136"/>
      <c r="GA4" s="137" t="s">
        <v>63</v>
      </c>
      <c r="GB4" s="195">
        <f>1/GB2</f>
        <v>364.755190362951</v>
      </c>
      <c r="GC4" s="142"/>
      <c r="GD4" s="142"/>
      <c r="GF4" s="136"/>
      <c r="GG4" s="137" t="s">
        <v>63</v>
      </c>
      <c r="GH4" s="195">
        <f>1/GH2</f>
        <v>365.90559785785</v>
      </c>
      <c r="GI4" s="142"/>
      <c r="GJ4" s="142"/>
      <c r="GL4" s="136"/>
      <c r="GM4" s="137" t="s">
        <v>63</v>
      </c>
      <c r="GN4" s="195">
        <f>1/GN2</f>
        <v>368.877289348535</v>
      </c>
      <c r="GO4" s="142"/>
      <c r="GP4" s="142"/>
      <c r="GR4" s="136"/>
      <c r="GS4" s="137" t="s">
        <v>63</v>
      </c>
      <c r="GT4" s="195">
        <f>1/GT2</f>
        <v>379.300078003476</v>
      </c>
      <c r="GU4" s="142"/>
      <c r="GV4" s="142"/>
      <c r="GX4" s="136"/>
      <c r="GY4" s="137" t="s">
        <v>63</v>
      </c>
      <c r="GZ4" s="195">
        <f>1/GZ2</f>
        <v>379.858135541308</v>
      </c>
      <c r="HA4" s="142"/>
      <c r="HB4" s="142"/>
      <c r="HD4" s="136"/>
      <c r="HE4" s="137" t="s">
        <v>63</v>
      </c>
      <c r="HF4" s="195">
        <f>1/HF2</f>
        <v>385.64492204993</v>
      </c>
      <c r="HG4" s="142"/>
      <c r="HH4" s="142"/>
      <c r="HJ4" s="136"/>
      <c r="HK4" s="137" t="s">
        <v>63</v>
      </c>
      <c r="HL4" s="195">
        <f>1/HL2</f>
        <v>382.785954459747</v>
      </c>
      <c r="HM4" s="142"/>
      <c r="HN4" s="142"/>
      <c r="HP4" s="136"/>
      <c r="HQ4" s="137" t="s">
        <v>63</v>
      </c>
      <c r="HR4" s="195">
        <f>1/HR2</f>
        <v>368.748389676572</v>
      </c>
      <c r="HS4" s="142"/>
      <c r="HT4" s="142"/>
      <c r="HV4" s="136"/>
      <c r="HW4" s="137" t="s">
        <v>63</v>
      </c>
      <c r="HX4" s="195">
        <f>1/HX2</f>
        <v>340.1194939249</v>
      </c>
      <c r="HY4" s="142"/>
      <c r="HZ4" s="142"/>
      <c r="IB4" s="136"/>
      <c r="IC4" s="137" t="s">
        <v>63</v>
      </c>
      <c r="ID4" s="195">
        <f>1/ID2</f>
        <v>340.137631696547</v>
      </c>
      <c r="IE4" s="142"/>
      <c r="IF4" s="142"/>
      <c r="IH4" s="136"/>
      <c r="II4" s="137" t="s">
        <v>63</v>
      </c>
      <c r="IJ4" s="195">
        <f>1/IJ2</f>
        <v>361.727478800012</v>
      </c>
      <c r="IK4" s="142"/>
      <c r="IL4" s="142"/>
      <c r="IN4" s="136"/>
      <c r="IO4" s="137" t="s">
        <v>63</v>
      </c>
      <c r="IP4" s="195">
        <f>1/IP2</f>
        <v>369.403683548452</v>
      </c>
      <c r="IQ4" s="142"/>
      <c r="IR4" s="142"/>
      <c r="IT4" s="136"/>
      <c r="IU4" s="137" t="s">
        <v>63</v>
      </c>
      <c r="IV4" s="195">
        <f>1/IV2</f>
        <v>373.436248105891</v>
      </c>
      <c r="IW4" s="142"/>
      <c r="IX4" s="142"/>
      <c r="IZ4" s="136"/>
      <c r="JA4" s="137" t="s">
        <v>63</v>
      </c>
      <c r="JB4" s="195">
        <f>1/JB2</f>
        <v>372.825898516519</v>
      </c>
      <c r="JC4" s="142"/>
      <c r="JD4" s="142"/>
      <c r="JF4" s="136"/>
      <c r="JG4" s="137" t="s">
        <v>63</v>
      </c>
      <c r="JH4" s="195">
        <f>1/JH2</f>
        <v>367.212328858086</v>
      </c>
      <c r="JI4" s="142"/>
      <c r="JJ4" s="142"/>
      <c r="JL4" s="136"/>
      <c r="JM4" s="137" t="s">
        <v>63</v>
      </c>
      <c r="JN4" s="195">
        <f>1/JN2</f>
        <v>359.486246655785</v>
      </c>
      <c r="JO4" s="142"/>
      <c r="JP4" s="142"/>
      <c r="JR4" s="136"/>
      <c r="JS4" s="137" t="s">
        <v>63</v>
      </c>
      <c r="JT4" s="195">
        <f>1/JT2</f>
        <v>351.636764547495</v>
      </c>
      <c r="JU4" s="142"/>
      <c r="JV4" s="142"/>
      <c r="JX4" s="136"/>
      <c r="JY4" s="137" t="s">
        <v>63</v>
      </c>
      <c r="JZ4" s="195">
        <f>1/JZ2</f>
        <v>345.442916532954</v>
      </c>
      <c r="KA4" s="142"/>
      <c r="KB4" s="142"/>
      <c r="KD4" s="136"/>
      <c r="KE4" s="137" t="s">
        <v>63</v>
      </c>
      <c r="KF4" s="195">
        <f>1/KF2</f>
        <v>346.732530923667</v>
      </c>
      <c r="KG4" s="142"/>
      <c r="KH4" s="142"/>
      <c r="KJ4" s="136"/>
      <c r="KK4" s="137" t="s">
        <v>63</v>
      </c>
      <c r="KL4" s="195">
        <f>1/KL2</f>
        <v>347.575090333913</v>
      </c>
      <c r="KM4" s="142"/>
      <c r="KN4" s="142"/>
      <c r="KP4" s="136"/>
      <c r="KQ4" s="137" t="s">
        <v>63</v>
      </c>
      <c r="KR4" s="195">
        <f>1/KR2</f>
        <v>349.890678410046</v>
      </c>
      <c r="KS4" s="142"/>
      <c r="KT4" s="142"/>
      <c r="KV4" s="136"/>
      <c r="KW4" s="137" t="s">
        <v>63</v>
      </c>
      <c r="KX4" s="195">
        <f>1/KX2</f>
        <v>366.346928398584</v>
      </c>
      <c r="KY4" s="142"/>
      <c r="KZ4" s="142"/>
      <c r="LB4" s="136"/>
      <c r="LC4" s="137" t="s">
        <v>63</v>
      </c>
      <c r="LD4" s="195">
        <f>1/LD2</f>
        <v>367.82966103496</v>
      </c>
      <c r="LE4" s="142"/>
      <c r="LF4" s="142"/>
      <c r="LH4" s="136"/>
      <c r="LI4" s="137" t="s">
        <v>63</v>
      </c>
      <c r="LJ4" s="195">
        <f>1/LJ2</f>
        <v>374.437389222948</v>
      </c>
      <c r="LK4" s="142"/>
      <c r="LL4" s="142"/>
      <c r="LN4" s="136"/>
      <c r="LO4" s="137" t="s">
        <v>63</v>
      </c>
      <c r="LP4" s="195">
        <f>1/LP2</f>
        <v>377.821965048409</v>
      </c>
      <c r="LQ4" s="142"/>
      <c r="LR4" s="142"/>
      <c r="LT4" s="136"/>
      <c r="LU4" s="137" t="s">
        <v>63</v>
      </c>
      <c r="LV4" s="195">
        <f>1/LV2</f>
        <v>382.392867848869</v>
      </c>
      <c r="LW4" s="142"/>
      <c r="LX4" s="142"/>
      <c r="LZ4" s="136"/>
      <c r="MA4" s="137" t="s">
        <v>63</v>
      </c>
      <c r="MB4" s="195">
        <f>1/MB2</f>
        <v>385.158489661939</v>
      </c>
      <c r="MC4" s="142"/>
      <c r="MD4" s="142"/>
    </row>
    <row r="5" s="171" customFormat="1" ht="19.5" customHeight="1" spans="2:342">
      <c r="B5" s="143" t="s">
        <v>72</v>
      </c>
      <c r="C5" s="144" t="s">
        <v>26</v>
      </c>
      <c r="D5" s="145"/>
      <c r="E5" s="180" t="s">
        <v>3935</v>
      </c>
      <c r="F5" s="143" t="s">
        <v>3937</v>
      </c>
      <c r="H5" s="143" t="s">
        <v>72</v>
      </c>
      <c r="I5" s="144" t="s">
        <v>26</v>
      </c>
      <c r="J5" s="145"/>
      <c r="K5" s="180" t="s">
        <v>3935</v>
      </c>
      <c r="L5" s="143" t="s">
        <v>3937</v>
      </c>
      <c r="N5" s="143" t="s">
        <v>72</v>
      </c>
      <c r="O5" s="144" t="s">
        <v>26</v>
      </c>
      <c r="P5" s="145"/>
      <c r="Q5" s="180" t="s">
        <v>3935</v>
      </c>
      <c r="R5" s="143" t="s">
        <v>3937</v>
      </c>
      <c r="T5" s="143" t="s">
        <v>72</v>
      </c>
      <c r="U5" s="144" t="s">
        <v>26</v>
      </c>
      <c r="V5" s="145"/>
      <c r="W5" s="180" t="s">
        <v>3935</v>
      </c>
      <c r="X5" s="143" t="s">
        <v>3937</v>
      </c>
      <c r="Z5" s="143" t="s">
        <v>72</v>
      </c>
      <c r="AA5" s="144" t="s">
        <v>26</v>
      </c>
      <c r="AB5" s="145"/>
      <c r="AC5" s="180" t="s">
        <v>3935</v>
      </c>
      <c r="AD5" s="143" t="s">
        <v>3937</v>
      </c>
      <c r="AF5" s="143" t="s">
        <v>72</v>
      </c>
      <c r="AG5" s="144" t="s">
        <v>26</v>
      </c>
      <c r="AH5" s="145"/>
      <c r="AI5" s="180" t="s">
        <v>3935</v>
      </c>
      <c r="AJ5" s="143" t="s">
        <v>3937</v>
      </c>
      <c r="AL5" s="143" t="s">
        <v>72</v>
      </c>
      <c r="AM5" s="144" t="s">
        <v>26</v>
      </c>
      <c r="AN5" s="145"/>
      <c r="AO5" s="180" t="s">
        <v>3935</v>
      </c>
      <c r="AP5" s="143" t="s">
        <v>3937</v>
      </c>
      <c r="AR5" s="143" t="s">
        <v>72</v>
      </c>
      <c r="AS5" s="144" t="s">
        <v>26</v>
      </c>
      <c r="AT5" s="145"/>
      <c r="AU5" s="180" t="s">
        <v>3935</v>
      </c>
      <c r="AV5" s="143" t="s">
        <v>3937</v>
      </c>
      <c r="AX5" s="143" t="s">
        <v>72</v>
      </c>
      <c r="AY5" s="144" t="s">
        <v>26</v>
      </c>
      <c r="AZ5" s="145"/>
      <c r="BA5" s="180" t="s">
        <v>3935</v>
      </c>
      <c r="BB5" s="143" t="s">
        <v>3937</v>
      </c>
      <c r="BD5" s="143" t="s">
        <v>72</v>
      </c>
      <c r="BE5" s="144" t="s">
        <v>26</v>
      </c>
      <c r="BF5" s="145"/>
      <c r="BG5" s="180" t="s">
        <v>3935</v>
      </c>
      <c r="BH5" s="143" t="s">
        <v>3937</v>
      </c>
      <c r="BJ5" s="143" t="s">
        <v>72</v>
      </c>
      <c r="BK5" s="144" t="s">
        <v>26</v>
      </c>
      <c r="BL5" s="145"/>
      <c r="BM5" s="180" t="s">
        <v>3935</v>
      </c>
      <c r="BN5" s="143" t="s">
        <v>3937</v>
      </c>
      <c r="BP5" s="143" t="s">
        <v>72</v>
      </c>
      <c r="BQ5" s="144" t="s">
        <v>26</v>
      </c>
      <c r="BR5" s="145"/>
      <c r="BS5" s="180" t="s">
        <v>3935</v>
      </c>
      <c r="BT5" s="143" t="s">
        <v>3937</v>
      </c>
      <c r="BV5" s="143" t="s">
        <v>72</v>
      </c>
      <c r="BW5" s="144" t="s">
        <v>26</v>
      </c>
      <c r="BX5" s="145"/>
      <c r="BY5" s="180" t="s">
        <v>3935</v>
      </c>
      <c r="BZ5" s="143" t="s">
        <v>3937</v>
      </c>
      <c r="CB5" s="143" t="s">
        <v>72</v>
      </c>
      <c r="CC5" s="144" t="s">
        <v>26</v>
      </c>
      <c r="CD5" s="145"/>
      <c r="CE5" s="180" t="s">
        <v>3935</v>
      </c>
      <c r="CF5" s="143" t="s">
        <v>3937</v>
      </c>
      <c r="CH5" s="143" t="s">
        <v>72</v>
      </c>
      <c r="CI5" s="144" t="s">
        <v>26</v>
      </c>
      <c r="CJ5" s="145"/>
      <c r="CK5" s="180" t="s">
        <v>3935</v>
      </c>
      <c r="CL5" s="143" t="s">
        <v>3937</v>
      </c>
      <c r="CN5" s="143" t="s">
        <v>72</v>
      </c>
      <c r="CO5" s="144" t="s">
        <v>966</v>
      </c>
      <c r="CP5" s="145"/>
      <c r="CQ5" s="180" t="s">
        <v>3935</v>
      </c>
      <c r="CR5" s="143" t="s">
        <v>3937</v>
      </c>
      <c r="CT5" s="143" t="s">
        <v>72</v>
      </c>
      <c r="CU5" s="144" t="s">
        <v>966</v>
      </c>
      <c r="CV5" s="145"/>
      <c r="CW5" s="180" t="s">
        <v>3935</v>
      </c>
      <c r="CX5" s="143" t="s">
        <v>3937</v>
      </c>
      <c r="CZ5" s="143" t="s">
        <v>72</v>
      </c>
      <c r="DA5" s="201" t="s">
        <v>966</v>
      </c>
      <c r="DB5" s="201" t="s">
        <v>966</v>
      </c>
      <c r="DC5" s="180" t="s">
        <v>3935</v>
      </c>
      <c r="DD5" s="143" t="s">
        <v>3937</v>
      </c>
      <c r="DF5" s="143" t="s">
        <v>72</v>
      </c>
      <c r="DG5" s="201" t="s">
        <v>966</v>
      </c>
      <c r="DH5" s="201" t="s">
        <v>966</v>
      </c>
      <c r="DI5" s="180" t="s">
        <v>3935</v>
      </c>
      <c r="DJ5" s="143" t="s">
        <v>3937</v>
      </c>
      <c r="DL5" s="143" t="s">
        <v>72</v>
      </c>
      <c r="DM5" s="201" t="s">
        <v>966</v>
      </c>
      <c r="DN5" s="201" t="s">
        <v>966</v>
      </c>
      <c r="DO5" s="180" t="s">
        <v>3935</v>
      </c>
      <c r="DP5" s="143" t="s">
        <v>3937</v>
      </c>
      <c r="DR5" s="143" t="s">
        <v>72</v>
      </c>
      <c r="DS5" s="201" t="s">
        <v>966</v>
      </c>
      <c r="DT5" s="201" t="s">
        <v>966</v>
      </c>
      <c r="DU5" s="180" t="s">
        <v>3935</v>
      </c>
      <c r="DV5" s="143" t="s">
        <v>3937</v>
      </c>
      <c r="DX5" s="143" t="s">
        <v>72</v>
      </c>
      <c r="DY5" s="201" t="s">
        <v>966</v>
      </c>
      <c r="DZ5" s="201" t="s">
        <v>966</v>
      </c>
      <c r="EA5" s="180" t="s">
        <v>3935</v>
      </c>
      <c r="EB5" s="143" t="s">
        <v>3937</v>
      </c>
      <c r="ED5" s="143" t="s">
        <v>72</v>
      </c>
      <c r="EE5" s="201" t="s">
        <v>966</v>
      </c>
      <c r="EF5" s="201" t="s">
        <v>966</v>
      </c>
      <c r="EG5" s="180" t="s">
        <v>3935</v>
      </c>
      <c r="EH5" s="143" t="s">
        <v>3937</v>
      </c>
      <c r="EJ5" s="143" t="s">
        <v>72</v>
      </c>
      <c r="EK5" s="201" t="s">
        <v>966</v>
      </c>
      <c r="EL5" s="201" t="s">
        <v>966</v>
      </c>
      <c r="EM5" s="180" t="s">
        <v>3935</v>
      </c>
      <c r="EN5" s="143" t="s">
        <v>3937</v>
      </c>
      <c r="EP5" s="143" t="s">
        <v>72</v>
      </c>
      <c r="EQ5" s="201" t="s">
        <v>966</v>
      </c>
      <c r="ER5" s="201" t="s">
        <v>966</v>
      </c>
      <c r="ES5" s="180" t="s">
        <v>3935</v>
      </c>
      <c r="ET5" s="143" t="s">
        <v>3937</v>
      </c>
      <c r="EV5" s="143" t="s">
        <v>72</v>
      </c>
      <c r="EW5" s="201" t="s">
        <v>966</v>
      </c>
      <c r="EX5" s="201" t="s">
        <v>966</v>
      </c>
      <c r="EY5" s="180" t="s">
        <v>3935</v>
      </c>
      <c r="EZ5" s="143" t="s">
        <v>3937</v>
      </c>
      <c r="FB5" s="143" t="s">
        <v>72</v>
      </c>
      <c r="FC5" s="201" t="s">
        <v>966</v>
      </c>
      <c r="FD5" s="201" t="s">
        <v>966</v>
      </c>
      <c r="FE5" s="180" t="s">
        <v>3935</v>
      </c>
      <c r="FF5" s="143" t="s">
        <v>3937</v>
      </c>
      <c r="FH5" s="143" t="s">
        <v>72</v>
      </c>
      <c r="FI5" s="201" t="s">
        <v>966</v>
      </c>
      <c r="FJ5" s="201" t="s">
        <v>966</v>
      </c>
      <c r="FK5" s="180" t="s">
        <v>3935</v>
      </c>
      <c r="FL5" s="143" t="s">
        <v>3937</v>
      </c>
      <c r="FN5" s="143" t="s">
        <v>72</v>
      </c>
      <c r="FO5" s="201" t="s">
        <v>966</v>
      </c>
      <c r="FP5" s="201" t="s">
        <v>966</v>
      </c>
      <c r="FQ5" s="180" t="s">
        <v>3935</v>
      </c>
      <c r="FR5" s="143" t="s">
        <v>3937</v>
      </c>
      <c r="FT5" s="143" t="s">
        <v>72</v>
      </c>
      <c r="FU5" s="201" t="s">
        <v>966</v>
      </c>
      <c r="FV5" s="201" t="s">
        <v>966</v>
      </c>
      <c r="FW5" s="180" t="s">
        <v>3935</v>
      </c>
      <c r="FX5" s="143" t="s">
        <v>3937</v>
      </c>
      <c r="FZ5" s="143" t="s">
        <v>72</v>
      </c>
      <c r="GA5" s="201" t="s">
        <v>966</v>
      </c>
      <c r="GB5" s="201" t="s">
        <v>966</v>
      </c>
      <c r="GC5" s="180" t="s">
        <v>3935</v>
      </c>
      <c r="GD5" s="143" t="s">
        <v>3937</v>
      </c>
      <c r="GF5" s="143" t="s">
        <v>72</v>
      </c>
      <c r="GG5" s="201" t="s">
        <v>966</v>
      </c>
      <c r="GH5" s="201" t="s">
        <v>966</v>
      </c>
      <c r="GI5" s="180" t="s">
        <v>3935</v>
      </c>
      <c r="GJ5" s="143" t="s">
        <v>3937</v>
      </c>
      <c r="GL5" s="143" t="s">
        <v>72</v>
      </c>
      <c r="GM5" s="201" t="s">
        <v>966</v>
      </c>
      <c r="GN5" s="201" t="s">
        <v>966</v>
      </c>
      <c r="GO5" s="180" t="s">
        <v>3935</v>
      </c>
      <c r="GP5" s="143" t="s">
        <v>3937</v>
      </c>
      <c r="GR5" s="143" t="s">
        <v>72</v>
      </c>
      <c r="GS5" s="201" t="s">
        <v>966</v>
      </c>
      <c r="GT5" s="201" t="s">
        <v>966</v>
      </c>
      <c r="GU5" s="180" t="s">
        <v>3935</v>
      </c>
      <c r="GV5" s="143" t="s">
        <v>3937</v>
      </c>
      <c r="GX5" s="143" t="s">
        <v>72</v>
      </c>
      <c r="GY5" s="201" t="s">
        <v>966</v>
      </c>
      <c r="GZ5" s="201" t="s">
        <v>966</v>
      </c>
      <c r="HA5" s="180" t="s">
        <v>3935</v>
      </c>
      <c r="HB5" s="143" t="s">
        <v>3937</v>
      </c>
      <c r="HD5" s="143" t="s">
        <v>72</v>
      </c>
      <c r="HE5" s="201" t="s">
        <v>966</v>
      </c>
      <c r="HF5" s="201" t="s">
        <v>966</v>
      </c>
      <c r="HG5" s="180" t="s">
        <v>3935</v>
      </c>
      <c r="HH5" s="143" t="s">
        <v>3937</v>
      </c>
      <c r="HJ5" s="143" t="s">
        <v>72</v>
      </c>
      <c r="HK5" s="201" t="s">
        <v>966</v>
      </c>
      <c r="HL5" s="201" t="s">
        <v>966</v>
      </c>
      <c r="HM5" s="180" t="s">
        <v>3935</v>
      </c>
      <c r="HN5" s="143" t="s">
        <v>3937</v>
      </c>
      <c r="HP5" s="143" t="s">
        <v>72</v>
      </c>
      <c r="HQ5" s="201" t="s">
        <v>966</v>
      </c>
      <c r="HR5" s="201" t="s">
        <v>966</v>
      </c>
      <c r="HS5" s="180" t="s">
        <v>3935</v>
      </c>
      <c r="HT5" s="143" t="s">
        <v>3937</v>
      </c>
      <c r="HV5" s="143" t="s">
        <v>72</v>
      </c>
      <c r="HW5" s="201" t="s">
        <v>966</v>
      </c>
      <c r="HX5" s="201" t="s">
        <v>966</v>
      </c>
      <c r="HY5" s="180" t="s">
        <v>3935</v>
      </c>
      <c r="HZ5" s="143" t="s">
        <v>3937</v>
      </c>
      <c r="IB5" s="143" t="s">
        <v>72</v>
      </c>
      <c r="IC5" s="201" t="s">
        <v>966</v>
      </c>
      <c r="ID5" s="201" t="s">
        <v>966</v>
      </c>
      <c r="IE5" s="180" t="s">
        <v>3935</v>
      </c>
      <c r="IF5" s="143" t="s">
        <v>3937</v>
      </c>
      <c r="IH5" s="143" t="s">
        <v>72</v>
      </c>
      <c r="II5" s="201" t="s">
        <v>966</v>
      </c>
      <c r="IJ5" s="201" t="s">
        <v>966</v>
      </c>
      <c r="IK5" s="180" t="s">
        <v>3935</v>
      </c>
      <c r="IL5" s="143" t="s">
        <v>3937</v>
      </c>
      <c r="IN5" s="143" t="s">
        <v>72</v>
      </c>
      <c r="IO5" s="201" t="s">
        <v>966</v>
      </c>
      <c r="IP5" s="201" t="s">
        <v>966</v>
      </c>
      <c r="IQ5" s="180" t="s">
        <v>3935</v>
      </c>
      <c r="IR5" s="143" t="s">
        <v>3937</v>
      </c>
      <c r="IT5" s="143" t="s">
        <v>72</v>
      </c>
      <c r="IU5" s="201" t="s">
        <v>966</v>
      </c>
      <c r="IV5" s="201" t="s">
        <v>966</v>
      </c>
      <c r="IW5" s="180" t="s">
        <v>3935</v>
      </c>
      <c r="IX5" s="143" t="s">
        <v>3937</v>
      </c>
      <c r="IZ5" s="143" t="s">
        <v>72</v>
      </c>
      <c r="JA5" s="201" t="s">
        <v>966</v>
      </c>
      <c r="JB5" s="201" t="s">
        <v>966</v>
      </c>
      <c r="JC5" s="180" t="s">
        <v>3935</v>
      </c>
      <c r="JD5" s="143" t="s">
        <v>3937</v>
      </c>
      <c r="JF5" s="143" t="s">
        <v>72</v>
      </c>
      <c r="JG5" s="201" t="s">
        <v>966</v>
      </c>
      <c r="JH5" s="201" t="s">
        <v>966</v>
      </c>
      <c r="JI5" s="180" t="s">
        <v>3935</v>
      </c>
      <c r="JJ5" s="143" t="s">
        <v>3937</v>
      </c>
      <c r="JL5" s="143" t="s">
        <v>72</v>
      </c>
      <c r="JM5" s="201" t="s">
        <v>966</v>
      </c>
      <c r="JN5" s="201" t="s">
        <v>966</v>
      </c>
      <c r="JO5" s="180" t="s">
        <v>3935</v>
      </c>
      <c r="JP5" s="143" t="s">
        <v>3937</v>
      </c>
      <c r="JR5" s="143" t="s">
        <v>72</v>
      </c>
      <c r="JS5" s="201" t="s">
        <v>966</v>
      </c>
      <c r="JT5" s="201" t="s">
        <v>966</v>
      </c>
      <c r="JU5" s="180" t="s">
        <v>3935</v>
      </c>
      <c r="JV5" s="143" t="s">
        <v>3937</v>
      </c>
      <c r="JX5" s="143" t="s">
        <v>72</v>
      </c>
      <c r="JY5" s="201" t="s">
        <v>966</v>
      </c>
      <c r="JZ5" s="201" t="s">
        <v>966</v>
      </c>
      <c r="KA5" s="180" t="s">
        <v>3935</v>
      </c>
      <c r="KB5" s="143" t="s">
        <v>3937</v>
      </c>
      <c r="KD5" s="143" t="s">
        <v>72</v>
      </c>
      <c r="KE5" s="201" t="s">
        <v>966</v>
      </c>
      <c r="KF5" s="201" t="s">
        <v>966</v>
      </c>
      <c r="KG5" s="180" t="s">
        <v>3935</v>
      </c>
      <c r="KH5" s="143" t="s">
        <v>3937</v>
      </c>
      <c r="KJ5" s="143" t="s">
        <v>72</v>
      </c>
      <c r="KK5" s="201" t="s">
        <v>966</v>
      </c>
      <c r="KL5" s="201" t="s">
        <v>966</v>
      </c>
      <c r="KM5" s="180" t="s">
        <v>3935</v>
      </c>
      <c r="KN5" s="143" t="s">
        <v>3937</v>
      </c>
      <c r="KP5" s="143" t="s">
        <v>72</v>
      </c>
      <c r="KQ5" s="201" t="s">
        <v>966</v>
      </c>
      <c r="KR5" s="201" t="s">
        <v>966</v>
      </c>
      <c r="KS5" s="180" t="s">
        <v>3935</v>
      </c>
      <c r="KT5" s="143" t="s">
        <v>3937</v>
      </c>
      <c r="KV5" s="143" t="s">
        <v>72</v>
      </c>
      <c r="KW5" s="201" t="s">
        <v>966</v>
      </c>
      <c r="KX5" s="201" t="s">
        <v>966</v>
      </c>
      <c r="KY5" s="180" t="s">
        <v>3935</v>
      </c>
      <c r="KZ5" s="143" t="s">
        <v>3937</v>
      </c>
      <c r="LB5" s="143" t="s">
        <v>72</v>
      </c>
      <c r="LC5" s="201" t="s">
        <v>966</v>
      </c>
      <c r="LD5" s="201" t="s">
        <v>966</v>
      </c>
      <c r="LE5" s="180" t="s">
        <v>3935</v>
      </c>
      <c r="LF5" s="143" t="s">
        <v>3937</v>
      </c>
      <c r="LH5" s="143" t="s">
        <v>72</v>
      </c>
      <c r="LI5" s="201" t="s">
        <v>966</v>
      </c>
      <c r="LJ5" s="201" t="s">
        <v>966</v>
      </c>
      <c r="LK5" s="180" t="s">
        <v>3935</v>
      </c>
      <c r="LL5" s="143" t="s">
        <v>3937</v>
      </c>
      <c r="LN5" s="143" t="s">
        <v>72</v>
      </c>
      <c r="LO5" s="201" t="s">
        <v>966</v>
      </c>
      <c r="LP5" s="201" t="s">
        <v>966</v>
      </c>
      <c r="LQ5" s="180" t="s">
        <v>3935</v>
      </c>
      <c r="LR5" s="143" t="s">
        <v>3937</v>
      </c>
      <c r="LT5" s="143" t="s">
        <v>72</v>
      </c>
      <c r="LU5" s="201" t="s">
        <v>966</v>
      </c>
      <c r="LV5" s="201" t="s">
        <v>966</v>
      </c>
      <c r="LW5" s="180" t="s">
        <v>3935</v>
      </c>
      <c r="LX5" s="143" t="s">
        <v>3937</v>
      </c>
      <c r="LZ5" s="143" t="s">
        <v>72</v>
      </c>
      <c r="MA5" s="201" t="s">
        <v>966</v>
      </c>
      <c r="MB5" s="201" t="s">
        <v>966</v>
      </c>
      <c r="MC5" s="180" t="s">
        <v>3935</v>
      </c>
      <c r="MD5" s="143" t="s">
        <v>3937</v>
      </c>
    </row>
    <row r="6" spans="2:342">
      <c r="B6" s="168" t="s">
        <v>1777</v>
      </c>
      <c r="C6" s="168" t="s">
        <v>2981</v>
      </c>
      <c r="D6" s="149">
        <f>C6/100</f>
        <v>6.4854</v>
      </c>
      <c r="E6" s="181">
        <v>0.000432900432900433</v>
      </c>
      <c r="F6" s="151">
        <f>1/(D6*E6)</f>
        <v>356.184660930706</v>
      </c>
      <c r="H6" s="168" t="s">
        <v>1452</v>
      </c>
      <c r="I6" s="168" t="str">
        <f>美元!B6</f>
        <v>639.07</v>
      </c>
      <c r="J6" s="149">
        <f>I6/100</f>
        <v>6.3907</v>
      </c>
      <c r="K6" s="181">
        <v>0.000434782608695652</v>
      </c>
      <c r="L6" s="151">
        <f>1/(J6*K6)</f>
        <v>359.897976747461</v>
      </c>
      <c r="N6" s="168" t="s">
        <v>74</v>
      </c>
      <c r="O6" s="168" t="s">
        <v>75</v>
      </c>
      <c r="P6" s="149">
        <f>O6/100</f>
        <v>6.3794</v>
      </c>
      <c r="Q6" s="181">
        <v>0.000434782608695652</v>
      </c>
      <c r="R6" s="151">
        <f>1/(P6*Q6)</f>
        <v>360.535473555507</v>
      </c>
      <c r="T6" s="168" t="s">
        <v>76</v>
      </c>
      <c r="U6" s="168" t="s">
        <v>77</v>
      </c>
      <c r="V6" s="149">
        <f>U6/100</f>
        <v>6.3757</v>
      </c>
      <c r="W6" s="181">
        <v>0.000434782608695652</v>
      </c>
      <c r="X6" s="151">
        <f>1/(V6*W6)</f>
        <v>360.744702542466</v>
      </c>
      <c r="Z6" s="168" t="s">
        <v>78</v>
      </c>
      <c r="AA6" s="168" t="s">
        <v>79</v>
      </c>
      <c r="AB6" s="149">
        <f>AA6/100</f>
        <v>6.3492</v>
      </c>
      <c r="AC6" s="181">
        <f>W6</f>
        <v>0.000434782608695652</v>
      </c>
      <c r="AD6" s="151">
        <f>1/(AB6*AC6)</f>
        <v>362.250362250362</v>
      </c>
      <c r="AF6" s="168" t="s">
        <v>80</v>
      </c>
      <c r="AG6" s="168" t="s">
        <v>81</v>
      </c>
      <c r="AH6" s="149">
        <f>AG6/100</f>
        <v>6.3222</v>
      </c>
      <c r="AI6" s="181">
        <v>0.000431965442764579</v>
      </c>
      <c r="AJ6" s="151">
        <f>1/(AH6*AI6)</f>
        <v>366.170004112492</v>
      </c>
      <c r="AL6" s="168" t="s">
        <v>82</v>
      </c>
      <c r="AM6" s="168" t="s">
        <v>83</v>
      </c>
      <c r="AN6" s="149">
        <f>AM6/100</f>
        <v>6.3482</v>
      </c>
      <c r="AO6" s="181">
        <v>0.000431034482758621</v>
      </c>
      <c r="AP6" s="151">
        <f>1/(AN6*AO6)</f>
        <v>365.457925081125</v>
      </c>
      <c r="AR6" s="168" t="s">
        <v>84</v>
      </c>
      <c r="AS6" s="168" t="s">
        <v>85</v>
      </c>
      <c r="AT6" s="149">
        <f>AS6/100</f>
        <v>6.6177</v>
      </c>
      <c r="AU6" s="181">
        <v>0.000430292598967298</v>
      </c>
      <c r="AV6" s="151">
        <f>1/(AT6*AU6)</f>
        <v>351.17941278692</v>
      </c>
      <c r="AX6" s="168" t="s">
        <v>86</v>
      </c>
      <c r="AY6" s="168" t="s">
        <v>87</v>
      </c>
      <c r="AZ6" s="149">
        <f>AY6/100</f>
        <v>6.6607</v>
      </c>
      <c r="BA6" s="181">
        <v>0.000429737859905458</v>
      </c>
      <c r="BB6" s="151">
        <f>1/(AZ6*BA6)</f>
        <v>349.36267959824</v>
      </c>
      <c r="BD6" s="168" t="s">
        <v>88</v>
      </c>
      <c r="BE6" s="168" t="s">
        <v>89</v>
      </c>
      <c r="BF6" s="149">
        <f>BE6/100</f>
        <v>6.7114</v>
      </c>
      <c r="BG6" s="181">
        <v>0.00042863266180883</v>
      </c>
      <c r="BH6" s="151">
        <f>1/(BF6*BG6)</f>
        <v>347.617486664481</v>
      </c>
      <c r="BJ6" s="168" t="s">
        <v>90</v>
      </c>
      <c r="BK6" s="168" t="s">
        <v>91</v>
      </c>
      <c r="BL6" s="149">
        <f>BK6/100</f>
        <v>6.7437</v>
      </c>
      <c r="BM6" s="181">
        <v>0.000428816466552316</v>
      </c>
      <c r="BN6" s="151">
        <f>1/(BL6*BM6)</f>
        <v>345.804232098106</v>
      </c>
      <c r="BP6" s="168" t="s">
        <v>92</v>
      </c>
      <c r="BQ6" s="168" t="s">
        <v>93</v>
      </c>
      <c r="BR6" s="149">
        <f>BQ6/100</f>
        <v>6.8906</v>
      </c>
      <c r="BS6" s="181">
        <v>0.000428816466552316</v>
      </c>
      <c r="BT6" s="151">
        <f>1/(BR6*BS6)</f>
        <v>338.432066873712</v>
      </c>
      <c r="BV6" s="168" t="s">
        <v>94</v>
      </c>
      <c r="BW6" s="168" t="s">
        <v>95</v>
      </c>
      <c r="BX6" s="149">
        <f>BW6/100</f>
        <v>7.0998</v>
      </c>
      <c r="BY6" s="181">
        <v>0.000428816466552316</v>
      </c>
      <c r="BZ6" s="151">
        <f>1/(BX6*BY6)</f>
        <v>328.459956618496</v>
      </c>
      <c r="CB6" s="168" t="s">
        <v>96</v>
      </c>
      <c r="CC6" s="168" t="s">
        <v>97</v>
      </c>
      <c r="CD6" s="149">
        <f>CC6/100</f>
        <v>7.1768</v>
      </c>
      <c r="CE6" s="181">
        <v>0.000428816466552316</v>
      </c>
      <c r="CF6" s="151">
        <f>1/(CD6*CE6)</f>
        <v>324.935904581429</v>
      </c>
      <c r="CH6" s="168" t="s">
        <v>98</v>
      </c>
      <c r="CI6" s="168" t="s">
        <v>99</v>
      </c>
      <c r="CJ6" s="149">
        <f>CI6/100</f>
        <v>7.1769</v>
      </c>
      <c r="CK6" s="181">
        <v>0.000428816466552316</v>
      </c>
      <c r="CL6" s="151">
        <f>1/(CJ6*CK6)</f>
        <v>324.931377056946</v>
      </c>
      <c r="CN6" s="168" t="s">
        <v>100</v>
      </c>
      <c r="CO6" s="168" t="s">
        <v>101</v>
      </c>
      <c r="CP6" s="149">
        <f t="shared" ref="CP6:CP27" si="0">CO6/100</f>
        <v>6.9646</v>
      </c>
      <c r="CQ6" s="181">
        <v>0.000428816466552316</v>
      </c>
      <c r="CR6" s="151">
        <f t="shared" ref="CR6:CR27" si="1">1/(CP6*CQ6)</f>
        <v>334.83617149585</v>
      </c>
      <c r="CT6" s="168" t="s">
        <v>102</v>
      </c>
      <c r="CU6" s="168" t="s">
        <v>103</v>
      </c>
      <c r="CV6" s="149">
        <f t="shared" ref="CV6:CV21" si="2">CU6/100</f>
        <v>6.7604</v>
      </c>
      <c r="CW6" s="181">
        <v>0.000428816466552316</v>
      </c>
      <c r="CX6" s="151">
        <f t="shared" ref="CX6:CX21" si="3">1/(CV6*CW6)</f>
        <v>344.950002958405</v>
      </c>
      <c r="CZ6" s="172">
        <v>44985</v>
      </c>
      <c r="DA6" s="168">
        <v>695.19</v>
      </c>
      <c r="DB6" s="149">
        <f>DA6/100</f>
        <v>6.9519</v>
      </c>
      <c r="DC6" s="181">
        <f>DC$2</f>
        <v>0.000428816</v>
      </c>
      <c r="DD6" s="151">
        <f>1/(DB6*DC6)</f>
        <v>335.448228141768</v>
      </c>
      <c r="DF6" s="172">
        <v>45016</v>
      </c>
      <c r="DG6" s="168">
        <v>687.17</v>
      </c>
      <c r="DH6" s="149">
        <f t="shared" ref="DH6:DH28" si="4">DG6/100</f>
        <v>6.8717</v>
      </c>
      <c r="DI6" s="181">
        <f t="shared" ref="DI6:DI28" si="5">DI$2</f>
        <v>0.000428816</v>
      </c>
      <c r="DJ6" s="151">
        <f t="shared" ref="DJ6:DJ28" si="6">1/(DH6*DI6)</f>
        <v>339.363263416441</v>
      </c>
      <c r="DL6" s="172">
        <v>45044</v>
      </c>
      <c r="DM6" s="168">
        <v>692.4</v>
      </c>
      <c r="DN6" s="149">
        <f t="shared" ref="DN6:DN24" si="7">DM6/100</f>
        <v>6.924</v>
      </c>
      <c r="DO6" s="181">
        <f>DO$2</f>
        <v>0.000425441</v>
      </c>
      <c r="DP6" s="151">
        <f t="shared" ref="DP6:DP24" si="8">1/(DN6*DO6)</f>
        <v>339.471719351788</v>
      </c>
      <c r="DR6" s="172">
        <v>45077</v>
      </c>
      <c r="DS6" s="168">
        <v>708.21</v>
      </c>
      <c r="DT6" s="149">
        <f t="shared" ref="DT6:DT25" si="9">DS6/100</f>
        <v>7.0821</v>
      </c>
      <c r="DU6" s="181">
        <f t="shared" ref="DU6:DU25" si="10">DU$2</f>
        <v>0.000422833</v>
      </c>
      <c r="DV6" s="151">
        <f t="shared" ref="DV6:DV25" si="11">1/(DT6*DU6)</f>
        <v>333.940482847602</v>
      </c>
      <c r="DX6" s="172">
        <v>45107</v>
      </c>
      <c r="DY6" s="168">
        <v>722.58</v>
      </c>
      <c r="DZ6" s="149">
        <f t="shared" ref="DZ6:DZ25" si="12">DY6/100</f>
        <v>7.2258</v>
      </c>
      <c r="EA6" s="181">
        <f t="shared" ref="EA6:EA25" si="13">EA$2</f>
        <v>0.00041407867494824</v>
      </c>
      <c r="EB6" s="151">
        <f t="shared" ref="EB6:EB25" si="14">1/(DZ6*EA6)</f>
        <v>334.219048409865</v>
      </c>
      <c r="ED6" s="172">
        <v>45138</v>
      </c>
      <c r="EE6" s="168">
        <v>713.05</v>
      </c>
      <c r="EF6" s="149">
        <f t="shared" ref="EF6:EF26" si="15">EE6/100</f>
        <v>7.1305</v>
      </c>
      <c r="EG6" s="181">
        <f t="shared" ref="EG6:EG26" si="16">EG$2</f>
        <v>0.000407332</v>
      </c>
      <c r="EH6" s="151">
        <f t="shared" ref="EH6:EH26" si="17">1/(EF6*EG6)</f>
        <v>344.295610784659</v>
      </c>
      <c r="EJ6" s="172">
        <v>45169</v>
      </c>
      <c r="EK6" s="168">
        <v>718.11</v>
      </c>
      <c r="EL6" s="149">
        <f t="shared" ref="EL6:EL28" si="18">EK6/100</f>
        <v>7.1811</v>
      </c>
      <c r="EM6" s="181">
        <f t="shared" ref="EM6:EM28" si="19">EM$2</f>
        <v>0.000399202</v>
      </c>
      <c r="EN6" s="151">
        <f t="shared" ref="EN6:EN28" si="20">1/(EL6*EM6)</f>
        <v>348.83199926927</v>
      </c>
      <c r="EP6" s="173">
        <v>45197</v>
      </c>
      <c r="EQ6" s="186" t="s">
        <v>2982</v>
      </c>
      <c r="ER6" s="149">
        <f t="shared" ref="ER6:ER25" si="21">EQ6/100</f>
        <v>7.1798</v>
      </c>
      <c r="ES6" s="181">
        <f t="shared" ref="ES6:ES25" si="22">ES$2</f>
        <v>0.000398406</v>
      </c>
      <c r="ET6" s="151">
        <f t="shared" ref="ET6:ET25" si="23">1/(ER6*ES6)</f>
        <v>349.592239254884</v>
      </c>
      <c r="EV6" s="173">
        <v>45230</v>
      </c>
      <c r="EW6" s="186">
        <v>717.79</v>
      </c>
      <c r="EX6" s="149">
        <f t="shared" ref="EX6:EX22" si="24">EW6/100</f>
        <v>7.1779</v>
      </c>
      <c r="EY6" s="181">
        <f t="shared" ref="EY6:EY22" si="25">EY$2</f>
        <v>0.00040016006402561</v>
      </c>
      <c r="EZ6" s="151">
        <f t="shared" ref="EZ6:EZ22" si="26">1/(EX6*EY6)</f>
        <v>348.151966452584</v>
      </c>
      <c r="FB6" s="173">
        <v>45260</v>
      </c>
      <c r="FC6" s="186">
        <v>710.18</v>
      </c>
      <c r="FD6" s="149">
        <f t="shared" ref="FD6:FD27" si="27">FC6/100</f>
        <v>7.1018</v>
      </c>
      <c r="FE6" s="181">
        <f t="shared" ref="FE6:FE27" si="28">FE$2</f>
        <v>0.000399202</v>
      </c>
      <c r="FF6" s="151">
        <f t="shared" ref="FF6:FF27" si="29">1/(FD6*FE6)</f>
        <v>352.727121286513</v>
      </c>
      <c r="FH6" s="173">
        <v>45289</v>
      </c>
      <c r="FI6" s="186">
        <v>708.27</v>
      </c>
      <c r="FJ6" s="149">
        <f t="shared" ref="FJ6:FJ26" si="30">FI6/100</f>
        <v>7.0827</v>
      </c>
      <c r="FK6" s="181">
        <f t="shared" ref="FK6:FK26" si="31">FK$2</f>
        <v>0.000397614</v>
      </c>
      <c r="FL6" s="151">
        <f t="shared" ref="FL6:FL26" si="32">1/(FJ6*FK6)</f>
        <v>355.090853325931</v>
      </c>
      <c r="FN6" s="173">
        <v>45351</v>
      </c>
      <c r="FO6" s="186">
        <v>710.36</v>
      </c>
      <c r="FP6" s="149">
        <f t="shared" ref="FP6:FP21" si="33">FO6/100</f>
        <v>7.1036</v>
      </c>
      <c r="FQ6" s="181">
        <f t="shared" ref="FQ6:FQ21" si="34">FQ$2</f>
        <v>0.000392157</v>
      </c>
      <c r="FR6" s="151">
        <f t="shared" ref="FR6:FR21" si="35">1/(FP6*FQ6)</f>
        <v>358.972789501142</v>
      </c>
      <c r="FT6" s="173">
        <v>45380</v>
      </c>
      <c r="FU6" s="186">
        <v>709.5</v>
      </c>
      <c r="FV6" s="149">
        <f t="shared" ref="FV6:FV26" si="36">FU6/100</f>
        <v>7.095</v>
      </c>
      <c r="FW6" s="181">
        <f t="shared" ref="FW6:FW26" si="37">FW$2</f>
        <v>0.000387597</v>
      </c>
      <c r="FX6" s="151">
        <f t="shared" ref="FX6:FX26" si="38">1/(FV6*FW6)</f>
        <v>363.636269090934</v>
      </c>
      <c r="FZ6" s="173">
        <v>45412</v>
      </c>
      <c r="GA6" s="186">
        <v>710.63</v>
      </c>
      <c r="GB6" s="149">
        <f t="shared" ref="GB6:GB25" si="39">GA6/100</f>
        <v>7.1063</v>
      </c>
      <c r="GC6" s="181">
        <f t="shared" ref="GC6:GC25" si="40">GC$2</f>
        <v>0.0003861</v>
      </c>
      <c r="GD6" s="151">
        <f t="shared" ref="GD6:GD25" si="41">1/(GB6*GC6)</f>
        <v>364.465698042946</v>
      </c>
      <c r="GF6" s="173">
        <v>45443</v>
      </c>
      <c r="GG6" s="186">
        <v>710.88</v>
      </c>
      <c r="GH6" s="149">
        <f t="shared" ref="GH6:GH25" si="42">GG6/100</f>
        <v>7.1088</v>
      </c>
      <c r="GI6" s="181">
        <f t="shared" ref="GI6:GI25" si="43">GI$2</f>
        <v>0.000384615</v>
      </c>
      <c r="GJ6" s="151">
        <f t="shared" ref="GJ6:GJ25" si="44">1/(GH6*GI6)</f>
        <v>365.744232500928</v>
      </c>
      <c r="GL6" s="173">
        <v>45471</v>
      </c>
      <c r="GM6" s="186">
        <v>712.68</v>
      </c>
      <c r="GN6" s="149">
        <f t="shared" ref="GN6:GN24" si="45">GM6/100</f>
        <v>7.1268</v>
      </c>
      <c r="GO6" s="181">
        <f t="shared" ref="GO6:GO24" si="46">GO$2</f>
        <v>0.000380952</v>
      </c>
      <c r="GP6" s="151">
        <f t="shared" ref="GP6:GP24" si="47">1/(GN6*GO6)</f>
        <v>368.328369675398</v>
      </c>
      <c r="GR6" s="173">
        <v>45504</v>
      </c>
      <c r="GS6" s="186">
        <v>713.46</v>
      </c>
      <c r="GT6" s="149">
        <f t="shared" ref="GT6:GT28" si="48">GS6/100</f>
        <v>7.1346</v>
      </c>
      <c r="GU6" s="181">
        <f>GU$2</f>
        <v>0.000369686</v>
      </c>
      <c r="GV6" s="151">
        <f t="shared" ref="GV6:GV28" si="49">1/(GT6*GU6)</f>
        <v>379.138044999169</v>
      </c>
      <c r="GX6" s="173">
        <v>45534</v>
      </c>
      <c r="GY6" s="186">
        <v>711.24</v>
      </c>
      <c r="GZ6" s="149">
        <f>GY6/100</f>
        <v>7.1124</v>
      </c>
      <c r="HA6" s="181">
        <f>HA$2</f>
        <v>0.000369004</v>
      </c>
      <c r="HB6" s="151">
        <f>1/(GZ6*HA6)</f>
        <v>381.024369214599</v>
      </c>
      <c r="HD6" s="147">
        <v>45565</v>
      </c>
      <c r="HE6" s="152">
        <v>700.74</v>
      </c>
      <c r="HF6" s="149">
        <f t="shared" ref="HF6:HF27" si="50">HE6/100</f>
        <v>7.0074</v>
      </c>
      <c r="HG6" s="181">
        <f>HG$2</f>
        <v>0.0003663</v>
      </c>
      <c r="HH6" s="151">
        <f>1/(HF6*HG6)</f>
        <v>389.588539258888</v>
      </c>
      <c r="HJ6" s="147">
        <v>45596</v>
      </c>
      <c r="HK6" s="152">
        <v>712.5</v>
      </c>
      <c r="HL6" s="149">
        <f>HK6/100</f>
        <v>7.125</v>
      </c>
      <c r="HM6" s="181">
        <f>HM$2</f>
        <v>0.000367647</v>
      </c>
      <c r="HN6" s="151">
        <f>1/(HL6*HM6)</f>
        <v>381.754447045624</v>
      </c>
      <c r="HP6" s="147">
        <v>45625</v>
      </c>
      <c r="HQ6" s="177">
        <v>718.77</v>
      </c>
      <c r="HR6" s="149">
        <f>HQ6/100</f>
        <v>7.1877</v>
      </c>
      <c r="HS6" s="181">
        <f>HS$2</f>
        <v>0.000378072</v>
      </c>
      <c r="HT6" s="151">
        <f>1/(HR6*HS6)</f>
        <v>367.989598369508</v>
      </c>
      <c r="HV6" s="147">
        <v>45657</v>
      </c>
      <c r="HW6" s="152">
        <v>718.84</v>
      </c>
      <c r="HX6" s="149">
        <f t="shared" ref="HX6:HX27" si="51">HW6/100</f>
        <v>7.1884</v>
      </c>
      <c r="HY6" s="181">
        <f>HY$2</f>
        <v>0.000408997955009684</v>
      </c>
      <c r="HZ6" s="151">
        <f t="shared" ref="HZ6:HZ27" si="52">1/(HX6*HY6)</f>
        <v>340.131322687</v>
      </c>
      <c r="IB6" s="147">
        <v>45674</v>
      </c>
      <c r="IC6" s="152">
        <v>718.89</v>
      </c>
      <c r="ID6" s="149">
        <f t="shared" ref="ID6:ID27" si="53">IC6/100</f>
        <v>7.1889</v>
      </c>
      <c r="IE6" s="181">
        <f>IE$2</f>
        <v>0.000408997955009684</v>
      </c>
      <c r="IF6" s="151">
        <f t="shared" ref="IF6:IF27" si="54">1/(ID6*IE6)</f>
        <v>340.10766598551</v>
      </c>
      <c r="IH6" s="147">
        <v>45716</v>
      </c>
      <c r="II6" s="148">
        <v>717.38</v>
      </c>
      <c r="IJ6" s="149">
        <f>II6/100</f>
        <v>7.1738</v>
      </c>
      <c r="IK6" s="181">
        <f>IK$2</f>
        <v>0.00038550501156521</v>
      </c>
      <c r="IL6" s="151">
        <f>1/(IJ6*IK6)</f>
        <v>361.593576626</v>
      </c>
      <c r="IN6" s="147">
        <v>45747</v>
      </c>
      <c r="IO6" s="152">
        <v>717.82</v>
      </c>
      <c r="IP6" s="149">
        <f t="shared" ref="IP6:IP26" si="55">IO6/100</f>
        <v>7.1782</v>
      </c>
      <c r="IQ6" s="181">
        <f>IQ$2</f>
        <v>0.000377358490566418</v>
      </c>
      <c r="IR6" s="151">
        <f t="shared" ref="IR6:IR26" si="56">1/(IP6*IQ6)</f>
        <v>369.173330361</v>
      </c>
      <c r="IT6" s="169">
        <v>45777</v>
      </c>
      <c r="IU6" s="152">
        <v>720.14</v>
      </c>
      <c r="IV6" s="149">
        <f t="shared" ref="IV6:IV26" si="57">IU6/100</f>
        <v>7.2014</v>
      </c>
      <c r="IW6" s="181">
        <f>IW$2</f>
        <v>0.000371747211896065</v>
      </c>
      <c r="IX6" s="151">
        <f t="shared" ref="IX6:IX26" si="58">1/(IV6*IW6)</f>
        <v>373.538478629001</v>
      </c>
      <c r="IZ6" s="169">
        <v>45807</v>
      </c>
      <c r="JA6" s="152">
        <v>718.48</v>
      </c>
      <c r="JB6" s="149">
        <f t="shared" ref="JB6:JB26" si="59">JA6/100</f>
        <v>7.1848</v>
      </c>
      <c r="JC6" s="181">
        <f>JC$2</f>
        <v>0.000372786579683063</v>
      </c>
      <c r="JD6" s="151">
        <f t="shared" ref="JD6:JD26" si="60">1/(JB6*JC6)</f>
        <v>373.357643915</v>
      </c>
      <c r="JF6" s="169">
        <v>45838</v>
      </c>
      <c r="JG6" s="152">
        <v>715.86</v>
      </c>
      <c r="JH6" s="149">
        <f t="shared" ref="JH6:JH25" si="61">JG6/100</f>
        <v>7.1586</v>
      </c>
      <c r="JI6" s="181">
        <f>JI$2</f>
        <v>0.000379506641365931</v>
      </c>
      <c r="JJ6" s="151">
        <f t="shared" ref="JJ6:JJ25" si="62">1/(JH6*JI6)</f>
        <v>368.088732434</v>
      </c>
      <c r="JL6" s="147">
        <v>45869</v>
      </c>
      <c r="JM6" s="152">
        <v>714.94</v>
      </c>
      <c r="JN6" s="149">
        <f t="shared" ref="JN6:JN28" si="63">JM6/100</f>
        <v>7.1494</v>
      </c>
      <c r="JO6" s="181">
        <f>JO$2</f>
        <v>0.000389105058365833</v>
      </c>
      <c r="JP6" s="151">
        <f t="shared" ref="JP6:JP28" si="64">1/(JN6*JO6)</f>
        <v>359.470724816</v>
      </c>
      <c r="JR6" s="147">
        <v>45898</v>
      </c>
      <c r="JS6" s="152">
        <v>710.3</v>
      </c>
      <c r="JT6" s="149">
        <f t="shared" ref="JT6:JT28" si="65">JS6/100</f>
        <v>7.103</v>
      </c>
      <c r="JU6" s="181">
        <f>JU$2</f>
        <v>0.000398803589232621</v>
      </c>
      <c r="JV6" s="151">
        <f t="shared" ref="JV6:JV28" si="66">1/(JT6*JU6)</f>
        <v>353.019850767</v>
      </c>
      <c r="JX6" s="147">
        <v>45930</v>
      </c>
      <c r="JY6" s="152">
        <v>710.55</v>
      </c>
      <c r="JZ6" s="149">
        <f t="shared" ref="JZ6:JZ27" si="67">JY6/100</f>
        <v>7.1055</v>
      </c>
      <c r="KA6" s="181">
        <f>KA$2</f>
        <v>0.000407331975560629</v>
      </c>
      <c r="KB6" s="151">
        <f t="shared" ref="KB6:KB27" si="68">1/(JZ6*KA6)</f>
        <v>345.507001618</v>
      </c>
      <c r="KD6" s="147">
        <v>45961</v>
      </c>
      <c r="KE6" s="148">
        <v>708.8</v>
      </c>
      <c r="KF6" s="149">
        <f t="shared" ref="KF6:KF27" si="69">KE6/100</f>
        <v>7.088</v>
      </c>
      <c r="KG6" s="181">
        <f>KG$2</f>
        <v>0.000406504065040592</v>
      </c>
      <c r="KH6" s="151">
        <f t="shared" ref="KH6:KH27" si="70">1/(KF6*KG6)</f>
        <v>347.065462754</v>
      </c>
      <c r="KJ6" s="147">
        <v>45989</v>
      </c>
      <c r="KK6" s="148">
        <v>707.89</v>
      </c>
      <c r="KL6" s="149">
        <f t="shared" ref="KL6:KL25" si="71">KK6/100</f>
        <v>7.0789</v>
      </c>
      <c r="KM6" s="181">
        <f>KM$2</f>
        <v>0.000406091370558754</v>
      </c>
      <c r="KN6" s="151">
        <f t="shared" ref="KN6:KN25" si="72">1/(KL6*KM6)</f>
        <v>347.864781251</v>
      </c>
      <c r="KP6" s="147">
        <v>46022</v>
      </c>
      <c r="KQ6" s="148">
        <v>702.88</v>
      </c>
      <c r="KR6" s="149">
        <f t="shared" ref="KR6:KR25" si="73">KQ6/100</f>
        <v>7.0288</v>
      </c>
      <c r="KS6" s="181">
        <f>KS$2</f>
        <v>0.000404858299594806</v>
      </c>
      <c r="KT6" s="151">
        <f t="shared" ref="KT6:KT28" si="74">1/(KR6*KS6)</f>
        <v>351.411336217</v>
      </c>
      <c r="KV6" s="147">
        <v>46052</v>
      </c>
      <c r="KW6" s="148">
        <v>696.78</v>
      </c>
      <c r="KX6" s="149">
        <f t="shared" ref="KX6:KX28" si="75">KW6/100</f>
        <v>6.9678</v>
      </c>
      <c r="KY6" s="181">
        <f>KY$2</f>
        <v>0.000389863547758529</v>
      </c>
      <c r="KZ6" s="151">
        <f t="shared" ref="KZ6:KZ28" si="76">1/(KX6*KY6)</f>
        <v>368.121932317</v>
      </c>
      <c r="LB6" s="147">
        <v>46080</v>
      </c>
      <c r="LC6" s="148">
        <v>692.28</v>
      </c>
      <c r="LD6" s="149">
        <f t="shared" ref="LD6:LD25" si="77">LC6/100</f>
        <v>6.9228</v>
      </c>
      <c r="LE6" s="181">
        <f>LE$2</f>
        <v>0.000391389432485631</v>
      </c>
      <c r="LF6" s="151">
        <f t="shared" ref="LF6:LF25" si="78">1/(LD6*LE6)</f>
        <v>369.070318368</v>
      </c>
      <c r="LH6" s="147">
        <v>46112</v>
      </c>
      <c r="LI6" s="148">
        <v>691.94</v>
      </c>
      <c r="LJ6" s="149">
        <f t="shared" ref="LJ6:LJ19" si="79">LI6/100</f>
        <v>6.9194</v>
      </c>
      <c r="LK6" s="181">
        <f>LK$2</f>
        <v>0.000386847195357504</v>
      </c>
      <c r="LL6" s="151">
        <f t="shared" ref="LL6:LL19" si="80">1/(LJ6*LK6)</f>
        <v>373.587305258</v>
      </c>
      <c r="LN6" s="147">
        <v>46142</v>
      </c>
      <c r="LO6" s="148">
        <v>686.28</v>
      </c>
      <c r="LP6" s="149">
        <f t="shared" ref="LP6:LP27" si="81">LO6/100</f>
        <v>6.8628</v>
      </c>
      <c r="LQ6" s="181">
        <f>LQ$2</f>
        <v>0.00038535645472082</v>
      </c>
      <c r="LR6" s="151">
        <f t="shared" ref="LR6:LR27" si="82">1/(LP6*LQ6)</f>
        <v>378.125546424</v>
      </c>
      <c r="LT6" s="147">
        <v>46171</v>
      </c>
      <c r="LU6" s="148">
        <v>681.76</v>
      </c>
      <c r="LV6" s="149">
        <f t="shared" ref="LV6:LV26" si="83">LU6/100</f>
        <v>6.8176</v>
      </c>
      <c r="LW6" s="181">
        <f>LW$2</f>
        <v>0.000382409177820421</v>
      </c>
      <c r="LX6" s="151">
        <f t="shared" ref="LX6:LX26" si="84">1/(LV6*LW6)</f>
        <v>383.566064304</v>
      </c>
      <c r="LZ6" s="147">
        <v>46203</v>
      </c>
      <c r="MA6" s="148">
        <v>681.09</v>
      </c>
      <c r="MB6" s="149">
        <f t="shared" ref="MB6:MB26" si="85">MA6/100</f>
        <v>6.8109</v>
      </c>
      <c r="MC6" s="181">
        <f>MC$2</f>
        <v>0.000380952380952127</v>
      </c>
      <c r="MD6" s="151">
        <f t="shared" ref="MD6:MD26" si="86">1/(MB6*MC6)</f>
        <v>385.41161961</v>
      </c>
    </row>
    <row r="7" spans="2:342">
      <c r="B7" s="168" t="s">
        <v>1795</v>
      </c>
      <c r="C7" s="168" t="s">
        <v>3033</v>
      </c>
      <c r="D7" s="149">
        <f t="shared" ref="D7:D25" si="87">C7/100</f>
        <v>6.4662</v>
      </c>
      <c r="E7" s="181">
        <v>0.000432900432900433</v>
      </c>
      <c r="F7" s="151">
        <f t="shared" ref="F7:F23" si="88">1/(D7*E7)</f>
        <v>357.242275215737</v>
      </c>
      <c r="H7" s="168" t="s">
        <v>1468</v>
      </c>
      <c r="I7" s="168" t="str">
        <f>美元!B7</f>
        <v>639.57</v>
      </c>
      <c r="J7" s="149">
        <f t="shared" ref="J7:J21" si="89">I7/100</f>
        <v>6.3957</v>
      </c>
      <c r="K7" s="181">
        <v>0.000434782608695652</v>
      </c>
      <c r="L7" s="151">
        <f t="shared" ref="L7:L21" si="90">1/(J7*K7)</f>
        <v>359.616617414826</v>
      </c>
      <c r="N7" s="168" t="s">
        <v>105</v>
      </c>
      <c r="O7" s="168" t="s">
        <v>106</v>
      </c>
      <c r="P7" s="149">
        <f t="shared" ref="P7:P27" si="91">O7/100</f>
        <v>6.3872</v>
      </c>
      <c r="Q7" s="181">
        <v>0.000434782608695652</v>
      </c>
      <c r="R7" s="151">
        <f t="shared" ref="R7:R27" si="92">1/(P7*Q7)</f>
        <v>360.095190380762</v>
      </c>
      <c r="T7" s="168" t="s">
        <v>107</v>
      </c>
      <c r="U7" s="168" t="s">
        <v>108</v>
      </c>
      <c r="V7" s="149">
        <f t="shared" ref="V7:V28" si="93">U7/100</f>
        <v>6.3674</v>
      </c>
      <c r="W7" s="181">
        <v>0.000434782608695652</v>
      </c>
      <c r="X7" s="151">
        <f t="shared" ref="X7:X13" si="94">1/(V7*W7)</f>
        <v>361.214938593461</v>
      </c>
      <c r="Z7" s="168" t="s">
        <v>109</v>
      </c>
      <c r="AA7" s="168" t="s">
        <v>110</v>
      </c>
      <c r="AB7" s="149">
        <f t="shared" ref="AB7:AB19" si="95">AA7/100</f>
        <v>6.3485</v>
      </c>
      <c r="AC7" s="181">
        <f t="shared" ref="AC7:AC19" si="96">W7</f>
        <v>0.000434782608695652</v>
      </c>
      <c r="AD7" s="151">
        <f t="shared" ref="AD7:AD13" si="97">1/(AB7*AC7)</f>
        <v>362.290304796409</v>
      </c>
      <c r="AF7" s="168" t="s">
        <v>111</v>
      </c>
      <c r="AG7" s="168" t="s">
        <v>112</v>
      </c>
      <c r="AH7" s="149">
        <f t="shared" ref="AH7:AH21" si="98">AG7/100</f>
        <v>6.3346</v>
      </c>
      <c r="AI7" s="181">
        <v>0.000431965442764579</v>
      </c>
      <c r="AJ7" s="151">
        <f t="shared" ref="AJ7:AJ13" si="99">1/(AH7*AI7)</f>
        <v>365.453225144445</v>
      </c>
      <c r="AL7" s="168" t="s">
        <v>113</v>
      </c>
      <c r="AM7" s="168" t="s">
        <v>114</v>
      </c>
      <c r="AN7" s="149">
        <f t="shared" ref="AN7:AN28" si="100">AM7/100</f>
        <v>6.3566</v>
      </c>
      <c r="AO7" s="181">
        <v>0.000431034482758621</v>
      </c>
      <c r="AP7" s="151">
        <f t="shared" ref="AP7:AP13" si="101">1/(AN7*AO7)</f>
        <v>364.974986628071</v>
      </c>
      <c r="AR7" s="168" t="s">
        <v>115</v>
      </c>
      <c r="AS7" s="168" t="s">
        <v>116</v>
      </c>
      <c r="AT7" s="149">
        <f t="shared" ref="AT7:AT24" si="102">AS7/100</f>
        <v>6.5628</v>
      </c>
      <c r="AU7" s="181">
        <v>0.000430292598967298</v>
      </c>
      <c r="AV7" s="151">
        <f t="shared" ref="AV7:AV8" si="103">1/(AT7*AU7)</f>
        <v>354.117145120985</v>
      </c>
      <c r="AX7" s="168" t="s">
        <v>117</v>
      </c>
      <c r="AY7" s="168" t="s">
        <v>118</v>
      </c>
      <c r="AZ7" s="149">
        <f t="shared" ref="AZ7:AZ24" si="104">AY7/100</f>
        <v>6.7048</v>
      </c>
      <c r="BA7" s="181">
        <v>0.000429737859905458</v>
      </c>
      <c r="BB7" s="151">
        <f t="shared" ref="BB7:BB8" si="105">1/(AZ7*BA7)</f>
        <v>347.064789404605</v>
      </c>
      <c r="BD7" s="168" t="s">
        <v>119</v>
      </c>
      <c r="BE7" s="168" t="s">
        <v>120</v>
      </c>
      <c r="BF7" s="149">
        <f t="shared" ref="BF7:BF24" si="106">BE7/100</f>
        <v>6.7035</v>
      </c>
      <c r="BG7" s="181">
        <v>0.00042863266180883</v>
      </c>
      <c r="BH7" s="151">
        <f t="shared" ref="BH7:BH8" si="107">1/(BF7*BG7)</f>
        <v>348.027149996271</v>
      </c>
      <c r="BJ7" s="168" t="s">
        <v>121</v>
      </c>
      <c r="BK7" s="168" t="s">
        <v>122</v>
      </c>
      <c r="BL7" s="149">
        <f t="shared" ref="BL7:BL26" si="108">BK7/100</f>
        <v>6.7411</v>
      </c>
      <c r="BM7" s="181">
        <v>0.000428816466552316</v>
      </c>
      <c r="BN7" s="151">
        <f t="shared" ref="BN7:BN8" si="109">1/(BL7*BM7)</f>
        <v>345.937606622064</v>
      </c>
      <c r="BP7" s="168" t="s">
        <v>123</v>
      </c>
      <c r="BQ7" s="168" t="s">
        <v>124</v>
      </c>
      <c r="BR7" s="149">
        <f t="shared" ref="BR7:BR26" si="110">BQ7/100</f>
        <v>6.8802</v>
      </c>
      <c r="BS7" s="181">
        <v>0.000428816466552316</v>
      </c>
      <c r="BT7" s="151">
        <f t="shared" ref="BT7:BT8" si="111">1/(BR7*BS7)</f>
        <v>338.943635359437</v>
      </c>
      <c r="BV7" s="168" t="s">
        <v>125</v>
      </c>
      <c r="BW7" s="168" t="s">
        <v>126</v>
      </c>
      <c r="BX7" s="149">
        <f t="shared" ref="BX7:BX26" si="112">BW7/100</f>
        <v>7.1102</v>
      </c>
      <c r="BY7" s="181">
        <v>0.000428816466552316</v>
      </c>
      <c r="BZ7" s="151">
        <f t="shared" ref="BZ7:BZ8" si="113">1/(BX7*BY7)</f>
        <v>327.979522376304</v>
      </c>
      <c r="CB7" s="168" t="s">
        <v>127</v>
      </c>
      <c r="CC7" s="168" t="s">
        <v>128</v>
      </c>
      <c r="CD7" s="149">
        <f t="shared" ref="CD7:CD21" si="114">CC7/100</f>
        <v>7.1698</v>
      </c>
      <c r="CE7" s="181">
        <v>0.000428816466552316</v>
      </c>
      <c r="CF7" s="151">
        <f t="shared" ref="CF7:CF8" si="115">1/(CD7*CE7)</f>
        <v>325.253145136545</v>
      </c>
      <c r="CH7" s="168" t="s">
        <v>129</v>
      </c>
      <c r="CI7" s="168" t="s">
        <v>130</v>
      </c>
      <c r="CJ7" s="149">
        <f t="shared" ref="CJ7:CJ27" si="116">CI7/100</f>
        <v>7.1989</v>
      </c>
      <c r="CK7" s="181">
        <v>0.000428816466552316</v>
      </c>
      <c r="CL7" s="151">
        <f t="shared" ref="CL7:CL27" si="117">1/(CJ7*CK7)</f>
        <v>323.938379474642</v>
      </c>
      <c r="CN7" s="168" t="s">
        <v>131</v>
      </c>
      <c r="CO7" s="168" t="s">
        <v>132</v>
      </c>
      <c r="CP7" s="149">
        <f t="shared" si="0"/>
        <v>6.9793</v>
      </c>
      <c r="CQ7" s="181">
        <v>0.000428816466552316</v>
      </c>
      <c r="CR7" s="151">
        <f t="shared" si="1"/>
        <v>334.130930035963</v>
      </c>
      <c r="CT7" s="168" t="s">
        <v>133</v>
      </c>
      <c r="CU7" s="168" t="s">
        <v>134</v>
      </c>
      <c r="CV7" s="149">
        <f t="shared" si="2"/>
        <v>6.7626</v>
      </c>
      <c r="CW7" s="181">
        <v>0.000428816466552316</v>
      </c>
      <c r="CX7" s="151">
        <f t="shared" si="3"/>
        <v>344.837784284151</v>
      </c>
      <c r="CZ7" s="172">
        <v>44984</v>
      </c>
      <c r="DA7" s="168">
        <v>695.72</v>
      </c>
      <c r="DB7" s="149">
        <f t="shared" ref="DB7:DB25" si="118">DA7/100</f>
        <v>6.9572</v>
      </c>
      <c r="DC7" s="181">
        <f t="shared" ref="DC7:DC25" si="119">DC$2</f>
        <v>0.000428816</v>
      </c>
      <c r="DD7" s="151">
        <f t="shared" ref="DD7:DD25" si="120">1/(DB7*DC7)</f>
        <v>335.192683438562</v>
      </c>
      <c r="DF7" s="172">
        <v>45015</v>
      </c>
      <c r="DG7" s="168">
        <v>688.86</v>
      </c>
      <c r="DH7" s="149">
        <f t="shared" si="4"/>
        <v>6.8886</v>
      </c>
      <c r="DI7" s="181">
        <f t="shared" si="5"/>
        <v>0.000428816</v>
      </c>
      <c r="DJ7" s="151">
        <f t="shared" si="6"/>
        <v>338.530693786656</v>
      </c>
      <c r="DL7" s="172">
        <v>45043</v>
      </c>
      <c r="DM7" s="168">
        <v>692.07</v>
      </c>
      <c r="DN7" s="149">
        <f t="shared" si="7"/>
        <v>6.9207</v>
      </c>
      <c r="DO7" s="181">
        <f t="shared" ref="DO7:DO24" si="121">DO$2</f>
        <v>0.000425441</v>
      </c>
      <c r="DP7" s="151">
        <f t="shared" si="8"/>
        <v>339.633589780193</v>
      </c>
      <c r="DR7" s="172">
        <v>45076</v>
      </c>
      <c r="DS7" s="168">
        <v>708.18</v>
      </c>
      <c r="DT7" s="149">
        <f t="shared" si="9"/>
        <v>7.0818</v>
      </c>
      <c r="DU7" s="181">
        <f t="shared" si="10"/>
        <v>0.000422833</v>
      </c>
      <c r="DV7" s="151">
        <f t="shared" si="11"/>
        <v>333.954629271514</v>
      </c>
      <c r="DX7" s="172">
        <v>45106</v>
      </c>
      <c r="DY7" s="168">
        <v>722.08</v>
      </c>
      <c r="DZ7" s="149">
        <f t="shared" si="12"/>
        <v>7.2208</v>
      </c>
      <c r="EA7" s="181">
        <f t="shared" si="13"/>
        <v>0.00041407867494824</v>
      </c>
      <c r="EB7" s="151">
        <f t="shared" si="14"/>
        <v>334.450476401507</v>
      </c>
      <c r="ED7" s="172">
        <v>45135</v>
      </c>
      <c r="EE7" s="168">
        <v>713.38</v>
      </c>
      <c r="EF7" s="149">
        <f t="shared" si="15"/>
        <v>7.1338</v>
      </c>
      <c r="EG7" s="181">
        <f t="shared" si="16"/>
        <v>0.000407332</v>
      </c>
      <c r="EH7" s="151">
        <f t="shared" si="17"/>
        <v>344.136344262526</v>
      </c>
      <c r="EJ7" s="172">
        <v>45168</v>
      </c>
      <c r="EK7" s="168">
        <v>718.16</v>
      </c>
      <c r="EL7" s="149">
        <f t="shared" si="18"/>
        <v>7.1816</v>
      </c>
      <c r="EM7" s="181">
        <f t="shared" si="19"/>
        <v>0.000399202</v>
      </c>
      <c r="EN7" s="151">
        <f t="shared" si="20"/>
        <v>348.807712759351</v>
      </c>
      <c r="EP7" s="173">
        <v>45196</v>
      </c>
      <c r="EQ7" s="186" t="s">
        <v>3034</v>
      </c>
      <c r="ER7" s="149">
        <f t="shared" si="21"/>
        <v>7.1717</v>
      </c>
      <c r="ES7" s="181">
        <f t="shared" si="22"/>
        <v>0.000398406</v>
      </c>
      <c r="ET7" s="151">
        <f t="shared" si="23"/>
        <v>349.987082477267</v>
      </c>
      <c r="EV7" s="173">
        <v>45229</v>
      </c>
      <c r="EW7" s="186">
        <v>717.81</v>
      </c>
      <c r="EX7" s="149">
        <f t="shared" si="24"/>
        <v>7.1781</v>
      </c>
      <c r="EY7" s="181">
        <f t="shared" si="25"/>
        <v>0.00040016006402561</v>
      </c>
      <c r="EZ7" s="151">
        <f t="shared" si="26"/>
        <v>348.142266059264</v>
      </c>
      <c r="FB7" s="173">
        <v>45259</v>
      </c>
      <c r="FC7" s="186">
        <v>710.31</v>
      </c>
      <c r="FD7" s="149">
        <f t="shared" si="27"/>
        <v>7.1031</v>
      </c>
      <c r="FE7" s="181">
        <f t="shared" si="28"/>
        <v>0.000399202</v>
      </c>
      <c r="FF7" s="151">
        <f t="shared" si="29"/>
        <v>352.662565633675</v>
      </c>
      <c r="FH7" s="173">
        <v>45288</v>
      </c>
      <c r="FI7" s="186">
        <v>709.74</v>
      </c>
      <c r="FJ7" s="149">
        <f t="shared" si="30"/>
        <v>7.0974</v>
      </c>
      <c r="FK7" s="181">
        <f t="shared" si="31"/>
        <v>0.000397614</v>
      </c>
      <c r="FL7" s="151">
        <f t="shared" si="32"/>
        <v>354.355395898719</v>
      </c>
      <c r="FN7" s="173">
        <v>45350</v>
      </c>
      <c r="FO7" s="186">
        <v>710.75</v>
      </c>
      <c r="FP7" s="149">
        <f t="shared" si="33"/>
        <v>7.1075</v>
      </c>
      <c r="FQ7" s="181">
        <f t="shared" si="34"/>
        <v>0.000392157</v>
      </c>
      <c r="FR7" s="151">
        <f t="shared" si="35"/>
        <v>358.775815335957</v>
      </c>
      <c r="FT7" s="173">
        <v>45379</v>
      </c>
      <c r="FU7" s="186">
        <v>709.48</v>
      </c>
      <c r="FV7" s="149">
        <f t="shared" si="36"/>
        <v>7.0948</v>
      </c>
      <c r="FW7" s="181">
        <f t="shared" si="37"/>
        <v>0.000387597</v>
      </c>
      <c r="FX7" s="151">
        <f t="shared" si="38"/>
        <v>363.646519873735</v>
      </c>
      <c r="FZ7" s="173">
        <v>45411</v>
      </c>
      <c r="GA7" s="186">
        <v>710.66</v>
      </c>
      <c r="GB7" s="149">
        <f t="shared" si="39"/>
        <v>7.1066</v>
      </c>
      <c r="GC7" s="181">
        <f t="shared" si="40"/>
        <v>0.0003861</v>
      </c>
      <c r="GD7" s="151">
        <f t="shared" si="41"/>
        <v>364.450312386034</v>
      </c>
      <c r="GF7" s="173">
        <v>45442</v>
      </c>
      <c r="GG7" s="186">
        <v>711.11</v>
      </c>
      <c r="GH7" s="149">
        <f t="shared" si="42"/>
        <v>7.1111</v>
      </c>
      <c r="GI7" s="181">
        <f t="shared" si="43"/>
        <v>0.000384615</v>
      </c>
      <c r="GJ7" s="151">
        <f t="shared" si="44"/>
        <v>365.625936915892</v>
      </c>
      <c r="GL7" s="173">
        <v>45470</v>
      </c>
      <c r="GM7" s="186">
        <v>712.7</v>
      </c>
      <c r="GN7" s="149">
        <f t="shared" si="45"/>
        <v>7.127</v>
      </c>
      <c r="GO7" s="181">
        <f t="shared" si="46"/>
        <v>0.000380952</v>
      </c>
      <c r="GP7" s="151">
        <f t="shared" si="47"/>
        <v>368.318033534815</v>
      </c>
      <c r="GR7" s="173">
        <v>45503</v>
      </c>
      <c r="GS7" s="186">
        <v>713.64</v>
      </c>
      <c r="GT7" s="149">
        <f t="shared" si="48"/>
        <v>7.1364</v>
      </c>
      <c r="GU7" s="181">
        <f t="shared" ref="GU6:GU28" si="122">GU$2</f>
        <v>0.000369686</v>
      </c>
      <c r="GV7" s="151">
        <f t="shared" si="49"/>
        <v>379.042415763</v>
      </c>
      <c r="GX7" s="173">
        <v>45533</v>
      </c>
      <c r="GY7" s="186">
        <v>712.99</v>
      </c>
      <c r="GZ7" s="149">
        <f t="shared" ref="GZ6:GZ27" si="123">GY7/100</f>
        <v>7.1299</v>
      </c>
      <c r="HA7" s="181">
        <f t="shared" ref="HA6:HA27" si="124">HA$2</f>
        <v>0.000369004</v>
      </c>
      <c r="HB7" s="151">
        <f t="shared" ref="HB6:HB27" si="125">1/(GZ7*HA7)</f>
        <v>380.089163046033</v>
      </c>
      <c r="HD7" s="147">
        <v>45562</v>
      </c>
      <c r="HE7" s="152">
        <v>701.01</v>
      </c>
      <c r="HF7" s="149">
        <f t="shared" si="50"/>
        <v>7.0101</v>
      </c>
      <c r="HG7" s="181">
        <f>HG$2</f>
        <v>0.0003663</v>
      </c>
      <c r="HH7" s="151">
        <f t="shared" ref="HH6:HH27" si="126">1/(HF7*HG7)</f>
        <v>389.438485899307</v>
      </c>
      <c r="HJ7" s="147">
        <v>45595</v>
      </c>
      <c r="HK7" s="152">
        <v>713.9</v>
      </c>
      <c r="HL7" s="149">
        <f t="shared" ref="HL6:HL24" si="127">HK7/100</f>
        <v>7.139</v>
      </c>
      <c r="HM7" s="181">
        <f>HM$2</f>
        <v>0.000367647</v>
      </c>
      <c r="HN7" s="151">
        <f t="shared" ref="HN6:HN24" si="128">1/(HL7*HM7)</f>
        <v>381.005804062203</v>
      </c>
      <c r="HP7" s="147">
        <v>45624</v>
      </c>
      <c r="HQ7" s="177">
        <v>718.94</v>
      </c>
      <c r="HR7" s="149">
        <f t="shared" ref="HR7:HR26" si="129">HQ7/100</f>
        <v>7.1894</v>
      </c>
      <c r="HS7" s="181">
        <f>HS$2</f>
        <v>0.000378072</v>
      </c>
      <c r="HT7" s="151">
        <f t="shared" ref="HT6:HT26" si="130">1/(HR7*HS7)</f>
        <v>367.902583831823</v>
      </c>
      <c r="HV7" s="147">
        <v>45656</v>
      </c>
      <c r="HW7" s="152">
        <v>718.89</v>
      </c>
      <c r="HX7" s="149">
        <f t="shared" si="51"/>
        <v>7.1889</v>
      </c>
      <c r="HY7" s="181">
        <f>HY$2</f>
        <v>0.000408997955009684</v>
      </c>
      <c r="HZ7" s="151">
        <f t="shared" si="52"/>
        <v>340.10766598551</v>
      </c>
      <c r="IB7" s="147">
        <v>45673</v>
      </c>
      <c r="IC7" s="152">
        <v>718.81</v>
      </c>
      <c r="ID7" s="149">
        <f t="shared" si="53"/>
        <v>7.1881</v>
      </c>
      <c r="IE7" s="181">
        <f>IE$2</f>
        <v>0.000408997955009684</v>
      </c>
      <c r="IF7" s="151">
        <f t="shared" si="54"/>
        <v>340.145518287619</v>
      </c>
      <c r="IH7" s="147">
        <v>45715</v>
      </c>
      <c r="II7" s="148">
        <v>717.4</v>
      </c>
      <c r="IJ7" s="149">
        <f t="shared" ref="IJ7:IJ23" si="131">II7/100</f>
        <v>7.174</v>
      </c>
      <c r="IK7" s="181">
        <f t="shared" ref="IK7:IK23" si="132">IK$2</f>
        <v>0.00038550501156521</v>
      </c>
      <c r="IL7" s="151">
        <f t="shared" ref="IL7:IL23" si="133">1/(IJ7*IK7)</f>
        <v>361.583495957569</v>
      </c>
      <c r="IN7" s="147">
        <v>45744</v>
      </c>
      <c r="IO7" s="152">
        <v>717.52</v>
      </c>
      <c r="IP7" s="149">
        <f t="shared" si="55"/>
        <v>7.1752</v>
      </c>
      <c r="IQ7" s="181">
        <f>IQ$2</f>
        <v>0.000377358490566418</v>
      </c>
      <c r="IR7" s="151">
        <f t="shared" si="56"/>
        <v>369.327684245363</v>
      </c>
      <c r="IT7" s="170">
        <v>45776</v>
      </c>
      <c r="IU7" s="152">
        <v>720.29</v>
      </c>
      <c r="IV7" s="149">
        <f t="shared" si="57"/>
        <v>7.2029</v>
      </c>
      <c r="IW7" s="181">
        <f>IW$2</f>
        <v>0.000371747211896065</v>
      </c>
      <c r="IX7" s="151">
        <f t="shared" si="58"/>
        <v>373.460689444374</v>
      </c>
      <c r="IZ7" s="170">
        <v>45806</v>
      </c>
      <c r="JA7" s="152">
        <v>719.07</v>
      </c>
      <c r="JB7" s="149">
        <f t="shared" si="59"/>
        <v>7.1907</v>
      </c>
      <c r="JC7" s="181">
        <f>JC$2</f>
        <v>0.000372786579683063</v>
      </c>
      <c r="JD7" s="151">
        <f t="shared" si="60"/>
        <v>373.051302376749</v>
      </c>
      <c r="JF7" s="170">
        <v>45835</v>
      </c>
      <c r="JG7" s="152">
        <v>716.27</v>
      </c>
      <c r="JH7" s="149">
        <f t="shared" si="61"/>
        <v>7.1627</v>
      </c>
      <c r="JI7" s="181">
        <f>JI$2</f>
        <v>0.000379506641365931</v>
      </c>
      <c r="JJ7" s="151">
        <f t="shared" si="62"/>
        <v>367.878034819556</v>
      </c>
      <c r="JL7" s="147">
        <v>45868</v>
      </c>
      <c r="JM7" s="152">
        <v>714.41</v>
      </c>
      <c r="JN7" s="149">
        <f t="shared" si="63"/>
        <v>7.1441</v>
      </c>
      <c r="JO7" s="181">
        <f>JO$2</f>
        <v>0.000389105058365833</v>
      </c>
      <c r="JP7" s="151">
        <f t="shared" si="64"/>
        <v>359.737405691341</v>
      </c>
      <c r="JR7" s="147">
        <v>45897</v>
      </c>
      <c r="JS7" s="152">
        <v>710.63</v>
      </c>
      <c r="JT7" s="149">
        <f t="shared" si="65"/>
        <v>7.1063</v>
      </c>
      <c r="JU7" s="181">
        <f>JU$2</f>
        <v>0.000398803589232621</v>
      </c>
      <c r="JV7" s="151">
        <f t="shared" si="66"/>
        <v>352.855916580781</v>
      </c>
      <c r="JX7" s="147">
        <v>45929</v>
      </c>
      <c r="JY7" s="152">
        <v>710.89</v>
      </c>
      <c r="JZ7" s="149">
        <f t="shared" si="67"/>
        <v>7.1089</v>
      </c>
      <c r="KA7" s="181">
        <f>KA$2</f>
        <v>0.000407331975560629</v>
      </c>
      <c r="KB7" s="151">
        <f t="shared" si="68"/>
        <v>345.341754701388</v>
      </c>
      <c r="KD7" s="147">
        <v>45960</v>
      </c>
      <c r="KE7" s="148">
        <v>708.64</v>
      </c>
      <c r="KF7" s="149">
        <f t="shared" si="69"/>
        <v>7.0864</v>
      </c>
      <c r="KG7" s="181">
        <f>KG$2</f>
        <v>0.000406504065040592</v>
      </c>
      <c r="KH7" s="151">
        <f t="shared" si="70"/>
        <v>347.143824791199</v>
      </c>
      <c r="KJ7" s="147">
        <v>45988</v>
      </c>
      <c r="KK7" s="148">
        <v>707.79</v>
      </c>
      <c r="KL7" s="149">
        <f t="shared" si="71"/>
        <v>7.0779</v>
      </c>
      <c r="KM7" s="181">
        <f>KM$2</f>
        <v>0.000406091370558754</v>
      </c>
      <c r="KN7" s="151">
        <f t="shared" si="72"/>
        <v>347.913929272483</v>
      </c>
      <c r="KP7" s="147">
        <v>46021</v>
      </c>
      <c r="KQ7" s="148">
        <v>703.48</v>
      </c>
      <c r="KR7" s="149">
        <f t="shared" si="73"/>
        <v>7.0348</v>
      </c>
      <c r="KS7" s="181">
        <f>KS$2</f>
        <v>0.000404858299594806</v>
      </c>
      <c r="KT7" s="151">
        <f t="shared" si="74"/>
        <v>351.111616535232</v>
      </c>
      <c r="KV7" s="147">
        <v>46051</v>
      </c>
      <c r="KW7" s="148">
        <v>697.71</v>
      </c>
      <c r="KX7" s="149">
        <f t="shared" si="75"/>
        <v>6.9771</v>
      </c>
      <c r="KY7" s="181">
        <f>KY$2</f>
        <v>0.000389863547758529</v>
      </c>
      <c r="KZ7" s="151">
        <f t="shared" si="76"/>
        <v>367.631250805978</v>
      </c>
      <c r="LB7" s="147">
        <v>46079</v>
      </c>
      <c r="LC7" s="148">
        <v>692.28</v>
      </c>
      <c r="LD7" s="149">
        <f t="shared" si="77"/>
        <v>6.9228</v>
      </c>
      <c r="LE7" s="181">
        <f>LE$2</f>
        <v>0.000391389432485631</v>
      </c>
      <c r="LF7" s="151">
        <f t="shared" si="78"/>
        <v>369.070318368</v>
      </c>
      <c r="LH7" s="147">
        <v>46111</v>
      </c>
      <c r="LI7" s="148">
        <v>692.23</v>
      </c>
      <c r="LJ7" s="149">
        <f t="shared" si="79"/>
        <v>6.9223</v>
      </c>
      <c r="LK7" s="181">
        <f>LK$2</f>
        <v>0.000386847195357504</v>
      </c>
      <c r="LL7" s="151">
        <f t="shared" si="80"/>
        <v>373.430796122994</v>
      </c>
      <c r="LN7" s="147">
        <v>46141</v>
      </c>
      <c r="LO7" s="148">
        <v>686.08</v>
      </c>
      <c r="LP7" s="149">
        <f t="shared" si="81"/>
        <v>6.8608</v>
      </c>
      <c r="LQ7" s="181">
        <f>LQ$2</f>
        <v>0.00038535645472082</v>
      </c>
      <c r="LR7" s="151">
        <f t="shared" si="82"/>
        <v>378.235774253532</v>
      </c>
      <c r="LT7" s="147">
        <v>46170</v>
      </c>
      <c r="LU7" s="148">
        <v>682.4</v>
      </c>
      <c r="LV7" s="149">
        <f t="shared" si="83"/>
        <v>6.824</v>
      </c>
      <c r="LW7" s="181">
        <f>LW$2</f>
        <v>0.000382409177820421</v>
      </c>
      <c r="LX7" s="151">
        <f t="shared" si="84"/>
        <v>383.206330597736</v>
      </c>
      <c r="LZ7" s="147">
        <v>46202</v>
      </c>
      <c r="MA7" s="148">
        <v>681.75</v>
      </c>
      <c r="MB7" s="149">
        <f t="shared" si="85"/>
        <v>6.8175</v>
      </c>
      <c r="MC7" s="181">
        <f>MC$2</f>
        <v>0.000380952380952127</v>
      </c>
      <c r="MD7" s="151">
        <f t="shared" si="86"/>
        <v>385.038503850642</v>
      </c>
    </row>
    <row r="8" spans="2:342">
      <c r="B8" s="168" t="s">
        <v>1813</v>
      </c>
      <c r="C8" s="168" t="s">
        <v>3084</v>
      </c>
      <c r="D8" s="149">
        <f t="shared" si="87"/>
        <v>6.4608</v>
      </c>
      <c r="E8" s="181">
        <v>0.000432900432900433</v>
      </c>
      <c r="F8" s="151">
        <f t="shared" si="88"/>
        <v>357.540861812778</v>
      </c>
      <c r="H8" s="168" t="s">
        <v>1485</v>
      </c>
      <c r="I8" s="168" t="str">
        <f>美元!B8</f>
        <v>638.56</v>
      </c>
      <c r="J8" s="149">
        <f t="shared" si="89"/>
        <v>6.3856</v>
      </c>
      <c r="K8" s="181">
        <v>0.000434782608695652</v>
      </c>
      <c r="L8" s="151">
        <f t="shared" si="90"/>
        <v>360.185417188675</v>
      </c>
      <c r="N8" s="168" t="s">
        <v>136</v>
      </c>
      <c r="O8" s="168" t="s">
        <v>137</v>
      </c>
      <c r="P8" s="149">
        <f t="shared" si="91"/>
        <v>6.3936</v>
      </c>
      <c r="Q8" s="181">
        <v>0.000434782608695652</v>
      </c>
      <c r="R8" s="151">
        <f t="shared" si="92"/>
        <v>359.734734734735</v>
      </c>
      <c r="T8" s="168" t="s">
        <v>138</v>
      </c>
      <c r="U8" s="168" t="s">
        <v>139</v>
      </c>
      <c r="V8" s="149">
        <f t="shared" si="93"/>
        <v>6.3735</v>
      </c>
      <c r="W8" s="181">
        <v>0.000434782608695652</v>
      </c>
      <c r="X8" s="151">
        <f t="shared" si="94"/>
        <v>360.869224131168</v>
      </c>
      <c r="Z8" s="168" t="s">
        <v>140</v>
      </c>
      <c r="AA8" s="168" t="s">
        <v>141</v>
      </c>
      <c r="AB8" s="149">
        <f t="shared" si="95"/>
        <v>6.3624</v>
      </c>
      <c r="AC8" s="181">
        <f t="shared" si="96"/>
        <v>0.000434782608695652</v>
      </c>
      <c r="AD8" s="151">
        <f t="shared" si="97"/>
        <v>361.498805482208</v>
      </c>
      <c r="AF8" s="168" t="s">
        <v>142</v>
      </c>
      <c r="AG8" s="168" t="s">
        <v>143</v>
      </c>
      <c r="AH8" s="149">
        <f t="shared" si="98"/>
        <v>6.328</v>
      </c>
      <c r="AI8" s="181">
        <v>0.000431965442764579</v>
      </c>
      <c r="AJ8" s="151">
        <f t="shared" si="99"/>
        <v>365.834386852086</v>
      </c>
      <c r="AL8" s="168" t="s">
        <v>144</v>
      </c>
      <c r="AM8" s="168" t="s">
        <v>145</v>
      </c>
      <c r="AN8" s="149">
        <f t="shared" si="100"/>
        <v>6.364</v>
      </c>
      <c r="AO8" s="181">
        <v>0.000431034482758621</v>
      </c>
      <c r="AP8" s="151">
        <f t="shared" si="101"/>
        <v>364.550597108736</v>
      </c>
      <c r="AR8" s="168" t="s">
        <v>146</v>
      </c>
      <c r="AS8" s="168" t="s">
        <v>147</v>
      </c>
      <c r="AT8" s="149">
        <f t="shared" si="102"/>
        <v>6.5598</v>
      </c>
      <c r="AU8" s="181">
        <v>0.000430292598967298</v>
      </c>
      <c r="AV8" s="151">
        <f t="shared" si="103"/>
        <v>354.279093874813</v>
      </c>
      <c r="AX8" s="168" t="s">
        <v>148</v>
      </c>
      <c r="AY8" s="168" t="s">
        <v>149</v>
      </c>
      <c r="AZ8" s="149">
        <f t="shared" si="104"/>
        <v>6.7387</v>
      </c>
      <c r="BA8" s="181">
        <v>0.000429737859905458</v>
      </c>
      <c r="BB8" s="151">
        <f t="shared" si="105"/>
        <v>345.318830041402</v>
      </c>
      <c r="BD8" s="168" t="s">
        <v>150</v>
      </c>
      <c r="BE8" s="168" t="s">
        <v>151</v>
      </c>
      <c r="BF8" s="149">
        <f t="shared" si="106"/>
        <v>6.693</v>
      </c>
      <c r="BG8" s="181">
        <v>0.00042863266180883</v>
      </c>
      <c r="BH8" s="151">
        <f t="shared" si="107"/>
        <v>348.573136112356</v>
      </c>
      <c r="BJ8" s="168" t="s">
        <v>152</v>
      </c>
      <c r="BK8" s="168" t="s">
        <v>153</v>
      </c>
      <c r="BL8" s="149">
        <f t="shared" si="108"/>
        <v>6.7731</v>
      </c>
      <c r="BM8" s="181">
        <v>0.000428816466552316</v>
      </c>
      <c r="BN8" s="151">
        <f t="shared" si="109"/>
        <v>344.30319942124</v>
      </c>
      <c r="BP8" s="168" t="s">
        <v>154</v>
      </c>
      <c r="BQ8" s="168" t="s">
        <v>155</v>
      </c>
      <c r="BR8" s="149">
        <f t="shared" si="110"/>
        <v>6.8698</v>
      </c>
      <c r="BS8" s="181">
        <v>0.000428816466552316</v>
      </c>
      <c r="BT8" s="151">
        <f t="shared" si="111"/>
        <v>339.456752743893</v>
      </c>
      <c r="BV8" s="168" t="s">
        <v>156</v>
      </c>
      <c r="BW8" s="168" t="s">
        <v>157</v>
      </c>
      <c r="BX8" s="149">
        <f t="shared" si="112"/>
        <v>7.1107</v>
      </c>
      <c r="BY8" s="181">
        <v>0.000428816466552316</v>
      </c>
      <c r="BZ8" s="151">
        <f t="shared" si="113"/>
        <v>327.956459982842</v>
      </c>
      <c r="CB8" s="168" t="s">
        <v>158</v>
      </c>
      <c r="CC8" s="168" t="s">
        <v>159</v>
      </c>
      <c r="CD8" s="149">
        <f t="shared" si="114"/>
        <v>7.157</v>
      </c>
      <c r="CE8" s="181">
        <v>0.000428816466552316</v>
      </c>
      <c r="CF8" s="151">
        <f t="shared" si="115"/>
        <v>325.834847002934</v>
      </c>
      <c r="CH8" s="168" t="s">
        <v>160</v>
      </c>
      <c r="CI8" s="168" t="s">
        <v>161</v>
      </c>
      <c r="CJ8" s="149">
        <f t="shared" si="116"/>
        <v>7.1617</v>
      </c>
      <c r="CK8" s="181">
        <v>0.000428816466552316</v>
      </c>
      <c r="CL8" s="151">
        <f t="shared" si="117"/>
        <v>325.621011770948</v>
      </c>
      <c r="CN8" s="168" t="s">
        <v>162</v>
      </c>
      <c r="CO8" s="168" t="s">
        <v>163</v>
      </c>
      <c r="CP8" s="149">
        <f t="shared" si="0"/>
        <v>6.9681</v>
      </c>
      <c r="CQ8" s="181">
        <v>0.000428816466552316</v>
      </c>
      <c r="CR8" s="151">
        <f t="shared" si="1"/>
        <v>334.667986969188</v>
      </c>
      <c r="CT8" s="168" t="s">
        <v>164</v>
      </c>
      <c r="CU8" s="168" t="s">
        <v>165</v>
      </c>
      <c r="CV8" s="149">
        <f t="shared" si="2"/>
        <v>6.7702</v>
      </c>
      <c r="CW8" s="181">
        <v>0.000428816466552316</v>
      </c>
      <c r="CX8" s="151">
        <f t="shared" si="3"/>
        <v>344.450680925231</v>
      </c>
      <c r="CZ8" s="172">
        <v>44981</v>
      </c>
      <c r="DA8" s="168">
        <v>689.42</v>
      </c>
      <c r="DB8" s="149">
        <f t="shared" si="118"/>
        <v>6.8942</v>
      </c>
      <c r="DC8" s="181">
        <f t="shared" si="119"/>
        <v>0.000428816</v>
      </c>
      <c r="DD8" s="151">
        <f t="shared" si="120"/>
        <v>338.255713094886</v>
      </c>
      <c r="DF8" s="172">
        <v>45014</v>
      </c>
      <c r="DG8" s="168">
        <v>687.71</v>
      </c>
      <c r="DH8" s="149">
        <f t="shared" si="4"/>
        <v>6.8771</v>
      </c>
      <c r="DI8" s="181">
        <f t="shared" si="5"/>
        <v>0.000428816</v>
      </c>
      <c r="DJ8" s="151">
        <f t="shared" si="6"/>
        <v>339.096790394027</v>
      </c>
      <c r="DL8" s="172">
        <v>45042</v>
      </c>
      <c r="DM8" s="168">
        <v>692.37</v>
      </c>
      <c r="DN8" s="149">
        <f t="shared" si="7"/>
        <v>6.9237</v>
      </c>
      <c r="DO8" s="181">
        <f t="shared" si="121"/>
        <v>0.000425441</v>
      </c>
      <c r="DP8" s="151">
        <f t="shared" si="8"/>
        <v>339.486428469139</v>
      </c>
      <c r="DR8" s="172">
        <v>45075</v>
      </c>
      <c r="DS8" s="168">
        <v>705.75</v>
      </c>
      <c r="DT8" s="149">
        <f t="shared" si="9"/>
        <v>7.0575</v>
      </c>
      <c r="DU8" s="181">
        <f t="shared" si="10"/>
        <v>0.000422833</v>
      </c>
      <c r="DV8" s="151">
        <f t="shared" si="11"/>
        <v>335.104483680482</v>
      </c>
      <c r="DX8" s="172">
        <v>45105</v>
      </c>
      <c r="DY8" s="168">
        <v>721.01</v>
      </c>
      <c r="DZ8" s="149">
        <f t="shared" si="12"/>
        <v>7.2101</v>
      </c>
      <c r="EA8" s="181">
        <f t="shared" si="13"/>
        <v>0.00041407867494824</v>
      </c>
      <c r="EB8" s="151">
        <f t="shared" si="14"/>
        <v>334.946810723846</v>
      </c>
      <c r="ED8" s="172">
        <v>45134</v>
      </c>
      <c r="EE8" s="168">
        <v>712.65</v>
      </c>
      <c r="EF8" s="149">
        <f t="shared" si="15"/>
        <v>7.1265</v>
      </c>
      <c r="EG8" s="181">
        <f t="shared" si="16"/>
        <v>0.000407332</v>
      </c>
      <c r="EH8" s="151">
        <f t="shared" si="17"/>
        <v>344.488858864802</v>
      </c>
      <c r="EJ8" s="172">
        <v>45167</v>
      </c>
      <c r="EK8" s="168">
        <v>718.51</v>
      </c>
      <c r="EL8" s="149">
        <f t="shared" si="18"/>
        <v>7.1851</v>
      </c>
      <c r="EM8" s="181">
        <f t="shared" si="19"/>
        <v>0.000399202</v>
      </c>
      <c r="EN8" s="151">
        <f t="shared" si="20"/>
        <v>348.637801833316</v>
      </c>
      <c r="EP8" s="173">
        <v>45195</v>
      </c>
      <c r="EQ8" s="186" t="s">
        <v>3085</v>
      </c>
      <c r="ER8" s="149">
        <f t="shared" si="21"/>
        <v>7.1727</v>
      </c>
      <c r="ES8" s="181">
        <f t="shared" si="22"/>
        <v>0.000398406</v>
      </c>
      <c r="ET8" s="151">
        <f t="shared" si="23"/>
        <v>349.938288148426</v>
      </c>
      <c r="EV8" s="173">
        <v>45226</v>
      </c>
      <c r="EW8" s="186">
        <v>717.82</v>
      </c>
      <c r="EX8" s="149">
        <f t="shared" si="24"/>
        <v>7.1782</v>
      </c>
      <c r="EY8" s="181">
        <f t="shared" si="25"/>
        <v>0.00040016006402561</v>
      </c>
      <c r="EZ8" s="151">
        <f t="shared" si="26"/>
        <v>348.137416065309</v>
      </c>
      <c r="FB8" s="173">
        <v>45258</v>
      </c>
      <c r="FC8" s="186">
        <v>711.32</v>
      </c>
      <c r="FD8" s="149">
        <f t="shared" si="27"/>
        <v>7.1132</v>
      </c>
      <c r="FE8" s="181">
        <f t="shared" si="28"/>
        <v>0.000399202</v>
      </c>
      <c r="FF8" s="151">
        <f t="shared" si="29"/>
        <v>352.16182167696</v>
      </c>
      <c r="FH8" s="173">
        <v>45287</v>
      </c>
      <c r="FI8" s="186">
        <v>710.02</v>
      </c>
      <c r="FJ8" s="149">
        <f t="shared" si="30"/>
        <v>7.1002</v>
      </c>
      <c r="FK8" s="181">
        <f t="shared" si="31"/>
        <v>0.000397614</v>
      </c>
      <c r="FL8" s="151">
        <f t="shared" si="32"/>
        <v>354.215654045178</v>
      </c>
      <c r="FN8" s="173">
        <v>45349</v>
      </c>
      <c r="FO8" s="186">
        <v>710.57</v>
      </c>
      <c r="FP8" s="149">
        <f t="shared" si="33"/>
        <v>7.1057</v>
      </c>
      <c r="FQ8" s="181">
        <f t="shared" si="34"/>
        <v>0.000392157</v>
      </c>
      <c r="FR8" s="151">
        <f t="shared" si="35"/>
        <v>358.866699621475</v>
      </c>
      <c r="FT8" s="173">
        <v>45378</v>
      </c>
      <c r="FU8" s="186">
        <v>709.46</v>
      </c>
      <c r="FV8" s="149">
        <f t="shared" si="36"/>
        <v>7.0946</v>
      </c>
      <c r="FW8" s="181">
        <f t="shared" si="37"/>
        <v>0.000387597</v>
      </c>
      <c r="FX8" s="151">
        <f t="shared" si="38"/>
        <v>363.656771234485</v>
      </c>
      <c r="FZ8" s="173">
        <v>45408</v>
      </c>
      <c r="GA8" s="186">
        <v>710.56</v>
      </c>
      <c r="GB8" s="149">
        <f t="shared" si="39"/>
        <v>7.1056</v>
      </c>
      <c r="GC8" s="181">
        <f t="shared" si="40"/>
        <v>0.0003861</v>
      </c>
      <c r="GD8" s="151">
        <f t="shared" si="41"/>
        <v>364.501602961409</v>
      </c>
      <c r="GF8" s="173">
        <v>45441</v>
      </c>
      <c r="GG8" s="186">
        <v>711.06</v>
      </c>
      <c r="GH8" s="149">
        <f t="shared" si="42"/>
        <v>7.1106</v>
      </c>
      <c r="GI8" s="181">
        <f t="shared" si="43"/>
        <v>0.000384615</v>
      </c>
      <c r="GJ8" s="151">
        <f t="shared" si="44"/>
        <v>365.651646837482</v>
      </c>
      <c r="GL8" s="173">
        <v>45469</v>
      </c>
      <c r="GM8" s="186">
        <v>712.48</v>
      </c>
      <c r="GN8" s="149">
        <f t="shared" si="45"/>
        <v>7.1248</v>
      </c>
      <c r="GO8" s="181">
        <f t="shared" si="46"/>
        <v>0.000380952</v>
      </c>
      <c r="GP8" s="151">
        <f t="shared" si="47"/>
        <v>368.431762997224</v>
      </c>
      <c r="GR8" s="173">
        <v>45502</v>
      </c>
      <c r="GS8" s="186">
        <v>713.16</v>
      </c>
      <c r="GT8" s="149">
        <f t="shared" si="48"/>
        <v>7.1316</v>
      </c>
      <c r="GU8" s="181">
        <f t="shared" si="122"/>
        <v>0.000369686</v>
      </c>
      <c r="GV8" s="151">
        <f t="shared" si="49"/>
        <v>379.29753433326</v>
      </c>
      <c r="GX8" s="173">
        <v>45532</v>
      </c>
      <c r="GY8" s="186">
        <v>712.16</v>
      </c>
      <c r="GZ8" s="149">
        <f t="shared" si="123"/>
        <v>7.1216</v>
      </c>
      <c r="HA8" s="181">
        <f t="shared" si="124"/>
        <v>0.000369004</v>
      </c>
      <c r="HB8" s="151">
        <f t="shared" si="125"/>
        <v>380.532144967692</v>
      </c>
      <c r="HD8" s="147">
        <v>45561</v>
      </c>
      <c r="HE8" s="152">
        <v>703.54</v>
      </c>
      <c r="HF8" s="149">
        <f t="shared" si="50"/>
        <v>7.0354</v>
      </c>
      <c r="HG8" s="181">
        <f>HG$2</f>
        <v>0.0003663</v>
      </c>
      <c r="HH8" s="151">
        <f t="shared" si="126"/>
        <v>388.038026267551</v>
      </c>
      <c r="HJ8" s="147">
        <v>45594</v>
      </c>
      <c r="HK8" s="152">
        <v>712.83</v>
      </c>
      <c r="HL8" s="149">
        <f t="shared" si="127"/>
        <v>7.1283</v>
      </c>
      <c r="HM8" s="181">
        <f>HM$2</f>
        <v>0.000367647</v>
      </c>
      <c r="HN8" s="151">
        <f t="shared" si="128"/>
        <v>381.577716313857</v>
      </c>
      <c r="HP8" s="147">
        <v>45623</v>
      </c>
      <c r="HQ8" s="177">
        <v>719.82</v>
      </c>
      <c r="HR8" s="149">
        <f t="shared" si="129"/>
        <v>7.1982</v>
      </c>
      <c r="HS8" s="181">
        <f>HS$2</f>
        <v>0.000378072</v>
      </c>
      <c r="HT8" s="151">
        <f t="shared" si="130"/>
        <v>367.452812675462</v>
      </c>
      <c r="HV8" s="147">
        <v>45653</v>
      </c>
      <c r="HW8" s="152">
        <v>718.93</v>
      </c>
      <c r="HX8" s="149">
        <f t="shared" si="51"/>
        <v>7.1893</v>
      </c>
      <c r="HY8" s="181">
        <f>HY$2</f>
        <v>0.000408997955009684</v>
      </c>
      <c r="HZ8" s="151">
        <f t="shared" si="52"/>
        <v>340.088742993509</v>
      </c>
      <c r="IB8" s="147">
        <v>45672</v>
      </c>
      <c r="IC8" s="152">
        <v>718.83</v>
      </c>
      <c r="ID8" s="149">
        <f t="shared" si="53"/>
        <v>7.1883</v>
      </c>
      <c r="IE8" s="181">
        <f>IE$2</f>
        <v>0.000408997955009684</v>
      </c>
      <c r="IF8" s="151">
        <f t="shared" si="54"/>
        <v>340.136054422219</v>
      </c>
      <c r="IH8" s="147">
        <v>45714</v>
      </c>
      <c r="II8" s="148">
        <v>717.32</v>
      </c>
      <c r="IJ8" s="149">
        <f t="shared" si="131"/>
        <v>7.1732</v>
      </c>
      <c r="IK8" s="181">
        <f t="shared" si="132"/>
        <v>0.00038550501156521</v>
      </c>
      <c r="IL8" s="151">
        <f t="shared" si="133"/>
        <v>361.62382200407</v>
      </c>
      <c r="IN8" s="147">
        <v>45743</v>
      </c>
      <c r="IO8" s="152">
        <v>717.63</v>
      </c>
      <c r="IP8" s="149">
        <f t="shared" si="55"/>
        <v>7.1763</v>
      </c>
      <c r="IQ8" s="181">
        <f>IQ$2</f>
        <v>0.000377358490566418</v>
      </c>
      <c r="IR8" s="151">
        <f t="shared" si="56"/>
        <v>369.271072836605</v>
      </c>
      <c r="IT8" s="170">
        <v>45775</v>
      </c>
      <c r="IU8" s="152">
        <v>720.43</v>
      </c>
      <c r="IV8" s="149">
        <f t="shared" si="57"/>
        <v>7.2043</v>
      </c>
      <c r="IW8" s="181">
        <f>IW$2</f>
        <v>0.000371747211896065</v>
      </c>
      <c r="IX8" s="151">
        <f t="shared" si="58"/>
        <v>373.388115430907</v>
      </c>
      <c r="IZ8" s="170">
        <v>45805</v>
      </c>
      <c r="JA8" s="152">
        <v>718.94</v>
      </c>
      <c r="JB8" s="149">
        <f t="shared" si="59"/>
        <v>7.1894</v>
      </c>
      <c r="JC8" s="181">
        <f>JC$2</f>
        <v>0.000372786579683063</v>
      </c>
      <c r="JD8" s="151">
        <f t="shared" si="60"/>
        <v>373.118758171821</v>
      </c>
      <c r="JF8" s="170">
        <v>45834</v>
      </c>
      <c r="JG8" s="152">
        <v>716.2</v>
      </c>
      <c r="JH8" s="149">
        <f t="shared" si="61"/>
        <v>7.162</v>
      </c>
      <c r="JI8" s="181">
        <f>JI$2</f>
        <v>0.000379506641365931</v>
      </c>
      <c r="JJ8" s="151">
        <f t="shared" si="62"/>
        <v>367.913990505729</v>
      </c>
      <c r="JL8" s="147">
        <v>45867</v>
      </c>
      <c r="JM8" s="152">
        <v>715.11</v>
      </c>
      <c r="JN8" s="149">
        <f t="shared" si="63"/>
        <v>7.1511</v>
      </c>
      <c r="JO8" s="181">
        <f>JO$2</f>
        <v>0.000389105058365833</v>
      </c>
      <c r="JP8" s="151">
        <f t="shared" si="64"/>
        <v>359.385269399045</v>
      </c>
      <c r="JR8" s="147">
        <v>45896</v>
      </c>
      <c r="JS8" s="152">
        <v>711.08</v>
      </c>
      <c r="JT8" s="149">
        <f t="shared" si="65"/>
        <v>7.1108</v>
      </c>
      <c r="JU8" s="181">
        <f>JU$2</f>
        <v>0.000398803589232621</v>
      </c>
      <c r="JV8" s="151">
        <f t="shared" si="66"/>
        <v>352.632615176633</v>
      </c>
      <c r="JX8" s="147">
        <v>45926</v>
      </c>
      <c r="JY8" s="152">
        <v>711.52</v>
      </c>
      <c r="JZ8" s="149">
        <f t="shared" si="67"/>
        <v>7.1152</v>
      </c>
      <c r="KA8" s="181">
        <f>KA$2</f>
        <v>0.000407331975560629</v>
      </c>
      <c r="KB8" s="151">
        <f t="shared" si="68"/>
        <v>345.035979311432</v>
      </c>
      <c r="KD8" s="147">
        <v>45959</v>
      </c>
      <c r="KE8" s="148">
        <v>708.43</v>
      </c>
      <c r="KF8" s="149">
        <f t="shared" si="69"/>
        <v>7.0843</v>
      </c>
      <c r="KG8" s="181">
        <f>KG$2</f>
        <v>0.000406504065040592</v>
      </c>
      <c r="KH8" s="151">
        <f t="shared" si="70"/>
        <v>347.246728681783</v>
      </c>
      <c r="KJ8" s="147">
        <v>45987</v>
      </c>
      <c r="KK8" s="148">
        <v>707.96</v>
      </c>
      <c r="KL8" s="149">
        <f t="shared" si="71"/>
        <v>7.0796</v>
      </c>
      <c r="KM8" s="181">
        <f>KM$2</f>
        <v>0.000406091370558754</v>
      </c>
      <c r="KN8" s="151">
        <f t="shared" si="72"/>
        <v>347.830385897184</v>
      </c>
      <c r="KP8" s="147">
        <v>46020</v>
      </c>
      <c r="KQ8" s="148">
        <v>703.31</v>
      </c>
      <c r="KR8" s="149">
        <f t="shared" si="73"/>
        <v>7.0331</v>
      </c>
      <c r="KS8" s="181">
        <f>KS$2</f>
        <v>0.000404858299594806</v>
      </c>
      <c r="KT8" s="151">
        <f t="shared" si="74"/>
        <v>351.196485191743</v>
      </c>
      <c r="KV8" s="147">
        <v>46050</v>
      </c>
      <c r="KW8" s="148">
        <v>697.55</v>
      </c>
      <c r="KX8" s="149">
        <f t="shared" si="75"/>
        <v>6.9755</v>
      </c>
      <c r="KY8" s="181">
        <f>KY$2</f>
        <v>0.000389863547758529</v>
      </c>
      <c r="KZ8" s="151">
        <f t="shared" si="76"/>
        <v>367.715575944146</v>
      </c>
      <c r="LB8" s="147">
        <v>46078</v>
      </c>
      <c r="LC8" s="148">
        <v>693.21</v>
      </c>
      <c r="LD8" s="149">
        <f t="shared" si="77"/>
        <v>6.9321</v>
      </c>
      <c r="LE8" s="181">
        <f>LE$2</f>
        <v>0.000391389432485631</v>
      </c>
      <c r="LF8" s="151">
        <f t="shared" si="78"/>
        <v>368.575179238324</v>
      </c>
      <c r="LH8" s="147">
        <v>46108</v>
      </c>
      <c r="LI8" s="148">
        <v>691.41</v>
      </c>
      <c r="LJ8" s="149">
        <f t="shared" si="79"/>
        <v>6.9141</v>
      </c>
      <c r="LK8" s="181">
        <f>LK$2</f>
        <v>0.000386847195357504</v>
      </c>
      <c r="LL8" s="151">
        <f t="shared" si="80"/>
        <v>373.873678425566</v>
      </c>
      <c r="LN8" s="147">
        <v>46140</v>
      </c>
      <c r="LO8" s="148">
        <v>685.89</v>
      </c>
      <c r="LP8" s="149">
        <f t="shared" si="81"/>
        <v>6.8589</v>
      </c>
      <c r="LQ8" s="181">
        <f>LQ$2</f>
        <v>0.00038535645472082</v>
      </c>
      <c r="LR8" s="151">
        <f t="shared" si="82"/>
        <v>378.340550233803</v>
      </c>
      <c r="LT8" s="147">
        <v>46169</v>
      </c>
      <c r="LU8" s="148">
        <v>682.91</v>
      </c>
      <c r="LV8" s="149">
        <f t="shared" si="83"/>
        <v>6.8291</v>
      </c>
      <c r="LW8" s="181">
        <f>LW$2</f>
        <v>0.000382409177820421</v>
      </c>
      <c r="LX8" s="151">
        <f t="shared" si="84"/>
        <v>382.920150532127</v>
      </c>
      <c r="LZ8" s="147">
        <v>46199</v>
      </c>
      <c r="MA8" s="148">
        <v>681.66</v>
      </c>
      <c r="MB8" s="149">
        <f t="shared" si="85"/>
        <v>6.8166</v>
      </c>
      <c r="MC8" s="181">
        <f>MC$2</f>
        <v>0.000380952380952127</v>
      </c>
      <c r="MD8" s="151">
        <f t="shared" si="86"/>
        <v>385.089340727305</v>
      </c>
    </row>
    <row r="9" spans="2:342">
      <c r="B9" s="168" t="s">
        <v>1831</v>
      </c>
      <c r="C9" s="168" t="s">
        <v>3137</v>
      </c>
      <c r="D9" s="149">
        <f t="shared" si="87"/>
        <v>6.4695</v>
      </c>
      <c r="E9" s="181">
        <v>0.000432900432900433</v>
      </c>
      <c r="F9" s="151">
        <f t="shared" si="88"/>
        <v>357.060051008579</v>
      </c>
      <c r="H9" s="168" t="s">
        <v>1502</v>
      </c>
      <c r="I9" s="168" t="str">
        <f>美元!B9</f>
        <v>638.9</v>
      </c>
      <c r="J9" s="149">
        <f t="shared" si="89"/>
        <v>6.389</v>
      </c>
      <c r="K9" s="181">
        <v>0.000434782608695652</v>
      </c>
      <c r="L9" s="151">
        <f t="shared" si="90"/>
        <v>359.993739239318</v>
      </c>
      <c r="N9" s="168" t="s">
        <v>167</v>
      </c>
      <c r="O9" s="168" t="s">
        <v>168</v>
      </c>
      <c r="P9" s="149">
        <f t="shared" si="91"/>
        <v>6.398</v>
      </c>
      <c r="Q9" s="181">
        <v>0.000434782608695652</v>
      </c>
      <c r="R9" s="151">
        <f t="shared" si="92"/>
        <v>359.487339793686</v>
      </c>
      <c r="T9" s="168" t="s">
        <v>169</v>
      </c>
      <c r="U9" s="168" t="s">
        <v>170</v>
      </c>
      <c r="V9" s="149">
        <f t="shared" si="93"/>
        <v>6.3728</v>
      </c>
      <c r="W9" s="181">
        <v>0.000434782608695652</v>
      </c>
      <c r="X9" s="151">
        <f t="shared" si="94"/>
        <v>360.908862666332</v>
      </c>
      <c r="Z9" s="168" t="s">
        <v>171</v>
      </c>
      <c r="AA9" s="168" t="s">
        <v>172</v>
      </c>
      <c r="AB9" s="149">
        <f t="shared" si="95"/>
        <v>6.3521</v>
      </c>
      <c r="AC9" s="181">
        <f t="shared" si="96"/>
        <v>0.000434782608695652</v>
      </c>
      <c r="AD9" s="151">
        <f t="shared" si="97"/>
        <v>362.08497977047</v>
      </c>
      <c r="AF9" s="168" t="s">
        <v>173</v>
      </c>
      <c r="AG9" s="168" t="s">
        <v>174</v>
      </c>
      <c r="AH9" s="149">
        <f t="shared" si="98"/>
        <v>6.3313</v>
      </c>
      <c r="AI9" s="181">
        <v>0.000431965442764579</v>
      </c>
      <c r="AJ9" s="151">
        <f t="shared" si="99"/>
        <v>365.643706663718</v>
      </c>
      <c r="AL9" s="168" t="s">
        <v>175</v>
      </c>
      <c r="AM9" s="168" t="s">
        <v>176</v>
      </c>
      <c r="AN9" s="149">
        <f t="shared" si="100"/>
        <v>6.3732</v>
      </c>
      <c r="AO9" s="181">
        <v>0.000431034482758621</v>
      </c>
      <c r="AP9" s="151">
        <f t="shared" si="101"/>
        <v>364.02435197389</v>
      </c>
      <c r="AR9" s="168" t="s">
        <v>177</v>
      </c>
      <c r="AS9" s="168" t="s">
        <v>178</v>
      </c>
      <c r="AT9" s="149">
        <f t="shared" si="102"/>
        <v>6.559</v>
      </c>
      <c r="AU9" s="181">
        <v>0.000430292598967298</v>
      </c>
      <c r="AV9" s="151">
        <f t="shared" ref="AV9:AV13" si="134">1/(AT9*AU9)</f>
        <v>354.322305229455</v>
      </c>
      <c r="AX9" s="168" t="s">
        <v>179</v>
      </c>
      <c r="AY9" s="168" t="s">
        <v>180</v>
      </c>
      <c r="AZ9" s="149">
        <f t="shared" si="104"/>
        <v>6.6766</v>
      </c>
      <c r="BA9" s="181">
        <v>0.000429737859905458</v>
      </c>
      <c r="BB9" s="151">
        <f t="shared" ref="BB9:BB13" si="135">1/(AZ9*BA9)</f>
        <v>348.530689272983</v>
      </c>
      <c r="BD9" s="168" t="s">
        <v>181</v>
      </c>
      <c r="BE9" s="168" t="s">
        <v>182</v>
      </c>
      <c r="BF9" s="149">
        <f t="shared" si="106"/>
        <v>6.685</v>
      </c>
      <c r="BG9" s="181">
        <v>0.00042863266180883</v>
      </c>
      <c r="BH9" s="151">
        <f t="shared" ref="BH9:BH13" si="136">1/(BF9*BG9)</f>
        <v>348.990276738968</v>
      </c>
      <c r="BJ9" s="168" t="s">
        <v>183</v>
      </c>
      <c r="BK9" s="168" t="s">
        <v>184</v>
      </c>
      <c r="BL9" s="149">
        <f t="shared" si="108"/>
        <v>6.7483</v>
      </c>
      <c r="BM9" s="181">
        <v>0.000428816466552316</v>
      </c>
      <c r="BN9" s="151">
        <f t="shared" ref="BN9:BN13" si="137">1/(BL9*BM9)</f>
        <v>345.568513551561</v>
      </c>
      <c r="BP9" s="168" t="s">
        <v>185</v>
      </c>
      <c r="BQ9" s="168" t="s">
        <v>186</v>
      </c>
      <c r="BR9" s="149">
        <f t="shared" si="110"/>
        <v>6.8486</v>
      </c>
      <c r="BS9" s="181">
        <v>0.000428816466552316</v>
      </c>
      <c r="BT9" s="151">
        <f t="shared" ref="BT9:BT13" si="138">1/(BR9*BS9)</f>
        <v>340.507548988114</v>
      </c>
      <c r="BV9" s="168" t="s">
        <v>187</v>
      </c>
      <c r="BW9" s="168" t="s">
        <v>188</v>
      </c>
      <c r="BX9" s="149">
        <f t="shared" si="112"/>
        <v>7.0722</v>
      </c>
      <c r="BY9" s="181">
        <v>0.000428816466552316</v>
      </c>
      <c r="BZ9" s="151">
        <f t="shared" ref="BZ9:BZ13" si="139">1/(BX9*BY9)</f>
        <v>329.741805944402</v>
      </c>
      <c r="CB9" s="168" t="s">
        <v>189</v>
      </c>
      <c r="CC9" s="168" t="s">
        <v>190</v>
      </c>
      <c r="CD9" s="149">
        <f t="shared" si="114"/>
        <v>7.1638</v>
      </c>
      <c r="CE9" s="181">
        <v>0.000428816466552316</v>
      </c>
      <c r="CF9" s="151">
        <f t="shared" ref="CF9:CF13" si="140">1/(CD9*CE9)</f>
        <v>325.525559060833</v>
      </c>
      <c r="CH9" s="168" t="s">
        <v>191</v>
      </c>
      <c r="CI9" s="168" t="s">
        <v>192</v>
      </c>
      <c r="CJ9" s="149">
        <f t="shared" si="116"/>
        <v>7.1339</v>
      </c>
      <c r="CK9" s="181">
        <v>0.000428816466552316</v>
      </c>
      <c r="CL9" s="151">
        <f t="shared" si="117"/>
        <v>326.889919959629</v>
      </c>
      <c r="CN9" s="168" t="s">
        <v>193</v>
      </c>
      <c r="CO9" s="168" t="s">
        <v>194</v>
      </c>
      <c r="CP9" s="149">
        <f t="shared" si="0"/>
        <v>6.9546</v>
      </c>
      <c r="CQ9" s="181">
        <v>0.000428816466552316</v>
      </c>
      <c r="CR9" s="151">
        <f t="shared" si="1"/>
        <v>335.3176314957</v>
      </c>
      <c r="CT9" s="168" t="s">
        <v>195</v>
      </c>
      <c r="CU9" s="168" t="s">
        <v>196</v>
      </c>
      <c r="CV9" s="149">
        <f t="shared" si="2"/>
        <v>6.7674</v>
      </c>
      <c r="CW9" s="181">
        <v>0.000428816466552316</v>
      </c>
      <c r="CX9" s="151">
        <f t="shared" si="3"/>
        <v>344.593196796406</v>
      </c>
      <c r="CZ9" s="172">
        <v>44980</v>
      </c>
      <c r="DA9" s="168">
        <v>690.28</v>
      </c>
      <c r="DB9" s="149">
        <f t="shared" si="118"/>
        <v>6.9028</v>
      </c>
      <c r="DC9" s="181">
        <f t="shared" si="119"/>
        <v>0.000428816</v>
      </c>
      <c r="DD9" s="151">
        <f t="shared" si="120"/>
        <v>337.834290029953</v>
      </c>
      <c r="DF9" s="172">
        <v>45013</v>
      </c>
      <c r="DG9" s="168">
        <v>687.49</v>
      </c>
      <c r="DH9" s="149">
        <f t="shared" si="4"/>
        <v>6.8749</v>
      </c>
      <c r="DI9" s="181">
        <f t="shared" si="5"/>
        <v>0.000428816</v>
      </c>
      <c r="DJ9" s="151">
        <f t="shared" si="6"/>
        <v>339.205302945317</v>
      </c>
      <c r="DL9" s="172">
        <v>45041</v>
      </c>
      <c r="DM9" s="168">
        <v>688.47</v>
      </c>
      <c r="DN9" s="149">
        <f t="shared" si="7"/>
        <v>6.8847</v>
      </c>
      <c r="DO9" s="181">
        <f t="shared" si="121"/>
        <v>0.000425441</v>
      </c>
      <c r="DP9" s="151">
        <f t="shared" si="8"/>
        <v>341.409529070516</v>
      </c>
      <c r="DR9" s="172">
        <v>45072</v>
      </c>
      <c r="DS9" s="168">
        <v>707.6</v>
      </c>
      <c r="DT9" s="149">
        <f t="shared" si="9"/>
        <v>7.076</v>
      </c>
      <c r="DU9" s="181">
        <f t="shared" si="10"/>
        <v>0.000422833</v>
      </c>
      <c r="DV9" s="151">
        <f t="shared" si="11"/>
        <v>334.228362574195</v>
      </c>
      <c r="DX9" s="172">
        <v>45104</v>
      </c>
      <c r="DY9" s="168">
        <v>720.98</v>
      </c>
      <c r="DZ9" s="149">
        <f t="shared" si="12"/>
        <v>7.2098</v>
      </c>
      <c r="EA9" s="181">
        <f t="shared" si="13"/>
        <v>0.00041407867494824</v>
      </c>
      <c r="EB9" s="151">
        <f t="shared" si="14"/>
        <v>334.960747870954</v>
      </c>
      <c r="ED9" s="172">
        <v>45133</v>
      </c>
      <c r="EE9" s="168">
        <v>712.95</v>
      </c>
      <c r="EF9" s="149">
        <f t="shared" si="15"/>
        <v>7.1295</v>
      </c>
      <c r="EG9" s="181">
        <f t="shared" si="16"/>
        <v>0.000407332</v>
      </c>
      <c r="EH9" s="151">
        <f t="shared" si="17"/>
        <v>344.343902475631</v>
      </c>
      <c r="EJ9" s="172">
        <v>45166</v>
      </c>
      <c r="EK9" s="168">
        <v>718.56</v>
      </c>
      <c r="EL9" s="149">
        <f t="shared" si="18"/>
        <v>7.1856</v>
      </c>
      <c r="EM9" s="181">
        <f t="shared" si="19"/>
        <v>0.000399202</v>
      </c>
      <c r="EN9" s="151">
        <f t="shared" si="20"/>
        <v>348.6135423559</v>
      </c>
      <c r="EP9" s="173">
        <v>45194</v>
      </c>
      <c r="EQ9" s="186" t="s">
        <v>3085</v>
      </c>
      <c r="ER9" s="149">
        <f t="shared" si="21"/>
        <v>7.1727</v>
      </c>
      <c r="ES9" s="181">
        <f t="shared" si="22"/>
        <v>0.000398406</v>
      </c>
      <c r="ET9" s="151">
        <f t="shared" si="23"/>
        <v>349.938288148426</v>
      </c>
      <c r="EV9" s="173">
        <v>45225</v>
      </c>
      <c r="EW9" s="186">
        <v>717.84</v>
      </c>
      <c r="EX9" s="149">
        <f t="shared" si="24"/>
        <v>7.1784</v>
      </c>
      <c r="EY9" s="181">
        <f t="shared" si="25"/>
        <v>0.00040016006402561</v>
      </c>
      <c r="EZ9" s="151">
        <f t="shared" si="26"/>
        <v>348.127716482782</v>
      </c>
      <c r="FB9" s="173">
        <v>45257</v>
      </c>
      <c r="FC9" s="186">
        <v>711.59</v>
      </c>
      <c r="FD9" s="149">
        <f t="shared" si="27"/>
        <v>7.1159</v>
      </c>
      <c r="FE9" s="181">
        <f t="shared" si="28"/>
        <v>0.000399202</v>
      </c>
      <c r="FF9" s="151">
        <f t="shared" si="29"/>
        <v>352.028200220992</v>
      </c>
      <c r="FH9" s="173">
        <v>45286</v>
      </c>
      <c r="FI9" s="186">
        <v>709.65</v>
      </c>
      <c r="FJ9" s="149">
        <f t="shared" si="30"/>
        <v>7.0965</v>
      </c>
      <c r="FK9" s="181">
        <f t="shared" si="31"/>
        <v>0.000397614</v>
      </c>
      <c r="FL9" s="151">
        <f t="shared" si="32"/>
        <v>354.40033634208</v>
      </c>
      <c r="FN9" s="173">
        <v>45348</v>
      </c>
      <c r="FO9" s="186">
        <v>710.8</v>
      </c>
      <c r="FP9" s="149">
        <f t="shared" si="33"/>
        <v>7.108</v>
      </c>
      <c r="FQ9" s="181">
        <f t="shared" si="34"/>
        <v>0.000392157</v>
      </c>
      <c r="FR9" s="151">
        <f t="shared" si="35"/>
        <v>358.75057787005</v>
      </c>
      <c r="FT9" s="173">
        <v>45377</v>
      </c>
      <c r="FU9" s="186">
        <v>709.43</v>
      </c>
      <c r="FV9" s="149">
        <f t="shared" si="36"/>
        <v>7.0943</v>
      </c>
      <c r="FW9" s="181">
        <f t="shared" si="37"/>
        <v>0.000387597</v>
      </c>
      <c r="FX9" s="151">
        <f t="shared" si="38"/>
        <v>363.672149359369</v>
      </c>
      <c r="FZ9" s="173">
        <v>45407</v>
      </c>
      <c r="GA9" s="186">
        <v>710.58</v>
      </c>
      <c r="GB9" s="149">
        <f t="shared" si="39"/>
        <v>7.1058</v>
      </c>
      <c r="GC9" s="181">
        <f t="shared" si="40"/>
        <v>0.0003861</v>
      </c>
      <c r="GD9" s="151">
        <f t="shared" si="41"/>
        <v>364.491343691434</v>
      </c>
      <c r="GF9" s="173">
        <v>45440</v>
      </c>
      <c r="GG9" s="186">
        <v>711.01</v>
      </c>
      <c r="GH9" s="149">
        <f t="shared" si="42"/>
        <v>7.1101</v>
      </c>
      <c r="GI9" s="181">
        <f t="shared" si="43"/>
        <v>0.000384615</v>
      </c>
      <c r="GJ9" s="151">
        <f t="shared" si="44"/>
        <v>365.677360375044</v>
      </c>
      <c r="GL9" s="173">
        <v>45468</v>
      </c>
      <c r="GM9" s="186">
        <v>712.25</v>
      </c>
      <c r="GN9" s="149">
        <f t="shared" si="45"/>
        <v>7.1225</v>
      </c>
      <c r="GO9" s="181">
        <f t="shared" si="46"/>
        <v>0.000380952</v>
      </c>
      <c r="GP9" s="151">
        <f t="shared" si="47"/>
        <v>368.550737101106</v>
      </c>
      <c r="GR9" s="173">
        <v>45499</v>
      </c>
      <c r="GS9" s="186">
        <v>712.7</v>
      </c>
      <c r="GT9" s="149">
        <f t="shared" si="48"/>
        <v>7.127</v>
      </c>
      <c r="GU9" s="181">
        <f t="shared" si="122"/>
        <v>0.000369686</v>
      </c>
      <c r="GV9" s="151">
        <f t="shared" si="49"/>
        <v>379.542345425996</v>
      </c>
      <c r="GX9" s="173">
        <v>45531</v>
      </c>
      <c r="GY9" s="186">
        <v>712.49</v>
      </c>
      <c r="GZ9" s="149">
        <f t="shared" si="123"/>
        <v>7.1249</v>
      </c>
      <c r="HA9" s="181">
        <f t="shared" si="124"/>
        <v>0.000369004</v>
      </c>
      <c r="HB9" s="151">
        <f t="shared" si="125"/>
        <v>380.355896026879</v>
      </c>
      <c r="HD9" s="147">
        <v>45560</v>
      </c>
      <c r="HE9" s="152">
        <v>702.02</v>
      </c>
      <c r="HF9" s="149">
        <f t="shared" si="50"/>
        <v>7.0202</v>
      </c>
      <c r="HG9" s="181">
        <f>HG$2</f>
        <v>0.0003663</v>
      </c>
      <c r="HH9" s="151">
        <f t="shared" si="126"/>
        <v>388.878198627209</v>
      </c>
      <c r="HJ9" s="147">
        <v>45593</v>
      </c>
      <c r="HK9" s="152">
        <v>713.07</v>
      </c>
      <c r="HL9" s="149">
        <f t="shared" si="127"/>
        <v>7.1307</v>
      </c>
      <c r="HM9" s="181">
        <f>HM$2</f>
        <v>0.000367647</v>
      </c>
      <c r="HN9" s="151">
        <f t="shared" si="128"/>
        <v>381.449287615531</v>
      </c>
      <c r="HP9" s="147">
        <v>45622</v>
      </c>
      <c r="HQ9" s="177">
        <v>719.1</v>
      </c>
      <c r="HR9" s="149">
        <f t="shared" si="129"/>
        <v>7.191</v>
      </c>
      <c r="HS9" s="181">
        <f>HS$2</f>
        <v>0.000378072</v>
      </c>
      <c r="HT9" s="151">
        <f t="shared" si="130"/>
        <v>367.820725379017</v>
      </c>
      <c r="HV9" s="147">
        <v>45652</v>
      </c>
      <c r="HW9" s="152">
        <v>718.97</v>
      </c>
      <c r="HX9" s="149">
        <f t="shared" si="51"/>
        <v>7.1897</v>
      </c>
      <c r="HY9" s="181">
        <f>HY$2</f>
        <v>0.000408997955009684</v>
      </c>
      <c r="HZ9" s="151">
        <f t="shared" si="52"/>
        <v>340.069822107075</v>
      </c>
      <c r="IB9" s="147">
        <v>45671</v>
      </c>
      <c r="IC9" s="152">
        <v>718.78</v>
      </c>
      <c r="ID9" s="149">
        <f t="shared" si="53"/>
        <v>7.1878</v>
      </c>
      <c r="IE9" s="181">
        <f>IE$2</f>
        <v>0.000408997955009684</v>
      </c>
      <c r="IF9" s="151">
        <f t="shared" si="54"/>
        <v>340.159715073212</v>
      </c>
      <c r="IH9" s="147">
        <v>45713</v>
      </c>
      <c r="II9" s="148">
        <v>717.26</v>
      </c>
      <c r="IJ9" s="149">
        <f t="shared" si="131"/>
        <v>7.1726</v>
      </c>
      <c r="IK9" s="181">
        <f t="shared" si="132"/>
        <v>0.00038550501156521</v>
      </c>
      <c r="IL9" s="151">
        <f t="shared" si="133"/>
        <v>361.654072442294</v>
      </c>
      <c r="IN9" s="147">
        <v>45742</v>
      </c>
      <c r="IO9" s="152">
        <v>717.54</v>
      </c>
      <c r="IP9" s="149">
        <f t="shared" si="55"/>
        <v>7.1754</v>
      </c>
      <c r="IQ9" s="181">
        <f>IQ$2</f>
        <v>0.000377358490566418</v>
      </c>
      <c r="IR9" s="151">
        <f t="shared" si="56"/>
        <v>369.317389970919</v>
      </c>
      <c r="IT9" s="170">
        <v>45772</v>
      </c>
      <c r="IU9" s="152">
        <v>720.66</v>
      </c>
      <c r="IV9" s="149">
        <f t="shared" si="57"/>
        <v>7.2066</v>
      </c>
      <c r="IW9" s="181">
        <f>IW$2</f>
        <v>0.000371747211896065</v>
      </c>
      <c r="IX9" s="151">
        <f t="shared" si="58"/>
        <v>373.268947908706</v>
      </c>
      <c r="IZ9" s="170">
        <v>45804</v>
      </c>
      <c r="JA9" s="152">
        <v>718.76</v>
      </c>
      <c r="JB9" s="149">
        <f t="shared" si="59"/>
        <v>7.1876</v>
      </c>
      <c r="JC9" s="181">
        <f>JC$2</f>
        <v>0.000372786579683063</v>
      </c>
      <c r="JD9" s="151">
        <f t="shared" si="60"/>
        <v>373.212198786868</v>
      </c>
      <c r="JF9" s="170">
        <v>45833</v>
      </c>
      <c r="JG9" s="152">
        <v>716.68</v>
      </c>
      <c r="JH9" s="149">
        <f t="shared" si="61"/>
        <v>7.1668</v>
      </c>
      <c r="JI9" s="181">
        <f>JI$2</f>
        <v>0.000379506641365931</v>
      </c>
      <c r="JJ9" s="151">
        <f t="shared" si="62"/>
        <v>367.667578277897</v>
      </c>
      <c r="JL9" s="147">
        <v>45866</v>
      </c>
      <c r="JM9" s="152">
        <v>714.67</v>
      </c>
      <c r="JN9" s="149">
        <f t="shared" si="63"/>
        <v>7.1467</v>
      </c>
      <c r="JO9" s="181">
        <f>JO$2</f>
        <v>0.000389105058365833</v>
      </c>
      <c r="JP9" s="151">
        <f t="shared" si="64"/>
        <v>359.606531685884</v>
      </c>
      <c r="JR9" s="147">
        <v>45895</v>
      </c>
      <c r="JS9" s="152">
        <v>711.88</v>
      </c>
      <c r="JT9" s="149">
        <f t="shared" si="65"/>
        <v>7.1188</v>
      </c>
      <c r="JU9" s="181">
        <f>JU$2</f>
        <v>0.000398803589232621</v>
      </c>
      <c r="JV9" s="151">
        <f t="shared" si="66"/>
        <v>352.236331965781</v>
      </c>
      <c r="JX9" s="147">
        <v>45925</v>
      </c>
      <c r="JY9" s="152">
        <v>711.18</v>
      </c>
      <c r="JZ9" s="149">
        <f t="shared" si="67"/>
        <v>7.1118</v>
      </c>
      <c r="KA9" s="181">
        <f>KA$2</f>
        <v>0.000407331975560629</v>
      </c>
      <c r="KB9" s="151">
        <f t="shared" si="68"/>
        <v>345.200933659088</v>
      </c>
      <c r="KD9" s="147">
        <v>45958</v>
      </c>
      <c r="KE9" s="148">
        <v>708.56</v>
      </c>
      <c r="KF9" s="149">
        <f t="shared" si="69"/>
        <v>7.0856</v>
      </c>
      <c r="KG9" s="181">
        <f>KG$2</f>
        <v>0.000406504065040592</v>
      </c>
      <c r="KH9" s="151">
        <f t="shared" si="70"/>
        <v>347.183019081003</v>
      </c>
      <c r="KJ9" s="147">
        <v>45986</v>
      </c>
      <c r="KK9" s="148">
        <v>708.26</v>
      </c>
      <c r="KL9" s="149">
        <f t="shared" si="71"/>
        <v>7.0826</v>
      </c>
      <c r="KM9" s="181">
        <f>KM$2</f>
        <v>0.000406091370558754</v>
      </c>
      <c r="KN9" s="151">
        <f t="shared" si="72"/>
        <v>347.683054245292</v>
      </c>
      <c r="KP9" s="147">
        <v>46017</v>
      </c>
      <c r="KQ9" s="148">
        <v>703.58</v>
      </c>
      <c r="KR9" s="149">
        <f t="shared" si="73"/>
        <v>7.0358</v>
      </c>
      <c r="KS9" s="181">
        <f>KS$2</f>
        <v>0.000404858299594806</v>
      </c>
      <c r="KT9" s="151">
        <f t="shared" si="74"/>
        <v>351.061712954042</v>
      </c>
      <c r="KV9" s="147">
        <v>46049</v>
      </c>
      <c r="KW9" s="148">
        <v>698.58</v>
      </c>
      <c r="KX9" s="149">
        <f t="shared" si="75"/>
        <v>6.9858</v>
      </c>
      <c r="KY9" s="181">
        <f>KY$2</f>
        <v>0.000389863547758529</v>
      </c>
      <c r="KZ9" s="151">
        <f t="shared" si="76"/>
        <v>367.173408914998</v>
      </c>
      <c r="LB9" s="147">
        <v>46077</v>
      </c>
      <c r="LC9" s="148">
        <v>694.14</v>
      </c>
      <c r="LD9" s="149">
        <f t="shared" si="77"/>
        <v>6.9414</v>
      </c>
      <c r="LE9" s="181">
        <f>LE$2</f>
        <v>0.000391389432485631</v>
      </c>
      <c r="LF9" s="151">
        <f t="shared" si="78"/>
        <v>368.081366870947</v>
      </c>
      <c r="LH9" s="147">
        <v>46107</v>
      </c>
      <c r="LI9" s="148">
        <v>690.56</v>
      </c>
      <c r="LJ9" s="149">
        <f t="shared" si="79"/>
        <v>6.9056</v>
      </c>
      <c r="LK9" s="181">
        <f>LK$2</f>
        <v>0.000386847195357504</v>
      </c>
      <c r="LL9" s="151">
        <f t="shared" si="80"/>
        <v>374.333873957687</v>
      </c>
      <c r="LN9" s="147">
        <v>46139</v>
      </c>
      <c r="LO9" s="148">
        <v>685.79</v>
      </c>
      <c r="LP9" s="149">
        <f t="shared" si="81"/>
        <v>6.8579</v>
      </c>
      <c r="LQ9" s="181">
        <f>LQ$2</f>
        <v>0.00038535645472082</v>
      </c>
      <c r="LR9" s="151">
        <f t="shared" si="82"/>
        <v>378.395718805849</v>
      </c>
      <c r="LT9" s="147">
        <v>46168</v>
      </c>
      <c r="LU9" s="148">
        <v>682.88</v>
      </c>
      <c r="LV9" s="149">
        <f t="shared" si="83"/>
        <v>6.8288</v>
      </c>
      <c r="LW9" s="181">
        <f>LW$2</f>
        <v>0.000382409177820421</v>
      </c>
      <c r="LX9" s="151">
        <f t="shared" si="84"/>
        <v>382.93697282084</v>
      </c>
      <c r="LZ9" s="147">
        <v>46198</v>
      </c>
      <c r="MA9" s="148">
        <v>682.09</v>
      </c>
      <c r="MB9" s="149">
        <f t="shared" si="85"/>
        <v>6.8209</v>
      </c>
      <c r="MC9" s="181">
        <f>MC$2</f>
        <v>0.000380952380952127</v>
      </c>
      <c r="MD9" s="151">
        <f t="shared" si="86"/>
        <v>384.846574499223</v>
      </c>
    </row>
    <row r="10" spans="2:342">
      <c r="B10" s="168" t="s">
        <v>1849</v>
      </c>
      <c r="C10" s="168" t="s">
        <v>3189</v>
      </c>
      <c r="D10" s="149">
        <f t="shared" si="87"/>
        <v>6.4599</v>
      </c>
      <c r="E10" s="181">
        <v>0.000432900432900433</v>
      </c>
      <c r="F10" s="151">
        <f t="shared" si="88"/>
        <v>357.590674778247</v>
      </c>
      <c r="H10" s="168" t="s">
        <v>1518</v>
      </c>
      <c r="I10" s="168" t="str">
        <f>美元!B10</f>
        <v>639.24</v>
      </c>
      <c r="J10" s="149">
        <f t="shared" si="89"/>
        <v>6.3924</v>
      </c>
      <c r="K10" s="181">
        <v>0.000434782608695652</v>
      </c>
      <c r="L10" s="151">
        <f t="shared" si="90"/>
        <v>359.802265189913</v>
      </c>
      <c r="N10" s="168" t="s">
        <v>198</v>
      </c>
      <c r="O10" s="168" t="s">
        <v>199</v>
      </c>
      <c r="P10" s="149">
        <f t="shared" si="91"/>
        <v>6.3903</v>
      </c>
      <c r="Q10" s="181">
        <v>0.000434782608695652</v>
      </c>
      <c r="R10" s="151">
        <f t="shared" si="92"/>
        <v>359.920504514655</v>
      </c>
      <c r="T10" s="168" t="s">
        <v>200</v>
      </c>
      <c r="U10" s="168" t="s">
        <v>201</v>
      </c>
      <c r="V10" s="149">
        <f t="shared" si="93"/>
        <v>6.3686</v>
      </c>
      <c r="W10" s="181">
        <v>0.000434782608695652</v>
      </c>
      <c r="X10" s="151">
        <f t="shared" si="94"/>
        <v>361.146876864617</v>
      </c>
      <c r="Z10" s="168" t="s">
        <v>202</v>
      </c>
      <c r="AA10" s="168" t="s">
        <v>203</v>
      </c>
      <c r="AB10" s="149">
        <f t="shared" si="95"/>
        <v>6.3599</v>
      </c>
      <c r="AC10" s="181">
        <f t="shared" si="96"/>
        <v>0.000434782608695652</v>
      </c>
      <c r="AD10" s="151">
        <f t="shared" si="97"/>
        <v>361.640906303558</v>
      </c>
      <c r="AF10" s="168" t="s">
        <v>204</v>
      </c>
      <c r="AG10" s="168" t="s">
        <v>205</v>
      </c>
      <c r="AH10" s="149">
        <f t="shared" si="98"/>
        <v>6.3487</v>
      </c>
      <c r="AI10" s="181">
        <v>0.000431965442764579</v>
      </c>
      <c r="AJ10" s="151">
        <f t="shared" si="99"/>
        <v>364.641580166018</v>
      </c>
      <c r="AL10" s="168" t="s">
        <v>206</v>
      </c>
      <c r="AM10" s="168" t="s">
        <v>207</v>
      </c>
      <c r="AN10" s="149">
        <f t="shared" si="100"/>
        <v>6.3739</v>
      </c>
      <c r="AO10" s="181">
        <v>0.000431034482758621</v>
      </c>
      <c r="AP10" s="151">
        <f t="shared" si="101"/>
        <v>363.984373774298</v>
      </c>
      <c r="AR10" s="168" t="s">
        <v>208</v>
      </c>
      <c r="AS10" s="168" t="s">
        <v>209</v>
      </c>
      <c r="AT10" s="149">
        <f t="shared" si="102"/>
        <v>6.4909</v>
      </c>
      <c r="AU10" s="181">
        <v>0.000430292598967298</v>
      </c>
      <c r="AV10" s="151">
        <f t="shared" si="134"/>
        <v>358.039717142461</v>
      </c>
      <c r="AX10" s="168" t="s">
        <v>210</v>
      </c>
      <c r="AY10" s="168" t="s">
        <v>211</v>
      </c>
      <c r="AZ10" s="149">
        <f t="shared" si="104"/>
        <v>6.655</v>
      </c>
      <c r="BA10" s="181">
        <v>0.000429737859905458</v>
      </c>
      <c r="BB10" s="151">
        <f t="shared" si="135"/>
        <v>349.661908339594</v>
      </c>
      <c r="BD10" s="168" t="s">
        <v>212</v>
      </c>
      <c r="BE10" s="168" t="s">
        <v>213</v>
      </c>
      <c r="BF10" s="149">
        <f t="shared" si="106"/>
        <v>6.7</v>
      </c>
      <c r="BG10" s="181">
        <v>0.00042863266180883</v>
      </c>
      <c r="BH10" s="151">
        <f t="shared" si="136"/>
        <v>348.20895522388</v>
      </c>
      <c r="BJ10" s="168" t="s">
        <v>214</v>
      </c>
      <c r="BK10" s="168" t="s">
        <v>215</v>
      </c>
      <c r="BL10" s="149">
        <f t="shared" si="108"/>
        <v>6.7543</v>
      </c>
      <c r="BM10" s="181">
        <v>0.000428816466552316</v>
      </c>
      <c r="BN10" s="151">
        <f t="shared" si="137"/>
        <v>345.261537094887</v>
      </c>
      <c r="BP10" s="168" t="s">
        <v>216</v>
      </c>
      <c r="BQ10" s="168" t="s">
        <v>217</v>
      </c>
      <c r="BR10" s="149">
        <f t="shared" si="110"/>
        <v>6.8536</v>
      </c>
      <c r="BS10" s="181">
        <v>0.000428816466552316</v>
      </c>
      <c r="BT10" s="151">
        <f t="shared" si="138"/>
        <v>340.259133885841</v>
      </c>
      <c r="BV10" s="168" t="s">
        <v>218</v>
      </c>
      <c r="BW10" s="168" t="s">
        <v>219</v>
      </c>
      <c r="BX10" s="149">
        <f t="shared" si="112"/>
        <v>7.0298</v>
      </c>
      <c r="BY10" s="181">
        <v>0.000428816466552316</v>
      </c>
      <c r="BZ10" s="151">
        <f t="shared" si="139"/>
        <v>331.730632450425</v>
      </c>
      <c r="CB10" s="168" t="s">
        <v>220</v>
      </c>
      <c r="CC10" s="168" t="s">
        <v>221</v>
      </c>
      <c r="CD10" s="149">
        <f t="shared" si="114"/>
        <v>7.1668</v>
      </c>
      <c r="CE10" s="181">
        <v>0.000428816466552316</v>
      </c>
      <c r="CF10" s="151">
        <f t="shared" si="140"/>
        <v>325.389295082882</v>
      </c>
      <c r="CH10" s="168" t="s">
        <v>222</v>
      </c>
      <c r="CI10" s="168" t="s">
        <v>223</v>
      </c>
      <c r="CJ10" s="149">
        <f t="shared" si="116"/>
        <v>7.1201</v>
      </c>
      <c r="CK10" s="181">
        <v>0.000428816466552316</v>
      </c>
      <c r="CL10" s="151">
        <f t="shared" si="117"/>
        <v>327.523489838626</v>
      </c>
      <c r="CN10" s="168" t="s">
        <v>224</v>
      </c>
      <c r="CO10" s="168" t="s">
        <v>225</v>
      </c>
      <c r="CP10" s="149">
        <f t="shared" si="0"/>
        <v>6.9825</v>
      </c>
      <c r="CQ10" s="181">
        <v>0.000428816466552316</v>
      </c>
      <c r="CR10" s="151">
        <f t="shared" si="1"/>
        <v>333.977801646974</v>
      </c>
      <c r="CT10" s="168" t="s">
        <v>226</v>
      </c>
      <c r="CU10" s="168" t="s">
        <v>227</v>
      </c>
      <c r="CV10" s="149">
        <f t="shared" si="2"/>
        <v>6.7602</v>
      </c>
      <c r="CW10" s="181">
        <v>0.000428816466552316</v>
      </c>
      <c r="CX10" s="151">
        <f t="shared" si="3"/>
        <v>344.960208277861</v>
      </c>
      <c r="CZ10" s="172">
        <v>44979</v>
      </c>
      <c r="DA10" s="168">
        <v>687.59</v>
      </c>
      <c r="DB10" s="149">
        <f t="shared" si="118"/>
        <v>6.8759</v>
      </c>
      <c r="DC10" s="181">
        <f t="shared" si="119"/>
        <v>0.000428816</v>
      </c>
      <c r="DD10" s="151">
        <f t="shared" si="120"/>
        <v>339.155970450233</v>
      </c>
      <c r="DF10" s="172">
        <v>45012</v>
      </c>
      <c r="DG10" s="168">
        <v>687.14</v>
      </c>
      <c r="DH10" s="149">
        <f t="shared" si="4"/>
        <v>6.8714</v>
      </c>
      <c r="DI10" s="181">
        <f t="shared" si="5"/>
        <v>0.000428816</v>
      </c>
      <c r="DJ10" s="151">
        <f t="shared" si="6"/>
        <v>339.378079753582</v>
      </c>
      <c r="DL10" s="172">
        <v>45040</v>
      </c>
      <c r="DM10" s="168">
        <v>688.35</v>
      </c>
      <c r="DN10" s="149">
        <f t="shared" si="7"/>
        <v>6.8835</v>
      </c>
      <c r="DO10" s="181">
        <f t="shared" si="121"/>
        <v>0.000425441</v>
      </c>
      <c r="DP10" s="151">
        <f t="shared" si="8"/>
        <v>341.469046966192</v>
      </c>
      <c r="DR10" s="172">
        <v>45071</v>
      </c>
      <c r="DS10" s="168">
        <v>705.29</v>
      </c>
      <c r="DT10" s="149">
        <f t="shared" si="9"/>
        <v>7.0529</v>
      </c>
      <c r="DU10" s="181">
        <f t="shared" si="10"/>
        <v>0.000422833</v>
      </c>
      <c r="DV10" s="151">
        <f t="shared" si="11"/>
        <v>335.323043510472</v>
      </c>
      <c r="DX10" s="172">
        <v>45103</v>
      </c>
      <c r="DY10" s="168">
        <v>720.56</v>
      </c>
      <c r="DZ10" s="149">
        <f t="shared" si="12"/>
        <v>7.2056</v>
      </c>
      <c r="EA10" s="181">
        <f t="shared" si="13"/>
        <v>0.00041407867494824</v>
      </c>
      <c r="EB10" s="151">
        <f t="shared" si="14"/>
        <v>335.155989785722</v>
      </c>
      <c r="ED10" s="172">
        <v>45132</v>
      </c>
      <c r="EE10" s="168">
        <v>714.06</v>
      </c>
      <c r="EF10" s="149">
        <f t="shared" si="15"/>
        <v>7.1406</v>
      </c>
      <c r="EG10" s="181">
        <f t="shared" si="16"/>
        <v>0.000407332</v>
      </c>
      <c r="EH10" s="151">
        <f t="shared" si="17"/>
        <v>343.808622902839</v>
      </c>
      <c r="EJ10" s="172">
        <v>45163</v>
      </c>
      <c r="EK10" s="168">
        <v>718.83</v>
      </c>
      <c r="EL10" s="149">
        <f t="shared" si="18"/>
        <v>7.1883</v>
      </c>
      <c r="EM10" s="181">
        <f t="shared" si="19"/>
        <v>0.000399202</v>
      </c>
      <c r="EN10" s="151">
        <f t="shared" si="20"/>
        <v>348.482599495368</v>
      </c>
      <c r="EP10" s="173">
        <v>45191</v>
      </c>
      <c r="EQ10" s="186" t="s">
        <v>3190</v>
      </c>
      <c r="ER10" s="149">
        <f t="shared" si="21"/>
        <v>7.1729</v>
      </c>
      <c r="ES10" s="181">
        <f t="shared" si="22"/>
        <v>0.000398406</v>
      </c>
      <c r="ET10" s="151">
        <f t="shared" si="23"/>
        <v>349.928530915281</v>
      </c>
      <c r="EV10" s="173">
        <v>45224</v>
      </c>
      <c r="EW10" s="186">
        <v>717.85</v>
      </c>
      <c r="EX10" s="149">
        <f t="shared" si="24"/>
        <v>7.1785</v>
      </c>
      <c r="EY10" s="181">
        <f t="shared" si="25"/>
        <v>0.00040016006402561</v>
      </c>
      <c r="EZ10" s="151">
        <f t="shared" si="26"/>
        <v>348.122866894198</v>
      </c>
      <c r="FB10" s="173">
        <v>45254</v>
      </c>
      <c r="FC10" s="186">
        <v>711.51</v>
      </c>
      <c r="FD10" s="149">
        <f t="shared" si="27"/>
        <v>7.1151</v>
      </c>
      <c r="FE10" s="181">
        <f t="shared" si="28"/>
        <v>0.000399202</v>
      </c>
      <c r="FF10" s="151">
        <f t="shared" si="29"/>
        <v>352.067781191066</v>
      </c>
      <c r="FH10" s="173">
        <v>45285</v>
      </c>
      <c r="FI10" s="186">
        <v>710.1</v>
      </c>
      <c r="FJ10" s="149">
        <f t="shared" si="30"/>
        <v>7.101</v>
      </c>
      <c r="FK10" s="181">
        <f t="shared" si="31"/>
        <v>0.000397614</v>
      </c>
      <c r="FL10" s="151">
        <f t="shared" si="32"/>
        <v>354.17574804275</v>
      </c>
      <c r="FN10" s="173">
        <v>45345</v>
      </c>
      <c r="FO10" s="186">
        <v>710.64</v>
      </c>
      <c r="FP10" s="149">
        <f t="shared" si="33"/>
        <v>7.1064</v>
      </c>
      <c r="FQ10" s="181">
        <f t="shared" si="34"/>
        <v>0.000392157</v>
      </c>
      <c r="FR10" s="151">
        <f t="shared" si="35"/>
        <v>358.83135026178</v>
      </c>
      <c r="FT10" s="173">
        <v>45376</v>
      </c>
      <c r="FU10" s="186">
        <v>709.96</v>
      </c>
      <c r="FV10" s="149">
        <f t="shared" si="36"/>
        <v>7.0996</v>
      </c>
      <c r="FW10" s="181">
        <f t="shared" si="37"/>
        <v>0.000387597</v>
      </c>
      <c r="FX10" s="151">
        <f t="shared" si="38"/>
        <v>363.400660487939</v>
      </c>
      <c r="FZ10" s="173">
        <v>45406</v>
      </c>
      <c r="GA10" s="186">
        <v>710.48</v>
      </c>
      <c r="GB10" s="149">
        <f t="shared" si="39"/>
        <v>7.1048</v>
      </c>
      <c r="GC10" s="181">
        <f t="shared" si="40"/>
        <v>0.0003861</v>
      </c>
      <c r="GD10" s="151">
        <f t="shared" si="41"/>
        <v>364.542645817277</v>
      </c>
      <c r="GF10" s="173">
        <v>45439</v>
      </c>
      <c r="GG10" s="186">
        <v>710.91</v>
      </c>
      <c r="GH10" s="149">
        <f t="shared" si="42"/>
        <v>7.1091</v>
      </c>
      <c r="GI10" s="181">
        <f t="shared" si="43"/>
        <v>0.000384615</v>
      </c>
      <c r="GJ10" s="151">
        <f t="shared" si="44"/>
        <v>365.728798301135</v>
      </c>
      <c r="GL10" s="173">
        <v>45467</v>
      </c>
      <c r="GM10" s="186">
        <v>712.01</v>
      </c>
      <c r="GN10" s="149">
        <f t="shared" si="45"/>
        <v>7.1201</v>
      </c>
      <c r="GO10" s="181">
        <f t="shared" si="46"/>
        <v>0.000380952</v>
      </c>
      <c r="GP10" s="151">
        <f t="shared" si="47"/>
        <v>368.674965941858</v>
      </c>
      <c r="GR10" s="173">
        <v>45498</v>
      </c>
      <c r="GS10" s="186">
        <v>713.21</v>
      </c>
      <c r="GT10" s="149">
        <f t="shared" si="48"/>
        <v>7.1321</v>
      </c>
      <c r="GU10" s="181">
        <f t="shared" si="122"/>
        <v>0.000369686</v>
      </c>
      <c r="GV10" s="151">
        <f t="shared" si="49"/>
        <v>379.270943460001</v>
      </c>
      <c r="GX10" s="173">
        <v>45530</v>
      </c>
      <c r="GY10" s="186">
        <v>711.39</v>
      </c>
      <c r="GZ10" s="149">
        <f t="shared" si="123"/>
        <v>7.1139</v>
      </c>
      <c r="HA10" s="181">
        <f t="shared" si="124"/>
        <v>0.000369004</v>
      </c>
      <c r="HB10" s="151">
        <f t="shared" si="125"/>
        <v>380.944028395383</v>
      </c>
      <c r="HD10" s="147">
        <v>45559</v>
      </c>
      <c r="HE10" s="152">
        <v>705.1</v>
      </c>
      <c r="HF10" s="149">
        <f t="shared" si="50"/>
        <v>7.051</v>
      </c>
      <c r="HG10" s="181">
        <f>HG$2</f>
        <v>0.0003663</v>
      </c>
      <c r="HH10" s="151">
        <f t="shared" si="126"/>
        <v>387.179510708088</v>
      </c>
      <c r="HJ10" s="147">
        <v>45590</v>
      </c>
      <c r="HK10" s="152">
        <v>710.9</v>
      </c>
      <c r="HL10" s="149">
        <f t="shared" si="127"/>
        <v>7.109</v>
      </c>
      <c r="HM10" s="181">
        <f>HM$2</f>
        <v>0.000367647</v>
      </c>
      <c r="HN10" s="151">
        <f t="shared" si="128"/>
        <v>382.613649627243</v>
      </c>
      <c r="HP10" s="147">
        <v>45621</v>
      </c>
      <c r="HQ10" s="177">
        <v>719.18</v>
      </c>
      <c r="HR10" s="149">
        <f t="shared" si="129"/>
        <v>7.1918</v>
      </c>
      <c r="HS10" s="181">
        <f>HS$2</f>
        <v>0.000378072</v>
      </c>
      <c r="HT10" s="151">
        <f t="shared" si="130"/>
        <v>367.779809811245</v>
      </c>
      <c r="HV10" s="147">
        <v>45651</v>
      </c>
      <c r="HW10" s="152">
        <v>718.68</v>
      </c>
      <c r="HX10" s="149">
        <f t="shared" si="51"/>
        <v>7.1868</v>
      </c>
      <c r="HY10" s="181">
        <f>HY$2</f>
        <v>0.000408997955009684</v>
      </c>
      <c r="HZ10" s="151">
        <f t="shared" si="52"/>
        <v>340.207046251911</v>
      </c>
      <c r="IB10" s="147">
        <v>45670</v>
      </c>
      <c r="IC10" s="152">
        <v>718.85</v>
      </c>
      <c r="ID10" s="149">
        <f t="shared" si="53"/>
        <v>7.1885</v>
      </c>
      <c r="IE10" s="181">
        <f>IE$2</f>
        <v>0.000408997955009684</v>
      </c>
      <c r="IF10" s="151">
        <f t="shared" si="54"/>
        <v>340.12659108343</v>
      </c>
      <c r="IH10" s="147">
        <v>45712</v>
      </c>
      <c r="II10" s="148">
        <v>717.17</v>
      </c>
      <c r="IJ10" s="149">
        <f t="shared" si="131"/>
        <v>7.1717</v>
      </c>
      <c r="IK10" s="181">
        <f t="shared" si="132"/>
        <v>0.00038550501156521</v>
      </c>
      <c r="IL10" s="151">
        <f t="shared" si="133"/>
        <v>361.699457590195</v>
      </c>
      <c r="IN10" s="147">
        <v>45741</v>
      </c>
      <c r="IO10" s="152">
        <v>717.88</v>
      </c>
      <c r="IP10" s="149">
        <f t="shared" si="55"/>
        <v>7.1788</v>
      </c>
      <c r="IQ10" s="181">
        <f>IQ$2</f>
        <v>0.000377358490566418</v>
      </c>
      <c r="IR10" s="151">
        <f t="shared" si="56"/>
        <v>369.142475065099</v>
      </c>
      <c r="IT10" s="170">
        <v>45771</v>
      </c>
      <c r="IU10" s="152">
        <v>720.98</v>
      </c>
      <c r="IV10" s="149">
        <f t="shared" si="57"/>
        <v>7.2098</v>
      </c>
      <c r="IW10" s="181">
        <f>IW$2</f>
        <v>0.000371747211896065</v>
      </c>
      <c r="IX10" s="151">
        <f t="shared" si="58"/>
        <v>373.103276096269</v>
      </c>
      <c r="IZ10" s="170">
        <v>45803</v>
      </c>
      <c r="JA10" s="152">
        <v>718.33</v>
      </c>
      <c r="JB10" s="149">
        <f t="shared" si="59"/>
        <v>7.1833</v>
      </c>
      <c r="JC10" s="181">
        <f>JC$2</f>
        <v>0.000372786579683063</v>
      </c>
      <c r="JD10" s="151">
        <f t="shared" si="60"/>
        <v>373.435607589895</v>
      </c>
      <c r="JF10" s="170">
        <v>45832</v>
      </c>
      <c r="JG10" s="152">
        <v>716.56</v>
      </c>
      <c r="JH10" s="149">
        <f t="shared" si="61"/>
        <v>7.1656</v>
      </c>
      <c r="JI10" s="181">
        <f>JI$2</f>
        <v>0.000379506641365931</v>
      </c>
      <c r="JJ10" s="151">
        <f t="shared" si="62"/>
        <v>367.729150385457</v>
      </c>
      <c r="JL10" s="147">
        <v>45863</v>
      </c>
      <c r="JM10" s="152">
        <v>714.19</v>
      </c>
      <c r="JN10" s="149">
        <f t="shared" si="63"/>
        <v>7.1419</v>
      </c>
      <c r="JO10" s="181">
        <f>JO$2</f>
        <v>0.000389105058365833</v>
      </c>
      <c r="JP10" s="151">
        <f t="shared" si="64"/>
        <v>359.848219661366</v>
      </c>
      <c r="JR10" s="147">
        <v>45894</v>
      </c>
      <c r="JS10" s="152">
        <v>711.61</v>
      </c>
      <c r="JT10" s="149">
        <f t="shared" si="65"/>
        <v>7.1161</v>
      </c>
      <c r="JU10" s="181">
        <f>JU$2</f>
        <v>0.000398803589232621</v>
      </c>
      <c r="JV10" s="151">
        <f t="shared" si="66"/>
        <v>352.369977937072</v>
      </c>
      <c r="JX10" s="147">
        <v>45924</v>
      </c>
      <c r="JY10" s="152">
        <v>710.77</v>
      </c>
      <c r="JZ10" s="149">
        <f t="shared" si="67"/>
        <v>7.1077</v>
      </c>
      <c r="KA10" s="181">
        <f>KA$2</f>
        <v>0.000407331975560629</v>
      </c>
      <c r="KB10" s="151">
        <f t="shared" si="68"/>
        <v>345.400059090381</v>
      </c>
      <c r="KD10" s="147">
        <v>45957</v>
      </c>
      <c r="KE10" s="148">
        <v>708.81</v>
      </c>
      <c r="KF10" s="149">
        <f t="shared" si="69"/>
        <v>7.0881</v>
      </c>
      <c r="KG10" s="181">
        <f>KG$2</f>
        <v>0.000406504065040592</v>
      </c>
      <c r="KH10" s="151">
        <f t="shared" si="70"/>
        <v>347.060566301315</v>
      </c>
      <c r="KJ10" s="147">
        <v>45985</v>
      </c>
      <c r="KK10" s="148">
        <v>708.47</v>
      </c>
      <c r="KL10" s="149">
        <f t="shared" si="71"/>
        <v>7.0847</v>
      </c>
      <c r="KM10" s="181">
        <f>KM$2</f>
        <v>0.000406091370558754</v>
      </c>
      <c r="KN10" s="151">
        <f t="shared" si="72"/>
        <v>347.579996329796</v>
      </c>
      <c r="KP10" s="147">
        <v>46016</v>
      </c>
      <c r="KQ10" s="148">
        <v>703.92</v>
      </c>
      <c r="KR10" s="149">
        <f t="shared" si="73"/>
        <v>7.0392</v>
      </c>
      <c r="KS10" s="181">
        <f>KS$2</f>
        <v>0.000404858299594806</v>
      </c>
      <c r="KT10" s="151">
        <f t="shared" si="74"/>
        <v>350.892146835159</v>
      </c>
      <c r="KV10" s="147">
        <v>46048</v>
      </c>
      <c r="KW10" s="148">
        <v>698.43</v>
      </c>
      <c r="KX10" s="149">
        <f t="shared" si="75"/>
        <v>6.9843</v>
      </c>
      <c r="KY10" s="181">
        <f>KY$2</f>
        <v>0.000389863547758529</v>
      </c>
      <c r="KZ10" s="151">
        <f t="shared" si="76"/>
        <v>367.252265795913</v>
      </c>
      <c r="LB10" s="147">
        <v>46066</v>
      </c>
      <c r="LC10" s="148">
        <v>693.98</v>
      </c>
      <c r="LD10" s="149">
        <f t="shared" si="77"/>
        <v>6.9398</v>
      </c>
      <c r="LE10" s="181">
        <f>LE$2</f>
        <v>0.000391389432485631</v>
      </c>
      <c r="LF10" s="151">
        <f t="shared" si="78"/>
        <v>368.16622957405</v>
      </c>
      <c r="LH10" s="147">
        <v>46106</v>
      </c>
      <c r="LI10" s="148">
        <v>689.11</v>
      </c>
      <c r="LJ10" s="149">
        <f t="shared" si="79"/>
        <v>6.8911</v>
      </c>
      <c r="LK10" s="181">
        <f>LK$2</f>
        <v>0.000386847195357504</v>
      </c>
      <c r="LL10" s="151">
        <f t="shared" si="80"/>
        <v>375.121533572609</v>
      </c>
      <c r="LN10" s="147">
        <v>46136</v>
      </c>
      <c r="LO10" s="148">
        <v>686.74</v>
      </c>
      <c r="LP10" s="149">
        <f t="shared" si="81"/>
        <v>6.8674</v>
      </c>
      <c r="LQ10" s="181">
        <f>LQ$2</f>
        <v>0.00038535645472082</v>
      </c>
      <c r="LR10" s="151">
        <f t="shared" si="82"/>
        <v>377.872266068473</v>
      </c>
      <c r="LT10" s="147">
        <v>46167</v>
      </c>
      <c r="LU10" s="148">
        <v>683.18</v>
      </c>
      <c r="LV10" s="149">
        <f t="shared" si="83"/>
        <v>6.8318</v>
      </c>
      <c r="LW10" s="181">
        <f>LW$2</f>
        <v>0.000382409177820421</v>
      </c>
      <c r="LX10" s="151">
        <f t="shared" si="84"/>
        <v>382.768816417189</v>
      </c>
      <c r="LZ10" s="147">
        <v>46197</v>
      </c>
      <c r="MA10" s="148">
        <v>681.95</v>
      </c>
      <c r="MB10" s="149">
        <f t="shared" si="85"/>
        <v>6.8195</v>
      </c>
      <c r="MC10" s="181">
        <f>MC$2</f>
        <v>0.000380952380952127</v>
      </c>
      <c r="MD10" s="151">
        <f t="shared" si="86"/>
        <v>384.925581054586</v>
      </c>
    </row>
    <row r="11" spans="2:342">
      <c r="B11" s="168" t="s">
        <v>1867</v>
      </c>
      <c r="C11" s="168" t="s">
        <v>3238</v>
      </c>
      <c r="D11" s="149">
        <f t="shared" si="87"/>
        <v>6.4749</v>
      </c>
      <c r="E11" s="181">
        <v>0.000432900432900433</v>
      </c>
      <c r="F11" s="151">
        <f t="shared" si="88"/>
        <v>356.762266598712</v>
      </c>
      <c r="H11" s="168" t="s">
        <v>1535</v>
      </c>
      <c r="I11" s="168" t="str">
        <f>美元!B11</f>
        <v>640.32</v>
      </c>
      <c r="J11" s="149">
        <f t="shared" si="89"/>
        <v>6.4032</v>
      </c>
      <c r="K11" s="181">
        <v>0.000434782608695652</v>
      </c>
      <c r="L11" s="151">
        <f t="shared" si="90"/>
        <v>359.195402298851</v>
      </c>
      <c r="N11" s="168" t="s">
        <v>229</v>
      </c>
      <c r="O11" s="168" t="s">
        <v>230</v>
      </c>
      <c r="P11" s="149">
        <f t="shared" si="91"/>
        <v>6.3929</v>
      </c>
      <c r="Q11" s="181">
        <v>0.000434782608695652</v>
      </c>
      <c r="R11" s="151">
        <f t="shared" si="92"/>
        <v>359.774124419278</v>
      </c>
      <c r="T11" s="168" t="s">
        <v>231</v>
      </c>
      <c r="U11" s="168" t="s">
        <v>232</v>
      </c>
      <c r="V11" s="149">
        <f t="shared" si="93"/>
        <v>6.3692</v>
      </c>
      <c r="W11" s="181">
        <v>0.000434782608695652</v>
      </c>
      <c r="X11" s="151">
        <f t="shared" si="94"/>
        <v>361.11285561766</v>
      </c>
      <c r="Z11" s="168" t="s">
        <v>233</v>
      </c>
      <c r="AA11" s="168" t="s">
        <v>234</v>
      </c>
      <c r="AB11" s="149">
        <f t="shared" si="95"/>
        <v>6.3677</v>
      </c>
      <c r="AC11" s="181">
        <f t="shared" si="96"/>
        <v>0.000434782608695652</v>
      </c>
      <c r="AD11" s="151">
        <f t="shared" si="97"/>
        <v>361.197920756317</v>
      </c>
      <c r="AF11" s="168" t="s">
        <v>235</v>
      </c>
      <c r="AG11" s="168" t="s">
        <v>236</v>
      </c>
      <c r="AH11" s="149">
        <f t="shared" si="98"/>
        <v>6.3401</v>
      </c>
      <c r="AI11" s="181">
        <v>0.000431965442764579</v>
      </c>
      <c r="AJ11" s="151">
        <f t="shared" si="99"/>
        <v>365.136196589959</v>
      </c>
      <c r="AL11" s="168" t="s">
        <v>237</v>
      </c>
      <c r="AM11" s="168" t="s">
        <v>145</v>
      </c>
      <c r="AN11" s="149">
        <f t="shared" si="100"/>
        <v>6.364</v>
      </c>
      <c r="AO11" s="181">
        <v>0.000431034482758621</v>
      </c>
      <c r="AP11" s="151">
        <f t="shared" si="101"/>
        <v>364.550597108736</v>
      </c>
      <c r="AR11" s="168" t="s">
        <v>238</v>
      </c>
      <c r="AS11" s="168" t="s">
        <v>239</v>
      </c>
      <c r="AT11" s="149">
        <f t="shared" si="102"/>
        <v>6.4596</v>
      </c>
      <c r="AU11" s="181">
        <v>0.000430292598967298</v>
      </c>
      <c r="AV11" s="151">
        <f t="shared" si="134"/>
        <v>359.77459904638</v>
      </c>
      <c r="AX11" s="168" t="s">
        <v>240</v>
      </c>
      <c r="AY11" s="168" t="s">
        <v>241</v>
      </c>
      <c r="AZ11" s="149">
        <f t="shared" si="104"/>
        <v>6.6566</v>
      </c>
      <c r="BA11" s="181">
        <v>0.000429737859905458</v>
      </c>
      <c r="BB11" s="151">
        <f t="shared" si="135"/>
        <v>349.577862572484</v>
      </c>
      <c r="BD11" s="168" t="s">
        <v>242</v>
      </c>
      <c r="BE11" s="168" t="s">
        <v>243</v>
      </c>
      <c r="BF11" s="149">
        <f t="shared" si="106"/>
        <v>6.7079</v>
      </c>
      <c r="BG11" s="181">
        <v>0.00042863266180883</v>
      </c>
      <c r="BH11" s="151">
        <f t="shared" si="136"/>
        <v>347.798864025999</v>
      </c>
      <c r="BJ11" s="168" t="s">
        <v>244</v>
      </c>
      <c r="BK11" s="168" t="s">
        <v>245</v>
      </c>
      <c r="BL11" s="149">
        <f t="shared" si="108"/>
        <v>6.7522</v>
      </c>
      <c r="BM11" s="181">
        <v>0.000428816466552316</v>
      </c>
      <c r="BN11" s="151">
        <f t="shared" si="137"/>
        <v>345.368916797488</v>
      </c>
      <c r="BP11" s="168" t="s">
        <v>246</v>
      </c>
      <c r="BQ11" s="168" t="s">
        <v>247</v>
      </c>
      <c r="BR11" s="149">
        <f t="shared" si="110"/>
        <v>6.8388</v>
      </c>
      <c r="BS11" s="181">
        <v>0.000428816466552316</v>
      </c>
      <c r="BT11" s="151">
        <f t="shared" si="138"/>
        <v>340.995496285898</v>
      </c>
      <c r="BV11" s="168" t="s">
        <v>248</v>
      </c>
      <c r="BW11" s="168" t="s">
        <v>249</v>
      </c>
      <c r="BX11" s="149">
        <f t="shared" si="112"/>
        <v>6.992</v>
      </c>
      <c r="BY11" s="181">
        <v>0.000428816466552316</v>
      </c>
      <c r="BZ11" s="151">
        <f t="shared" si="139"/>
        <v>333.524027459954</v>
      </c>
      <c r="CB11" s="168" t="s">
        <v>250</v>
      </c>
      <c r="CC11" s="168" t="s">
        <v>251</v>
      </c>
      <c r="CD11" s="149">
        <f t="shared" si="114"/>
        <v>7.123</v>
      </c>
      <c r="CE11" s="181">
        <v>0.000428816466552316</v>
      </c>
      <c r="CF11" s="151">
        <f t="shared" si="140"/>
        <v>327.390144601993</v>
      </c>
      <c r="CH11" s="168" t="s">
        <v>252</v>
      </c>
      <c r="CI11" s="168" t="s">
        <v>253</v>
      </c>
      <c r="CJ11" s="149">
        <f t="shared" si="116"/>
        <v>7.1281</v>
      </c>
      <c r="CK11" s="181">
        <v>0.000428816466552316</v>
      </c>
      <c r="CL11" s="151">
        <f t="shared" si="117"/>
        <v>327.155904097866</v>
      </c>
      <c r="CN11" s="168" t="s">
        <v>254</v>
      </c>
      <c r="CO11" s="168" t="s">
        <v>255</v>
      </c>
      <c r="CP11" s="149">
        <f t="shared" si="0"/>
        <v>6.981</v>
      </c>
      <c r="CQ11" s="181">
        <v>0.000428816466552316</v>
      </c>
      <c r="CR11" s="151">
        <f t="shared" si="1"/>
        <v>334.049563099842</v>
      </c>
      <c r="CT11" s="168" t="s">
        <v>256</v>
      </c>
      <c r="CU11" s="168" t="s">
        <v>257</v>
      </c>
      <c r="CV11" s="149">
        <f t="shared" si="2"/>
        <v>6.7222</v>
      </c>
      <c r="CW11" s="181">
        <v>0.000428816466552316</v>
      </c>
      <c r="CX11" s="151">
        <f t="shared" si="3"/>
        <v>346.910237719794</v>
      </c>
      <c r="CZ11" s="172">
        <v>44978</v>
      </c>
      <c r="DA11" s="168">
        <v>685.57</v>
      </c>
      <c r="DB11" s="149">
        <f t="shared" si="118"/>
        <v>6.8557</v>
      </c>
      <c r="DC11" s="181">
        <f t="shared" si="119"/>
        <v>0.000428816</v>
      </c>
      <c r="DD11" s="151">
        <f t="shared" si="120"/>
        <v>340.155277684082</v>
      </c>
      <c r="DF11" s="172">
        <v>45009</v>
      </c>
      <c r="DG11" s="168">
        <v>683.74</v>
      </c>
      <c r="DH11" s="149">
        <f t="shared" si="4"/>
        <v>6.8374</v>
      </c>
      <c r="DI11" s="181">
        <f t="shared" si="5"/>
        <v>0.000428816</v>
      </c>
      <c r="DJ11" s="151">
        <f t="shared" si="6"/>
        <v>341.065688305315</v>
      </c>
      <c r="DL11" s="172">
        <v>45037</v>
      </c>
      <c r="DM11" s="168">
        <v>687.52</v>
      </c>
      <c r="DN11" s="149">
        <f t="shared" si="7"/>
        <v>6.8752</v>
      </c>
      <c r="DO11" s="181">
        <f t="shared" si="121"/>
        <v>0.000425441</v>
      </c>
      <c r="DP11" s="151">
        <f t="shared" si="8"/>
        <v>341.881281241532</v>
      </c>
      <c r="DR11" s="172">
        <v>45070</v>
      </c>
      <c r="DS11" s="168">
        <v>705.6</v>
      </c>
      <c r="DT11" s="149">
        <f t="shared" si="9"/>
        <v>7.056</v>
      </c>
      <c r="DU11" s="181">
        <f t="shared" si="10"/>
        <v>0.000422833</v>
      </c>
      <c r="DV11" s="151">
        <f t="shared" si="11"/>
        <v>335.175721878544</v>
      </c>
      <c r="DX11" s="172">
        <v>45098</v>
      </c>
      <c r="DY11" s="168">
        <v>717.95</v>
      </c>
      <c r="DZ11" s="149">
        <f t="shared" si="12"/>
        <v>7.1795</v>
      </c>
      <c r="EA11" s="181">
        <f t="shared" si="13"/>
        <v>0.00041407867494824</v>
      </c>
      <c r="EB11" s="151">
        <f t="shared" si="14"/>
        <v>336.37439933143</v>
      </c>
      <c r="ED11" s="172">
        <v>45131</v>
      </c>
      <c r="EE11" s="168">
        <v>714.51</v>
      </c>
      <c r="EF11" s="149">
        <f t="shared" si="15"/>
        <v>7.1451</v>
      </c>
      <c r="EG11" s="181">
        <f t="shared" si="16"/>
        <v>0.000407332</v>
      </c>
      <c r="EH11" s="151">
        <f t="shared" si="17"/>
        <v>343.592091461282</v>
      </c>
      <c r="EJ11" s="172">
        <v>45162</v>
      </c>
      <c r="EK11" s="168">
        <v>718.86</v>
      </c>
      <c r="EL11" s="149">
        <f t="shared" si="18"/>
        <v>7.1886</v>
      </c>
      <c r="EM11" s="181">
        <f t="shared" si="19"/>
        <v>0.000399202</v>
      </c>
      <c r="EN11" s="151">
        <f t="shared" si="20"/>
        <v>348.468056360426</v>
      </c>
      <c r="EP11" s="173">
        <v>45190</v>
      </c>
      <c r="EQ11" s="186" t="s">
        <v>3239</v>
      </c>
      <c r="ER11" s="149">
        <f t="shared" si="21"/>
        <v>7.173</v>
      </c>
      <c r="ES11" s="181">
        <f t="shared" si="22"/>
        <v>0.000398406</v>
      </c>
      <c r="ET11" s="151">
        <f t="shared" si="23"/>
        <v>349.923652502749</v>
      </c>
      <c r="EV11" s="173">
        <v>45223</v>
      </c>
      <c r="EW11" s="186">
        <v>717.86</v>
      </c>
      <c r="EX11" s="149">
        <f t="shared" si="24"/>
        <v>7.1786</v>
      </c>
      <c r="EY11" s="181">
        <f t="shared" si="25"/>
        <v>0.00040016006402561</v>
      </c>
      <c r="EZ11" s="151">
        <f t="shared" si="26"/>
        <v>348.118017440727</v>
      </c>
      <c r="FB11" s="173">
        <v>45253</v>
      </c>
      <c r="FC11" s="186">
        <v>712.12</v>
      </c>
      <c r="FD11" s="149">
        <f t="shared" si="27"/>
        <v>7.1212</v>
      </c>
      <c r="FE11" s="181">
        <f t="shared" si="28"/>
        <v>0.000399202</v>
      </c>
      <c r="FF11" s="151">
        <f t="shared" si="29"/>
        <v>351.766200914531</v>
      </c>
      <c r="FH11" s="173">
        <v>45282</v>
      </c>
      <c r="FI11" s="186">
        <v>709.53</v>
      </c>
      <c r="FJ11" s="149">
        <f t="shared" si="30"/>
        <v>7.0953</v>
      </c>
      <c r="FK11" s="181">
        <f t="shared" si="31"/>
        <v>0.000397614</v>
      </c>
      <c r="FL11" s="151">
        <f t="shared" si="32"/>
        <v>354.460274667959</v>
      </c>
      <c r="FN11" s="173">
        <v>45344</v>
      </c>
      <c r="FO11" s="186">
        <v>710.18</v>
      </c>
      <c r="FP11" s="149">
        <f t="shared" si="33"/>
        <v>7.1018</v>
      </c>
      <c r="FQ11" s="181">
        <f t="shared" si="34"/>
        <v>0.000392157</v>
      </c>
      <c r="FR11" s="151">
        <f t="shared" si="35"/>
        <v>359.063773620816</v>
      </c>
      <c r="FT11" s="173">
        <v>45373</v>
      </c>
      <c r="FU11" s="186">
        <v>710.04</v>
      </c>
      <c r="FV11" s="149">
        <f t="shared" si="36"/>
        <v>7.1004</v>
      </c>
      <c r="FW11" s="181">
        <f t="shared" si="37"/>
        <v>0.000387597</v>
      </c>
      <c r="FX11" s="151">
        <f t="shared" si="38"/>
        <v>363.359716241363</v>
      </c>
      <c r="FZ11" s="173">
        <v>45405</v>
      </c>
      <c r="GA11" s="186">
        <v>710.59</v>
      </c>
      <c r="GB11" s="149">
        <f t="shared" si="39"/>
        <v>7.1059</v>
      </c>
      <c r="GC11" s="181">
        <f t="shared" si="40"/>
        <v>0.0003861</v>
      </c>
      <c r="GD11" s="151">
        <f t="shared" si="41"/>
        <v>364.486214273011</v>
      </c>
      <c r="GF11" s="173">
        <v>45436</v>
      </c>
      <c r="GG11" s="186">
        <v>711.02</v>
      </c>
      <c r="GH11" s="149">
        <f t="shared" si="42"/>
        <v>7.1102</v>
      </c>
      <c r="GI11" s="181">
        <f t="shared" si="43"/>
        <v>0.000384615</v>
      </c>
      <c r="GJ11" s="151">
        <f t="shared" si="44"/>
        <v>365.672217378217</v>
      </c>
      <c r="GL11" s="173">
        <v>45464</v>
      </c>
      <c r="GM11" s="186">
        <v>711.96</v>
      </c>
      <c r="GN11" s="149">
        <f t="shared" si="45"/>
        <v>7.1196</v>
      </c>
      <c r="GO11" s="181">
        <f t="shared" si="46"/>
        <v>0.000380952</v>
      </c>
      <c r="GP11" s="151">
        <f t="shared" si="47"/>
        <v>368.700857492363</v>
      </c>
      <c r="GR11" s="173">
        <v>45497</v>
      </c>
      <c r="GS11" s="186">
        <v>713.58</v>
      </c>
      <c r="GT11" s="149">
        <f t="shared" si="48"/>
        <v>7.1358</v>
      </c>
      <c r="GU11" s="181">
        <f t="shared" si="122"/>
        <v>0.000369686</v>
      </c>
      <c r="GV11" s="151">
        <f t="shared" si="49"/>
        <v>379.074286814523</v>
      </c>
      <c r="GX11" s="173">
        <v>45527</v>
      </c>
      <c r="GY11" s="186">
        <v>713.58</v>
      </c>
      <c r="GZ11" s="149">
        <f t="shared" si="123"/>
        <v>7.1358</v>
      </c>
      <c r="HA11" s="181">
        <f t="shared" si="124"/>
        <v>0.000369004</v>
      </c>
      <c r="HB11" s="151">
        <f t="shared" si="125"/>
        <v>379.774898904385</v>
      </c>
      <c r="HD11" s="147">
        <v>45558</v>
      </c>
      <c r="HE11" s="152">
        <v>705.31</v>
      </c>
      <c r="HF11" s="149">
        <f t="shared" si="50"/>
        <v>7.0531</v>
      </c>
      <c r="HG11" s="181">
        <f>HG$2</f>
        <v>0.0003663</v>
      </c>
      <c r="HH11" s="151">
        <f t="shared" si="126"/>
        <v>387.064231331291</v>
      </c>
      <c r="HJ11" s="147">
        <v>45589</v>
      </c>
      <c r="HK11" s="152">
        <v>712.86</v>
      </c>
      <c r="HL11" s="149">
        <f t="shared" si="127"/>
        <v>7.1286</v>
      </c>
      <c r="HM11" s="181">
        <f>HM$2</f>
        <v>0.000367647</v>
      </c>
      <c r="HN11" s="151">
        <f t="shared" si="128"/>
        <v>381.561657997372</v>
      </c>
      <c r="HP11" s="147">
        <v>45618</v>
      </c>
      <c r="HQ11" s="177">
        <v>719.42</v>
      </c>
      <c r="HR11" s="149">
        <f t="shared" si="129"/>
        <v>7.1942</v>
      </c>
      <c r="HS11" s="181">
        <f>HS$2</f>
        <v>0.000378072</v>
      </c>
      <c r="HT11" s="151">
        <f t="shared" si="130"/>
        <v>367.657117706001</v>
      </c>
      <c r="HV11" s="147">
        <v>45650</v>
      </c>
      <c r="HW11" s="152">
        <v>718.76</v>
      </c>
      <c r="HX11" s="149">
        <f t="shared" si="51"/>
        <v>7.1876</v>
      </c>
      <c r="HY11" s="181">
        <f>HY$2</f>
        <v>0.000408997955009684</v>
      </c>
      <c r="HZ11" s="151">
        <f t="shared" si="52"/>
        <v>340.169180255333</v>
      </c>
      <c r="IB11" s="147">
        <v>45667</v>
      </c>
      <c r="IC11" s="152">
        <v>718.91</v>
      </c>
      <c r="ID11" s="149">
        <f t="shared" si="53"/>
        <v>7.1891</v>
      </c>
      <c r="IE11" s="181">
        <f>IE$2</f>
        <v>0.000408997955009684</v>
      </c>
      <c r="IF11" s="151">
        <f t="shared" si="54"/>
        <v>340.098204226292</v>
      </c>
      <c r="IH11" s="147">
        <v>45709</v>
      </c>
      <c r="II11" s="148">
        <v>716.96</v>
      </c>
      <c r="IJ11" s="149">
        <f t="shared" si="131"/>
        <v>7.1696</v>
      </c>
      <c r="IK11" s="181">
        <f t="shared" si="132"/>
        <v>0.00038550501156521</v>
      </c>
      <c r="IL11" s="151">
        <f t="shared" si="133"/>
        <v>361.805400580172</v>
      </c>
      <c r="IN11" s="147">
        <v>45740</v>
      </c>
      <c r="IO11" s="152">
        <v>717.8</v>
      </c>
      <c r="IP11" s="149">
        <f t="shared" si="55"/>
        <v>7.178</v>
      </c>
      <c r="IQ11" s="181">
        <f>IQ$2</f>
        <v>0.000377358490566418</v>
      </c>
      <c r="IR11" s="151">
        <f t="shared" si="56"/>
        <v>369.183616605925</v>
      </c>
      <c r="IT11" s="170">
        <v>45770</v>
      </c>
      <c r="IU11" s="152">
        <v>721.16</v>
      </c>
      <c r="IV11" s="149">
        <f t="shared" si="57"/>
        <v>7.2116</v>
      </c>
      <c r="IW11" s="181">
        <f>IW$2</f>
        <v>0.000371747211896065</v>
      </c>
      <c r="IX11" s="151">
        <f t="shared" si="58"/>
        <v>373.010150313229</v>
      </c>
      <c r="IZ11" s="170">
        <v>45800</v>
      </c>
      <c r="JA11" s="152">
        <v>719.19</v>
      </c>
      <c r="JB11" s="149">
        <f t="shared" si="59"/>
        <v>7.1919</v>
      </c>
      <c r="JC11" s="181">
        <f>JC$2</f>
        <v>0.000372786579683063</v>
      </c>
      <c r="JD11" s="151">
        <f t="shared" si="60"/>
        <v>372.989057133788</v>
      </c>
      <c r="JF11" s="170">
        <v>45831</v>
      </c>
      <c r="JG11" s="152">
        <v>717.1</v>
      </c>
      <c r="JH11" s="149">
        <f t="shared" si="61"/>
        <v>7.171</v>
      </c>
      <c r="JI11" s="181">
        <f>JI$2</f>
        <v>0.000379506641365931</v>
      </c>
      <c r="JJ11" s="151">
        <f t="shared" si="62"/>
        <v>367.452238181848</v>
      </c>
      <c r="JL11" s="147">
        <v>45862</v>
      </c>
      <c r="JM11" s="152">
        <v>713.85</v>
      </c>
      <c r="JN11" s="149">
        <f t="shared" si="63"/>
        <v>7.1385</v>
      </c>
      <c r="JO11" s="181">
        <f>JO$2</f>
        <v>0.000389105058365833</v>
      </c>
      <c r="JP11" s="151">
        <f t="shared" si="64"/>
        <v>360.019611963229</v>
      </c>
      <c r="JR11" s="147">
        <v>45891</v>
      </c>
      <c r="JS11" s="152">
        <v>713.21</v>
      </c>
      <c r="JT11" s="149">
        <f t="shared" si="65"/>
        <v>7.1321</v>
      </c>
      <c r="JU11" s="181">
        <f>JU$2</f>
        <v>0.000398803589232621</v>
      </c>
      <c r="JV11" s="151">
        <f t="shared" si="66"/>
        <v>351.579478694634</v>
      </c>
      <c r="JX11" s="147">
        <v>45923</v>
      </c>
      <c r="JY11" s="152">
        <v>710.57</v>
      </c>
      <c r="JZ11" s="149">
        <f t="shared" si="67"/>
        <v>7.1057</v>
      </c>
      <c r="KA11" s="181">
        <f>KA$2</f>
        <v>0.000407331975560629</v>
      </c>
      <c r="KB11" s="151">
        <f t="shared" si="68"/>
        <v>345.497276833627</v>
      </c>
      <c r="KD11" s="147">
        <v>45954</v>
      </c>
      <c r="KE11" s="148">
        <v>709.28</v>
      </c>
      <c r="KF11" s="149">
        <f t="shared" si="69"/>
        <v>7.0928</v>
      </c>
      <c r="KG11" s="181">
        <f>KG$2</f>
        <v>0.000406504065040592</v>
      </c>
      <c r="KH11" s="151">
        <f t="shared" si="70"/>
        <v>346.830588766122</v>
      </c>
      <c r="KJ11" s="147">
        <v>45982</v>
      </c>
      <c r="KK11" s="148">
        <v>708.75</v>
      </c>
      <c r="KL11" s="149">
        <f t="shared" si="71"/>
        <v>7.0875</v>
      </c>
      <c r="KM11" s="181">
        <f>KM$2</f>
        <v>0.000406091370558754</v>
      </c>
      <c r="KN11" s="151">
        <f t="shared" si="72"/>
        <v>347.44268077569</v>
      </c>
      <c r="KP11" s="147">
        <v>46015</v>
      </c>
      <c r="KQ11" s="148">
        <v>704.71</v>
      </c>
      <c r="KR11" s="149">
        <f t="shared" si="73"/>
        <v>7.0471</v>
      </c>
      <c r="KS11" s="181">
        <f>KS$2</f>
        <v>0.000404858299594806</v>
      </c>
      <c r="KT11" s="151">
        <f t="shared" si="74"/>
        <v>350.49878673526</v>
      </c>
      <c r="KV11" s="147">
        <v>46045</v>
      </c>
      <c r="KW11" s="148">
        <v>699.29</v>
      </c>
      <c r="KX11" s="149">
        <f t="shared" si="75"/>
        <v>6.9929</v>
      </c>
      <c r="KY11" s="181">
        <f>KY$2</f>
        <v>0.000389863547758529</v>
      </c>
      <c r="KZ11" s="151">
        <f t="shared" si="76"/>
        <v>366.800612049134</v>
      </c>
      <c r="LB11" s="147">
        <v>46065</v>
      </c>
      <c r="LC11" s="148">
        <v>694.57</v>
      </c>
      <c r="LD11" s="149">
        <f t="shared" si="77"/>
        <v>6.9457</v>
      </c>
      <c r="LE11" s="181">
        <f>LE$2</f>
        <v>0.000391389432485631</v>
      </c>
      <c r="LF11" s="151">
        <f t="shared" si="78"/>
        <v>367.853492088341</v>
      </c>
      <c r="LH11" s="147">
        <v>46105</v>
      </c>
      <c r="LI11" s="148">
        <v>689.43</v>
      </c>
      <c r="LJ11" s="149">
        <f t="shared" si="79"/>
        <v>6.8943</v>
      </c>
      <c r="LK11" s="181">
        <f>LK$2</f>
        <v>0.000386847195357504</v>
      </c>
      <c r="LL11" s="151">
        <f t="shared" si="80"/>
        <v>374.947420333058</v>
      </c>
      <c r="LN11" s="147">
        <v>46135</v>
      </c>
      <c r="LO11" s="148">
        <v>686.5</v>
      </c>
      <c r="LP11" s="149">
        <f t="shared" si="81"/>
        <v>6.865</v>
      </c>
      <c r="LQ11" s="181">
        <f>LQ$2</f>
        <v>0.00038535645472082</v>
      </c>
      <c r="LR11" s="151">
        <f t="shared" si="82"/>
        <v>378.004369992517</v>
      </c>
      <c r="LT11" s="147">
        <v>46164</v>
      </c>
      <c r="LU11" s="148">
        <v>683.73</v>
      </c>
      <c r="LV11" s="149">
        <f t="shared" si="83"/>
        <v>6.8373</v>
      </c>
      <c r="LW11" s="181">
        <f>LW$2</f>
        <v>0.000382409177820421</v>
      </c>
      <c r="LX11" s="151">
        <f t="shared" si="84"/>
        <v>382.460912933315</v>
      </c>
      <c r="LZ11" s="147">
        <v>46196</v>
      </c>
      <c r="MA11" s="148">
        <v>681.71</v>
      </c>
      <c r="MB11" s="149">
        <f t="shared" si="85"/>
        <v>6.8171</v>
      </c>
      <c r="MC11" s="181">
        <f>MC$2</f>
        <v>0.000380952380952127</v>
      </c>
      <c r="MD11" s="151">
        <f t="shared" si="86"/>
        <v>385.061096360879</v>
      </c>
    </row>
    <row r="12" spans="2:342">
      <c r="B12" s="168" t="s">
        <v>1885</v>
      </c>
      <c r="C12" s="168" t="s">
        <v>3287</v>
      </c>
      <c r="D12" s="149">
        <f t="shared" si="87"/>
        <v>6.4693</v>
      </c>
      <c r="E12" s="181">
        <v>0.000432900432900433</v>
      </c>
      <c r="F12" s="151">
        <f t="shared" si="88"/>
        <v>357.07108960784</v>
      </c>
      <c r="H12" s="168" t="s">
        <v>1550</v>
      </c>
      <c r="I12" s="168" t="str">
        <f>美元!B12</f>
        <v>638.9</v>
      </c>
      <c r="J12" s="149">
        <f t="shared" si="89"/>
        <v>6.389</v>
      </c>
      <c r="K12" s="181">
        <v>0.000434782608695652</v>
      </c>
      <c r="L12" s="151">
        <f t="shared" si="90"/>
        <v>359.993739239318</v>
      </c>
      <c r="N12" s="168" t="s">
        <v>258</v>
      </c>
      <c r="O12" s="168" t="s">
        <v>259</v>
      </c>
      <c r="P12" s="149">
        <f t="shared" si="91"/>
        <v>6.3952</v>
      </c>
      <c r="Q12" s="181">
        <v>0.000434782608695652</v>
      </c>
      <c r="R12" s="151">
        <f t="shared" si="92"/>
        <v>359.644733550163</v>
      </c>
      <c r="T12" s="168" t="s">
        <v>260</v>
      </c>
      <c r="U12" s="168" t="s">
        <v>261</v>
      </c>
      <c r="V12" s="149">
        <f t="shared" si="93"/>
        <v>6.3651</v>
      </c>
      <c r="W12" s="181">
        <v>0.000434782608695652</v>
      </c>
      <c r="X12" s="151">
        <f t="shared" si="94"/>
        <v>361.345461972318</v>
      </c>
      <c r="Z12" s="168" t="s">
        <v>262</v>
      </c>
      <c r="AA12" s="168" t="s">
        <v>263</v>
      </c>
      <c r="AB12" s="149">
        <f t="shared" si="95"/>
        <v>6.3542</v>
      </c>
      <c r="AC12" s="181">
        <f t="shared" si="96"/>
        <v>0.000434782608695652</v>
      </c>
      <c r="AD12" s="151">
        <f t="shared" si="97"/>
        <v>361.965314280319</v>
      </c>
      <c r="AF12" s="168" t="s">
        <v>264</v>
      </c>
      <c r="AG12" s="168" t="s">
        <v>265</v>
      </c>
      <c r="AH12" s="149">
        <f t="shared" si="98"/>
        <v>6.3343</v>
      </c>
      <c r="AI12" s="181">
        <v>0.000431965442764579</v>
      </c>
      <c r="AJ12" s="151">
        <f t="shared" si="99"/>
        <v>365.470533444895</v>
      </c>
      <c r="AL12" s="168" t="s">
        <v>266</v>
      </c>
      <c r="AM12" s="168" t="s">
        <v>267</v>
      </c>
      <c r="AN12" s="149">
        <f t="shared" si="100"/>
        <v>6.3558</v>
      </c>
      <c r="AO12" s="181">
        <v>0.000431034482758621</v>
      </c>
      <c r="AP12" s="151">
        <f t="shared" si="101"/>
        <v>365.020925768589</v>
      </c>
      <c r="AR12" s="168" t="s">
        <v>268</v>
      </c>
      <c r="AS12" s="168" t="s">
        <v>269</v>
      </c>
      <c r="AT12" s="149">
        <f t="shared" si="102"/>
        <v>6.4098</v>
      </c>
      <c r="AU12" s="181">
        <v>0.000430292598967298</v>
      </c>
      <c r="AV12" s="151">
        <f t="shared" si="134"/>
        <v>362.569814970826</v>
      </c>
      <c r="AX12" s="168" t="s">
        <v>270</v>
      </c>
      <c r="AY12" s="168" t="s">
        <v>271</v>
      </c>
      <c r="AZ12" s="149">
        <f t="shared" si="104"/>
        <v>6.6756</v>
      </c>
      <c r="BA12" s="181">
        <v>0.000429737859905458</v>
      </c>
      <c r="BB12" s="151">
        <f t="shared" si="135"/>
        <v>348.582898915453</v>
      </c>
      <c r="BD12" s="168" t="s">
        <v>272</v>
      </c>
      <c r="BE12" s="168" t="s">
        <v>273</v>
      </c>
      <c r="BF12" s="149">
        <f t="shared" si="106"/>
        <v>6.7109</v>
      </c>
      <c r="BG12" s="181">
        <v>0.00042863266180883</v>
      </c>
      <c r="BH12" s="151">
        <f t="shared" si="136"/>
        <v>347.643386133007</v>
      </c>
      <c r="BJ12" s="168" t="s">
        <v>274</v>
      </c>
      <c r="BK12" s="168" t="s">
        <v>275</v>
      </c>
      <c r="BL12" s="149">
        <f t="shared" si="108"/>
        <v>6.762</v>
      </c>
      <c r="BM12" s="181">
        <v>0.000428816466552316</v>
      </c>
      <c r="BN12" s="151">
        <f t="shared" si="137"/>
        <v>344.868382135463</v>
      </c>
      <c r="BP12" s="168" t="s">
        <v>276</v>
      </c>
      <c r="BQ12" s="168" t="s">
        <v>277</v>
      </c>
      <c r="BR12" s="149">
        <f t="shared" si="110"/>
        <v>6.8523</v>
      </c>
      <c r="BS12" s="181">
        <v>0.000428816466552316</v>
      </c>
      <c r="BT12" s="151">
        <f t="shared" si="138"/>
        <v>340.323686937232</v>
      </c>
      <c r="BV12" s="168" t="s">
        <v>278</v>
      </c>
      <c r="BW12" s="168" t="s">
        <v>279</v>
      </c>
      <c r="BX12" s="149">
        <f t="shared" si="112"/>
        <v>6.9798</v>
      </c>
      <c r="BY12" s="181">
        <v>0.000428816466552316</v>
      </c>
      <c r="BZ12" s="151">
        <f t="shared" si="139"/>
        <v>334.106994469755</v>
      </c>
      <c r="CB12" s="168" t="s">
        <v>280</v>
      </c>
      <c r="CC12" s="168" t="s">
        <v>281</v>
      </c>
      <c r="CD12" s="149">
        <f t="shared" si="114"/>
        <v>7.1186</v>
      </c>
      <c r="CE12" s="181">
        <v>0.000428816466552316</v>
      </c>
      <c r="CF12" s="151">
        <f t="shared" si="140"/>
        <v>327.592504144073</v>
      </c>
      <c r="CH12" s="168" t="s">
        <v>282</v>
      </c>
      <c r="CI12" s="168" t="s">
        <v>283</v>
      </c>
      <c r="CJ12" s="149">
        <f t="shared" si="116"/>
        <v>7.1667</v>
      </c>
      <c r="CK12" s="181">
        <v>0.000428816466552316</v>
      </c>
      <c r="CL12" s="151">
        <f t="shared" si="117"/>
        <v>325.39383537751</v>
      </c>
      <c r="CN12" s="168" t="s">
        <v>284</v>
      </c>
      <c r="CO12" s="168" t="s">
        <v>285</v>
      </c>
      <c r="CP12" s="149">
        <f t="shared" si="0"/>
        <v>6.9713</v>
      </c>
      <c r="CQ12" s="181">
        <v>0.000428816466552316</v>
      </c>
      <c r="CR12" s="151">
        <f t="shared" si="1"/>
        <v>334.514366043636</v>
      </c>
      <c r="CT12" s="168" t="s">
        <v>286</v>
      </c>
      <c r="CU12" s="168" t="s">
        <v>287</v>
      </c>
      <c r="CV12" s="149">
        <f t="shared" si="2"/>
        <v>6.7135</v>
      </c>
      <c r="CW12" s="181">
        <v>0.000428816466552316</v>
      </c>
      <c r="CX12" s="151">
        <f t="shared" si="3"/>
        <v>347.359797423102</v>
      </c>
      <c r="CZ12" s="172">
        <v>44977</v>
      </c>
      <c r="DA12" s="168">
        <v>686.43</v>
      </c>
      <c r="DB12" s="149">
        <f t="shared" si="118"/>
        <v>6.8643</v>
      </c>
      <c r="DC12" s="181">
        <f t="shared" si="119"/>
        <v>0.000428816</v>
      </c>
      <c r="DD12" s="151">
        <f t="shared" si="120"/>
        <v>339.729111084708</v>
      </c>
      <c r="DF12" s="172">
        <v>45008</v>
      </c>
      <c r="DG12" s="168">
        <v>687.09</v>
      </c>
      <c r="DH12" s="149">
        <f t="shared" si="4"/>
        <v>6.8709</v>
      </c>
      <c r="DI12" s="181">
        <f t="shared" si="5"/>
        <v>0.000428816</v>
      </c>
      <c r="DJ12" s="151">
        <f t="shared" si="6"/>
        <v>339.402776524001</v>
      </c>
      <c r="DL12" s="172">
        <v>45036</v>
      </c>
      <c r="DM12" s="168">
        <v>689.87</v>
      </c>
      <c r="DN12" s="149">
        <f t="shared" si="7"/>
        <v>6.8987</v>
      </c>
      <c r="DO12" s="181">
        <f t="shared" si="121"/>
        <v>0.000425441</v>
      </c>
      <c r="DP12" s="151">
        <f t="shared" si="8"/>
        <v>340.716683547883</v>
      </c>
      <c r="DR12" s="172">
        <v>45069</v>
      </c>
      <c r="DS12" s="168">
        <v>703.26</v>
      </c>
      <c r="DT12" s="149">
        <f t="shared" si="9"/>
        <v>7.0326</v>
      </c>
      <c r="DU12" s="181">
        <f t="shared" si="10"/>
        <v>0.000422833</v>
      </c>
      <c r="DV12" s="151">
        <f t="shared" si="11"/>
        <v>336.290972552826</v>
      </c>
      <c r="DX12" s="172">
        <v>45097</v>
      </c>
      <c r="DY12" s="168">
        <v>715.96</v>
      </c>
      <c r="DZ12" s="149">
        <f t="shared" si="12"/>
        <v>7.1596</v>
      </c>
      <c r="EA12" s="181">
        <f t="shared" si="13"/>
        <v>0.00041407867494824</v>
      </c>
      <c r="EB12" s="151">
        <f t="shared" si="14"/>
        <v>337.309346890888</v>
      </c>
      <c r="ED12" s="172">
        <v>45128</v>
      </c>
      <c r="EE12" s="168">
        <v>714.56</v>
      </c>
      <c r="EF12" s="149">
        <f t="shared" si="15"/>
        <v>7.1456</v>
      </c>
      <c r="EG12" s="181">
        <f t="shared" si="16"/>
        <v>0.000407332</v>
      </c>
      <c r="EH12" s="151">
        <f t="shared" si="17"/>
        <v>343.56804924709</v>
      </c>
      <c r="EJ12" s="172">
        <v>45161</v>
      </c>
      <c r="EK12" s="168">
        <v>719.88</v>
      </c>
      <c r="EL12" s="149">
        <f t="shared" si="18"/>
        <v>7.1988</v>
      </c>
      <c r="EM12" s="181">
        <f t="shared" si="19"/>
        <v>0.000399202</v>
      </c>
      <c r="EN12" s="151">
        <f t="shared" si="20"/>
        <v>347.974310989687</v>
      </c>
      <c r="EP12" s="173">
        <v>45189</v>
      </c>
      <c r="EQ12" s="186" t="s">
        <v>3288</v>
      </c>
      <c r="ER12" s="149">
        <f t="shared" si="21"/>
        <v>7.1732</v>
      </c>
      <c r="ES12" s="181">
        <f t="shared" si="22"/>
        <v>0.000398406</v>
      </c>
      <c r="ET12" s="151">
        <f t="shared" si="23"/>
        <v>349.913896085738</v>
      </c>
      <c r="EV12" s="173">
        <v>45222</v>
      </c>
      <c r="EW12" s="186">
        <v>717.92</v>
      </c>
      <c r="EX12" s="149">
        <f t="shared" si="24"/>
        <v>7.1792</v>
      </c>
      <c r="EY12" s="181">
        <f t="shared" si="25"/>
        <v>0.00040016006402561</v>
      </c>
      <c r="EZ12" s="151">
        <f t="shared" si="26"/>
        <v>348.088923556943</v>
      </c>
      <c r="FB12" s="173">
        <v>45252</v>
      </c>
      <c r="FC12" s="186">
        <v>712.54</v>
      </c>
      <c r="FD12" s="149">
        <f t="shared" si="27"/>
        <v>7.1254</v>
      </c>
      <c r="FE12" s="181">
        <f t="shared" si="28"/>
        <v>0.000399202</v>
      </c>
      <c r="FF12" s="151">
        <f t="shared" si="29"/>
        <v>351.558855636533</v>
      </c>
      <c r="FH12" s="173">
        <v>45281</v>
      </c>
      <c r="FI12" s="186">
        <v>710.12</v>
      </c>
      <c r="FJ12" s="149">
        <f t="shared" si="30"/>
        <v>7.1012</v>
      </c>
      <c r="FK12" s="181">
        <f t="shared" si="31"/>
        <v>0.000397614</v>
      </c>
      <c r="FL12" s="151">
        <f t="shared" si="32"/>
        <v>354.165772947047</v>
      </c>
      <c r="FN12" s="173">
        <v>45343</v>
      </c>
      <c r="FO12" s="186">
        <v>710.3</v>
      </c>
      <c r="FP12" s="149">
        <f t="shared" si="33"/>
        <v>7.103</v>
      </c>
      <c r="FQ12" s="181">
        <f t="shared" si="34"/>
        <v>0.000392157</v>
      </c>
      <c r="FR12" s="151">
        <f t="shared" si="35"/>
        <v>359.003112417332</v>
      </c>
      <c r="FT12" s="173">
        <v>45372</v>
      </c>
      <c r="FU12" s="186">
        <v>709.42</v>
      </c>
      <c r="FV12" s="149">
        <f t="shared" si="36"/>
        <v>7.0942</v>
      </c>
      <c r="FW12" s="181">
        <f t="shared" si="37"/>
        <v>0.000387597</v>
      </c>
      <c r="FX12" s="151">
        <f t="shared" si="38"/>
        <v>363.677275690025</v>
      </c>
      <c r="FZ12" s="173">
        <v>45404</v>
      </c>
      <c r="GA12" s="186">
        <v>710.43</v>
      </c>
      <c r="GB12" s="149">
        <f t="shared" si="39"/>
        <v>7.1043</v>
      </c>
      <c r="GC12" s="181">
        <f t="shared" si="40"/>
        <v>0.0003861</v>
      </c>
      <c r="GD12" s="151">
        <f t="shared" si="41"/>
        <v>364.568302296157</v>
      </c>
      <c r="GF12" s="173">
        <v>45435</v>
      </c>
      <c r="GG12" s="186">
        <v>710.98</v>
      </c>
      <c r="GH12" s="149">
        <f t="shared" si="42"/>
        <v>7.1098</v>
      </c>
      <c r="GI12" s="181">
        <f t="shared" si="43"/>
        <v>0.000384615</v>
      </c>
      <c r="GJ12" s="151">
        <f t="shared" si="44"/>
        <v>365.692790233565</v>
      </c>
      <c r="GL12" s="173">
        <v>45463</v>
      </c>
      <c r="GM12" s="186">
        <v>711.92</v>
      </c>
      <c r="GN12" s="149">
        <f t="shared" si="45"/>
        <v>7.1192</v>
      </c>
      <c r="GO12" s="181">
        <f t="shared" si="46"/>
        <v>0.000380952</v>
      </c>
      <c r="GP12" s="151">
        <f t="shared" si="47"/>
        <v>368.721573351307</v>
      </c>
      <c r="GR12" s="173">
        <v>45496</v>
      </c>
      <c r="GS12" s="186">
        <v>713.34</v>
      </c>
      <c r="GT12" s="149">
        <f t="shared" si="48"/>
        <v>7.1334</v>
      </c>
      <c r="GU12" s="181">
        <f t="shared" si="122"/>
        <v>0.000369686</v>
      </c>
      <c r="GV12" s="151">
        <f t="shared" si="49"/>
        <v>379.201824634967</v>
      </c>
      <c r="GX12" s="173">
        <v>45526</v>
      </c>
      <c r="GY12" s="186">
        <v>712.28</v>
      </c>
      <c r="GZ12" s="149">
        <f t="shared" si="123"/>
        <v>7.1228</v>
      </c>
      <c r="HA12" s="181">
        <f t="shared" si="124"/>
        <v>0.000369004</v>
      </c>
      <c r="HB12" s="151">
        <f t="shared" si="125"/>
        <v>380.468035548087</v>
      </c>
      <c r="HD12" s="147">
        <v>45555</v>
      </c>
      <c r="HE12" s="152">
        <v>706.44</v>
      </c>
      <c r="HF12" s="149">
        <f t="shared" si="50"/>
        <v>7.0644</v>
      </c>
      <c r="HG12" s="181">
        <f>HG$2</f>
        <v>0.0003663</v>
      </c>
      <c r="HH12" s="151">
        <f t="shared" si="126"/>
        <v>386.445095125238</v>
      </c>
      <c r="HJ12" s="147">
        <v>45588</v>
      </c>
      <c r="HK12" s="152">
        <v>712.45</v>
      </c>
      <c r="HL12" s="149">
        <f t="shared" si="127"/>
        <v>7.1245</v>
      </c>
      <c r="HM12" s="181">
        <f>HM$2</f>
        <v>0.000367647</v>
      </c>
      <c r="HN12" s="151">
        <f t="shared" si="128"/>
        <v>381.781238711498</v>
      </c>
      <c r="HP12" s="147">
        <v>45617</v>
      </c>
      <c r="HQ12" s="177">
        <v>719.34</v>
      </c>
      <c r="HR12" s="149">
        <f t="shared" si="129"/>
        <v>7.1934</v>
      </c>
      <c r="HS12" s="181">
        <f>HS$2</f>
        <v>0.000378072</v>
      </c>
      <c r="HT12" s="151">
        <f t="shared" si="130"/>
        <v>367.698005977773</v>
      </c>
      <c r="HV12" s="147">
        <v>45649</v>
      </c>
      <c r="HW12" s="152">
        <v>718.7</v>
      </c>
      <c r="HX12" s="149">
        <f t="shared" si="51"/>
        <v>7.187</v>
      </c>
      <c r="HY12" s="181">
        <f>HY$2</f>
        <v>0.000408997955009684</v>
      </c>
      <c r="HZ12" s="151">
        <f t="shared" si="52"/>
        <v>340.197578962465</v>
      </c>
      <c r="IB12" s="147">
        <v>45666</v>
      </c>
      <c r="IC12" s="152">
        <v>718.86</v>
      </c>
      <c r="ID12" s="149">
        <f t="shared" si="53"/>
        <v>7.1886</v>
      </c>
      <c r="IE12" s="181">
        <f>IE$2</f>
        <v>0.000408997955009684</v>
      </c>
      <c r="IF12" s="151">
        <f t="shared" si="54"/>
        <v>340.121859611501</v>
      </c>
      <c r="IH12" s="147">
        <v>45708</v>
      </c>
      <c r="II12" s="148">
        <v>717.12</v>
      </c>
      <c r="IJ12" s="149">
        <f t="shared" si="131"/>
        <v>7.1712</v>
      </c>
      <c r="IK12" s="181">
        <f t="shared" si="132"/>
        <v>0.00038550501156521</v>
      </c>
      <c r="IL12" s="151">
        <f t="shared" si="133"/>
        <v>361.724676483657</v>
      </c>
      <c r="IN12" s="147">
        <v>45737</v>
      </c>
      <c r="IO12" s="152">
        <v>717.6</v>
      </c>
      <c r="IP12" s="149">
        <f t="shared" si="55"/>
        <v>7.176</v>
      </c>
      <c r="IQ12" s="181">
        <f>IQ$2</f>
        <v>0.000377358490566418</v>
      </c>
      <c r="IR12" s="151">
        <f t="shared" si="56"/>
        <v>369.286510590486</v>
      </c>
      <c r="IT12" s="170">
        <v>45769</v>
      </c>
      <c r="IU12" s="152">
        <v>720.74</v>
      </c>
      <c r="IV12" s="149">
        <f t="shared" si="57"/>
        <v>7.2074</v>
      </c>
      <c r="IW12" s="181">
        <f>IW$2</f>
        <v>0.000371747211896065</v>
      </c>
      <c r="IX12" s="151">
        <f t="shared" si="58"/>
        <v>373.227516163788</v>
      </c>
      <c r="IZ12" s="170">
        <v>45799</v>
      </c>
      <c r="JA12" s="152">
        <v>719.03</v>
      </c>
      <c r="JB12" s="149">
        <f t="shared" si="59"/>
        <v>7.1903</v>
      </c>
      <c r="JC12" s="181">
        <f>JC$2</f>
        <v>0.000372786579683063</v>
      </c>
      <c r="JD12" s="151">
        <f t="shared" si="60"/>
        <v>373.072055408049</v>
      </c>
      <c r="JF12" s="170">
        <v>45828</v>
      </c>
      <c r="JG12" s="152">
        <v>716.95</v>
      </c>
      <c r="JH12" s="149">
        <f t="shared" si="61"/>
        <v>7.1695</v>
      </c>
      <c r="JI12" s="181">
        <f>JI$2</f>
        <v>0.000379506641365931</v>
      </c>
      <c r="JJ12" s="151">
        <f t="shared" si="62"/>
        <v>367.529116396127</v>
      </c>
      <c r="JL12" s="147">
        <v>45861</v>
      </c>
      <c r="JM12" s="152">
        <v>714.14</v>
      </c>
      <c r="JN12" s="149">
        <f t="shared" si="63"/>
        <v>7.1414</v>
      </c>
      <c r="JO12" s="181">
        <f>JO$2</f>
        <v>0.000389105058365833</v>
      </c>
      <c r="JP12" s="151">
        <f t="shared" si="64"/>
        <v>359.873414176423</v>
      </c>
      <c r="JR12" s="147">
        <v>45890</v>
      </c>
      <c r="JS12" s="152">
        <v>712.87</v>
      </c>
      <c r="JT12" s="149">
        <f t="shared" si="65"/>
        <v>7.1287</v>
      </c>
      <c r="JU12" s="181">
        <f>JU$2</f>
        <v>0.000398803589232621</v>
      </c>
      <c r="JV12" s="151">
        <f t="shared" si="66"/>
        <v>351.747162876541</v>
      </c>
      <c r="JX12" s="147">
        <v>45922</v>
      </c>
      <c r="JY12" s="152">
        <v>711.06</v>
      </c>
      <c r="JZ12" s="149">
        <f t="shared" si="67"/>
        <v>7.1106</v>
      </c>
      <c r="KA12" s="181">
        <f>KA$2</f>
        <v>0.000407331975560629</v>
      </c>
      <c r="KB12" s="151">
        <f t="shared" si="68"/>
        <v>345.259190503853</v>
      </c>
      <c r="KD12" s="147">
        <v>45953</v>
      </c>
      <c r="KE12" s="148">
        <v>709.18</v>
      </c>
      <c r="KF12" s="149">
        <f t="shared" si="69"/>
        <v>7.0918</v>
      </c>
      <c r="KG12" s="181">
        <f>KG$2</f>
        <v>0.000406504065040592</v>
      </c>
      <c r="KH12" s="151">
        <f t="shared" si="70"/>
        <v>346.879494627648</v>
      </c>
      <c r="KJ12" s="147">
        <v>45981</v>
      </c>
      <c r="KK12" s="148">
        <v>709.05</v>
      </c>
      <c r="KL12" s="149">
        <f t="shared" si="71"/>
        <v>7.0905</v>
      </c>
      <c r="KM12" s="181">
        <f>KM$2</f>
        <v>0.000406091370558754</v>
      </c>
      <c r="KN12" s="151">
        <f t="shared" si="72"/>
        <v>347.295677314393</v>
      </c>
      <c r="KP12" s="147">
        <v>46014</v>
      </c>
      <c r="KQ12" s="148">
        <v>705.23</v>
      </c>
      <c r="KR12" s="149">
        <f t="shared" si="73"/>
        <v>7.0523</v>
      </c>
      <c r="KS12" s="181">
        <f>KS$2</f>
        <v>0.000404858299594806</v>
      </c>
      <c r="KT12" s="151">
        <f t="shared" si="74"/>
        <v>350.240347121088</v>
      </c>
      <c r="KV12" s="147">
        <v>46044</v>
      </c>
      <c r="KW12" s="148">
        <v>700.19</v>
      </c>
      <c r="KX12" s="149">
        <f t="shared" si="75"/>
        <v>7.0019</v>
      </c>
      <c r="KY12" s="181">
        <f>KY$2</f>
        <v>0.000389863547758529</v>
      </c>
      <c r="KZ12" s="151">
        <f t="shared" si="76"/>
        <v>366.329139233407</v>
      </c>
      <c r="LB12" s="147">
        <v>46064</v>
      </c>
      <c r="LC12" s="148">
        <v>694.38</v>
      </c>
      <c r="LD12" s="149">
        <f t="shared" si="77"/>
        <v>6.9438</v>
      </c>
      <c r="LE12" s="181">
        <f>LE$2</f>
        <v>0.000391389432485631</v>
      </c>
      <c r="LF12" s="151">
        <f t="shared" si="78"/>
        <v>367.954146144473</v>
      </c>
      <c r="LH12" s="147">
        <v>46104</v>
      </c>
      <c r="LI12" s="148">
        <v>690.41</v>
      </c>
      <c r="LJ12" s="149">
        <f t="shared" si="79"/>
        <v>6.9041</v>
      </c>
      <c r="LK12" s="181">
        <f>LK$2</f>
        <v>0.000386847195357504</v>
      </c>
      <c r="LL12" s="151">
        <f t="shared" si="80"/>
        <v>374.415202561116</v>
      </c>
      <c r="LN12" s="147">
        <v>46134</v>
      </c>
      <c r="LO12" s="148">
        <v>686.35</v>
      </c>
      <c r="LP12" s="149">
        <f t="shared" si="81"/>
        <v>6.8635</v>
      </c>
      <c r="LQ12" s="181">
        <f>LQ$2</f>
        <v>0.00038535645472082</v>
      </c>
      <c r="LR12" s="151">
        <f t="shared" si="82"/>
        <v>378.086981860367</v>
      </c>
      <c r="LT12" s="147">
        <v>46163</v>
      </c>
      <c r="LU12" s="148">
        <v>683.49</v>
      </c>
      <c r="LV12" s="149">
        <f t="shared" si="83"/>
        <v>6.8349</v>
      </c>
      <c r="LW12" s="181">
        <f>LW$2</f>
        <v>0.000382409177820421</v>
      </c>
      <c r="LX12" s="151">
        <f t="shared" si="84"/>
        <v>382.595209878557</v>
      </c>
      <c r="LZ12" s="147">
        <v>46195</v>
      </c>
      <c r="MA12" s="148">
        <v>681.5</v>
      </c>
      <c r="MB12" s="149">
        <f t="shared" si="85"/>
        <v>6.815</v>
      </c>
      <c r="MC12" s="181">
        <f>MC$2</f>
        <v>0.000380952380952127</v>
      </c>
      <c r="MD12" s="151">
        <f t="shared" si="86"/>
        <v>385.179750550514</v>
      </c>
    </row>
    <row r="13" spans="2:342">
      <c r="B13" s="168" t="s">
        <v>1903</v>
      </c>
      <c r="C13" s="168" t="s">
        <v>3337</v>
      </c>
      <c r="D13" s="149">
        <f t="shared" si="87"/>
        <v>6.4527</v>
      </c>
      <c r="E13" s="181">
        <v>0.000432900432900433</v>
      </c>
      <c r="F13" s="151">
        <f t="shared" si="88"/>
        <v>357.989678739132</v>
      </c>
      <c r="H13" s="168" t="s">
        <v>1566</v>
      </c>
      <c r="I13" s="168" t="str">
        <f>美元!B13</f>
        <v>640.69</v>
      </c>
      <c r="J13" s="149">
        <f t="shared" si="89"/>
        <v>6.4069</v>
      </c>
      <c r="K13" s="181">
        <v>0.000434782608695652</v>
      </c>
      <c r="L13" s="151">
        <f t="shared" si="90"/>
        <v>358.98796609905</v>
      </c>
      <c r="N13" s="168" t="s">
        <v>289</v>
      </c>
      <c r="O13" s="168" t="s">
        <v>290</v>
      </c>
      <c r="P13" s="149">
        <f t="shared" si="91"/>
        <v>6.3825</v>
      </c>
      <c r="Q13" s="181">
        <v>0.000434782608695652</v>
      </c>
      <c r="R13" s="151">
        <f t="shared" si="92"/>
        <v>360.360360360361</v>
      </c>
      <c r="T13" s="168" t="s">
        <v>291</v>
      </c>
      <c r="U13" s="168" t="s">
        <v>292</v>
      </c>
      <c r="V13" s="149">
        <f t="shared" si="93"/>
        <v>6.3703</v>
      </c>
      <c r="W13" s="181">
        <v>0.000434782608695652</v>
      </c>
      <c r="X13" s="151">
        <f t="shared" si="94"/>
        <v>361.050499976453</v>
      </c>
      <c r="Z13" s="168" t="s">
        <v>293</v>
      </c>
      <c r="AA13" s="168" t="s">
        <v>294</v>
      </c>
      <c r="AB13" s="149">
        <f t="shared" si="95"/>
        <v>6.3658</v>
      </c>
      <c r="AC13" s="181">
        <f t="shared" si="96"/>
        <v>0.000434782608695652</v>
      </c>
      <c r="AD13" s="151">
        <f t="shared" si="97"/>
        <v>361.305727481228</v>
      </c>
      <c r="AF13" s="168" t="s">
        <v>295</v>
      </c>
      <c r="AG13" s="168" t="s">
        <v>296</v>
      </c>
      <c r="AH13" s="149">
        <f t="shared" si="98"/>
        <v>6.3321</v>
      </c>
      <c r="AI13" s="181">
        <v>0.000431965442764579</v>
      </c>
      <c r="AJ13" s="151">
        <f t="shared" si="99"/>
        <v>365.597511094266</v>
      </c>
      <c r="AL13" s="168" t="s">
        <v>297</v>
      </c>
      <c r="AM13" s="168" t="s">
        <v>298</v>
      </c>
      <c r="AN13" s="149">
        <f t="shared" si="100"/>
        <v>6.3664</v>
      </c>
      <c r="AO13" s="181">
        <v>0.000431034482758621</v>
      </c>
      <c r="AP13" s="151">
        <f t="shared" si="101"/>
        <v>364.413169137974</v>
      </c>
      <c r="AR13" s="168" t="s">
        <v>299</v>
      </c>
      <c r="AS13" s="168" t="s">
        <v>300</v>
      </c>
      <c r="AT13" s="149">
        <f t="shared" si="102"/>
        <v>6.3996</v>
      </c>
      <c r="AU13" s="181">
        <v>0.000430292598967298</v>
      </c>
      <c r="AV13" s="151">
        <f t="shared" si="134"/>
        <v>363.147696731045</v>
      </c>
      <c r="AX13" s="168" t="s">
        <v>301</v>
      </c>
      <c r="AY13" s="168" t="s">
        <v>302</v>
      </c>
      <c r="AZ13" s="149">
        <f t="shared" si="104"/>
        <v>6.7487</v>
      </c>
      <c r="BA13" s="181">
        <v>0.000429737859905458</v>
      </c>
      <c r="BB13" s="151">
        <f t="shared" si="135"/>
        <v>344.807148043327</v>
      </c>
      <c r="BD13" s="168" t="s">
        <v>303</v>
      </c>
      <c r="BE13" s="168" t="s">
        <v>304</v>
      </c>
      <c r="BF13" s="149">
        <f t="shared" si="106"/>
        <v>6.6851</v>
      </c>
      <c r="BG13" s="181">
        <v>0.00042863266180883</v>
      </c>
      <c r="BH13" s="151">
        <f t="shared" si="136"/>
        <v>348.985056319277</v>
      </c>
      <c r="BJ13" s="168" t="s">
        <v>305</v>
      </c>
      <c r="BK13" s="168" t="s">
        <v>306</v>
      </c>
      <c r="BL13" s="149">
        <f t="shared" si="108"/>
        <v>6.7465</v>
      </c>
      <c r="BM13" s="181">
        <v>0.000428816466552316</v>
      </c>
      <c r="BN13" s="151">
        <f t="shared" si="137"/>
        <v>345.660712962276</v>
      </c>
      <c r="BP13" s="168" t="s">
        <v>307</v>
      </c>
      <c r="BQ13" s="168" t="s">
        <v>308</v>
      </c>
      <c r="BR13" s="149">
        <f t="shared" si="110"/>
        <v>6.8198</v>
      </c>
      <c r="BS13" s="181">
        <v>0.000428816466552316</v>
      </c>
      <c r="BT13" s="151">
        <f t="shared" si="138"/>
        <v>341.94551159858</v>
      </c>
      <c r="BV13" s="168" t="s">
        <v>309</v>
      </c>
      <c r="BW13" s="168" t="s">
        <v>310</v>
      </c>
      <c r="BX13" s="149">
        <f t="shared" si="112"/>
        <v>6.9536</v>
      </c>
      <c r="BY13" s="181">
        <v>0.000428816466552316</v>
      </c>
      <c r="BZ13" s="151">
        <f t="shared" si="139"/>
        <v>335.365853658536</v>
      </c>
      <c r="CB13" s="168" t="s">
        <v>311</v>
      </c>
      <c r="CC13" s="168" t="s">
        <v>312</v>
      </c>
      <c r="CD13" s="149">
        <f t="shared" si="114"/>
        <v>7.1188</v>
      </c>
      <c r="CE13" s="181">
        <v>0.000428816466552316</v>
      </c>
      <c r="CF13" s="151">
        <f t="shared" si="140"/>
        <v>327.583300556273</v>
      </c>
      <c r="CH13" s="168" t="s">
        <v>313</v>
      </c>
      <c r="CI13" s="168" t="s">
        <v>314</v>
      </c>
      <c r="CJ13" s="149">
        <f t="shared" si="116"/>
        <v>7.1256</v>
      </c>
      <c r="CK13" s="181">
        <v>0.000428816466552316</v>
      </c>
      <c r="CL13" s="151">
        <f t="shared" si="117"/>
        <v>327.270685977321</v>
      </c>
      <c r="CN13" s="168" t="s">
        <v>315</v>
      </c>
      <c r="CO13" s="168" t="s">
        <v>316</v>
      </c>
      <c r="CP13" s="149">
        <f t="shared" si="0"/>
        <v>6.965</v>
      </c>
      <c r="CQ13" s="181">
        <v>0.000428816466552316</v>
      </c>
      <c r="CR13" s="151">
        <f t="shared" si="1"/>
        <v>334.816941852117</v>
      </c>
      <c r="CT13" s="168" t="s">
        <v>317</v>
      </c>
      <c r="CU13" s="168" t="s">
        <v>318</v>
      </c>
      <c r="CV13" s="149">
        <f t="shared" si="2"/>
        <v>6.7292</v>
      </c>
      <c r="CW13" s="181">
        <v>0.000428816466552316</v>
      </c>
      <c r="CX13" s="151">
        <f t="shared" si="3"/>
        <v>346.54936693812</v>
      </c>
      <c r="CZ13" s="172">
        <v>44974</v>
      </c>
      <c r="DA13" s="168">
        <v>686.59</v>
      </c>
      <c r="DB13" s="149">
        <f t="shared" si="118"/>
        <v>6.8659</v>
      </c>
      <c r="DC13" s="181">
        <f t="shared" si="119"/>
        <v>0.000428816</v>
      </c>
      <c r="DD13" s="151">
        <f t="shared" si="120"/>
        <v>339.649942064225</v>
      </c>
      <c r="DF13" s="172">
        <v>45007</v>
      </c>
      <c r="DG13" s="168">
        <v>687.15</v>
      </c>
      <c r="DH13" s="149">
        <f t="shared" si="4"/>
        <v>6.8715</v>
      </c>
      <c r="DI13" s="181">
        <f t="shared" si="5"/>
        <v>0.000428816</v>
      </c>
      <c r="DJ13" s="151">
        <f t="shared" si="6"/>
        <v>339.373140830788</v>
      </c>
      <c r="DL13" s="172">
        <v>45035</v>
      </c>
      <c r="DM13" s="168">
        <v>687.31</v>
      </c>
      <c r="DN13" s="149">
        <f t="shared" si="7"/>
        <v>6.8731</v>
      </c>
      <c r="DO13" s="181">
        <f t="shared" si="121"/>
        <v>0.000425441</v>
      </c>
      <c r="DP13" s="151">
        <f t="shared" si="8"/>
        <v>341.985739301302</v>
      </c>
      <c r="DR13" s="172">
        <v>45068</v>
      </c>
      <c r="DS13" s="168">
        <v>701.57</v>
      </c>
      <c r="DT13" s="149">
        <f t="shared" si="9"/>
        <v>7.0157</v>
      </c>
      <c r="DU13" s="181">
        <f t="shared" si="10"/>
        <v>0.000422833</v>
      </c>
      <c r="DV13" s="151">
        <f t="shared" si="11"/>
        <v>337.101058137464</v>
      </c>
      <c r="DX13" s="172">
        <v>45096</v>
      </c>
      <c r="DY13" s="168">
        <v>712.01</v>
      </c>
      <c r="DZ13" s="149">
        <f t="shared" si="12"/>
        <v>7.1201</v>
      </c>
      <c r="EA13" s="181">
        <f t="shared" si="13"/>
        <v>0.00041407867494824</v>
      </c>
      <c r="EB13" s="151">
        <f t="shared" si="14"/>
        <v>339.180629485541</v>
      </c>
      <c r="ED13" s="172">
        <v>45127</v>
      </c>
      <c r="EE13" s="168">
        <v>714.66</v>
      </c>
      <c r="EF13" s="149">
        <f t="shared" si="15"/>
        <v>7.1466</v>
      </c>
      <c r="EG13" s="181">
        <f t="shared" si="16"/>
        <v>0.000407332</v>
      </c>
      <c r="EH13" s="151">
        <f t="shared" si="17"/>
        <v>343.519974911148</v>
      </c>
      <c r="EJ13" s="172">
        <v>45160</v>
      </c>
      <c r="EK13" s="168">
        <v>719.92</v>
      </c>
      <c r="EL13" s="149">
        <f t="shared" si="18"/>
        <v>7.1992</v>
      </c>
      <c r="EM13" s="181">
        <f t="shared" si="19"/>
        <v>0.000399202</v>
      </c>
      <c r="EN13" s="151">
        <f t="shared" si="20"/>
        <v>347.954976935292</v>
      </c>
      <c r="EP13" s="173">
        <v>45188</v>
      </c>
      <c r="EQ13" s="186" t="s">
        <v>3338</v>
      </c>
      <c r="ER13" s="149">
        <f t="shared" si="21"/>
        <v>7.1733</v>
      </c>
      <c r="ES13" s="181">
        <f t="shared" si="22"/>
        <v>0.000398406</v>
      </c>
      <c r="ET13" s="151">
        <f t="shared" si="23"/>
        <v>349.909018081248</v>
      </c>
      <c r="EV13" s="173">
        <v>45219</v>
      </c>
      <c r="EW13" s="186">
        <v>717.93</v>
      </c>
      <c r="EX13" s="149">
        <f t="shared" si="24"/>
        <v>7.1793</v>
      </c>
      <c r="EY13" s="181">
        <f t="shared" si="25"/>
        <v>0.00040016006402561</v>
      </c>
      <c r="EZ13" s="151">
        <f t="shared" si="26"/>
        <v>348.0840750491</v>
      </c>
      <c r="FB13" s="173">
        <v>45251</v>
      </c>
      <c r="FC13" s="186">
        <v>714.06</v>
      </c>
      <c r="FD13" s="149">
        <f t="shared" si="27"/>
        <v>7.1406</v>
      </c>
      <c r="FE13" s="181">
        <f t="shared" si="28"/>
        <v>0.000399202</v>
      </c>
      <c r="FF13" s="151">
        <f t="shared" si="29"/>
        <v>350.810501911962</v>
      </c>
      <c r="FH13" s="173">
        <v>45280</v>
      </c>
      <c r="FI13" s="186">
        <v>709.66</v>
      </c>
      <c r="FJ13" s="149">
        <f t="shared" si="30"/>
        <v>7.0966</v>
      </c>
      <c r="FK13" s="181">
        <f t="shared" si="31"/>
        <v>0.000397614</v>
      </c>
      <c r="FL13" s="151">
        <f t="shared" si="32"/>
        <v>354.39534239658</v>
      </c>
      <c r="FN13" s="173">
        <v>45342</v>
      </c>
      <c r="FO13" s="186">
        <v>710.68</v>
      </c>
      <c r="FP13" s="149">
        <f t="shared" si="33"/>
        <v>7.1068</v>
      </c>
      <c r="FQ13" s="181">
        <f t="shared" si="34"/>
        <v>0.000392157</v>
      </c>
      <c r="FR13" s="151">
        <f t="shared" si="35"/>
        <v>358.811153754195</v>
      </c>
      <c r="FT13" s="173">
        <v>45371</v>
      </c>
      <c r="FU13" s="186">
        <v>709.68</v>
      </c>
      <c r="FV13" s="149">
        <f t="shared" si="36"/>
        <v>7.0968</v>
      </c>
      <c r="FW13" s="181">
        <f t="shared" si="37"/>
        <v>0.000387597</v>
      </c>
      <c r="FX13" s="151">
        <f t="shared" si="38"/>
        <v>363.544038045341</v>
      </c>
      <c r="FZ13" s="173">
        <v>45401</v>
      </c>
      <c r="GA13" s="186">
        <v>710.46</v>
      </c>
      <c r="GB13" s="149">
        <f t="shared" si="39"/>
        <v>7.1046</v>
      </c>
      <c r="GC13" s="181">
        <f t="shared" si="40"/>
        <v>0.0003861</v>
      </c>
      <c r="GD13" s="151">
        <f t="shared" si="41"/>
        <v>364.552907975479</v>
      </c>
      <c r="GF13" s="173">
        <v>45434</v>
      </c>
      <c r="GG13" s="186">
        <v>710.77</v>
      </c>
      <c r="GH13" s="149">
        <f t="shared" si="42"/>
        <v>7.1077</v>
      </c>
      <c r="GI13" s="181">
        <f t="shared" si="43"/>
        <v>0.000384615</v>
      </c>
      <c r="GJ13" s="151">
        <f t="shared" si="44"/>
        <v>365.800835713747</v>
      </c>
      <c r="GL13" s="173">
        <v>45462</v>
      </c>
      <c r="GM13" s="186">
        <v>711.59</v>
      </c>
      <c r="GN13" s="149">
        <f t="shared" si="45"/>
        <v>7.1159</v>
      </c>
      <c r="GO13" s="181">
        <f t="shared" si="46"/>
        <v>0.000380952</v>
      </c>
      <c r="GP13" s="151">
        <f t="shared" si="47"/>
        <v>368.892568052197</v>
      </c>
      <c r="GR13" s="173">
        <v>45495</v>
      </c>
      <c r="GS13" s="186">
        <v>713.35</v>
      </c>
      <c r="GT13" s="149">
        <f t="shared" si="48"/>
        <v>7.1335</v>
      </c>
      <c r="GU13" s="181">
        <f t="shared" si="122"/>
        <v>0.000369686</v>
      </c>
      <c r="GV13" s="151">
        <f t="shared" si="49"/>
        <v>379.196508845738</v>
      </c>
      <c r="GX13" s="173">
        <v>45525</v>
      </c>
      <c r="GY13" s="186">
        <v>713.07</v>
      </c>
      <c r="GZ13" s="149">
        <f t="shared" si="123"/>
        <v>7.1307</v>
      </c>
      <c r="HA13" s="181">
        <f t="shared" si="124"/>
        <v>0.000369004</v>
      </c>
      <c r="HB13" s="151">
        <f t="shared" si="125"/>
        <v>380.046520482128</v>
      </c>
      <c r="HD13" s="147">
        <v>45554</v>
      </c>
      <c r="HE13" s="152">
        <v>709.83</v>
      </c>
      <c r="HF13" s="149">
        <f t="shared" si="50"/>
        <v>7.0983</v>
      </c>
      <c r="HG13" s="181">
        <f>HG$2</f>
        <v>0.0003663</v>
      </c>
      <c r="HH13" s="151">
        <f t="shared" si="126"/>
        <v>384.599513968518</v>
      </c>
      <c r="HJ13" s="147">
        <v>45587</v>
      </c>
      <c r="HK13" s="152">
        <v>712.23</v>
      </c>
      <c r="HL13" s="149">
        <f t="shared" si="127"/>
        <v>7.1223</v>
      </c>
      <c r="HM13" s="181">
        <f>HM$2</f>
        <v>0.000367647</v>
      </c>
      <c r="HN13" s="151">
        <f t="shared" si="128"/>
        <v>381.899166729858</v>
      </c>
      <c r="HP13" s="147">
        <v>45616</v>
      </c>
      <c r="HQ13" s="177">
        <v>719.35</v>
      </c>
      <c r="HR13" s="149">
        <f t="shared" si="129"/>
        <v>7.1935</v>
      </c>
      <c r="HS13" s="181">
        <f>HS$2</f>
        <v>0.000378072</v>
      </c>
      <c r="HT13" s="151">
        <f t="shared" si="130"/>
        <v>367.692894446446</v>
      </c>
      <c r="HV13" s="147">
        <v>45646</v>
      </c>
      <c r="HW13" s="152">
        <v>719.01</v>
      </c>
      <c r="HX13" s="149">
        <f t="shared" si="51"/>
        <v>7.1901</v>
      </c>
      <c r="HY13" s="181">
        <f>HY$2</f>
        <v>0.000408997955009684</v>
      </c>
      <c r="HZ13" s="151">
        <f t="shared" si="52"/>
        <v>340.050903325856</v>
      </c>
      <c r="IB13" s="147">
        <v>45665</v>
      </c>
      <c r="IC13" s="152">
        <v>718.87</v>
      </c>
      <c r="ID13" s="149">
        <f t="shared" si="53"/>
        <v>7.1887</v>
      </c>
      <c r="IE13" s="181">
        <f>IE$2</f>
        <v>0.000408997955009684</v>
      </c>
      <c r="IF13" s="151">
        <f t="shared" si="54"/>
        <v>340.117128271208</v>
      </c>
      <c r="IH13" s="147">
        <v>45707</v>
      </c>
      <c r="II13" s="148">
        <v>717.05</v>
      </c>
      <c r="IJ13" s="149">
        <f t="shared" si="131"/>
        <v>7.1705</v>
      </c>
      <c r="IK13" s="181">
        <f t="shared" si="132"/>
        <v>0.00038550501156521</v>
      </c>
      <c r="IL13" s="151">
        <f t="shared" si="133"/>
        <v>361.759988843121</v>
      </c>
      <c r="IN13" s="147">
        <v>45736</v>
      </c>
      <c r="IO13" s="152">
        <v>717.54</v>
      </c>
      <c r="IP13" s="149">
        <f t="shared" si="55"/>
        <v>7.1754</v>
      </c>
      <c r="IQ13" s="181">
        <f>IQ$2</f>
        <v>0.000377358490566418</v>
      </c>
      <c r="IR13" s="151">
        <f t="shared" si="56"/>
        <v>369.317389970919</v>
      </c>
      <c r="IT13" s="170">
        <v>45768</v>
      </c>
      <c r="IU13" s="152">
        <v>720.55</v>
      </c>
      <c r="IV13" s="149">
        <f t="shared" si="57"/>
        <v>7.2055</v>
      </c>
      <c r="IW13" s="181">
        <f>IW$2</f>
        <v>0.000371747211896065</v>
      </c>
      <c r="IX13" s="151">
        <f t="shared" si="58"/>
        <v>373.325931579888</v>
      </c>
      <c r="IZ13" s="170">
        <v>45798</v>
      </c>
      <c r="JA13" s="152">
        <v>719.37</v>
      </c>
      <c r="JB13" s="149">
        <f t="shared" si="59"/>
        <v>7.1937</v>
      </c>
      <c r="JC13" s="181">
        <f>JC$2</f>
        <v>0.000372786579683063</v>
      </c>
      <c r="JD13" s="151">
        <f t="shared" si="60"/>
        <v>372.895728206694</v>
      </c>
      <c r="JF13" s="170">
        <v>45827</v>
      </c>
      <c r="JG13" s="152">
        <v>717.29</v>
      </c>
      <c r="JH13" s="149">
        <f t="shared" si="61"/>
        <v>7.1729</v>
      </c>
      <c r="JI13" s="181">
        <f>JI$2</f>
        <v>0.000379506641365931</v>
      </c>
      <c r="JJ13" s="151">
        <f t="shared" si="62"/>
        <v>367.354905268725</v>
      </c>
      <c r="JL13" s="147">
        <v>45860</v>
      </c>
      <c r="JM13" s="152">
        <v>714.6</v>
      </c>
      <c r="JN13" s="149">
        <f t="shared" si="63"/>
        <v>7.146</v>
      </c>
      <c r="JO13" s="181">
        <f>JO$2</f>
        <v>0.000389105058365833</v>
      </c>
      <c r="JP13" s="151">
        <f t="shared" si="64"/>
        <v>359.641757626576</v>
      </c>
      <c r="JR13" s="147">
        <v>45889</v>
      </c>
      <c r="JS13" s="152">
        <v>713.84</v>
      </c>
      <c r="JT13" s="149">
        <f t="shared" si="65"/>
        <v>7.1384</v>
      </c>
      <c r="JU13" s="181">
        <f>JU$2</f>
        <v>0.000398803589232621</v>
      </c>
      <c r="JV13" s="151">
        <f t="shared" si="66"/>
        <v>351.269191975513</v>
      </c>
      <c r="JX13" s="147">
        <v>45919</v>
      </c>
      <c r="JY13" s="152">
        <v>711.28</v>
      </c>
      <c r="JZ13" s="149">
        <f t="shared" si="67"/>
        <v>7.1128</v>
      </c>
      <c r="KA13" s="181">
        <f>KA$2</f>
        <v>0.000407331975560629</v>
      </c>
      <c r="KB13" s="151">
        <f t="shared" si="68"/>
        <v>345.152401304226</v>
      </c>
      <c r="KD13" s="147">
        <v>45952</v>
      </c>
      <c r="KE13" s="148">
        <v>709.54</v>
      </c>
      <c r="KF13" s="149">
        <f t="shared" si="69"/>
        <v>7.0954</v>
      </c>
      <c r="KG13" s="181">
        <f>KG$2</f>
        <v>0.000406504065040592</v>
      </c>
      <c r="KH13" s="151">
        <f t="shared" si="70"/>
        <v>346.703498041034</v>
      </c>
      <c r="KJ13" s="147">
        <v>45980</v>
      </c>
      <c r="KK13" s="148">
        <v>708.72</v>
      </c>
      <c r="KL13" s="149">
        <f t="shared" si="71"/>
        <v>7.0872</v>
      </c>
      <c r="KM13" s="181">
        <f>KM$2</f>
        <v>0.000406091370558754</v>
      </c>
      <c r="KN13" s="151">
        <f t="shared" si="72"/>
        <v>347.457387966715</v>
      </c>
      <c r="KP13" s="147">
        <v>46013</v>
      </c>
      <c r="KQ13" s="148">
        <v>705.72</v>
      </c>
      <c r="KR13" s="149">
        <f t="shared" si="73"/>
        <v>7.0572</v>
      </c>
      <c r="KS13" s="181">
        <f>KS$2</f>
        <v>0.000404858299594806</v>
      </c>
      <c r="KT13" s="151">
        <f t="shared" si="74"/>
        <v>349.99716601514</v>
      </c>
      <c r="KV13" s="147">
        <v>46043</v>
      </c>
      <c r="KW13" s="148">
        <v>700.14</v>
      </c>
      <c r="KX13" s="149">
        <f t="shared" si="75"/>
        <v>7.0014</v>
      </c>
      <c r="KY13" s="181">
        <f>KY$2</f>
        <v>0.000389863547758529</v>
      </c>
      <c r="KZ13" s="151">
        <f t="shared" si="76"/>
        <v>366.355300368268</v>
      </c>
      <c r="LB13" s="147">
        <v>46063</v>
      </c>
      <c r="LC13" s="148">
        <v>694.58</v>
      </c>
      <c r="LD13" s="149">
        <f t="shared" si="77"/>
        <v>6.9458</v>
      </c>
      <c r="LE13" s="181">
        <f>LE$2</f>
        <v>0.000391389432485631</v>
      </c>
      <c r="LF13" s="151">
        <f t="shared" si="78"/>
        <v>367.848196031845</v>
      </c>
      <c r="LH13" s="147">
        <v>46101</v>
      </c>
      <c r="LI13" s="148">
        <v>688.98</v>
      </c>
      <c r="LJ13" s="149">
        <f t="shared" si="79"/>
        <v>6.8898</v>
      </c>
      <c r="LK13" s="181">
        <f>LK$2</f>
        <v>0.000386847195357504</v>
      </c>
      <c r="LL13" s="151">
        <f t="shared" si="80"/>
        <v>375.192313275016</v>
      </c>
      <c r="LN13" s="147">
        <v>46133</v>
      </c>
      <c r="LO13" s="148">
        <v>685.94</v>
      </c>
      <c r="LP13" s="149">
        <f t="shared" si="81"/>
        <v>6.8594</v>
      </c>
      <c r="LQ13" s="181">
        <f>LQ$2</f>
        <v>0.00038535645472082</v>
      </c>
      <c r="LR13" s="151">
        <f t="shared" si="82"/>
        <v>378.312971979857</v>
      </c>
      <c r="LT13" s="147">
        <v>46162</v>
      </c>
      <c r="LU13" s="148">
        <v>683.97</v>
      </c>
      <c r="LV13" s="149">
        <f t="shared" si="83"/>
        <v>6.8397</v>
      </c>
      <c r="LW13" s="181">
        <f>LW$2</f>
        <v>0.000382409177820421</v>
      </c>
      <c r="LX13" s="151">
        <f t="shared" si="84"/>
        <v>382.326710235676</v>
      </c>
      <c r="LZ13" s="147">
        <v>46191</v>
      </c>
      <c r="MA13" s="148">
        <v>681.3</v>
      </c>
      <c r="MB13" s="149">
        <f t="shared" si="85"/>
        <v>6.813</v>
      </c>
      <c r="MC13" s="181">
        <f>MC$2</f>
        <v>0.000380952380952127</v>
      </c>
      <c r="MD13" s="151">
        <f t="shared" si="86"/>
        <v>385.292822545391</v>
      </c>
    </row>
    <row r="14" spans="2:342">
      <c r="B14" s="168" t="s">
        <v>1921</v>
      </c>
      <c r="C14" s="168" t="s">
        <v>3387</v>
      </c>
      <c r="D14" s="149">
        <f t="shared" si="87"/>
        <v>6.433</v>
      </c>
      <c r="E14" s="181">
        <v>0.000432900432900433</v>
      </c>
      <c r="F14" s="151">
        <f t="shared" si="88"/>
        <v>359.085963003264</v>
      </c>
      <c r="H14" s="168" t="s">
        <v>1581</v>
      </c>
      <c r="I14" s="168" t="str">
        <f>美元!B14</f>
        <v>643.07</v>
      </c>
      <c r="J14" s="149">
        <f t="shared" si="89"/>
        <v>6.4307</v>
      </c>
      <c r="K14" s="181">
        <v>0.000434782608695652</v>
      </c>
      <c r="L14" s="151">
        <f t="shared" si="90"/>
        <v>357.659352792076</v>
      </c>
      <c r="N14" s="168" t="s">
        <v>320</v>
      </c>
      <c r="O14" s="168" t="s">
        <v>321</v>
      </c>
      <c r="P14" s="149">
        <f t="shared" si="91"/>
        <v>6.3803</v>
      </c>
      <c r="Q14" s="181">
        <v>0.000434782608695652</v>
      </c>
      <c r="R14" s="151">
        <f t="shared" si="92"/>
        <v>360.484616710813</v>
      </c>
      <c r="T14" s="168" t="s">
        <v>322</v>
      </c>
      <c r="U14" s="168" t="s">
        <v>323</v>
      </c>
      <c r="V14" s="149">
        <f t="shared" si="93"/>
        <v>6.3729</v>
      </c>
      <c r="W14" s="181">
        <v>0.000434782608695652</v>
      </c>
      <c r="X14" s="151">
        <f t="shared" ref="X14:X27" si="141">1/(V14*W14)</f>
        <v>360.903199485321</v>
      </c>
      <c r="Z14" s="168" t="s">
        <v>324</v>
      </c>
      <c r="AA14" s="168" t="s">
        <v>325</v>
      </c>
      <c r="AB14" s="149">
        <f t="shared" si="95"/>
        <v>6.3684</v>
      </c>
      <c r="AC14" s="181">
        <f t="shared" si="96"/>
        <v>0.000434782608695652</v>
      </c>
      <c r="AD14" s="151">
        <f t="shared" ref="AD14:AD19" si="142">1/(AB14*AC14)</f>
        <v>361.158218704855</v>
      </c>
      <c r="AF14" s="168" t="s">
        <v>326</v>
      </c>
      <c r="AG14" s="168" t="s">
        <v>327</v>
      </c>
      <c r="AH14" s="149">
        <f t="shared" si="98"/>
        <v>6.3463</v>
      </c>
      <c r="AI14" s="181">
        <v>0.000431965442764579</v>
      </c>
      <c r="AJ14" s="151">
        <f t="shared" ref="AJ14:AJ21" si="143">1/(AH14*AI14)</f>
        <v>364.779477805966</v>
      </c>
      <c r="AL14" s="168" t="s">
        <v>328</v>
      </c>
      <c r="AM14" s="168" t="s">
        <v>234</v>
      </c>
      <c r="AN14" s="149">
        <f t="shared" si="100"/>
        <v>6.3677</v>
      </c>
      <c r="AO14" s="181">
        <v>0.000431034482758621</v>
      </c>
      <c r="AP14" s="151">
        <f t="shared" ref="AP14:AP28" si="144">1/(AN14*AO14)</f>
        <v>364.338772241154</v>
      </c>
      <c r="AR14" s="168" t="s">
        <v>329</v>
      </c>
      <c r="AS14" s="168" t="s">
        <v>330</v>
      </c>
      <c r="AT14" s="149">
        <f t="shared" si="102"/>
        <v>6.372</v>
      </c>
      <c r="AU14" s="181">
        <v>0.000430292598967298</v>
      </c>
      <c r="AV14" s="151">
        <f t="shared" ref="AV14:AV24" si="145">1/(AT14*AU14)</f>
        <v>364.720652856246</v>
      </c>
      <c r="AX14" s="168" t="s">
        <v>331</v>
      </c>
      <c r="AY14" s="168" t="s">
        <v>332</v>
      </c>
      <c r="AZ14" s="149">
        <f t="shared" si="104"/>
        <v>6.7524</v>
      </c>
      <c r="BA14" s="181">
        <v>0.000429737859905458</v>
      </c>
      <c r="BB14" s="151">
        <f t="shared" ref="BB14:BB24" si="146">1/(AZ14*BA14)</f>
        <v>344.618209821693</v>
      </c>
      <c r="BD14" s="168" t="s">
        <v>333</v>
      </c>
      <c r="BE14" s="168" t="s">
        <v>334</v>
      </c>
      <c r="BF14" s="149">
        <f t="shared" si="106"/>
        <v>6.712</v>
      </c>
      <c r="BG14" s="181">
        <v>0.00042863266180883</v>
      </c>
      <c r="BH14" s="151">
        <f t="shared" ref="BH14:BH24" si="147">1/(BF14*BG14)</f>
        <v>347.586412395709</v>
      </c>
      <c r="BJ14" s="168" t="s">
        <v>335</v>
      </c>
      <c r="BK14" s="168" t="s">
        <v>336</v>
      </c>
      <c r="BL14" s="149">
        <f t="shared" si="108"/>
        <v>6.7451</v>
      </c>
      <c r="BM14" s="181">
        <v>0.000428816466552316</v>
      </c>
      <c r="BN14" s="151">
        <f t="shared" ref="BN14:BN26" si="148">1/(BL14*BM14)</f>
        <v>345.732457635913</v>
      </c>
      <c r="BP14" s="168" t="s">
        <v>337</v>
      </c>
      <c r="BQ14" s="168" t="s">
        <v>338</v>
      </c>
      <c r="BR14" s="149">
        <f t="shared" si="110"/>
        <v>6.8065</v>
      </c>
      <c r="BS14" s="181">
        <v>0.000428816466552316</v>
      </c>
      <c r="BT14" s="151">
        <f t="shared" ref="BT14:BT26" si="149">1/(BR14*BS14)</f>
        <v>342.613678101814</v>
      </c>
      <c r="BV14" s="168" t="s">
        <v>339</v>
      </c>
      <c r="BW14" s="168" t="s">
        <v>340</v>
      </c>
      <c r="BX14" s="149">
        <f t="shared" si="112"/>
        <v>6.9468</v>
      </c>
      <c r="BY14" s="181">
        <v>0.000428816466552316</v>
      </c>
      <c r="BZ14" s="151">
        <f t="shared" ref="BZ14:BZ26" si="150">1/(BX14*BY14)</f>
        <v>335.694132550239</v>
      </c>
      <c r="CB14" s="168" t="s">
        <v>341</v>
      </c>
      <c r="CC14" s="168" t="s">
        <v>342</v>
      </c>
      <c r="CD14" s="149">
        <f t="shared" si="114"/>
        <v>7.1105</v>
      </c>
      <c r="CE14" s="181">
        <v>0.000428816466552316</v>
      </c>
      <c r="CF14" s="151">
        <f t="shared" ref="CF14:CF21" si="151">1/(CD14*CE14)</f>
        <v>327.965684551016</v>
      </c>
      <c r="CH14" s="168" t="s">
        <v>343</v>
      </c>
      <c r="CI14" s="168" t="s">
        <v>344</v>
      </c>
      <c r="CJ14" s="149">
        <f t="shared" si="116"/>
        <v>7.1091</v>
      </c>
      <c r="CK14" s="181">
        <v>0.000428816466552316</v>
      </c>
      <c r="CL14" s="151">
        <f t="shared" si="117"/>
        <v>328.030271061034</v>
      </c>
      <c r="CN14" s="168" t="s">
        <v>345</v>
      </c>
      <c r="CO14" s="168" t="s">
        <v>346</v>
      </c>
      <c r="CP14" s="149">
        <f t="shared" si="0"/>
        <v>6.9861</v>
      </c>
      <c r="CQ14" s="181">
        <v>0.000428816466552316</v>
      </c>
      <c r="CR14" s="151">
        <f t="shared" si="1"/>
        <v>333.805699889781</v>
      </c>
      <c r="CT14" s="168" t="s">
        <v>347</v>
      </c>
      <c r="CU14" s="168" t="s">
        <v>348</v>
      </c>
      <c r="CV14" s="149">
        <f t="shared" si="2"/>
        <v>6.768</v>
      </c>
      <c r="CW14" s="181">
        <v>0.000428816466552316</v>
      </c>
      <c r="CX14" s="151">
        <f t="shared" si="3"/>
        <v>344.562647754137</v>
      </c>
      <c r="CZ14" s="172">
        <v>44973</v>
      </c>
      <c r="DA14" s="168">
        <v>685.19</v>
      </c>
      <c r="DB14" s="149">
        <f t="shared" si="118"/>
        <v>6.8519</v>
      </c>
      <c r="DC14" s="181">
        <f t="shared" si="119"/>
        <v>0.000428816</v>
      </c>
      <c r="DD14" s="151">
        <f t="shared" si="120"/>
        <v>340.343924636781</v>
      </c>
      <c r="DF14" s="172">
        <v>45006</v>
      </c>
      <c r="DG14" s="168">
        <v>687.63</v>
      </c>
      <c r="DH14" s="149">
        <f t="shared" si="4"/>
        <v>6.8763</v>
      </c>
      <c r="DI14" s="181">
        <f t="shared" si="5"/>
        <v>0.000428816</v>
      </c>
      <c r="DJ14" s="151">
        <f t="shared" si="6"/>
        <v>339.136241469796</v>
      </c>
      <c r="DL14" s="172">
        <v>45034</v>
      </c>
      <c r="DM14" s="168">
        <v>688.14</v>
      </c>
      <c r="DN14" s="149">
        <f t="shared" si="7"/>
        <v>6.8814</v>
      </c>
      <c r="DO14" s="181">
        <f t="shared" si="121"/>
        <v>0.000425441</v>
      </c>
      <c r="DP14" s="151">
        <f t="shared" si="8"/>
        <v>341.573253232159</v>
      </c>
      <c r="DR14" s="172">
        <v>45065</v>
      </c>
      <c r="DS14" s="168">
        <v>703.56</v>
      </c>
      <c r="DT14" s="149">
        <f t="shared" si="9"/>
        <v>7.0356</v>
      </c>
      <c r="DU14" s="181">
        <f t="shared" si="10"/>
        <v>0.000422833</v>
      </c>
      <c r="DV14" s="151">
        <f t="shared" si="11"/>
        <v>336.147577118512</v>
      </c>
      <c r="DX14" s="172">
        <v>45093</v>
      </c>
      <c r="DY14" s="168">
        <v>712.89</v>
      </c>
      <c r="DZ14" s="149">
        <f t="shared" si="12"/>
        <v>7.1289</v>
      </c>
      <c r="EA14" s="181">
        <f t="shared" si="13"/>
        <v>0.00041407867494824</v>
      </c>
      <c r="EB14" s="151">
        <f t="shared" si="14"/>
        <v>338.761940832387</v>
      </c>
      <c r="ED14" s="172">
        <v>45126</v>
      </c>
      <c r="EE14" s="168">
        <v>714.86</v>
      </c>
      <c r="EF14" s="149">
        <f t="shared" si="15"/>
        <v>7.1486</v>
      </c>
      <c r="EG14" s="181">
        <f t="shared" si="16"/>
        <v>0.000407332</v>
      </c>
      <c r="EH14" s="151">
        <f t="shared" si="17"/>
        <v>343.423866589263</v>
      </c>
      <c r="EJ14" s="172">
        <v>45159</v>
      </c>
      <c r="EK14" s="168">
        <v>719.87</v>
      </c>
      <c r="EL14" s="149">
        <f t="shared" si="18"/>
        <v>7.1987</v>
      </c>
      <c r="EM14" s="181">
        <f t="shared" si="19"/>
        <v>0.000399202</v>
      </c>
      <c r="EN14" s="151">
        <f t="shared" si="20"/>
        <v>347.979144839006</v>
      </c>
      <c r="EP14" s="173">
        <v>45187</v>
      </c>
      <c r="EQ14" s="186" t="s">
        <v>3388</v>
      </c>
      <c r="ER14" s="149">
        <f t="shared" si="21"/>
        <v>7.1736</v>
      </c>
      <c r="ES14" s="181">
        <f t="shared" si="22"/>
        <v>0.000398406</v>
      </c>
      <c r="ET14" s="151">
        <f t="shared" si="23"/>
        <v>349.894384883771</v>
      </c>
      <c r="EV14" s="173">
        <v>45218</v>
      </c>
      <c r="EW14" s="186">
        <v>717.95</v>
      </c>
      <c r="EX14" s="149">
        <f t="shared" si="24"/>
        <v>7.1795</v>
      </c>
      <c r="EY14" s="181">
        <f t="shared" si="25"/>
        <v>0.00040016006402561</v>
      </c>
      <c r="EZ14" s="151">
        <f t="shared" si="26"/>
        <v>348.07437843861</v>
      </c>
      <c r="FB14" s="173">
        <v>45250</v>
      </c>
      <c r="FC14" s="186">
        <v>716.12</v>
      </c>
      <c r="FD14" s="149">
        <f t="shared" si="27"/>
        <v>7.1612</v>
      </c>
      <c r="FE14" s="181">
        <f t="shared" si="28"/>
        <v>0.000399202</v>
      </c>
      <c r="FF14" s="151">
        <f t="shared" si="29"/>
        <v>349.801355911377</v>
      </c>
      <c r="FH14" s="173">
        <v>45279</v>
      </c>
      <c r="FI14" s="186">
        <v>709.82</v>
      </c>
      <c r="FJ14" s="149">
        <f t="shared" si="30"/>
        <v>7.0982</v>
      </c>
      <c r="FK14" s="181">
        <f t="shared" si="31"/>
        <v>0.000397614</v>
      </c>
      <c r="FL14" s="151">
        <f t="shared" si="32"/>
        <v>354.315458405169</v>
      </c>
      <c r="FN14" s="173">
        <v>45341</v>
      </c>
      <c r="FO14" s="186">
        <v>710.32</v>
      </c>
      <c r="FP14" s="149">
        <f t="shared" si="33"/>
        <v>7.1032</v>
      </c>
      <c r="FQ14" s="181">
        <f t="shared" si="34"/>
        <v>0.000392157</v>
      </c>
      <c r="FR14" s="151">
        <f t="shared" si="35"/>
        <v>358.993004209414</v>
      </c>
      <c r="FT14" s="173">
        <v>45370</v>
      </c>
      <c r="FU14" s="186">
        <v>709.85</v>
      </c>
      <c r="FV14" s="149">
        <f t="shared" si="36"/>
        <v>7.0985</v>
      </c>
      <c r="FW14" s="181">
        <f t="shared" si="37"/>
        <v>0.000387597</v>
      </c>
      <c r="FX14" s="151">
        <f t="shared" si="38"/>
        <v>363.456973895918</v>
      </c>
      <c r="FZ14" s="173">
        <v>45400</v>
      </c>
      <c r="GA14" s="186">
        <v>710.2</v>
      </c>
      <c r="GB14" s="149">
        <f t="shared" si="39"/>
        <v>7.102</v>
      </c>
      <c r="GC14" s="181">
        <f t="shared" si="40"/>
        <v>0.0003861</v>
      </c>
      <c r="GD14" s="151">
        <f t="shared" si="41"/>
        <v>364.68636862892</v>
      </c>
      <c r="GF14" s="173">
        <v>45433</v>
      </c>
      <c r="GG14" s="186">
        <v>710.69</v>
      </c>
      <c r="GH14" s="149">
        <f t="shared" si="42"/>
        <v>7.1069</v>
      </c>
      <c r="GI14" s="181">
        <f t="shared" si="43"/>
        <v>0.000384615</v>
      </c>
      <c r="GJ14" s="151">
        <f t="shared" si="44"/>
        <v>365.842012692257</v>
      </c>
      <c r="GL14" s="173">
        <v>45461</v>
      </c>
      <c r="GM14" s="186">
        <v>711.48</v>
      </c>
      <c r="GN14" s="149">
        <f t="shared" si="45"/>
        <v>7.1148</v>
      </c>
      <c r="GO14" s="181">
        <f t="shared" si="46"/>
        <v>0.000380952</v>
      </c>
      <c r="GP14" s="151">
        <f t="shared" si="47"/>
        <v>368.949601535198</v>
      </c>
      <c r="GR14" s="173">
        <v>45492</v>
      </c>
      <c r="GS14" s="186">
        <v>713.15</v>
      </c>
      <c r="GT14" s="149">
        <f t="shared" si="48"/>
        <v>7.1315</v>
      </c>
      <c r="GU14" s="181">
        <f t="shared" si="122"/>
        <v>0.000369686</v>
      </c>
      <c r="GV14" s="151">
        <f t="shared" si="49"/>
        <v>379.302852955349</v>
      </c>
      <c r="GX14" s="173">
        <v>45524</v>
      </c>
      <c r="GY14" s="186">
        <v>713.25</v>
      </c>
      <c r="GZ14" s="149">
        <f t="shared" si="123"/>
        <v>7.1325</v>
      </c>
      <c r="HA14" s="181">
        <f t="shared" si="124"/>
        <v>0.000369004</v>
      </c>
      <c r="HB14" s="151">
        <f t="shared" si="125"/>
        <v>379.950609688316</v>
      </c>
      <c r="HD14" s="147">
        <v>45553</v>
      </c>
      <c r="HE14" s="152">
        <v>708.7</v>
      </c>
      <c r="HF14" s="149">
        <f t="shared" si="50"/>
        <v>7.087</v>
      </c>
      <c r="HG14" s="181">
        <f>HG$2</f>
        <v>0.0003663</v>
      </c>
      <c r="HH14" s="151">
        <f t="shared" si="126"/>
        <v>385.21274587311</v>
      </c>
      <c r="HJ14" s="147">
        <v>45586</v>
      </c>
      <c r="HK14" s="152">
        <v>709.82</v>
      </c>
      <c r="HL14" s="149">
        <f t="shared" si="127"/>
        <v>7.0982</v>
      </c>
      <c r="HM14" s="181">
        <f>HM$2</f>
        <v>0.000367647</v>
      </c>
      <c r="HN14" s="151">
        <f t="shared" si="128"/>
        <v>383.195801076339</v>
      </c>
      <c r="HP14" s="147">
        <v>45615</v>
      </c>
      <c r="HQ14" s="177">
        <v>719.11</v>
      </c>
      <c r="HR14" s="149">
        <f t="shared" si="129"/>
        <v>7.1911</v>
      </c>
      <c r="HS14" s="181">
        <f>HS$2</f>
        <v>0.000378072</v>
      </c>
      <c r="HT14" s="151">
        <f t="shared" si="130"/>
        <v>367.815610435192</v>
      </c>
      <c r="HV14" s="147">
        <v>45645</v>
      </c>
      <c r="HW14" s="152">
        <v>719.11</v>
      </c>
      <c r="HX14" s="149">
        <f t="shared" si="51"/>
        <v>7.1911</v>
      </c>
      <c r="HY14" s="181">
        <f>HY$2</f>
        <v>0.000408997955009684</v>
      </c>
      <c r="HZ14" s="151">
        <f t="shared" si="52"/>
        <v>340.00361558082</v>
      </c>
      <c r="IB14" s="147">
        <v>45664</v>
      </c>
      <c r="IC14" s="152">
        <v>718.79</v>
      </c>
      <c r="ID14" s="149">
        <f t="shared" si="53"/>
        <v>7.1879</v>
      </c>
      <c r="IE14" s="181">
        <f>IE$2</f>
        <v>0.000408997955009684</v>
      </c>
      <c r="IF14" s="151">
        <f t="shared" si="54"/>
        <v>340.154982679675</v>
      </c>
      <c r="IH14" s="147">
        <v>45706</v>
      </c>
      <c r="II14" s="148">
        <v>716.97</v>
      </c>
      <c r="IJ14" s="149">
        <f t="shared" si="131"/>
        <v>7.1697</v>
      </c>
      <c r="IK14" s="181">
        <f t="shared" si="132"/>
        <v>0.00038550501156521</v>
      </c>
      <c r="IL14" s="151">
        <f t="shared" si="133"/>
        <v>361.800354268602</v>
      </c>
      <c r="IN14" s="147">
        <v>45735</v>
      </c>
      <c r="IO14" s="152">
        <v>716.97</v>
      </c>
      <c r="IP14" s="149">
        <f t="shared" si="55"/>
        <v>7.1697</v>
      </c>
      <c r="IQ14" s="181">
        <f>IQ$2</f>
        <v>0.000377358490566418</v>
      </c>
      <c r="IR14" s="151">
        <f t="shared" si="56"/>
        <v>369.611001854656</v>
      </c>
      <c r="IT14" s="170">
        <v>45765</v>
      </c>
      <c r="IU14" s="152">
        <v>720.69</v>
      </c>
      <c r="IV14" s="149">
        <f t="shared" si="57"/>
        <v>7.2069</v>
      </c>
      <c r="IW14" s="181">
        <f>IW$2</f>
        <v>0.000371747211896065</v>
      </c>
      <c r="IX14" s="151">
        <f t="shared" si="58"/>
        <v>373.253409926443</v>
      </c>
      <c r="IZ14" s="170">
        <v>45797</v>
      </c>
      <c r="JA14" s="152">
        <v>719.31</v>
      </c>
      <c r="JB14" s="149">
        <f t="shared" si="59"/>
        <v>7.1931</v>
      </c>
      <c r="JC14" s="181">
        <f>JC$2</f>
        <v>0.000372786579683063</v>
      </c>
      <c r="JD14" s="151">
        <f t="shared" si="60"/>
        <v>372.926832659145</v>
      </c>
      <c r="JF14" s="170">
        <v>45826</v>
      </c>
      <c r="JG14" s="152">
        <v>717.61</v>
      </c>
      <c r="JH14" s="149">
        <f t="shared" si="61"/>
        <v>7.1761</v>
      </c>
      <c r="JI14" s="181">
        <f>JI$2</f>
        <v>0.000379506641365931</v>
      </c>
      <c r="JJ14" s="151">
        <f t="shared" si="62"/>
        <v>367.191092655068</v>
      </c>
      <c r="JL14" s="147">
        <v>45859</v>
      </c>
      <c r="JM14" s="152">
        <v>715.22</v>
      </c>
      <c r="JN14" s="149">
        <f t="shared" si="63"/>
        <v>7.1522</v>
      </c>
      <c r="JO14" s="181">
        <f>JO$2</f>
        <v>0.000389105058365833</v>
      </c>
      <c r="JP14" s="151">
        <f t="shared" si="64"/>
        <v>359.329996364686</v>
      </c>
      <c r="JR14" s="147">
        <v>45888</v>
      </c>
      <c r="JS14" s="152">
        <v>713.59</v>
      </c>
      <c r="JT14" s="149">
        <f t="shared" si="65"/>
        <v>7.1359</v>
      </c>
      <c r="JU14" s="181">
        <f>JU$2</f>
        <v>0.000398803589232621</v>
      </c>
      <c r="JV14" s="151">
        <f t="shared" si="66"/>
        <v>351.39225605712</v>
      </c>
      <c r="JX14" s="147">
        <v>45918</v>
      </c>
      <c r="JY14" s="152">
        <v>710.85</v>
      </c>
      <c r="JZ14" s="149">
        <f t="shared" si="67"/>
        <v>7.1085</v>
      </c>
      <c r="KA14" s="181">
        <f>KA$2</f>
        <v>0.000407331975560629</v>
      </c>
      <c r="KB14" s="151">
        <f t="shared" si="68"/>
        <v>345.361187310501</v>
      </c>
      <c r="KD14" s="147">
        <v>45951</v>
      </c>
      <c r="KE14" s="148">
        <v>709.3</v>
      </c>
      <c r="KF14" s="149">
        <f t="shared" si="69"/>
        <v>7.093</v>
      </c>
      <c r="KG14" s="181">
        <f>KG$2</f>
        <v>0.000406504065040592</v>
      </c>
      <c r="KH14" s="151">
        <f t="shared" si="70"/>
        <v>346.820809248605</v>
      </c>
      <c r="KJ14" s="147">
        <v>45979</v>
      </c>
      <c r="KK14" s="148">
        <v>708.56</v>
      </c>
      <c r="KL14" s="149">
        <f t="shared" si="71"/>
        <v>7.0856</v>
      </c>
      <c r="KM14" s="181">
        <f>KM$2</f>
        <v>0.000406091370558754</v>
      </c>
      <c r="KN14" s="151">
        <f t="shared" si="72"/>
        <v>347.535847352053</v>
      </c>
      <c r="KP14" s="147">
        <v>46010</v>
      </c>
      <c r="KQ14" s="148">
        <v>705.5</v>
      </c>
      <c r="KR14" s="149">
        <f t="shared" si="73"/>
        <v>7.055</v>
      </c>
      <c r="KS14" s="181">
        <f>KS$2</f>
        <v>0.000404858299594806</v>
      </c>
      <c r="KT14" s="151">
        <f t="shared" si="74"/>
        <v>350.106307583565</v>
      </c>
      <c r="KV14" s="147">
        <v>46042</v>
      </c>
      <c r="KW14" s="148">
        <v>700.06</v>
      </c>
      <c r="KX14" s="149">
        <f t="shared" si="75"/>
        <v>7.0006</v>
      </c>
      <c r="KY14" s="181">
        <f>KY$2</f>
        <v>0.000389863547758529</v>
      </c>
      <c r="KZ14" s="151">
        <f t="shared" si="76"/>
        <v>366.397165956974</v>
      </c>
      <c r="LB14" s="147">
        <v>46062</v>
      </c>
      <c r="LC14" s="148">
        <v>695.23</v>
      </c>
      <c r="LD14" s="149">
        <f t="shared" si="77"/>
        <v>6.9523</v>
      </c>
      <c r="LE14" s="181">
        <f>LE$2</f>
        <v>0.000391389432485631</v>
      </c>
      <c r="LF14" s="151">
        <f t="shared" si="78"/>
        <v>367.504279159126</v>
      </c>
      <c r="LH14" s="147">
        <v>46100</v>
      </c>
      <c r="LI14" s="148">
        <v>689.75</v>
      </c>
      <c r="LJ14" s="149">
        <f t="shared" si="79"/>
        <v>6.8975</v>
      </c>
      <c r="LK14" s="181">
        <f>LK$2</f>
        <v>0.000386847195357504</v>
      </c>
      <c r="LL14" s="151">
        <f t="shared" si="80"/>
        <v>374.77346864838</v>
      </c>
      <c r="LN14" s="147">
        <v>46132</v>
      </c>
      <c r="LO14" s="148">
        <v>686.48</v>
      </c>
      <c r="LP14" s="149">
        <f t="shared" si="81"/>
        <v>6.8648</v>
      </c>
      <c r="LQ14" s="181">
        <f>LQ$2</f>
        <v>0.00038535645472082</v>
      </c>
      <c r="LR14" s="151">
        <f t="shared" si="82"/>
        <v>378.015382822315</v>
      </c>
      <c r="LT14" s="147">
        <v>46161</v>
      </c>
      <c r="LU14" s="148">
        <v>683.75</v>
      </c>
      <c r="LV14" s="149">
        <f t="shared" si="83"/>
        <v>6.8375</v>
      </c>
      <c r="LW14" s="181">
        <f>LW$2</f>
        <v>0.000382409177820421</v>
      </c>
      <c r="LX14" s="151">
        <f t="shared" si="84"/>
        <v>382.449725776812</v>
      </c>
      <c r="LZ14" s="147">
        <v>46190</v>
      </c>
      <c r="MA14" s="148">
        <v>680.96</v>
      </c>
      <c r="MB14" s="149">
        <f t="shared" si="85"/>
        <v>6.8096</v>
      </c>
      <c r="MC14" s="181">
        <f>MC$2</f>
        <v>0.000380952380952127</v>
      </c>
      <c r="MD14" s="151">
        <f t="shared" si="86"/>
        <v>385.485197368678</v>
      </c>
    </row>
    <row r="15" spans="2:342">
      <c r="B15" s="168" t="s">
        <v>1939</v>
      </c>
      <c r="C15" s="168" t="s">
        <v>3439</v>
      </c>
      <c r="D15" s="149">
        <f t="shared" si="87"/>
        <v>6.4492</v>
      </c>
      <c r="E15" s="181">
        <v>0.000432900432900433</v>
      </c>
      <c r="F15" s="151">
        <f t="shared" si="88"/>
        <v>358.18396080134</v>
      </c>
      <c r="H15" s="168" t="s">
        <v>1598</v>
      </c>
      <c r="I15" s="168" t="str">
        <f>美元!B15</f>
        <v>643.0</v>
      </c>
      <c r="J15" s="149">
        <f t="shared" si="89"/>
        <v>6.43</v>
      </c>
      <c r="K15" s="181">
        <v>0.000434782608695652</v>
      </c>
      <c r="L15" s="151">
        <f t="shared" si="90"/>
        <v>357.698289269051</v>
      </c>
      <c r="N15" s="168" t="s">
        <v>350</v>
      </c>
      <c r="O15" s="168" t="s">
        <v>351</v>
      </c>
      <c r="P15" s="149">
        <f t="shared" si="91"/>
        <v>6.3935</v>
      </c>
      <c r="Q15" s="181">
        <v>0.000434782608695652</v>
      </c>
      <c r="R15" s="151">
        <f t="shared" si="92"/>
        <v>359.74036130445</v>
      </c>
      <c r="T15" s="168" t="s">
        <v>352</v>
      </c>
      <c r="U15" s="168" t="s">
        <v>353</v>
      </c>
      <c r="V15" s="149">
        <f t="shared" si="93"/>
        <v>6.3933</v>
      </c>
      <c r="W15" s="181">
        <v>0.000434782608695652</v>
      </c>
      <c r="X15" s="151">
        <f t="shared" si="141"/>
        <v>359.751614971924</v>
      </c>
      <c r="Z15" s="168" t="s">
        <v>354</v>
      </c>
      <c r="AA15" s="168" t="s">
        <v>355</v>
      </c>
      <c r="AB15" s="149">
        <f t="shared" si="95"/>
        <v>6.3653</v>
      </c>
      <c r="AC15" s="181">
        <f t="shared" si="96"/>
        <v>0.000434782608695652</v>
      </c>
      <c r="AD15" s="151">
        <f t="shared" si="142"/>
        <v>361.334108368812</v>
      </c>
      <c r="AF15" s="168" t="s">
        <v>356</v>
      </c>
      <c r="AG15" s="168" t="s">
        <v>357</v>
      </c>
      <c r="AH15" s="149">
        <f t="shared" si="98"/>
        <v>6.3605</v>
      </c>
      <c r="AI15" s="181">
        <v>0.000431965442764579</v>
      </c>
      <c r="AJ15" s="151">
        <f t="shared" si="143"/>
        <v>363.965097083563</v>
      </c>
      <c r="AL15" s="168" t="s">
        <v>358</v>
      </c>
      <c r="AM15" s="168" t="s">
        <v>359</v>
      </c>
      <c r="AN15" s="149">
        <f t="shared" si="100"/>
        <v>6.3425</v>
      </c>
      <c r="AO15" s="181">
        <v>0.000431034482758621</v>
      </c>
      <c r="AP15" s="151">
        <f t="shared" si="144"/>
        <v>365.786361844698</v>
      </c>
      <c r="AR15" s="168" t="s">
        <v>360</v>
      </c>
      <c r="AS15" s="168" t="s">
        <v>361</v>
      </c>
      <c r="AT15" s="149">
        <f t="shared" si="102"/>
        <v>6.3763</v>
      </c>
      <c r="AU15" s="181">
        <v>0.000430292598967298</v>
      </c>
      <c r="AV15" s="151">
        <f t="shared" si="145"/>
        <v>364.474695356241</v>
      </c>
      <c r="AX15" s="168" t="s">
        <v>362</v>
      </c>
      <c r="AY15" s="168" t="s">
        <v>363</v>
      </c>
      <c r="AZ15" s="149">
        <f t="shared" si="104"/>
        <v>6.7421</v>
      </c>
      <c r="BA15" s="181">
        <v>0.000429737859905458</v>
      </c>
      <c r="BB15" s="151">
        <f t="shared" si="146"/>
        <v>345.144687856899</v>
      </c>
      <c r="BD15" s="168" t="s">
        <v>364</v>
      </c>
      <c r="BE15" s="168" t="s">
        <v>365</v>
      </c>
      <c r="BF15" s="149">
        <f t="shared" si="106"/>
        <v>6.6923</v>
      </c>
      <c r="BG15" s="181">
        <v>0.00042863266180883</v>
      </c>
      <c r="BH15" s="151">
        <f t="shared" si="147"/>
        <v>348.609596102984</v>
      </c>
      <c r="BJ15" s="168" t="s">
        <v>366</v>
      </c>
      <c r="BK15" s="168" t="s">
        <v>367</v>
      </c>
      <c r="BL15" s="149">
        <f t="shared" si="108"/>
        <v>6.7447</v>
      </c>
      <c r="BM15" s="181">
        <v>0.000428816466552316</v>
      </c>
      <c r="BN15" s="151">
        <f t="shared" si="148"/>
        <v>345.752961584651</v>
      </c>
      <c r="BP15" s="168" t="s">
        <v>368</v>
      </c>
      <c r="BQ15" s="168" t="s">
        <v>369</v>
      </c>
      <c r="BR15" s="149">
        <f t="shared" si="110"/>
        <v>6.7802</v>
      </c>
      <c r="BS15" s="181">
        <v>0.000428816466552316</v>
      </c>
      <c r="BT15" s="151">
        <f t="shared" si="149"/>
        <v>343.942656558803</v>
      </c>
      <c r="BV15" s="168" t="s">
        <v>370</v>
      </c>
      <c r="BW15" s="168" t="s">
        <v>371</v>
      </c>
      <c r="BX15" s="149">
        <f t="shared" si="112"/>
        <v>6.9396</v>
      </c>
      <c r="BY15" s="181">
        <v>0.000428816466552316</v>
      </c>
      <c r="BZ15" s="151">
        <f t="shared" si="150"/>
        <v>336.04242319442</v>
      </c>
      <c r="CB15" s="168" t="s">
        <v>372</v>
      </c>
      <c r="CC15" s="168" t="s">
        <v>373</v>
      </c>
      <c r="CD15" s="149">
        <f t="shared" si="114"/>
        <v>7.1086</v>
      </c>
      <c r="CE15" s="181">
        <v>0.000428816466552316</v>
      </c>
      <c r="CF15" s="151">
        <f t="shared" si="151"/>
        <v>328.053343837042</v>
      </c>
      <c r="CH15" s="168" t="s">
        <v>374</v>
      </c>
      <c r="CI15" s="168" t="s">
        <v>375</v>
      </c>
      <c r="CJ15" s="149">
        <f t="shared" si="116"/>
        <v>7.0655</v>
      </c>
      <c r="CK15" s="181">
        <v>0.000428816466552316</v>
      </c>
      <c r="CL15" s="151">
        <f t="shared" si="117"/>
        <v>330.054490128087</v>
      </c>
      <c r="CN15" s="168" t="s">
        <v>376</v>
      </c>
      <c r="CO15" s="168" t="s">
        <v>377</v>
      </c>
      <c r="CP15" s="149">
        <f t="shared" si="0"/>
        <v>6.9746</v>
      </c>
      <c r="CQ15" s="181">
        <v>0.000428816466552316</v>
      </c>
      <c r="CR15" s="151">
        <f t="shared" si="1"/>
        <v>334.35609210564</v>
      </c>
      <c r="CT15" s="168" t="s">
        <v>378</v>
      </c>
      <c r="CU15" s="168" t="s">
        <v>379</v>
      </c>
      <c r="CV15" s="149">
        <f t="shared" si="2"/>
        <v>6.7756</v>
      </c>
      <c r="CW15" s="181">
        <v>0.000428816466552316</v>
      </c>
      <c r="CX15" s="151">
        <f t="shared" si="3"/>
        <v>344.176161520751</v>
      </c>
      <c r="CZ15" s="172">
        <v>44972</v>
      </c>
      <c r="DA15" s="168">
        <v>681.83</v>
      </c>
      <c r="DB15" s="149">
        <f t="shared" si="118"/>
        <v>6.8183</v>
      </c>
      <c r="DC15" s="181">
        <f t="shared" si="119"/>
        <v>0.000428816</v>
      </c>
      <c r="DD15" s="151">
        <f t="shared" si="120"/>
        <v>342.021110426171</v>
      </c>
      <c r="DF15" s="172">
        <v>45005</v>
      </c>
      <c r="DG15" s="168">
        <v>686.94</v>
      </c>
      <c r="DH15" s="149">
        <f t="shared" si="4"/>
        <v>6.8694</v>
      </c>
      <c r="DI15" s="181">
        <f t="shared" si="5"/>
        <v>0.000428816</v>
      </c>
      <c r="DJ15" s="151">
        <f t="shared" si="6"/>
        <v>339.476888406376</v>
      </c>
      <c r="DL15" s="172">
        <v>45033</v>
      </c>
      <c r="DM15" s="168">
        <v>686.79</v>
      </c>
      <c r="DN15" s="149">
        <f t="shared" si="7"/>
        <v>6.8679</v>
      </c>
      <c r="DO15" s="181">
        <f t="shared" si="121"/>
        <v>0.000425441</v>
      </c>
      <c r="DP15" s="151">
        <f t="shared" si="8"/>
        <v>342.24467228582</v>
      </c>
      <c r="DR15" s="172">
        <v>45064</v>
      </c>
      <c r="DS15" s="168">
        <v>699.67</v>
      </c>
      <c r="DT15" s="149">
        <f t="shared" si="9"/>
        <v>6.9967</v>
      </c>
      <c r="DU15" s="181">
        <f t="shared" si="10"/>
        <v>0.000422833</v>
      </c>
      <c r="DV15" s="151">
        <f t="shared" si="11"/>
        <v>338.016478279047</v>
      </c>
      <c r="DX15" s="172">
        <v>45092</v>
      </c>
      <c r="DY15" s="168">
        <v>714.89</v>
      </c>
      <c r="DZ15" s="149">
        <f t="shared" si="12"/>
        <v>7.1489</v>
      </c>
      <c r="EA15" s="181">
        <f t="shared" si="13"/>
        <v>0.00041407867494824</v>
      </c>
      <c r="EB15" s="151">
        <f t="shared" si="14"/>
        <v>337.814209179035</v>
      </c>
      <c r="ED15" s="172">
        <v>45125</v>
      </c>
      <c r="EE15" s="168">
        <v>714.53</v>
      </c>
      <c r="EF15" s="149">
        <f t="shared" si="15"/>
        <v>7.1453</v>
      </c>
      <c r="EG15" s="181">
        <f t="shared" si="16"/>
        <v>0.000407332</v>
      </c>
      <c r="EH15" s="151">
        <f t="shared" si="17"/>
        <v>343.582474171834</v>
      </c>
      <c r="EJ15" s="172">
        <v>45156</v>
      </c>
      <c r="EK15" s="168">
        <v>720.06</v>
      </c>
      <c r="EL15" s="149">
        <f t="shared" si="18"/>
        <v>7.2006</v>
      </c>
      <c r="EM15" s="181">
        <f t="shared" si="19"/>
        <v>0.000399202</v>
      </c>
      <c r="EN15" s="151">
        <f t="shared" si="20"/>
        <v>347.8873246608</v>
      </c>
      <c r="EP15" s="173">
        <v>45184</v>
      </c>
      <c r="EQ15" s="186" t="s">
        <v>3440</v>
      </c>
      <c r="ER15" s="149">
        <f t="shared" si="21"/>
        <v>7.1786</v>
      </c>
      <c r="ES15" s="181">
        <f t="shared" si="22"/>
        <v>0.000398406</v>
      </c>
      <c r="ET15" s="151">
        <f t="shared" si="23"/>
        <v>349.650678321987</v>
      </c>
      <c r="EV15" s="173">
        <v>45217</v>
      </c>
      <c r="EW15" s="186">
        <v>717.95</v>
      </c>
      <c r="EX15" s="149">
        <f t="shared" si="24"/>
        <v>7.1795</v>
      </c>
      <c r="EY15" s="181">
        <f t="shared" si="25"/>
        <v>0.00040016006402561</v>
      </c>
      <c r="EZ15" s="151">
        <f t="shared" si="26"/>
        <v>348.07437843861</v>
      </c>
      <c r="FB15" s="173">
        <v>45247</v>
      </c>
      <c r="FC15" s="186">
        <v>717.28</v>
      </c>
      <c r="FD15" s="149">
        <f t="shared" si="27"/>
        <v>7.1728</v>
      </c>
      <c r="FE15" s="181">
        <f t="shared" si="28"/>
        <v>0.000399202</v>
      </c>
      <c r="FF15" s="151">
        <f t="shared" si="29"/>
        <v>349.235649948773</v>
      </c>
      <c r="FH15" s="173">
        <v>45278</v>
      </c>
      <c r="FI15" s="186">
        <v>709.33</v>
      </c>
      <c r="FJ15" s="149">
        <f t="shared" si="30"/>
        <v>7.0933</v>
      </c>
      <c r="FK15" s="181">
        <f t="shared" si="31"/>
        <v>0.000397614</v>
      </c>
      <c r="FL15" s="151">
        <f t="shared" si="32"/>
        <v>354.56021694438</v>
      </c>
      <c r="FN15" s="173">
        <v>45331</v>
      </c>
      <c r="FO15" s="186">
        <v>710.36</v>
      </c>
      <c r="FP15" s="149">
        <f t="shared" si="33"/>
        <v>7.1036</v>
      </c>
      <c r="FQ15" s="181">
        <f t="shared" si="34"/>
        <v>0.000392157</v>
      </c>
      <c r="FR15" s="151">
        <f t="shared" si="35"/>
        <v>358.972789501142</v>
      </c>
      <c r="FT15" s="173">
        <v>45369</v>
      </c>
      <c r="FU15" s="186">
        <v>709.43</v>
      </c>
      <c r="FV15" s="149">
        <f t="shared" si="36"/>
        <v>7.0943</v>
      </c>
      <c r="FW15" s="181">
        <f t="shared" si="37"/>
        <v>0.000387597</v>
      </c>
      <c r="FX15" s="151">
        <f t="shared" si="38"/>
        <v>363.672149359369</v>
      </c>
      <c r="FZ15" s="173">
        <v>45399</v>
      </c>
      <c r="GA15" s="186">
        <v>710.25</v>
      </c>
      <c r="GB15" s="149">
        <f t="shared" si="39"/>
        <v>7.1025</v>
      </c>
      <c r="GC15" s="181">
        <f t="shared" si="40"/>
        <v>0.0003861</v>
      </c>
      <c r="GD15" s="151">
        <f t="shared" si="41"/>
        <v>364.660695530108</v>
      </c>
      <c r="GF15" s="173">
        <v>45432</v>
      </c>
      <c r="GG15" s="186">
        <v>710.42</v>
      </c>
      <c r="GH15" s="149">
        <f t="shared" si="42"/>
        <v>7.1042</v>
      </c>
      <c r="GI15" s="181">
        <f t="shared" si="43"/>
        <v>0.000384615</v>
      </c>
      <c r="GJ15" s="151">
        <f t="shared" si="44"/>
        <v>365.981053461699</v>
      </c>
      <c r="GL15" s="173">
        <v>45460</v>
      </c>
      <c r="GM15" s="186">
        <v>711.49</v>
      </c>
      <c r="GN15" s="149">
        <f t="shared" si="45"/>
        <v>7.1149</v>
      </c>
      <c r="GO15" s="181">
        <f t="shared" si="46"/>
        <v>0.000380952</v>
      </c>
      <c r="GP15" s="151">
        <f t="shared" si="47"/>
        <v>368.944415944374</v>
      </c>
      <c r="GR15" s="173">
        <v>45491</v>
      </c>
      <c r="GS15" s="186">
        <v>712.85</v>
      </c>
      <c r="GT15" s="149">
        <f t="shared" si="48"/>
        <v>7.1285</v>
      </c>
      <c r="GU15" s="181">
        <f t="shared" si="122"/>
        <v>0.000369686</v>
      </c>
      <c r="GV15" s="151">
        <f t="shared" si="49"/>
        <v>379.462481005972</v>
      </c>
      <c r="GX15" s="173">
        <v>45523</v>
      </c>
      <c r="GY15" s="186">
        <v>714.15</v>
      </c>
      <c r="GZ15" s="149">
        <f t="shared" si="123"/>
        <v>7.1415</v>
      </c>
      <c r="HA15" s="181">
        <f t="shared" si="124"/>
        <v>0.000369004</v>
      </c>
      <c r="HB15" s="151">
        <f t="shared" si="125"/>
        <v>379.471780942647</v>
      </c>
      <c r="HD15" s="147">
        <v>45548</v>
      </c>
      <c r="HE15" s="152">
        <v>710.3</v>
      </c>
      <c r="HF15" s="149">
        <f t="shared" si="50"/>
        <v>7.103</v>
      </c>
      <c r="HG15" s="181">
        <f>HG$2</f>
        <v>0.0003663</v>
      </c>
      <c r="HH15" s="151">
        <f t="shared" si="126"/>
        <v>384.345027453573</v>
      </c>
      <c r="HJ15" s="147">
        <v>45583</v>
      </c>
      <c r="HK15" s="152">
        <v>712.74</v>
      </c>
      <c r="HL15" s="149">
        <f t="shared" si="127"/>
        <v>7.1274</v>
      </c>
      <c r="HM15" s="181">
        <f>HM$2</f>
        <v>0.000367647</v>
      </c>
      <c r="HN15" s="151">
        <f t="shared" si="128"/>
        <v>381.625899374256</v>
      </c>
      <c r="HP15" s="147">
        <v>45614</v>
      </c>
      <c r="HQ15" s="177">
        <v>719.07</v>
      </c>
      <c r="HR15" s="149">
        <f t="shared" si="129"/>
        <v>7.1907</v>
      </c>
      <c r="HS15" s="181">
        <f>HS$2</f>
        <v>0.000378072</v>
      </c>
      <c r="HT15" s="151">
        <f t="shared" si="130"/>
        <v>367.836071064084</v>
      </c>
      <c r="HV15" s="147">
        <v>45644</v>
      </c>
      <c r="HW15" s="152">
        <v>718.8</v>
      </c>
      <c r="HX15" s="149">
        <f t="shared" si="51"/>
        <v>7.188</v>
      </c>
      <c r="HY15" s="181">
        <f>HY$2</f>
        <v>0.000408997955009684</v>
      </c>
      <c r="HZ15" s="151">
        <f t="shared" si="52"/>
        <v>340.150250417812</v>
      </c>
      <c r="IB15" s="147">
        <v>45663</v>
      </c>
      <c r="IC15" s="152">
        <v>718.76</v>
      </c>
      <c r="ID15" s="149">
        <f t="shared" si="53"/>
        <v>7.1876</v>
      </c>
      <c r="IE15" s="181">
        <f>IE$2</f>
        <v>0.000408997955009684</v>
      </c>
      <c r="IF15" s="151">
        <f t="shared" si="54"/>
        <v>340.169180255333</v>
      </c>
      <c r="IH15" s="147">
        <v>45705</v>
      </c>
      <c r="II15" s="148">
        <v>717.02</v>
      </c>
      <c r="IJ15" s="149">
        <f t="shared" si="131"/>
        <v>7.1702</v>
      </c>
      <c r="IK15" s="181">
        <f t="shared" si="132"/>
        <v>0.00038550501156521</v>
      </c>
      <c r="IL15" s="151">
        <f t="shared" si="133"/>
        <v>361.775124822125</v>
      </c>
      <c r="IN15" s="147">
        <v>45734</v>
      </c>
      <c r="IO15" s="152">
        <v>717.33</v>
      </c>
      <c r="IP15" s="149">
        <f t="shared" si="55"/>
        <v>7.1733</v>
      </c>
      <c r="IQ15" s="181">
        <f>IQ$2</f>
        <v>0.000377358490566418</v>
      </c>
      <c r="IR15" s="151">
        <f t="shared" si="56"/>
        <v>369.425508482474</v>
      </c>
      <c r="IT15" s="170">
        <v>45764</v>
      </c>
      <c r="IU15" s="152">
        <v>720.85</v>
      </c>
      <c r="IV15" s="149">
        <f t="shared" si="57"/>
        <v>7.2085</v>
      </c>
      <c r="IW15" s="181">
        <f>IW$2</f>
        <v>0.000371747211896065</v>
      </c>
      <c r="IX15" s="151">
        <f t="shared" si="58"/>
        <v>373.170562530191</v>
      </c>
      <c r="IZ15" s="170">
        <v>45796</v>
      </c>
      <c r="JA15" s="152">
        <v>719.16</v>
      </c>
      <c r="JB15" s="149">
        <f t="shared" si="59"/>
        <v>7.1916</v>
      </c>
      <c r="JC15" s="181">
        <f>JC$2</f>
        <v>0.000372786579683063</v>
      </c>
      <c r="JD15" s="151">
        <f t="shared" si="60"/>
        <v>373.004616497093</v>
      </c>
      <c r="JF15" s="170">
        <v>45825</v>
      </c>
      <c r="JG15" s="152">
        <v>717.46</v>
      </c>
      <c r="JH15" s="149">
        <f t="shared" si="61"/>
        <v>7.1746</v>
      </c>
      <c r="JI15" s="181">
        <f>JI$2</f>
        <v>0.000379506641365931</v>
      </c>
      <c r="JJ15" s="151">
        <f t="shared" si="62"/>
        <v>367.267861623231</v>
      </c>
      <c r="JL15" s="147">
        <v>45856</v>
      </c>
      <c r="JM15" s="152">
        <v>714.98</v>
      </c>
      <c r="JN15" s="149">
        <f t="shared" si="63"/>
        <v>7.1498</v>
      </c>
      <c r="JO15" s="181">
        <f>JO$2</f>
        <v>0.000389105058365833</v>
      </c>
      <c r="JP15" s="151">
        <f t="shared" si="64"/>
        <v>359.45061400312</v>
      </c>
      <c r="JR15" s="147">
        <v>45887</v>
      </c>
      <c r="JS15" s="152">
        <v>713.22</v>
      </c>
      <c r="JT15" s="149">
        <f t="shared" si="65"/>
        <v>7.1322</v>
      </c>
      <c r="JU15" s="181">
        <f>JU$2</f>
        <v>0.000398803589232621</v>
      </c>
      <c r="JV15" s="151">
        <f t="shared" si="66"/>
        <v>351.574549227167</v>
      </c>
      <c r="JX15" s="147">
        <v>45917</v>
      </c>
      <c r="JY15" s="152">
        <v>710.13</v>
      </c>
      <c r="JZ15" s="149">
        <f t="shared" si="67"/>
        <v>7.1013</v>
      </c>
      <c r="KA15" s="181">
        <f>KA$2</f>
        <v>0.000407331975560629</v>
      </c>
      <c r="KB15" s="151">
        <f t="shared" si="68"/>
        <v>345.711348625843</v>
      </c>
      <c r="KD15" s="147">
        <v>45950</v>
      </c>
      <c r="KE15" s="148">
        <v>709.73</v>
      </c>
      <c r="KF15" s="149">
        <f t="shared" si="69"/>
        <v>7.0973</v>
      </c>
      <c r="KG15" s="181">
        <f>KG$2</f>
        <v>0.000406504065040592</v>
      </c>
      <c r="KH15" s="151">
        <f t="shared" si="70"/>
        <v>346.610682935814</v>
      </c>
      <c r="KJ15" s="147">
        <v>45978</v>
      </c>
      <c r="KK15" s="148">
        <v>708.16</v>
      </c>
      <c r="KL15" s="149">
        <f t="shared" si="71"/>
        <v>7.0816</v>
      </c>
      <c r="KM15" s="181">
        <f>KM$2</f>
        <v>0.000406091370558754</v>
      </c>
      <c r="KN15" s="151">
        <f t="shared" si="72"/>
        <v>347.73215092602</v>
      </c>
      <c r="KP15" s="147">
        <v>46009</v>
      </c>
      <c r="KQ15" s="148">
        <v>705.83</v>
      </c>
      <c r="KR15" s="149">
        <f t="shared" si="73"/>
        <v>7.0583</v>
      </c>
      <c r="KS15" s="181">
        <f>KS$2</f>
        <v>0.000404858299594806</v>
      </c>
      <c r="KT15" s="151">
        <f t="shared" si="74"/>
        <v>349.942620744662</v>
      </c>
      <c r="KV15" s="147">
        <v>46041</v>
      </c>
      <c r="KW15" s="148">
        <v>700.51</v>
      </c>
      <c r="KX15" s="149">
        <f t="shared" si="75"/>
        <v>7.0051</v>
      </c>
      <c r="KY15" s="181">
        <f>KY$2</f>
        <v>0.000389863547758529</v>
      </c>
      <c r="KZ15" s="151">
        <f t="shared" si="76"/>
        <v>366.161796405246</v>
      </c>
      <c r="LB15" s="147">
        <v>46059</v>
      </c>
      <c r="LC15" s="148">
        <v>695.9</v>
      </c>
      <c r="LD15" s="149">
        <f t="shared" si="77"/>
        <v>6.959</v>
      </c>
      <c r="LE15" s="181">
        <f>LE$2</f>
        <v>0.000391389432485631</v>
      </c>
      <c r="LF15" s="151">
        <f t="shared" si="78"/>
        <v>367.150452650954</v>
      </c>
      <c r="LH15" s="147">
        <v>46099</v>
      </c>
      <c r="LI15" s="148">
        <v>689.09</v>
      </c>
      <c r="LJ15" s="149">
        <f t="shared" si="79"/>
        <v>6.8909</v>
      </c>
      <c r="LK15" s="181">
        <f>LK$2</f>
        <v>0.000386847195357504</v>
      </c>
      <c r="LL15" s="151">
        <f t="shared" si="80"/>
        <v>375.132421019345</v>
      </c>
      <c r="LN15" s="147">
        <v>46129</v>
      </c>
      <c r="LO15" s="148">
        <v>686.22</v>
      </c>
      <c r="LP15" s="149">
        <f t="shared" si="81"/>
        <v>6.8622</v>
      </c>
      <c r="LQ15" s="181">
        <f>LQ$2</f>
        <v>0.00038535645472082</v>
      </c>
      <c r="LR15" s="151">
        <f t="shared" si="82"/>
        <v>378.158608026381</v>
      </c>
      <c r="LT15" s="147">
        <v>46160</v>
      </c>
      <c r="LU15" s="148">
        <v>684.35</v>
      </c>
      <c r="LV15" s="149">
        <f t="shared" si="83"/>
        <v>6.8435</v>
      </c>
      <c r="LW15" s="181">
        <f>LW$2</f>
        <v>0.000382409177820421</v>
      </c>
      <c r="LX15" s="151">
        <f t="shared" si="84"/>
        <v>382.114415138299</v>
      </c>
      <c r="LZ15" s="147">
        <v>46189</v>
      </c>
      <c r="MA15" s="148">
        <v>681.08</v>
      </c>
      <c r="MB15" s="149">
        <f t="shared" si="85"/>
        <v>6.8108</v>
      </c>
      <c r="MC15" s="181">
        <f>MC$2</f>
        <v>0.000380952380952127</v>
      </c>
      <c r="MD15" s="151">
        <f t="shared" si="86"/>
        <v>385.417278440381</v>
      </c>
    </row>
    <row r="16" spans="2:342">
      <c r="B16" s="168" t="s">
        <v>1957</v>
      </c>
      <c r="C16" s="168" t="s">
        <v>3487</v>
      </c>
      <c r="D16" s="149">
        <f t="shared" si="87"/>
        <v>6.45</v>
      </c>
      <c r="E16" s="181">
        <v>0.000432900432900433</v>
      </c>
      <c r="F16" s="151">
        <f t="shared" si="88"/>
        <v>358.139534883721</v>
      </c>
      <c r="H16" s="168" t="s">
        <v>1615</v>
      </c>
      <c r="I16" s="168" t="str">
        <f>美元!B16</f>
        <v>643.86</v>
      </c>
      <c r="J16" s="149">
        <f t="shared" si="89"/>
        <v>6.4386</v>
      </c>
      <c r="K16" s="181">
        <v>0.000434782608695652</v>
      </c>
      <c r="L16" s="151">
        <f t="shared" si="90"/>
        <v>357.220513776287</v>
      </c>
      <c r="N16" s="168" t="s">
        <v>381</v>
      </c>
      <c r="O16" s="168" t="s">
        <v>197</v>
      </c>
      <c r="P16" s="149">
        <f t="shared" si="91"/>
        <v>6.3924</v>
      </c>
      <c r="Q16" s="181">
        <v>0.000434782608695652</v>
      </c>
      <c r="R16" s="151">
        <f t="shared" si="92"/>
        <v>359.802265189913</v>
      </c>
      <c r="T16" s="168" t="s">
        <v>382</v>
      </c>
      <c r="U16" s="168" t="s">
        <v>261</v>
      </c>
      <c r="V16" s="149">
        <f t="shared" si="93"/>
        <v>6.3651</v>
      </c>
      <c r="W16" s="181">
        <v>0.000434782608695652</v>
      </c>
      <c r="X16" s="151">
        <f t="shared" si="141"/>
        <v>361.345461972318</v>
      </c>
      <c r="Z16" s="168" t="s">
        <v>383</v>
      </c>
      <c r="AA16" s="168" t="s">
        <v>384</v>
      </c>
      <c r="AB16" s="149">
        <f t="shared" si="95"/>
        <v>6.3742</v>
      </c>
      <c r="AC16" s="181">
        <f t="shared" si="96"/>
        <v>0.000434782608695652</v>
      </c>
      <c r="AD16" s="151">
        <f t="shared" si="142"/>
        <v>360.82959430203</v>
      </c>
      <c r="AF16" s="168" t="s">
        <v>385</v>
      </c>
      <c r="AG16" s="168" t="s">
        <v>298</v>
      </c>
      <c r="AH16" s="149">
        <f t="shared" si="98"/>
        <v>6.3664</v>
      </c>
      <c r="AI16" s="181">
        <v>0.000431965442764579</v>
      </c>
      <c r="AJ16" s="151">
        <f t="shared" si="143"/>
        <v>363.627795928625</v>
      </c>
      <c r="AL16" s="168" t="s">
        <v>386</v>
      </c>
      <c r="AM16" s="168" t="s">
        <v>387</v>
      </c>
      <c r="AN16" s="149">
        <f t="shared" si="100"/>
        <v>6.3406</v>
      </c>
      <c r="AO16" s="181">
        <v>0.000431034482758621</v>
      </c>
      <c r="AP16" s="151">
        <f t="shared" si="144"/>
        <v>365.895971990032</v>
      </c>
      <c r="AR16" s="168" t="s">
        <v>388</v>
      </c>
      <c r="AS16" s="168" t="s">
        <v>389</v>
      </c>
      <c r="AT16" s="149">
        <f t="shared" si="102"/>
        <v>6.3896</v>
      </c>
      <c r="AU16" s="181">
        <v>0.000430292598967298</v>
      </c>
      <c r="AV16" s="151">
        <f t="shared" si="145"/>
        <v>363.716038562664</v>
      </c>
      <c r="AX16" s="168" t="s">
        <v>390</v>
      </c>
      <c r="AY16" s="168" t="s">
        <v>391</v>
      </c>
      <c r="AZ16" s="149">
        <f t="shared" si="104"/>
        <v>6.7854</v>
      </c>
      <c r="BA16" s="181">
        <v>0.000429737859905458</v>
      </c>
      <c r="BB16" s="151">
        <f t="shared" si="146"/>
        <v>342.942199428184</v>
      </c>
      <c r="BD16" s="168" t="s">
        <v>392</v>
      </c>
      <c r="BE16" s="168" t="s">
        <v>393</v>
      </c>
      <c r="BF16" s="149">
        <f t="shared" si="106"/>
        <v>6.7099</v>
      </c>
      <c r="BG16" s="181">
        <v>0.00042863266180883</v>
      </c>
      <c r="BH16" s="151">
        <f t="shared" si="147"/>
        <v>347.695196649726</v>
      </c>
      <c r="BJ16" s="168" t="s">
        <v>394</v>
      </c>
      <c r="BK16" s="168" t="s">
        <v>395</v>
      </c>
      <c r="BL16" s="149">
        <f t="shared" si="108"/>
        <v>6.7503</v>
      </c>
      <c r="BM16" s="181">
        <v>0.000428816466552316</v>
      </c>
      <c r="BN16" s="151">
        <f t="shared" si="148"/>
        <v>345.466127431373</v>
      </c>
      <c r="BP16" s="168" t="s">
        <v>396</v>
      </c>
      <c r="BQ16" s="168" t="s">
        <v>397</v>
      </c>
      <c r="BR16" s="149">
        <f t="shared" si="110"/>
        <v>6.7863</v>
      </c>
      <c r="BS16" s="181">
        <v>0.000428816466552316</v>
      </c>
      <c r="BT16" s="151">
        <f t="shared" si="149"/>
        <v>343.633496898162</v>
      </c>
      <c r="BV16" s="168" t="s">
        <v>398</v>
      </c>
      <c r="BW16" s="168" t="s">
        <v>399</v>
      </c>
      <c r="BX16" s="149">
        <f t="shared" si="112"/>
        <v>6.9305</v>
      </c>
      <c r="BY16" s="181">
        <v>0.000428816466552316</v>
      </c>
      <c r="BZ16" s="151">
        <f t="shared" si="150"/>
        <v>336.483659187649</v>
      </c>
      <c r="CB16" s="168" t="s">
        <v>400</v>
      </c>
      <c r="CC16" s="168" t="s">
        <v>401</v>
      </c>
      <c r="CD16" s="149">
        <f t="shared" si="114"/>
        <v>7.1095</v>
      </c>
      <c r="CE16" s="181">
        <v>0.000428816466552316</v>
      </c>
      <c r="CF16" s="151">
        <f t="shared" si="151"/>
        <v>328.011815176876</v>
      </c>
      <c r="CH16" s="168" t="s">
        <v>402</v>
      </c>
      <c r="CI16" s="168" t="s">
        <v>403</v>
      </c>
      <c r="CJ16" s="149">
        <f t="shared" si="116"/>
        <v>7.0363</v>
      </c>
      <c r="CK16" s="181">
        <v>0.000428816466552316</v>
      </c>
      <c r="CL16" s="151">
        <f t="shared" si="117"/>
        <v>331.42418600685</v>
      </c>
      <c r="CN16" s="168" t="s">
        <v>404</v>
      </c>
      <c r="CO16" s="168" t="s">
        <v>405</v>
      </c>
      <c r="CP16" s="149">
        <f t="shared" si="0"/>
        <v>6.9791</v>
      </c>
      <c r="CQ16" s="181">
        <v>0.000428816466552316</v>
      </c>
      <c r="CR16" s="151">
        <f t="shared" si="1"/>
        <v>334.140505222736</v>
      </c>
      <c r="CT16" s="168" t="s">
        <v>406</v>
      </c>
      <c r="CU16" s="168" t="s">
        <v>407</v>
      </c>
      <c r="CV16" s="149">
        <f t="shared" si="2"/>
        <v>6.7611</v>
      </c>
      <c r="CW16" s="181">
        <v>0.000428816466552316</v>
      </c>
      <c r="CX16" s="151">
        <f t="shared" si="3"/>
        <v>344.914289094969</v>
      </c>
      <c r="CZ16" s="172">
        <v>44971</v>
      </c>
      <c r="DA16" s="168">
        <v>681.36</v>
      </c>
      <c r="DB16" s="149">
        <f t="shared" si="118"/>
        <v>6.8136</v>
      </c>
      <c r="DC16" s="181">
        <f t="shared" si="119"/>
        <v>0.000428816</v>
      </c>
      <c r="DD16" s="151">
        <f t="shared" si="120"/>
        <v>342.257035519954</v>
      </c>
      <c r="DF16" s="172">
        <v>45002</v>
      </c>
      <c r="DG16" s="168">
        <v>690.52</v>
      </c>
      <c r="DH16" s="149">
        <f t="shared" si="4"/>
        <v>6.9052</v>
      </c>
      <c r="DI16" s="181">
        <f t="shared" si="5"/>
        <v>0.000428816</v>
      </c>
      <c r="DJ16" s="151">
        <f t="shared" si="6"/>
        <v>337.716870940561</v>
      </c>
      <c r="DL16" s="172">
        <v>45030</v>
      </c>
      <c r="DM16" s="168">
        <v>686.06</v>
      </c>
      <c r="DN16" s="149">
        <f t="shared" si="7"/>
        <v>6.8606</v>
      </c>
      <c r="DO16" s="181">
        <f t="shared" si="121"/>
        <v>0.000425441</v>
      </c>
      <c r="DP16" s="151">
        <f t="shared" si="8"/>
        <v>342.608836660318</v>
      </c>
      <c r="DR16" s="172">
        <v>45063</v>
      </c>
      <c r="DS16" s="168">
        <v>697.48</v>
      </c>
      <c r="DT16" s="149">
        <f t="shared" si="9"/>
        <v>6.9748</v>
      </c>
      <c r="DU16" s="181">
        <f t="shared" si="10"/>
        <v>0.000422833</v>
      </c>
      <c r="DV16" s="151">
        <f t="shared" si="11"/>
        <v>339.077807761514</v>
      </c>
      <c r="DX16" s="172">
        <v>45091</v>
      </c>
      <c r="DY16" s="168">
        <v>715.66</v>
      </c>
      <c r="DZ16" s="149">
        <f t="shared" si="12"/>
        <v>7.1566</v>
      </c>
      <c r="EA16" s="181">
        <f t="shared" si="13"/>
        <v>0.00041407867494824</v>
      </c>
      <c r="EB16" s="151">
        <f t="shared" si="14"/>
        <v>337.450744767068</v>
      </c>
      <c r="ED16" s="172">
        <v>45124</v>
      </c>
      <c r="EE16" s="168">
        <v>713.26</v>
      </c>
      <c r="EF16" s="149">
        <f t="shared" si="15"/>
        <v>7.1326</v>
      </c>
      <c r="EG16" s="181">
        <f t="shared" si="16"/>
        <v>0.000407332</v>
      </c>
      <c r="EH16" s="151">
        <f t="shared" si="17"/>
        <v>344.194242309958</v>
      </c>
      <c r="EJ16" s="172">
        <v>45155</v>
      </c>
      <c r="EK16" s="168">
        <v>720.76</v>
      </c>
      <c r="EL16" s="149">
        <f t="shared" si="18"/>
        <v>7.2076</v>
      </c>
      <c r="EM16" s="181">
        <f t="shared" si="19"/>
        <v>0.000399202</v>
      </c>
      <c r="EN16" s="151">
        <f t="shared" si="20"/>
        <v>347.549457510483</v>
      </c>
      <c r="EP16" s="173">
        <v>45183</v>
      </c>
      <c r="EQ16" s="186" t="s">
        <v>3488</v>
      </c>
      <c r="ER16" s="149">
        <f t="shared" si="21"/>
        <v>7.1874</v>
      </c>
      <c r="ES16" s="181">
        <f t="shared" si="22"/>
        <v>0.000398406</v>
      </c>
      <c r="ET16" s="151">
        <f t="shared" si="23"/>
        <v>349.22257831792</v>
      </c>
      <c r="EV16" s="173">
        <v>45216</v>
      </c>
      <c r="EW16" s="186">
        <v>717.96</v>
      </c>
      <c r="EX16" s="149">
        <f t="shared" si="24"/>
        <v>7.1796</v>
      </c>
      <c r="EY16" s="181">
        <f t="shared" si="25"/>
        <v>0.00040016006402561</v>
      </c>
      <c r="EZ16" s="151">
        <f t="shared" si="26"/>
        <v>348.069530335952</v>
      </c>
      <c r="FB16" s="173">
        <v>45246</v>
      </c>
      <c r="FC16" s="186">
        <v>717.24</v>
      </c>
      <c r="FD16" s="149">
        <f t="shared" si="27"/>
        <v>7.1724</v>
      </c>
      <c r="FE16" s="181">
        <f t="shared" si="28"/>
        <v>0.000399202</v>
      </c>
      <c r="FF16" s="151">
        <f t="shared" si="29"/>
        <v>349.255126589782</v>
      </c>
      <c r="FH16" s="173">
        <v>45275</v>
      </c>
      <c r="FI16" s="186">
        <v>709.57</v>
      </c>
      <c r="FJ16" s="149">
        <f t="shared" si="30"/>
        <v>7.0957</v>
      </c>
      <c r="FK16" s="181">
        <f t="shared" si="31"/>
        <v>0.000397614</v>
      </c>
      <c r="FL16" s="151">
        <f t="shared" si="32"/>
        <v>354.44029297343</v>
      </c>
      <c r="FN16" s="173">
        <v>45330</v>
      </c>
      <c r="FO16" s="186">
        <v>710.63</v>
      </c>
      <c r="FP16" s="149">
        <f t="shared" si="33"/>
        <v>7.1063</v>
      </c>
      <c r="FQ16" s="181">
        <f t="shared" si="34"/>
        <v>0.000392157</v>
      </c>
      <c r="FR16" s="151">
        <f t="shared" si="35"/>
        <v>358.836399743933</v>
      </c>
      <c r="FT16" s="173">
        <v>45366</v>
      </c>
      <c r="FU16" s="186">
        <v>709.75</v>
      </c>
      <c r="FV16" s="149">
        <f t="shared" si="36"/>
        <v>7.0975</v>
      </c>
      <c r="FW16" s="181">
        <f t="shared" si="37"/>
        <v>0.000387597</v>
      </c>
      <c r="FX16" s="151">
        <f t="shared" si="38"/>
        <v>363.508183050394</v>
      </c>
      <c r="FZ16" s="173">
        <v>45398</v>
      </c>
      <c r="GA16" s="186">
        <v>710.28</v>
      </c>
      <c r="GB16" s="149">
        <f t="shared" si="39"/>
        <v>7.1028</v>
      </c>
      <c r="GC16" s="181">
        <f t="shared" si="40"/>
        <v>0.0003861</v>
      </c>
      <c r="GD16" s="151">
        <f t="shared" si="41"/>
        <v>364.645293405782</v>
      </c>
      <c r="GF16" s="173">
        <v>45429</v>
      </c>
      <c r="GG16" s="186">
        <v>710.45</v>
      </c>
      <c r="GH16" s="149">
        <f t="shared" si="42"/>
        <v>7.1045</v>
      </c>
      <c r="GI16" s="181">
        <f t="shared" si="43"/>
        <v>0.000384615</v>
      </c>
      <c r="GJ16" s="151">
        <f t="shared" si="44"/>
        <v>365.965599268435</v>
      </c>
      <c r="GL16" s="173">
        <v>45457</v>
      </c>
      <c r="GM16" s="186">
        <v>711.51</v>
      </c>
      <c r="GN16" s="149">
        <f t="shared" si="45"/>
        <v>7.1151</v>
      </c>
      <c r="GO16" s="181">
        <f t="shared" si="46"/>
        <v>0.000380952</v>
      </c>
      <c r="GP16" s="151">
        <f t="shared" si="47"/>
        <v>368.934045200015</v>
      </c>
      <c r="GR16" s="173">
        <v>45490</v>
      </c>
      <c r="GS16" s="186">
        <v>713.18</v>
      </c>
      <c r="GT16" s="149">
        <f t="shared" si="48"/>
        <v>7.1318</v>
      </c>
      <c r="GU16" s="181">
        <f t="shared" si="122"/>
        <v>0.000369686</v>
      </c>
      <c r="GV16" s="151">
        <f t="shared" si="49"/>
        <v>379.286897536537</v>
      </c>
      <c r="GX16" s="173">
        <v>45520</v>
      </c>
      <c r="GY16" s="186">
        <v>714.64</v>
      </c>
      <c r="GZ16" s="149">
        <f t="shared" si="123"/>
        <v>7.1464</v>
      </c>
      <c r="HA16" s="181">
        <f t="shared" si="124"/>
        <v>0.000369004</v>
      </c>
      <c r="HB16" s="151">
        <f t="shared" si="125"/>
        <v>379.21159235446</v>
      </c>
      <c r="HD16" s="147">
        <v>45547</v>
      </c>
      <c r="HE16" s="152">
        <v>712.14</v>
      </c>
      <c r="HF16" s="149">
        <f t="shared" si="50"/>
        <v>7.1214</v>
      </c>
      <c r="HG16" s="181">
        <f>HG$2</f>
        <v>0.0003663</v>
      </c>
      <c r="HH16" s="151">
        <f t="shared" si="126"/>
        <v>383.351971522837</v>
      </c>
      <c r="HJ16" s="147">
        <v>45582</v>
      </c>
      <c r="HK16" s="152">
        <v>712.2</v>
      </c>
      <c r="HL16" s="149">
        <f t="shared" si="127"/>
        <v>7.122</v>
      </c>
      <c r="HM16" s="181">
        <f>HM$2</f>
        <v>0.000367647</v>
      </c>
      <c r="HN16" s="151">
        <f t="shared" si="128"/>
        <v>381.915253468137</v>
      </c>
      <c r="HP16" s="147">
        <v>45611</v>
      </c>
      <c r="HQ16" s="177">
        <v>719.92</v>
      </c>
      <c r="HR16" s="149">
        <f t="shared" si="129"/>
        <v>7.1992</v>
      </c>
      <c r="HS16" s="181">
        <f>HS$2</f>
        <v>0.000378072</v>
      </c>
      <c r="HT16" s="151">
        <f t="shared" si="130"/>
        <v>367.401771891392</v>
      </c>
      <c r="HV16" s="147">
        <v>45643</v>
      </c>
      <c r="HW16" s="152">
        <v>718.91</v>
      </c>
      <c r="HX16" s="149">
        <f t="shared" si="51"/>
        <v>7.1891</v>
      </c>
      <c r="HY16" s="181">
        <f>HY$2</f>
        <v>0.000408997955009684</v>
      </c>
      <c r="HZ16" s="151">
        <f t="shared" si="52"/>
        <v>340.098204226292</v>
      </c>
      <c r="IB16" s="147">
        <v>45660</v>
      </c>
      <c r="IC16" s="152">
        <v>718.78</v>
      </c>
      <c r="ID16" s="149">
        <f t="shared" si="53"/>
        <v>7.1878</v>
      </c>
      <c r="IE16" s="181">
        <f>IE$2</f>
        <v>0.000408997955009684</v>
      </c>
      <c r="IF16" s="151">
        <f t="shared" si="54"/>
        <v>340.159715073212</v>
      </c>
      <c r="IH16" s="147">
        <v>45702</v>
      </c>
      <c r="II16" s="148">
        <v>717.06</v>
      </c>
      <c r="IJ16" s="149">
        <f t="shared" si="131"/>
        <v>7.1706</v>
      </c>
      <c r="IK16" s="181">
        <f t="shared" si="132"/>
        <v>0.00038550501156521</v>
      </c>
      <c r="IL16" s="151">
        <f t="shared" si="133"/>
        <v>361.754943798231</v>
      </c>
      <c r="IN16" s="147">
        <v>45733</v>
      </c>
      <c r="IO16" s="152">
        <v>716.88</v>
      </c>
      <c r="IP16" s="149">
        <f t="shared" si="55"/>
        <v>7.1688</v>
      </c>
      <c r="IQ16" s="181">
        <f>IQ$2</f>
        <v>0.000377358490566418</v>
      </c>
      <c r="IR16" s="151">
        <f t="shared" si="56"/>
        <v>369.657404307182</v>
      </c>
      <c r="IT16" s="170">
        <v>45763</v>
      </c>
      <c r="IU16" s="152">
        <v>721.33</v>
      </c>
      <c r="IV16" s="149">
        <f t="shared" si="57"/>
        <v>7.2133</v>
      </c>
      <c r="IW16" s="181">
        <f>IW$2</f>
        <v>0.000371747211896065</v>
      </c>
      <c r="IX16" s="151">
        <f t="shared" si="58"/>
        <v>372.922240860478</v>
      </c>
      <c r="IZ16" s="170">
        <v>45793</v>
      </c>
      <c r="JA16" s="152">
        <v>719.38</v>
      </c>
      <c r="JB16" s="149">
        <f t="shared" si="59"/>
        <v>7.1938</v>
      </c>
      <c r="JC16" s="181">
        <f>JC$2</f>
        <v>0.000372786579683063</v>
      </c>
      <c r="JD16" s="151">
        <f t="shared" si="60"/>
        <v>372.890544635727</v>
      </c>
      <c r="JF16" s="170">
        <v>45824</v>
      </c>
      <c r="JG16" s="152">
        <v>717.89</v>
      </c>
      <c r="JH16" s="149">
        <f t="shared" si="61"/>
        <v>7.1789</v>
      </c>
      <c r="JI16" s="181">
        <f>JI$2</f>
        <v>0.000379506641365931</v>
      </c>
      <c r="JJ16" s="151">
        <f t="shared" si="62"/>
        <v>367.04787641589</v>
      </c>
      <c r="JL16" s="147">
        <v>45855</v>
      </c>
      <c r="JM16" s="152">
        <v>714.61</v>
      </c>
      <c r="JN16" s="149">
        <f t="shared" si="63"/>
        <v>7.1461</v>
      </c>
      <c r="JO16" s="181">
        <f>JO$2</f>
        <v>0.000389105058365833</v>
      </c>
      <c r="JP16" s="151">
        <f t="shared" si="64"/>
        <v>359.636724926815</v>
      </c>
      <c r="JR16" s="147">
        <v>45884</v>
      </c>
      <c r="JS16" s="152">
        <v>713.71</v>
      </c>
      <c r="JT16" s="149">
        <f t="shared" si="65"/>
        <v>7.1371</v>
      </c>
      <c r="JU16" s="181">
        <f>JU$2</f>
        <v>0.000398803589232621</v>
      </c>
      <c r="JV16" s="151">
        <f t="shared" si="66"/>
        <v>351.333174538398</v>
      </c>
      <c r="JX16" s="147">
        <v>45916</v>
      </c>
      <c r="JY16" s="152">
        <v>710.27</v>
      </c>
      <c r="JZ16" s="149">
        <f t="shared" si="67"/>
        <v>7.1027</v>
      </c>
      <c r="KA16" s="181">
        <f>KA$2</f>
        <v>0.000407331975560629</v>
      </c>
      <c r="KB16" s="151">
        <f t="shared" si="68"/>
        <v>345.643206104256</v>
      </c>
      <c r="KD16" s="147">
        <v>45947</v>
      </c>
      <c r="KE16" s="148">
        <v>709.49</v>
      </c>
      <c r="KF16" s="149">
        <f t="shared" si="69"/>
        <v>7.0949</v>
      </c>
      <c r="KG16" s="181">
        <f>KG$2</f>
        <v>0.000406504065040592</v>
      </c>
      <c r="KH16" s="151">
        <f t="shared" si="70"/>
        <v>346.727931331006</v>
      </c>
      <c r="KJ16" s="147">
        <v>45975</v>
      </c>
      <c r="KK16" s="148">
        <v>708.25</v>
      </c>
      <c r="KL16" s="149">
        <f t="shared" si="71"/>
        <v>7.0825</v>
      </c>
      <c r="KM16" s="181">
        <f>KM$2</f>
        <v>0.000406091370558754</v>
      </c>
      <c r="KN16" s="151">
        <f t="shared" si="72"/>
        <v>347.687963289475</v>
      </c>
      <c r="KP16" s="147">
        <v>46008</v>
      </c>
      <c r="KQ16" s="148">
        <v>705.73</v>
      </c>
      <c r="KR16" s="149">
        <f t="shared" si="73"/>
        <v>7.0573</v>
      </c>
      <c r="KS16" s="181">
        <f>KS$2</f>
        <v>0.000404858299594806</v>
      </c>
      <c r="KT16" s="151">
        <f t="shared" si="74"/>
        <v>349.992206651559</v>
      </c>
      <c r="KV16" s="147">
        <v>46038</v>
      </c>
      <c r="KW16" s="148">
        <v>700.78</v>
      </c>
      <c r="KX16" s="149">
        <f t="shared" si="75"/>
        <v>7.0078</v>
      </c>
      <c r="KY16" s="181">
        <f>KY$2</f>
        <v>0.000389863547758529</v>
      </c>
      <c r="KZ16" s="151">
        <f t="shared" si="76"/>
        <v>366.02071976917</v>
      </c>
      <c r="LB16" s="147">
        <v>46058</v>
      </c>
      <c r="LC16" s="148">
        <v>695.7</v>
      </c>
      <c r="LD16" s="149">
        <f t="shared" si="77"/>
        <v>6.957</v>
      </c>
      <c r="LE16" s="181">
        <f>LE$2</f>
        <v>0.000391389432485631</v>
      </c>
      <c r="LF16" s="151">
        <f t="shared" si="78"/>
        <v>367.256001149632</v>
      </c>
      <c r="LH16" s="147">
        <v>46098</v>
      </c>
      <c r="LI16" s="148">
        <v>689.61</v>
      </c>
      <c r="LJ16" s="149">
        <f t="shared" si="79"/>
        <v>6.8961</v>
      </c>
      <c r="LK16" s="181">
        <f>LK$2</f>
        <v>0.000386847195357504</v>
      </c>
      <c r="LL16" s="151">
        <f t="shared" si="80"/>
        <v>374.849552646018</v>
      </c>
      <c r="LN16" s="147">
        <v>46128</v>
      </c>
      <c r="LO16" s="148">
        <v>686.16</v>
      </c>
      <c r="LP16" s="149">
        <f t="shared" si="81"/>
        <v>6.8616</v>
      </c>
      <c r="LQ16" s="181">
        <f>LQ$2</f>
        <v>0.00038535645472082</v>
      </c>
      <c r="LR16" s="151">
        <f t="shared" si="82"/>
        <v>378.191675410783</v>
      </c>
      <c r="LT16" s="147">
        <v>46157</v>
      </c>
      <c r="LU16" s="148">
        <v>684.15</v>
      </c>
      <c r="LV16" s="149">
        <f t="shared" si="83"/>
        <v>6.8415</v>
      </c>
      <c r="LW16" s="181">
        <f>LW$2</f>
        <v>0.000382409177820421</v>
      </c>
      <c r="LX16" s="151">
        <f t="shared" si="84"/>
        <v>382.22612000277</v>
      </c>
      <c r="LZ16" s="147">
        <v>46188</v>
      </c>
      <c r="MA16" s="148">
        <v>680.88</v>
      </c>
      <c r="MB16" s="149">
        <f t="shared" si="85"/>
        <v>6.8088</v>
      </c>
      <c r="MC16" s="181">
        <f>MC$2</f>
        <v>0.000380952380952127</v>
      </c>
      <c r="MD16" s="151">
        <f t="shared" si="86"/>
        <v>385.530489954434</v>
      </c>
    </row>
    <row r="17" spans="2:342">
      <c r="B17" s="168" t="s">
        <v>1975</v>
      </c>
      <c r="C17" s="168" t="s">
        <v>3538</v>
      </c>
      <c r="D17" s="149">
        <f t="shared" si="87"/>
        <v>6.4497</v>
      </c>
      <c r="E17" s="181">
        <v>0.000432900432900433</v>
      </c>
      <c r="F17" s="151">
        <f t="shared" si="88"/>
        <v>358.156193311317</v>
      </c>
      <c r="H17" s="168" t="s">
        <v>1632</v>
      </c>
      <c r="I17" s="168" t="str">
        <f>美元!B17</f>
        <v>644.14</v>
      </c>
      <c r="J17" s="149">
        <f t="shared" si="89"/>
        <v>6.4414</v>
      </c>
      <c r="K17" s="181">
        <v>0.000434782608695652</v>
      </c>
      <c r="L17" s="151">
        <f t="shared" si="90"/>
        <v>357.065234265843</v>
      </c>
      <c r="N17" s="168" t="s">
        <v>409</v>
      </c>
      <c r="O17" s="168" t="s">
        <v>389</v>
      </c>
      <c r="P17" s="149">
        <f t="shared" si="91"/>
        <v>6.3896</v>
      </c>
      <c r="Q17" s="181">
        <v>0.000434782608695652</v>
      </c>
      <c r="R17" s="151">
        <f t="shared" si="92"/>
        <v>359.959934894203</v>
      </c>
      <c r="T17" s="168" t="s">
        <v>410</v>
      </c>
      <c r="U17" s="168" t="s">
        <v>411</v>
      </c>
      <c r="V17" s="149">
        <f t="shared" si="93"/>
        <v>6.3637</v>
      </c>
      <c r="W17" s="181">
        <v>0.000434782608695652</v>
      </c>
      <c r="X17" s="151">
        <f t="shared" si="141"/>
        <v>361.424957179</v>
      </c>
      <c r="Z17" s="168" t="s">
        <v>412</v>
      </c>
      <c r="AA17" s="168" t="s">
        <v>170</v>
      </c>
      <c r="AB17" s="149">
        <f t="shared" si="95"/>
        <v>6.3728</v>
      </c>
      <c r="AC17" s="181">
        <f t="shared" si="96"/>
        <v>0.000434782608695652</v>
      </c>
      <c r="AD17" s="151">
        <f t="shared" si="142"/>
        <v>360.908862666332</v>
      </c>
      <c r="AF17" s="168" t="s">
        <v>413</v>
      </c>
      <c r="AG17" s="168" t="s">
        <v>414</v>
      </c>
      <c r="AH17" s="149">
        <f t="shared" si="98"/>
        <v>6.3681</v>
      </c>
      <c r="AI17" s="181">
        <v>0.000431965442764579</v>
      </c>
      <c r="AJ17" s="151">
        <f t="shared" si="143"/>
        <v>363.530723449695</v>
      </c>
      <c r="AL17" s="168" t="s">
        <v>415</v>
      </c>
      <c r="AM17" s="168" t="s">
        <v>416</v>
      </c>
      <c r="AN17" s="149">
        <f t="shared" si="100"/>
        <v>6.38</v>
      </c>
      <c r="AO17" s="181">
        <v>0.000431034482758621</v>
      </c>
      <c r="AP17" s="151">
        <f t="shared" si="144"/>
        <v>363.636363636363</v>
      </c>
      <c r="AR17" s="168" t="s">
        <v>417</v>
      </c>
      <c r="AS17" s="168" t="s">
        <v>418</v>
      </c>
      <c r="AT17" s="149">
        <f t="shared" si="102"/>
        <v>6.354</v>
      </c>
      <c r="AU17" s="181">
        <v>0.000430292598967298</v>
      </c>
      <c r="AV17" s="151">
        <f t="shared" si="145"/>
        <v>365.753855838841</v>
      </c>
      <c r="AX17" s="168" t="s">
        <v>419</v>
      </c>
      <c r="AY17" s="168" t="s">
        <v>420</v>
      </c>
      <c r="AZ17" s="149">
        <f t="shared" si="104"/>
        <v>6.7871</v>
      </c>
      <c r="BA17" s="181">
        <v>0.000429737859905458</v>
      </c>
      <c r="BB17" s="151">
        <f t="shared" si="146"/>
        <v>342.856300923811</v>
      </c>
      <c r="BD17" s="168" t="s">
        <v>421</v>
      </c>
      <c r="BE17" s="168" t="s">
        <v>422</v>
      </c>
      <c r="BF17" s="149">
        <f t="shared" si="106"/>
        <v>6.7518</v>
      </c>
      <c r="BG17" s="181">
        <v>0.00042863266180883</v>
      </c>
      <c r="BH17" s="151">
        <f t="shared" si="147"/>
        <v>345.53748629995</v>
      </c>
      <c r="BJ17" s="168" t="s">
        <v>423</v>
      </c>
      <c r="BK17" s="168" t="s">
        <v>424</v>
      </c>
      <c r="BL17" s="149">
        <f t="shared" si="108"/>
        <v>6.7265</v>
      </c>
      <c r="BM17" s="181">
        <v>0.000428816466552316</v>
      </c>
      <c r="BN17" s="151">
        <f t="shared" si="148"/>
        <v>346.688470973017</v>
      </c>
      <c r="BP17" s="168" t="s">
        <v>425</v>
      </c>
      <c r="BQ17" s="168" t="s">
        <v>426</v>
      </c>
      <c r="BR17" s="149">
        <f t="shared" si="110"/>
        <v>6.773</v>
      </c>
      <c r="BS17" s="181">
        <v>0.000428816466552316</v>
      </c>
      <c r="BT17" s="151">
        <f t="shared" si="149"/>
        <v>344.308282887937</v>
      </c>
      <c r="BV17" s="168" t="s">
        <v>427</v>
      </c>
      <c r="BW17" s="168" t="s">
        <v>428</v>
      </c>
      <c r="BX17" s="149">
        <f t="shared" si="112"/>
        <v>6.9101</v>
      </c>
      <c r="BY17" s="181">
        <v>0.000428816466552316</v>
      </c>
      <c r="BZ17" s="151">
        <f t="shared" si="150"/>
        <v>337.477026381673</v>
      </c>
      <c r="CB17" s="168" t="s">
        <v>429</v>
      </c>
      <c r="CC17" s="168" t="s">
        <v>430</v>
      </c>
      <c r="CD17" s="149">
        <f t="shared" si="114"/>
        <v>7.1088</v>
      </c>
      <c r="CE17" s="181">
        <v>0.000428816466552316</v>
      </c>
      <c r="CF17" s="151">
        <f t="shared" si="151"/>
        <v>328.044114337159</v>
      </c>
      <c r="CH17" s="168" t="s">
        <v>431</v>
      </c>
      <c r="CI17" s="168" t="s">
        <v>432</v>
      </c>
      <c r="CJ17" s="149">
        <f t="shared" si="116"/>
        <v>7.0421</v>
      </c>
      <c r="CK17" s="181">
        <v>0.000428816466552316</v>
      </c>
      <c r="CL17" s="151">
        <f t="shared" si="117"/>
        <v>331.151219096576</v>
      </c>
      <c r="CN17" s="168" t="s">
        <v>433</v>
      </c>
      <c r="CO17" s="168" t="s">
        <v>434</v>
      </c>
      <c r="CP17" s="149">
        <f t="shared" si="0"/>
        <v>6.9343</v>
      </c>
      <c r="CQ17" s="181">
        <v>0.000428816466552316</v>
      </c>
      <c r="CR17" s="151">
        <f t="shared" si="1"/>
        <v>336.299265967725</v>
      </c>
      <c r="CT17" s="168" t="s">
        <v>435</v>
      </c>
      <c r="CU17" s="168" t="s">
        <v>436</v>
      </c>
      <c r="CV17" s="149">
        <f t="shared" si="2"/>
        <v>6.8265</v>
      </c>
      <c r="CW17" s="181">
        <v>0.000428816466552316</v>
      </c>
      <c r="CX17" s="151">
        <f t="shared" si="3"/>
        <v>341.609902585512</v>
      </c>
      <c r="CZ17" s="172">
        <v>44970</v>
      </c>
      <c r="DA17" s="168">
        <v>681.51</v>
      </c>
      <c r="DB17" s="149">
        <f t="shared" si="118"/>
        <v>6.8151</v>
      </c>
      <c r="DC17" s="181">
        <f t="shared" si="119"/>
        <v>0.000428816</v>
      </c>
      <c r="DD17" s="151">
        <f t="shared" si="120"/>
        <v>342.18170492271</v>
      </c>
      <c r="DF17" s="172">
        <v>45001</v>
      </c>
      <c r="DG17" s="168">
        <v>691.49</v>
      </c>
      <c r="DH17" s="149">
        <f t="shared" si="4"/>
        <v>6.9149</v>
      </c>
      <c r="DI17" s="181">
        <f t="shared" si="5"/>
        <v>0.000428816</v>
      </c>
      <c r="DJ17" s="151">
        <f t="shared" si="6"/>
        <v>337.243132542591</v>
      </c>
      <c r="DL17" s="172">
        <v>45029</v>
      </c>
      <c r="DM17" s="168">
        <v>686.58</v>
      </c>
      <c r="DN17" s="149">
        <f t="shared" si="7"/>
        <v>6.8658</v>
      </c>
      <c r="DO17" s="181">
        <f t="shared" si="121"/>
        <v>0.000425441</v>
      </c>
      <c r="DP17" s="151">
        <f t="shared" si="8"/>
        <v>342.349352557864</v>
      </c>
      <c r="DR17" s="172">
        <v>45062</v>
      </c>
      <c r="DS17" s="168">
        <v>695.06</v>
      </c>
      <c r="DT17" s="149">
        <f t="shared" si="9"/>
        <v>6.9506</v>
      </c>
      <c r="DU17" s="181">
        <f t="shared" si="10"/>
        <v>0.000422833</v>
      </c>
      <c r="DV17" s="151">
        <f t="shared" si="11"/>
        <v>340.258379647082</v>
      </c>
      <c r="DX17" s="172">
        <v>45090</v>
      </c>
      <c r="DY17" s="168">
        <v>714.98</v>
      </c>
      <c r="DZ17" s="149">
        <f t="shared" si="12"/>
        <v>7.1498</v>
      </c>
      <c r="EA17" s="181">
        <f t="shared" si="13"/>
        <v>0.00041407867494824</v>
      </c>
      <c r="EB17" s="151">
        <f t="shared" si="14"/>
        <v>337.771685921285</v>
      </c>
      <c r="ED17" s="172">
        <v>45121</v>
      </c>
      <c r="EE17" s="168">
        <v>713.18</v>
      </c>
      <c r="EF17" s="149">
        <f t="shared" si="15"/>
        <v>7.1318</v>
      </c>
      <c r="EG17" s="181">
        <f t="shared" si="16"/>
        <v>0.000407332</v>
      </c>
      <c r="EH17" s="151">
        <f t="shared" si="17"/>
        <v>344.232851832638</v>
      </c>
      <c r="EJ17" s="172">
        <v>45154</v>
      </c>
      <c r="EK17" s="168">
        <v>719.86</v>
      </c>
      <c r="EL17" s="149">
        <f t="shared" si="18"/>
        <v>7.1986</v>
      </c>
      <c r="EM17" s="181">
        <f t="shared" si="19"/>
        <v>0.000399202</v>
      </c>
      <c r="EN17" s="151">
        <f t="shared" si="20"/>
        <v>347.983978822626</v>
      </c>
      <c r="EP17" s="173">
        <v>45182</v>
      </c>
      <c r="EQ17" s="186" t="s">
        <v>3539</v>
      </c>
      <c r="ER17" s="149">
        <f t="shared" si="21"/>
        <v>7.1894</v>
      </c>
      <c r="ES17" s="181">
        <f t="shared" si="22"/>
        <v>0.000398406</v>
      </c>
      <c r="ET17" s="151">
        <f t="shared" si="23"/>
        <v>349.125429020811</v>
      </c>
      <c r="EV17" s="173">
        <v>45215</v>
      </c>
      <c r="EW17" s="186">
        <v>717.98</v>
      </c>
      <c r="EX17" s="149">
        <f t="shared" si="24"/>
        <v>7.1798</v>
      </c>
      <c r="EY17" s="181">
        <f t="shared" si="25"/>
        <v>0.00040016006402561</v>
      </c>
      <c r="EZ17" s="151">
        <f t="shared" si="26"/>
        <v>348.059834535781</v>
      </c>
      <c r="FB17" s="173">
        <v>45245</v>
      </c>
      <c r="FC17" s="186">
        <v>717.52</v>
      </c>
      <c r="FD17" s="149">
        <f t="shared" si="27"/>
        <v>7.1752</v>
      </c>
      <c r="FE17" s="181">
        <f t="shared" si="28"/>
        <v>0.000399202</v>
      </c>
      <c r="FF17" s="151">
        <f t="shared" si="29"/>
        <v>349.118835705284</v>
      </c>
      <c r="FH17" s="173">
        <v>45274</v>
      </c>
      <c r="FI17" s="186">
        <v>710.9</v>
      </c>
      <c r="FJ17" s="149">
        <f t="shared" si="30"/>
        <v>7.109</v>
      </c>
      <c r="FK17" s="181">
        <f t="shared" si="31"/>
        <v>0.000397614</v>
      </c>
      <c r="FL17" s="151">
        <f t="shared" si="32"/>
        <v>353.777182001909</v>
      </c>
      <c r="FN17" s="173">
        <v>45329</v>
      </c>
      <c r="FO17" s="186">
        <v>710.49</v>
      </c>
      <c r="FP17" s="149">
        <f t="shared" si="33"/>
        <v>7.1049</v>
      </c>
      <c r="FQ17" s="181">
        <f t="shared" si="34"/>
        <v>0.000392157</v>
      </c>
      <c r="FR17" s="151">
        <f t="shared" si="35"/>
        <v>358.907107418868</v>
      </c>
      <c r="FT17" s="173">
        <v>45365</v>
      </c>
      <c r="FU17" s="186">
        <v>709.74</v>
      </c>
      <c r="FV17" s="149">
        <f t="shared" si="36"/>
        <v>7.0974</v>
      </c>
      <c r="FW17" s="181">
        <f t="shared" si="37"/>
        <v>0.000387597</v>
      </c>
      <c r="FX17" s="151">
        <f t="shared" si="38"/>
        <v>363.513304759514</v>
      </c>
      <c r="FZ17" s="173">
        <v>45397</v>
      </c>
      <c r="GA17" s="186">
        <v>709.79</v>
      </c>
      <c r="GB17" s="149">
        <f t="shared" si="39"/>
        <v>7.0979</v>
      </c>
      <c r="GC17" s="181">
        <f t="shared" si="40"/>
        <v>0.0003861</v>
      </c>
      <c r="GD17" s="151">
        <f t="shared" si="41"/>
        <v>364.897024472392</v>
      </c>
      <c r="GF17" s="173">
        <v>45428</v>
      </c>
      <c r="GG17" s="186">
        <v>710.2</v>
      </c>
      <c r="GH17" s="149">
        <f t="shared" si="42"/>
        <v>7.102</v>
      </c>
      <c r="GI17" s="181">
        <f t="shared" si="43"/>
        <v>0.000384615</v>
      </c>
      <c r="GJ17" s="151">
        <f t="shared" si="44"/>
        <v>366.094424106252</v>
      </c>
      <c r="GL17" s="173">
        <v>45456</v>
      </c>
      <c r="GM17" s="186">
        <v>711.22</v>
      </c>
      <c r="GN17" s="149">
        <f t="shared" si="45"/>
        <v>7.1122</v>
      </c>
      <c r="GO17" s="181">
        <f t="shared" si="46"/>
        <v>0.000380952</v>
      </c>
      <c r="GP17" s="151">
        <f t="shared" si="47"/>
        <v>369.084478080288</v>
      </c>
      <c r="GR17" s="173">
        <v>45489</v>
      </c>
      <c r="GS17" s="186">
        <v>713.28</v>
      </c>
      <c r="GT17" s="149">
        <f t="shared" si="48"/>
        <v>7.1328</v>
      </c>
      <c r="GU17" s="181">
        <f t="shared" si="122"/>
        <v>0.000369686</v>
      </c>
      <c r="GV17" s="151">
        <f t="shared" si="49"/>
        <v>379.233722500431</v>
      </c>
      <c r="GX17" s="173">
        <v>45519</v>
      </c>
      <c r="GY17" s="186">
        <v>713.99</v>
      </c>
      <c r="GZ17" s="149">
        <f t="shared" si="123"/>
        <v>7.1399</v>
      </c>
      <c r="HA17" s="181">
        <f t="shared" si="124"/>
        <v>0.000369004</v>
      </c>
      <c r="HB17" s="151">
        <f t="shared" si="125"/>
        <v>379.556817826848</v>
      </c>
      <c r="HD17" s="147">
        <v>45546</v>
      </c>
      <c r="HE17" s="152">
        <v>711.82</v>
      </c>
      <c r="HF17" s="149">
        <f t="shared" si="50"/>
        <v>7.1182</v>
      </c>
      <c r="HG17" s="181">
        <f>HG$2</f>
        <v>0.0003663</v>
      </c>
      <c r="HH17" s="151">
        <f t="shared" si="126"/>
        <v>383.524308111985</v>
      </c>
      <c r="HJ17" s="147">
        <v>45581</v>
      </c>
      <c r="HK17" s="152">
        <v>711.91</v>
      </c>
      <c r="HL17" s="149">
        <f t="shared" si="127"/>
        <v>7.1191</v>
      </c>
      <c r="HM17" s="181">
        <f>HM$2</f>
        <v>0.000367647</v>
      </c>
      <c r="HN17" s="151">
        <f t="shared" si="128"/>
        <v>382.070828503613</v>
      </c>
      <c r="HP17" s="147">
        <v>45610</v>
      </c>
      <c r="HQ17" s="177">
        <v>719.66</v>
      </c>
      <c r="HR17" s="149">
        <f t="shared" si="129"/>
        <v>7.1966</v>
      </c>
      <c r="HS17" s="181">
        <f>HS$2</f>
        <v>0.000378072</v>
      </c>
      <c r="HT17" s="151">
        <f t="shared" si="130"/>
        <v>367.534507434137</v>
      </c>
      <c r="HV17" s="147">
        <v>45642</v>
      </c>
      <c r="HW17" s="152">
        <v>718.82</v>
      </c>
      <c r="HX17" s="149">
        <f t="shared" si="51"/>
        <v>7.1882</v>
      </c>
      <c r="HY17" s="181">
        <f>HY$2</f>
        <v>0.000408997955009684</v>
      </c>
      <c r="HZ17" s="151">
        <f t="shared" si="52"/>
        <v>340.14078628909</v>
      </c>
      <c r="IB17" s="147">
        <v>45659</v>
      </c>
      <c r="IC17" s="152">
        <v>718.79</v>
      </c>
      <c r="ID17" s="149">
        <f t="shared" si="53"/>
        <v>7.1879</v>
      </c>
      <c r="IE17" s="181">
        <f>IE$2</f>
        <v>0.000408997955009684</v>
      </c>
      <c r="IF17" s="151">
        <f t="shared" si="54"/>
        <v>340.154982679675</v>
      </c>
      <c r="IH17" s="147">
        <v>45701</v>
      </c>
      <c r="II17" s="148">
        <v>717.19</v>
      </c>
      <c r="IJ17" s="149">
        <f t="shared" si="131"/>
        <v>7.1719</v>
      </c>
      <c r="IK17" s="181">
        <f t="shared" si="132"/>
        <v>0.00038550501156521</v>
      </c>
      <c r="IL17" s="151">
        <f t="shared" si="133"/>
        <v>361.689371017387</v>
      </c>
      <c r="IN17" s="147">
        <v>45730</v>
      </c>
      <c r="IO17" s="152">
        <v>717.38</v>
      </c>
      <c r="IP17" s="149">
        <f t="shared" si="55"/>
        <v>7.1738</v>
      </c>
      <c r="IQ17" s="181">
        <f>IQ$2</f>
        <v>0.000377358490566418</v>
      </c>
      <c r="IR17" s="151">
        <f t="shared" si="56"/>
        <v>369.399760238274</v>
      </c>
      <c r="IT17" s="170">
        <v>45762</v>
      </c>
      <c r="IU17" s="152">
        <v>720.96</v>
      </c>
      <c r="IV17" s="149">
        <f t="shared" si="57"/>
        <v>7.2096</v>
      </c>
      <c r="IW17" s="181">
        <f>IW$2</f>
        <v>0.000371747211896065</v>
      </c>
      <c r="IX17" s="151">
        <f t="shared" si="58"/>
        <v>373.113626275922</v>
      </c>
      <c r="IZ17" s="170">
        <v>45792</v>
      </c>
      <c r="JA17" s="152">
        <v>719.63</v>
      </c>
      <c r="JB17" s="149">
        <f t="shared" si="59"/>
        <v>7.1963</v>
      </c>
      <c r="JC17" s="181">
        <f>JC$2</f>
        <v>0.000372786579683063</v>
      </c>
      <c r="JD17" s="151">
        <f t="shared" si="60"/>
        <v>372.761002181745</v>
      </c>
      <c r="JF17" s="170">
        <v>45821</v>
      </c>
      <c r="JG17" s="152">
        <v>717.72</v>
      </c>
      <c r="JH17" s="149">
        <f t="shared" si="61"/>
        <v>7.1772</v>
      </c>
      <c r="JI17" s="181">
        <f>JI$2</f>
        <v>0.000379506641365931</v>
      </c>
      <c r="JJ17" s="151">
        <f t="shared" si="62"/>
        <v>367.13481580589</v>
      </c>
      <c r="JL17" s="147">
        <v>45854</v>
      </c>
      <c r="JM17" s="152">
        <v>715.26</v>
      </c>
      <c r="JN17" s="149">
        <f t="shared" si="63"/>
        <v>7.1526</v>
      </c>
      <c r="JO17" s="181">
        <f>JO$2</f>
        <v>0.000389105058365833</v>
      </c>
      <c r="JP17" s="151">
        <f t="shared" si="64"/>
        <v>359.309901294566</v>
      </c>
      <c r="JR17" s="147">
        <v>45883</v>
      </c>
      <c r="JS17" s="152">
        <v>713.37</v>
      </c>
      <c r="JT17" s="149">
        <f t="shared" si="65"/>
        <v>7.1337</v>
      </c>
      <c r="JU17" s="181">
        <f>JU$2</f>
        <v>0.000398803589232621</v>
      </c>
      <c r="JV17" s="151">
        <f t="shared" si="66"/>
        <v>351.500623799431</v>
      </c>
      <c r="JX17" s="147">
        <v>45915</v>
      </c>
      <c r="JY17" s="152">
        <v>710.56</v>
      </c>
      <c r="JZ17" s="149">
        <f t="shared" si="67"/>
        <v>7.1056</v>
      </c>
      <c r="KA17" s="181">
        <f>KA$2</f>
        <v>0.000407331975560629</v>
      </c>
      <c r="KB17" s="151">
        <f t="shared" si="68"/>
        <v>345.502139157383</v>
      </c>
      <c r="KD17" s="147">
        <v>45946</v>
      </c>
      <c r="KE17" s="148">
        <v>709.68</v>
      </c>
      <c r="KF17" s="149">
        <f t="shared" si="69"/>
        <v>7.0968</v>
      </c>
      <c r="KG17" s="181">
        <f>KG$2</f>
        <v>0.000406504065040592</v>
      </c>
      <c r="KH17" s="151">
        <f t="shared" si="70"/>
        <v>346.635103145129</v>
      </c>
      <c r="KJ17" s="147">
        <v>45974</v>
      </c>
      <c r="KK17" s="148">
        <v>708.65</v>
      </c>
      <c r="KL17" s="149">
        <f t="shared" si="71"/>
        <v>7.0865</v>
      </c>
      <c r="KM17" s="181">
        <f>KM$2</f>
        <v>0.000406091370558754</v>
      </c>
      <c r="KN17" s="151">
        <f t="shared" si="72"/>
        <v>347.491709588331</v>
      </c>
      <c r="KP17" s="147">
        <v>46007</v>
      </c>
      <c r="KQ17" s="148">
        <v>706.02</v>
      </c>
      <c r="KR17" s="149">
        <f t="shared" si="73"/>
        <v>7.0602</v>
      </c>
      <c r="KS17" s="181">
        <f>KS$2</f>
        <v>0.000404858299594806</v>
      </c>
      <c r="KT17" s="151">
        <f t="shared" si="74"/>
        <v>349.848446219944</v>
      </c>
      <c r="KV17" s="147">
        <v>46037</v>
      </c>
      <c r="KW17" s="148">
        <v>700.64</v>
      </c>
      <c r="KX17" s="149">
        <f t="shared" si="75"/>
        <v>7.0064</v>
      </c>
      <c r="KY17" s="181">
        <f>KY$2</f>
        <v>0.000389863547758529</v>
      </c>
      <c r="KZ17" s="151">
        <f t="shared" si="76"/>
        <v>366.093857044758</v>
      </c>
      <c r="LB17" s="147">
        <v>46057</v>
      </c>
      <c r="LC17" s="148">
        <v>695.33</v>
      </c>
      <c r="LD17" s="149">
        <f t="shared" si="77"/>
        <v>6.9533</v>
      </c>
      <c r="LE17" s="181">
        <f>LE$2</f>
        <v>0.000391389432485631</v>
      </c>
      <c r="LF17" s="151">
        <f t="shared" si="78"/>
        <v>367.45142594135</v>
      </c>
      <c r="LH17" s="147">
        <v>46097</v>
      </c>
      <c r="LI17" s="148">
        <v>690.57</v>
      </c>
      <c r="LJ17" s="149">
        <f t="shared" ref="LJ17:LJ27" si="152">LI17/100</f>
        <v>6.9057</v>
      </c>
      <c r="LK17" s="181">
        <f t="shared" ref="LK17:LK27" si="153">LK$2</f>
        <v>0.000386847195357504</v>
      </c>
      <c r="LL17" s="151">
        <f t="shared" ref="LL17:LL27" si="154">1/(LJ17*LK17)</f>
        <v>374.328453307008</v>
      </c>
      <c r="LN17" s="147">
        <v>46127</v>
      </c>
      <c r="LO17" s="148">
        <v>685.82</v>
      </c>
      <c r="LP17" s="149">
        <f t="shared" si="81"/>
        <v>6.8582</v>
      </c>
      <c r="LQ17" s="181">
        <f>LQ$2</f>
        <v>0.00038535645472082</v>
      </c>
      <c r="LR17" s="151">
        <f t="shared" si="82"/>
        <v>378.379166544958</v>
      </c>
      <c r="LT17" s="147">
        <v>46156</v>
      </c>
      <c r="LU17" s="148">
        <v>684.01</v>
      </c>
      <c r="LV17" s="149">
        <f t="shared" si="83"/>
        <v>6.8401</v>
      </c>
      <c r="LW17" s="181">
        <f>LW$2</f>
        <v>0.000382409177820421</v>
      </c>
      <c r="LX17" s="151">
        <f t="shared" si="84"/>
        <v>382.304352275398</v>
      </c>
      <c r="LZ17" s="147">
        <v>46185</v>
      </c>
      <c r="MA17" s="148">
        <v>681.09</v>
      </c>
      <c r="MB17" s="149">
        <f t="shared" si="85"/>
        <v>6.8109</v>
      </c>
      <c r="MC17" s="181">
        <f>MC$2</f>
        <v>0.000380952380952127</v>
      </c>
      <c r="MD17" s="151">
        <f t="shared" si="86"/>
        <v>385.41161961</v>
      </c>
    </row>
    <row r="18" spans="2:342">
      <c r="B18" s="168" t="s">
        <v>1992</v>
      </c>
      <c r="C18" s="168" t="s">
        <v>3581</v>
      </c>
      <c r="D18" s="149">
        <f t="shared" si="87"/>
        <v>6.4566</v>
      </c>
      <c r="E18" s="181">
        <v>0.000432900432900433</v>
      </c>
      <c r="F18" s="151">
        <f t="shared" si="88"/>
        <v>357.773441130006</v>
      </c>
      <c r="H18" s="168" t="s">
        <v>1648</v>
      </c>
      <c r="I18" s="168" t="str">
        <f>美元!B18</f>
        <v>646.12</v>
      </c>
      <c r="J18" s="149">
        <f t="shared" si="89"/>
        <v>6.4612</v>
      </c>
      <c r="K18" s="181">
        <v>0.000434782608695652</v>
      </c>
      <c r="L18" s="151">
        <f t="shared" si="90"/>
        <v>355.971027053798</v>
      </c>
      <c r="N18" s="168" t="s">
        <v>438</v>
      </c>
      <c r="O18" s="168" t="s">
        <v>439</v>
      </c>
      <c r="P18" s="149">
        <f t="shared" si="91"/>
        <v>6.4065</v>
      </c>
      <c r="Q18" s="181">
        <v>0.000434782608695652</v>
      </c>
      <c r="R18" s="151">
        <f t="shared" si="92"/>
        <v>359.010380082729</v>
      </c>
      <c r="T18" s="168" t="s">
        <v>440</v>
      </c>
      <c r="U18" s="168" t="s">
        <v>441</v>
      </c>
      <c r="V18" s="149">
        <f t="shared" si="93"/>
        <v>6.3716</v>
      </c>
      <c r="W18" s="181">
        <v>0.000434782608695652</v>
      </c>
      <c r="X18" s="151">
        <f t="shared" si="141"/>
        <v>360.976834703999</v>
      </c>
      <c r="Z18" s="168" t="s">
        <v>442</v>
      </c>
      <c r="AA18" s="168" t="s">
        <v>443</v>
      </c>
      <c r="AB18" s="149">
        <f t="shared" si="95"/>
        <v>6.3779</v>
      </c>
      <c r="AC18" s="181">
        <f t="shared" si="96"/>
        <v>0.000434782608695652</v>
      </c>
      <c r="AD18" s="151">
        <f t="shared" si="142"/>
        <v>360.620266858998</v>
      </c>
      <c r="AF18" s="168" t="s">
        <v>444</v>
      </c>
      <c r="AG18" s="168" t="s">
        <v>203</v>
      </c>
      <c r="AH18" s="149">
        <f t="shared" si="98"/>
        <v>6.3599</v>
      </c>
      <c r="AI18" s="181">
        <v>0.000431965442764579</v>
      </c>
      <c r="AJ18" s="151">
        <f t="shared" si="143"/>
        <v>363.999433953364</v>
      </c>
      <c r="AL18" s="168" t="s">
        <v>445</v>
      </c>
      <c r="AM18" s="168" t="s">
        <v>446</v>
      </c>
      <c r="AN18" s="149">
        <f t="shared" si="100"/>
        <v>6.376</v>
      </c>
      <c r="AO18" s="181">
        <v>0.000431034482758621</v>
      </c>
      <c r="AP18" s="151">
        <f t="shared" si="144"/>
        <v>363.864491844416</v>
      </c>
      <c r="AR18" s="168" t="s">
        <v>447</v>
      </c>
      <c r="AS18" s="168" t="s">
        <v>448</v>
      </c>
      <c r="AT18" s="149">
        <f t="shared" si="102"/>
        <v>6.3752</v>
      </c>
      <c r="AU18" s="181">
        <v>0.000430292598967298</v>
      </c>
      <c r="AV18" s="151">
        <f t="shared" si="145"/>
        <v>364.537583134647</v>
      </c>
      <c r="AX18" s="168" t="s">
        <v>449</v>
      </c>
      <c r="AY18" s="168" t="s">
        <v>450</v>
      </c>
      <c r="AZ18" s="149">
        <f t="shared" si="104"/>
        <v>6.7898</v>
      </c>
      <c r="BA18" s="181">
        <v>0.000429737859905458</v>
      </c>
      <c r="BB18" s="151">
        <f t="shared" si="146"/>
        <v>342.719962296385</v>
      </c>
      <c r="BD18" s="168" t="s">
        <v>451</v>
      </c>
      <c r="BE18" s="168" t="s">
        <v>452</v>
      </c>
      <c r="BF18" s="149">
        <f t="shared" si="106"/>
        <v>6.7482</v>
      </c>
      <c r="BG18" s="181">
        <v>0.00042863266180883</v>
      </c>
      <c r="BH18" s="151">
        <f t="shared" si="147"/>
        <v>345.721822115527</v>
      </c>
      <c r="BJ18" s="168" t="s">
        <v>453</v>
      </c>
      <c r="BK18" s="168" t="s">
        <v>454</v>
      </c>
      <c r="BL18" s="149">
        <f t="shared" si="108"/>
        <v>6.7282</v>
      </c>
      <c r="BM18" s="181">
        <v>0.000428816466552316</v>
      </c>
      <c r="BN18" s="151">
        <f t="shared" si="148"/>
        <v>346.600873933593</v>
      </c>
      <c r="BP18" s="168" t="s">
        <v>455</v>
      </c>
      <c r="BQ18" s="168" t="s">
        <v>456</v>
      </c>
      <c r="BR18" s="149">
        <f t="shared" si="110"/>
        <v>6.741</v>
      </c>
      <c r="BS18" s="181">
        <v>0.000428816466552316</v>
      </c>
      <c r="BT18" s="151">
        <f t="shared" si="149"/>
        <v>345.942738466103</v>
      </c>
      <c r="BV18" s="168" t="s">
        <v>457</v>
      </c>
      <c r="BW18" s="168" t="s">
        <v>458</v>
      </c>
      <c r="BX18" s="149">
        <f t="shared" si="112"/>
        <v>6.9116</v>
      </c>
      <c r="BY18" s="181">
        <v>0.000428816466552316</v>
      </c>
      <c r="BZ18" s="151">
        <f t="shared" si="150"/>
        <v>337.403784941258</v>
      </c>
      <c r="CB18" s="168" t="s">
        <v>459</v>
      </c>
      <c r="CC18" s="168" t="s">
        <v>460</v>
      </c>
      <c r="CD18" s="149">
        <f t="shared" si="114"/>
        <v>7.1101</v>
      </c>
      <c r="CE18" s="181">
        <v>0.000428816466552316</v>
      </c>
      <c r="CF18" s="151">
        <f t="shared" si="151"/>
        <v>327.98413524423</v>
      </c>
      <c r="CH18" s="168" t="s">
        <v>461</v>
      </c>
      <c r="CI18" s="168" t="s">
        <v>462</v>
      </c>
      <c r="CJ18" s="149">
        <f t="shared" si="116"/>
        <v>7.0899</v>
      </c>
      <c r="CK18" s="181">
        <v>0.000428816466552316</v>
      </c>
      <c r="CL18" s="151">
        <f t="shared" si="117"/>
        <v>328.918602519076</v>
      </c>
      <c r="CN18" s="168" t="s">
        <v>463</v>
      </c>
      <c r="CO18" s="168" t="s">
        <v>464</v>
      </c>
      <c r="CP18" s="149">
        <f t="shared" si="0"/>
        <v>6.9535</v>
      </c>
      <c r="CQ18" s="181">
        <v>0.000428816466552316</v>
      </c>
      <c r="CR18" s="151">
        <f t="shared" si="1"/>
        <v>335.370676637664</v>
      </c>
      <c r="CT18" s="168" t="s">
        <v>465</v>
      </c>
      <c r="CU18" s="168" t="s">
        <v>466</v>
      </c>
      <c r="CV18" s="149">
        <f t="shared" si="2"/>
        <v>6.8912</v>
      </c>
      <c r="CW18" s="181">
        <v>0.000428816466552316</v>
      </c>
      <c r="CX18" s="151">
        <f t="shared" si="3"/>
        <v>338.402600417924</v>
      </c>
      <c r="CZ18" s="172">
        <v>44967</v>
      </c>
      <c r="DA18" s="168">
        <v>678.84</v>
      </c>
      <c r="DB18" s="149">
        <f t="shared" si="118"/>
        <v>6.7884</v>
      </c>
      <c r="DC18" s="181">
        <f t="shared" si="119"/>
        <v>0.000428816</v>
      </c>
      <c r="DD18" s="151">
        <f t="shared" si="120"/>
        <v>343.527567205639</v>
      </c>
      <c r="DF18" s="172">
        <v>45000</v>
      </c>
      <c r="DG18" s="168">
        <v>686.8</v>
      </c>
      <c r="DH18" s="149">
        <f t="shared" si="4"/>
        <v>6.868</v>
      </c>
      <c r="DI18" s="181">
        <f t="shared" si="5"/>
        <v>0.000428816</v>
      </c>
      <c r="DJ18" s="151">
        <f t="shared" si="6"/>
        <v>339.546088703955</v>
      </c>
      <c r="DL18" s="172">
        <v>45028</v>
      </c>
      <c r="DM18" s="168">
        <v>688.54</v>
      </c>
      <c r="DN18" s="149">
        <f t="shared" si="7"/>
        <v>6.8854</v>
      </c>
      <c r="DO18" s="181">
        <f t="shared" si="121"/>
        <v>0.000425441</v>
      </c>
      <c r="DP18" s="151">
        <f t="shared" si="8"/>
        <v>341.374819878552</v>
      </c>
      <c r="DR18" s="172">
        <v>45061</v>
      </c>
      <c r="DS18" s="168">
        <v>696.54</v>
      </c>
      <c r="DT18" s="149">
        <f t="shared" si="9"/>
        <v>6.9654</v>
      </c>
      <c r="DU18" s="181">
        <f t="shared" si="10"/>
        <v>0.000422833</v>
      </c>
      <c r="DV18" s="151">
        <f t="shared" si="11"/>
        <v>339.535402643783</v>
      </c>
      <c r="DX18" s="172">
        <v>45089</v>
      </c>
      <c r="DY18" s="168">
        <v>712.12</v>
      </c>
      <c r="DZ18" s="149">
        <f t="shared" si="12"/>
        <v>7.1212</v>
      </c>
      <c r="EA18" s="181">
        <f t="shared" si="13"/>
        <v>0.00041407867494824</v>
      </c>
      <c r="EB18" s="151">
        <f t="shared" si="14"/>
        <v>339.12823681402</v>
      </c>
      <c r="ED18" s="172">
        <v>45120</v>
      </c>
      <c r="EE18" s="168">
        <v>715.27</v>
      </c>
      <c r="EF18" s="149">
        <f t="shared" si="15"/>
        <v>7.1527</v>
      </c>
      <c r="EG18" s="181">
        <f t="shared" si="16"/>
        <v>0.000407332</v>
      </c>
      <c r="EH18" s="151">
        <f t="shared" si="17"/>
        <v>343.227012554701</v>
      </c>
      <c r="EJ18" s="172">
        <v>45153</v>
      </c>
      <c r="EK18" s="168">
        <v>717.68</v>
      </c>
      <c r="EL18" s="149">
        <f t="shared" si="18"/>
        <v>7.1768</v>
      </c>
      <c r="EM18" s="181">
        <f t="shared" si="19"/>
        <v>0.000399202</v>
      </c>
      <c r="EN18" s="151">
        <f t="shared" si="20"/>
        <v>349.041002947352</v>
      </c>
      <c r="EP18" s="173">
        <v>45181</v>
      </c>
      <c r="EQ18" s="186" t="s">
        <v>3582</v>
      </c>
      <c r="ER18" s="149">
        <f t="shared" si="21"/>
        <v>7.1986</v>
      </c>
      <c r="ES18" s="181">
        <f t="shared" si="22"/>
        <v>0.000398406</v>
      </c>
      <c r="ET18" s="151">
        <f t="shared" si="23"/>
        <v>348.679237546498</v>
      </c>
      <c r="EV18" s="173">
        <v>45212</v>
      </c>
      <c r="EW18" s="186">
        <v>717.75</v>
      </c>
      <c r="EX18" s="149">
        <f t="shared" si="24"/>
        <v>7.1775</v>
      </c>
      <c r="EY18" s="181">
        <f t="shared" si="25"/>
        <v>0.00040016006402561</v>
      </c>
      <c r="EZ18" s="151">
        <f t="shared" si="26"/>
        <v>348.171368861024</v>
      </c>
      <c r="FB18" s="173">
        <v>45244</v>
      </c>
      <c r="FC18" s="186">
        <v>717.68</v>
      </c>
      <c r="FD18" s="149">
        <f t="shared" si="27"/>
        <v>7.1768</v>
      </c>
      <c r="FE18" s="181">
        <f t="shared" si="28"/>
        <v>0.000399202</v>
      </c>
      <c r="FF18" s="151">
        <f t="shared" si="29"/>
        <v>349.041002947352</v>
      </c>
      <c r="FH18" s="173">
        <v>45273</v>
      </c>
      <c r="FI18" s="186">
        <v>711.26</v>
      </c>
      <c r="FJ18" s="149">
        <f t="shared" si="30"/>
        <v>7.1126</v>
      </c>
      <c r="FK18" s="181">
        <f t="shared" si="31"/>
        <v>0.000397614</v>
      </c>
      <c r="FL18" s="151">
        <f t="shared" si="32"/>
        <v>353.59811979467</v>
      </c>
      <c r="FN18" s="173">
        <v>45328</v>
      </c>
      <c r="FO18" s="186">
        <v>710.82</v>
      </c>
      <c r="FP18" s="149">
        <f t="shared" si="33"/>
        <v>7.1082</v>
      </c>
      <c r="FQ18" s="181">
        <f t="shared" si="34"/>
        <v>0.000392157</v>
      </c>
      <c r="FR18" s="151">
        <f t="shared" si="35"/>
        <v>358.740483877819</v>
      </c>
      <c r="FT18" s="173">
        <v>45364</v>
      </c>
      <c r="FU18" s="186">
        <v>709.3</v>
      </c>
      <c r="FV18" s="149">
        <f t="shared" si="36"/>
        <v>7.093</v>
      </c>
      <c r="FW18" s="181">
        <f t="shared" si="37"/>
        <v>0.000387597</v>
      </c>
      <c r="FX18" s="151">
        <f t="shared" si="38"/>
        <v>363.738802932493</v>
      </c>
      <c r="FZ18" s="173">
        <v>45394</v>
      </c>
      <c r="GA18" s="186">
        <v>709.67</v>
      </c>
      <c r="GB18" s="149">
        <f t="shared" si="39"/>
        <v>7.0967</v>
      </c>
      <c r="GC18" s="181">
        <f t="shared" si="40"/>
        <v>0.0003861</v>
      </c>
      <c r="GD18" s="151">
        <f t="shared" si="41"/>
        <v>364.958725887045</v>
      </c>
      <c r="GF18" s="173">
        <v>45427</v>
      </c>
      <c r="GG18" s="186">
        <v>710.49</v>
      </c>
      <c r="GH18" s="149">
        <f t="shared" si="42"/>
        <v>7.1049</v>
      </c>
      <c r="GI18" s="181">
        <f t="shared" si="43"/>
        <v>0.000384615</v>
      </c>
      <c r="GJ18" s="151">
        <f t="shared" si="44"/>
        <v>365.944995707554</v>
      </c>
      <c r="GL18" s="173">
        <v>45455</v>
      </c>
      <c r="GM18" s="186">
        <v>711.33</v>
      </c>
      <c r="GN18" s="149">
        <f t="shared" si="45"/>
        <v>7.1133</v>
      </c>
      <c r="GO18" s="181">
        <f t="shared" si="46"/>
        <v>0.000380952</v>
      </c>
      <c r="GP18" s="151">
        <f t="shared" si="47"/>
        <v>369.027402893541</v>
      </c>
      <c r="GR18" s="173">
        <v>45488</v>
      </c>
      <c r="GS18" s="186">
        <v>713.13</v>
      </c>
      <c r="GT18" s="149">
        <f t="shared" si="48"/>
        <v>7.1313</v>
      </c>
      <c r="GU18" s="181">
        <f t="shared" si="122"/>
        <v>0.000369686</v>
      </c>
      <c r="GV18" s="151">
        <f t="shared" si="49"/>
        <v>379.313490647017</v>
      </c>
      <c r="GX18" s="173">
        <v>45518</v>
      </c>
      <c r="GY18" s="186">
        <v>714.15</v>
      </c>
      <c r="GZ18" s="149">
        <f t="shared" si="123"/>
        <v>7.1415</v>
      </c>
      <c r="HA18" s="181">
        <f t="shared" si="124"/>
        <v>0.000369004</v>
      </c>
      <c r="HB18" s="151">
        <f t="shared" si="125"/>
        <v>379.471780942647</v>
      </c>
      <c r="HD18" s="147">
        <v>45545</v>
      </c>
      <c r="HE18" s="152">
        <v>711.36</v>
      </c>
      <c r="HF18" s="149">
        <f t="shared" si="50"/>
        <v>7.1136</v>
      </c>
      <c r="HG18" s="181">
        <f>HG$2</f>
        <v>0.0003663</v>
      </c>
      <c r="HH18" s="151">
        <f t="shared" si="126"/>
        <v>383.772313596875</v>
      </c>
      <c r="HJ18" s="147">
        <v>45580</v>
      </c>
      <c r="HK18" s="152">
        <v>708.3</v>
      </c>
      <c r="HL18" s="149">
        <f t="shared" si="127"/>
        <v>7.083</v>
      </c>
      <c r="HM18" s="181">
        <f>HM$2</f>
        <v>0.000367647</v>
      </c>
      <c r="HN18" s="151">
        <f t="shared" si="128"/>
        <v>384.018132881557</v>
      </c>
      <c r="HP18" s="147">
        <v>45609</v>
      </c>
      <c r="HQ18" s="177">
        <v>719.91</v>
      </c>
      <c r="HR18" s="149">
        <f t="shared" si="129"/>
        <v>7.1991</v>
      </c>
      <c r="HS18" s="181">
        <f>HS$2</f>
        <v>0.000378072</v>
      </c>
      <c r="HT18" s="151">
        <f t="shared" si="130"/>
        <v>367.40687533171</v>
      </c>
      <c r="HV18" s="147">
        <v>45639</v>
      </c>
      <c r="HW18" s="152">
        <v>718.76</v>
      </c>
      <c r="HX18" s="149">
        <f t="shared" si="51"/>
        <v>7.1876</v>
      </c>
      <c r="HY18" s="181">
        <f>HY$2</f>
        <v>0.000408997955009684</v>
      </c>
      <c r="HZ18" s="151">
        <f t="shared" si="52"/>
        <v>340.169180255333</v>
      </c>
      <c r="IB18" s="147"/>
      <c r="IC18" s="152"/>
      <c r="ID18" s="149"/>
      <c r="IE18" s="181"/>
      <c r="IF18" s="151"/>
      <c r="IH18" s="147">
        <v>45700</v>
      </c>
      <c r="II18" s="148">
        <v>717.1</v>
      </c>
      <c r="IJ18" s="149">
        <f t="shared" si="131"/>
        <v>7.171</v>
      </c>
      <c r="IK18" s="181">
        <f t="shared" si="132"/>
        <v>0.00038550501156521</v>
      </c>
      <c r="IL18" s="151">
        <f t="shared" si="133"/>
        <v>361.734765025742</v>
      </c>
      <c r="IN18" s="147">
        <v>45729</v>
      </c>
      <c r="IO18" s="152">
        <v>717.28</v>
      </c>
      <c r="IP18" s="149">
        <f t="shared" si="55"/>
        <v>7.1728</v>
      </c>
      <c r="IQ18" s="181">
        <f>IQ$2</f>
        <v>0.000377358490566418</v>
      </c>
      <c r="IR18" s="151">
        <f t="shared" si="56"/>
        <v>369.45126031638</v>
      </c>
      <c r="IT18" s="170">
        <v>45761</v>
      </c>
      <c r="IU18" s="152">
        <v>721.1</v>
      </c>
      <c r="IV18" s="149">
        <f t="shared" si="57"/>
        <v>7.211</v>
      </c>
      <c r="IW18" s="181">
        <f>IW$2</f>
        <v>0.000371747211896065</v>
      </c>
      <c r="IX18" s="151">
        <f t="shared" si="58"/>
        <v>373.041187075147</v>
      </c>
      <c r="IZ18" s="170">
        <v>45791</v>
      </c>
      <c r="JA18" s="152">
        <v>719.56</v>
      </c>
      <c r="JB18" s="149">
        <f t="shared" si="59"/>
        <v>7.1956</v>
      </c>
      <c r="JC18" s="181">
        <f>JC$2</f>
        <v>0.000372786579683063</v>
      </c>
      <c r="JD18" s="151">
        <f t="shared" si="60"/>
        <v>372.797264995343</v>
      </c>
      <c r="JF18" s="170">
        <v>45820</v>
      </c>
      <c r="JG18" s="152">
        <v>718.03</v>
      </c>
      <c r="JH18" s="149">
        <f t="shared" si="61"/>
        <v>7.1803</v>
      </c>
      <c r="JI18" s="181">
        <f>JI$2</f>
        <v>0.000379506641365931</v>
      </c>
      <c r="JJ18" s="151">
        <f t="shared" si="62"/>
        <v>366.976310182309</v>
      </c>
      <c r="JL18" s="147">
        <v>45853</v>
      </c>
      <c r="JM18" s="152">
        <v>714.98</v>
      </c>
      <c r="JN18" s="149">
        <f t="shared" si="63"/>
        <v>7.1498</v>
      </c>
      <c r="JO18" s="181">
        <f>JO$2</f>
        <v>0.000389105058365833</v>
      </c>
      <c r="JP18" s="151">
        <f t="shared" si="64"/>
        <v>359.45061400312</v>
      </c>
      <c r="JR18" s="147">
        <v>45882</v>
      </c>
      <c r="JS18" s="152">
        <v>713.5</v>
      </c>
      <c r="JT18" s="149">
        <f t="shared" si="65"/>
        <v>7.135</v>
      </c>
      <c r="JU18" s="181">
        <f>JU$2</f>
        <v>0.000398803589232621</v>
      </c>
      <c r="JV18" s="151">
        <f t="shared" si="66"/>
        <v>351.436580237982</v>
      </c>
      <c r="JX18" s="147">
        <v>45912</v>
      </c>
      <c r="JY18" s="152">
        <v>710.19</v>
      </c>
      <c r="JZ18" s="149">
        <f t="shared" si="67"/>
        <v>7.1019</v>
      </c>
      <c r="KA18" s="181">
        <f>KA$2</f>
        <v>0.000407331975560629</v>
      </c>
      <c r="KB18" s="151">
        <f t="shared" si="68"/>
        <v>345.682141398316</v>
      </c>
      <c r="KD18" s="147">
        <v>45945</v>
      </c>
      <c r="KE18" s="148">
        <v>709.95</v>
      </c>
      <c r="KF18" s="149">
        <f t="shared" si="69"/>
        <v>7.0995</v>
      </c>
      <c r="KG18" s="181">
        <f>KG$2</f>
        <v>0.000406504065040592</v>
      </c>
      <c r="KH18" s="151">
        <f t="shared" si="70"/>
        <v>346.503274878562</v>
      </c>
      <c r="KJ18" s="147">
        <v>45973</v>
      </c>
      <c r="KK18" s="148">
        <v>708.33</v>
      </c>
      <c r="KL18" s="149">
        <f t="shared" si="71"/>
        <v>7.0833</v>
      </c>
      <c r="KM18" s="181">
        <f>KM$2</f>
        <v>0.000406091370558754</v>
      </c>
      <c r="KN18" s="151">
        <f t="shared" si="72"/>
        <v>347.648694817063</v>
      </c>
      <c r="KP18" s="147">
        <v>46006</v>
      </c>
      <c r="KQ18" s="148">
        <v>706.56</v>
      </c>
      <c r="KR18" s="149">
        <f t="shared" si="73"/>
        <v>7.0656</v>
      </c>
      <c r="KS18" s="181">
        <f>KS$2</f>
        <v>0.000404858299594806</v>
      </c>
      <c r="KT18" s="151">
        <f t="shared" si="74"/>
        <v>349.58106884087</v>
      </c>
      <c r="KV18" s="147">
        <v>46036</v>
      </c>
      <c r="KW18" s="148">
        <v>701.2</v>
      </c>
      <c r="KX18" s="149">
        <f t="shared" si="75"/>
        <v>7.012</v>
      </c>
      <c r="KY18" s="181">
        <f>KY$2</f>
        <v>0.000389863547758529</v>
      </c>
      <c r="KZ18" s="151">
        <f t="shared" si="76"/>
        <v>365.801483171476</v>
      </c>
      <c r="LB18" s="147">
        <v>46056</v>
      </c>
      <c r="LC18" s="148">
        <v>696.08</v>
      </c>
      <c r="LD18" s="149">
        <f t="shared" si="77"/>
        <v>6.9608</v>
      </c>
      <c r="LE18" s="181">
        <f>LE$2</f>
        <v>0.000391389432485631</v>
      </c>
      <c r="LF18" s="151">
        <f t="shared" si="78"/>
        <v>367.055510860532</v>
      </c>
      <c r="LH18" s="147">
        <v>46094</v>
      </c>
      <c r="LI18" s="148">
        <v>690.07</v>
      </c>
      <c r="LJ18" s="149">
        <f t="shared" si="152"/>
        <v>6.9007</v>
      </c>
      <c r="LK18" s="181">
        <f t="shared" si="153"/>
        <v>0.000386847195357504</v>
      </c>
      <c r="LL18" s="151">
        <f t="shared" si="154"/>
        <v>374.599678293826</v>
      </c>
      <c r="LN18" s="147">
        <v>46126</v>
      </c>
      <c r="LO18" s="148">
        <v>685.93</v>
      </c>
      <c r="LP18" s="149">
        <f t="shared" si="81"/>
        <v>6.8593</v>
      </c>
      <c r="LQ18" s="181">
        <f>LQ$2</f>
        <v>0.00038535645472082</v>
      </c>
      <c r="LR18" s="151">
        <f t="shared" si="82"/>
        <v>378.318487309001</v>
      </c>
      <c r="LT18" s="147">
        <v>46155</v>
      </c>
      <c r="LU18" s="148">
        <v>684.31</v>
      </c>
      <c r="LV18" s="149">
        <f t="shared" si="83"/>
        <v>6.8431</v>
      </c>
      <c r="LW18" s="181">
        <f>LW$2</f>
        <v>0.000382409177820421</v>
      </c>
      <c r="LX18" s="151">
        <f t="shared" si="84"/>
        <v>382.136750887602</v>
      </c>
      <c r="LZ18" s="147">
        <v>46184</v>
      </c>
      <c r="MA18" s="148">
        <v>681.5</v>
      </c>
      <c r="MB18" s="149">
        <f t="shared" si="85"/>
        <v>6.815</v>
      </c>
      <c r="MC18" s="181">
        <f>MC$2</f>
        <v>0.000380952380952127</v>
      </c>
      <c r="MD18" s="151">
        <f t="shared" si="86"/>
        <v>385.179750550514</v>
      </c>
    </row>
    <row r="19" spans="2:342">
      <c r="B19" s="168" t="s">
        <v>2009</v>
      </c>
      <c r="C19" s="168" t="s">
        <v>3073</v>
      </c>
      <c r="D19" s="149">
        <f t="shared" si="87"/>
        <v>6.4615</v>
      </c>
      <c r="E19" s="181">
        <v>0.000432900432900433</v>
      </c>
      <c r="F19" s="151">
        <f t="shared" si="88"/>
        <v>357.502127988857</v>
      </c>
      <c r="H19" s="168" t="s">
        <v>1664</v>
      </c>
      <c r="I19" s="168" t="str">
        <f>美元!B19</f>
        <v>644.47</v>
      </c>
      <c r="J19" s="149">
        <f t="shared" si="89"/>
        <v>6.4447</v>
      </c>
      <c r="K19" s="181">
        <v>0.000434782608695652</v>
      </c>
      <c r="L19" s="151">
        <f t="shared" si="90"/>
        <v>356.882399491055</v>
      </c>
      <c r="N19" s="168" t="s">
        <v>468</v>
      </c>
      <c r="O19" s="168" t="s">
        <v>469</v>
      </c>
      <c r="P19" s="149">
        <f t="shared" si="91"/>
        <v>6.4145</v>
      </c>
      <c r="Q19" s="181">
        <v>0.000434782608695652</v>
      </c>
      <c r="R19" s="151">
        <f t="shared" si="92"/>
        <v>358.562631537922</v>
      </c>
      <c r="T19" s="168" t="s">
        <v>470</v>
      </c>
      <c r="U19" s="168" t="s">
        <v>471</v>
      </c>
      <c r="V19" s="149">
        <f t="shared" si="93"/>
        <v>6.3675</v>
      </c>
      <c r="W19" s="181">
        <v>0.000434782608695652</v>
      </c>
      <c r="X19" s="151">
        <f t="shared" si="141"/>
        <v>361.209265802906</v>
      </c>
      <c r="Z19" s="168" t="s">
        <v>472</v>
      </c>
      <c r="AA19" s="168" t="s">
        <v>75</v>
      </c>
      <c r="AB19" s="149">
        <f t="shared" si="95"/>
        <v>6.3794</v>
      </c>
      <c r="AC19" s="181">
        <f t="shared" si="96"/>
        <v>0.000434782608695652</v>
      </c>
      <c r="AD19" s="151">
        <f t="shared" si="142"/>
        <v>360.535473555507</v>
      </c>
      <c r="AF19" s="168" t="s">
        <v>473</v>
      </c>
      <c r="AG19" s="168" t="s">
        <v>355</v>
      </c>
      <c r="AH19" s="149">
        <f t="shared" si="98"/>
        <v>6.3653</v>
      </c>
      <c r="AI19" s="181">
        <v>0.000431965442764579</v>
      </c>
      <c r="AJ19" s="151">
        <f t="shared" si="143"/>
        <v>363.690635162522</v>
      </c>
      <c r="AL19" s="168" t="s">
        <v>474</v>
      </c>
      <c r="AM19" s="168" t="s">
        <v>475</v>
      </c>
      <c r="AN19" s="149">
        <f t="shared" si="100"/>
        <v>6.3506</v>
      </c>
      <c r="AO19" s="181">
        <v>0.000431034482758621</v>
      </c>
      <c r="AP19" s="151">
        <f t="shared" si="144"/>
        <v>365.3198123012</v>
      </c>
      <c r="AR19" s="168" t="s">
        <v>476</v>
      </c>
      <c r="AS19" s="168" t="s">
        <v>477</v>
      </c>
      <c r="AT19" s="149">
        <f t="shared" si="102"/>
        <v>6.3795</v>
      </c>
      <c r="AU19" s="181">
        <v>0.000430292598967298</v>
      </c>
      <c r="AV19" s="151">
        <f t="shared" si="145"/>
        <v>364.291872403793</v>
      </c>
      <c r="AX19" s="168" t="s">
        <v>478</v>
      </c>
      <c r="AY19" s="168" t="s">
        <v>318</v>
      </c>
      <c r="AZ19" s="149">
        <f t="shared" si="104"/>
        <v>6.7292</v>
      </c>
      <c r="BA19" s="181">
        <v>0.000429737859905458</v>
      </c>
      <c r="BB19" s="151">
        <f t="shared" si="146"/>
        <v>345.806336563038</v>
      </c>
      <c r="BD19" s="168" t="s">
        <v>479</v>
      </c>
      <c r="BE19" s="168" t="s">
        <v>480</v>
      </c>
      <c r="BF19" s="149">
        <f t="shared" si="106"/>
        <v>6.7182</v>
      </c>
      <c r="BG19" s="181">
        <v>0.00042863266180883</v>
      </c>
      <c r="BH19" s="151">
        <f t="shared" si="147"/>
        <v>347.265636628859</v>
      </c>
      <c r="BJ19" s="168" t="s">
        <v>481</v>
      </c>
      <c r="BK19" s="168" t="s">
        <v>482</v>
      </c>
      <c r="BL19" s="149">
        <f t="shared" si="108"/>
        <v>6.7287</v>
      </c>
      <c r="BM19" s="181">
        <v>0.000428816466552316</v>
      </c>
      <c r="BN19" s="151">
        <f t="shared" si="148"/>
        <v>346.575118522151</v>
      </c>
      <c r="BP19" s="168" t="s">
        <v>483</v>
      </c>
      <c r="BQ19" s="168" t="s">
        <v>484</v>
      </c>
      <c r="BR19" s="149">
        <f t="shared" si="110"/>
        <v>6.7413</v>
      </c>
      <c r="BS19" s="181">
        <v>0.000428816466552316</v>
      </c>
      <c r="BT19" s="151">
        <f t="shared" si="149"/>
        <v>345.92734339074</v>
      </c>
      <c r="BV19" s="168" t="s">
        <v>485</v>
      </c>
      <c r="BW19" s="168" t="s">
        <v>486</v>
      </c>
      <c r="BX19" s="149">
        <f t="shared" si="112"/>
        <v>6.8928</v>
      </c>
      <c r="BY19" s="181">
        <v>0.000428816466552316</v>
      </c>
      <c r="BZ19" s="151">
        <f t="shared" si="150"/>
        <v>338.324048282265</v>
      </c>
      <c r="CB19" s="168" t="s">
        <v>487</v>
      </c>
      <c r="CC19" s="168" t="s">
        <v>488</v>
      </c>
      <c r="CD19" s="149">
        <f t="shared" si="114"/>
        <v>7.1103</v>
      </c>
      <c r="CE19" s="181">
        <v>0.000428816466552316</v>
      </c>
      <c r="CF19" s="151">
        <f t="shared" si="151"/>
        <v>327.97490963813</v>
      </c>
      <c r="CH19" s="168" t="s">
        <v>489</v>
      </c>
      <c r="CI19" s="168" t="s">
        <v>490</v>
      </c>
      <c r="CJ19" s="149">
        <f t="shared" si="116"/>
        <v>7.1907</v>
      </c>
      <c r="CK19" s="181">
        <v>0.000428816466552316</v>
      </c>
      <c r="CL19" s="151">
        <f t="shared" si="117"/>
        <v>324.307786446382</v>
      </c>
      <c r="CN19" s="168" t="s">
        <v>491</v>
      </c>
      <c r="CO19" s="168" t="s">
        <v>377</v>
      </c>
      <c r="CP19" s="149">
        <f t="shared" si="0"/>
        <v>6.9746</v>
      </c>
      <c r="CQ19" s="181">
        <v>0.000428816466552316</v>
      </c>
      <c r="CR19" s="151">
        <f t="shared" si="1"/>
        <v>334.35609210564</v>
      </c>
      <c r="CT19" s="168" t="s">
        <v>492</v>
      </c>
      <c r="CU19" s="168" t="s">
        <v>493</v>
      </c>
      <c r="CV19" s="149">
        <f t="shared" si="2"/>
        <v>6.8926</v>
      </c>
      <c r="CW19" s="181">
        <v>0.000428816466552316</v>
      </c>
      <c r="CX19" s="151">
        <f t="shared" si="3"/>
        <v>338.333865304819</v>
      </c>
      <c r="CZ19" s="172">
        <v>44966</v>
      </c>
      <c r="DA19" s="168">
        <v>679.05</v>
      </c>
      <c r="DB19" s="149">
        <f t="shared" si="118"/>
        <v>6.7905</v>
      </c>
      <c r="DC19" s="181">
        <f t="shared" si="119"/>
        <v>0.000428816</v>
      </c>
      <c r="DD19" s="151">
        <f t="shared" si="120"/>
        <v>343.421329389406</v>
      </c>
      <c r="DF19" s="172">
        <v>44999</v>
      </c>
      <c r="DG19" s="168">
        <v>689.49</v>
      </c>
      <c r="DH19" s="149">
        <f t="shared" si="4"/>
        <v>6.8949</v>
      </c>
      <c r="DI19" s="181">
        <f t="shared" si="5"/>
        <v>0.000428816</v>
      </c>
      <c r="DJ19" s="151">
        <f t="shared" si="6"/>
        <v>338.221371915294</v>
      </c>
      <c r="DL19" s="172">
        <v>45027</v>
      </c>
      <c r="DM19" s="168">
        <v>688.82</v>
      </c>
      <c r="DN19" s="149">
        <f t="shared" si="7"/>
        <v>6.8882</v>
      </c>
      <c r="DO19" s="181">
        <f t="shared" si="121"/>
        <v>0.000425441</v>
      </c>
      <c r="DP19" s="151">
        <f t="shared" si="8"/>
        <v>341.236053655785</v>
      </c>
      <c r="DR19" s="172">
        <v>45058</v>
      </c>
      <c r="DS19" s="168">
        <v>694.81</v>
      </c>
      <c r="DT19" s="149">
        <f t="shared" si="9"/>
        <v>6.9481</v>
      </c>
      <c r="DU19" s="181">
        <f t="shared" si="10"/>
        <v>0.000422833</v>
      </c>
      <c r="DV19" s="151">
        <f t="shared" si="11"/>
        <v>340.380808217355</v>
      </c>
      <c r="DX19" s="172">
        <v>45086</v>
      </c>
      <c r="DY19" s="168">
        <v>711.15</v>
      </c>
      <c r="DZ19" s="149">
        <f t="shared" si="12"/>
        <v>7.1115</v>
      </c>
      <c r="EA19" s="181">
        <f t="shared" si="13"/>
        <v>0.00041407867494824</v>
      </c>
      <c r="EB19" s="151">
        <f t="shared" si="14"/>
        <v>339.590803627927</v>
      </c>
      <c r="ED19" s="172">
        <v>45119</v>
      </c>
      <c r="EE19" s="168">
        <v>717.65</v>
      </c>
      <c r="EF19" s="149">
        <f t="shared" si="15"/>
        <v>7.1765</v>
      </c>
      <c r="EG19" s="181">
        <f t="shared" si="16"/>
        <v>0.000407332</v>
      </c>
      <c r="EH19" s="151">
        <f t="shared" si="17"/>
        <v>342.088741405979</v>
      </c>
      <c r="EJ19" s="172">
        <v>45152</v>
      </c>
      <c r="EK19" s="168">
        <v>716.86</v>
      </c>
      <c r="EL19" s="149">
        <f t="shared" si="18"/>
        <v>7.1686</v>
      </c>
      <c r="EM19" s="181">
        <f t="shared" si="19"/>
        <v>0.000399202</v>
      </c>
      <c r="EN19" s="151">
        <f t="shared" si="20"/>
        <v>349.440263085199</v>
      </c>
      <c r="EP19" s="173">
        <v>45180</v>
      </c>
      <c r="EQ19" s="186" t="s">
        <v>3627</v>
      </c>
      <c r="ER19" s="149">
        <f t="shared" si="21"/>
        <v>7.2148</v>
      </c>
      <c r="ES19" s="181">
        <f t="shared" si="22"/>
        <v>0.000398406</v>
      </c>
      <c r="ET19" s="151">
        <f t="shared" si="23"/>
        <v>347.896318595417</v>
      </c>
      <c r="EV19" s="173">
        <v>45211</v>
      </c>
      <c r="EW19" s="186">
        <v>717.76</v>
      </c>
      <c r="EX19" s="149">
        <f t="shared" si="24"/>
        <v>7.1776</v>
      </c>
      <c r="EY19" s="181">
        <f t="shared" si="25"/>
        <v>0.00040016006402561</v>
      </c>
      <c r="EZ19" s="151">
        <f t="shared" si="26"/>
        <v>348.166518056175</v>
      </c>
      <c r="FB19" s="173">
        <v>45243</v>
      </c>
      <c r="FC19" s="186">
        <v>717.69</v>
      </c>
      <c r="FD19" s="149">
        <f t="shared" si="27"/>
        <v>7.1769</v>
      </c>
      <c r="FE19" s="181">
        <f t="shared" si="28"/>
        <v>0.000399202</v>
      </c>
      <c r="FF19" s="151">
        <f t="shared" si="29"/>
        <v>349.036139552252</v>
      </c>
      <c r="FH19" s="173">
        <v>45272</v>
      </c>
      <c r="FI19" s="186">
        <v>711.74</v>
      </c>
      <c r="FJ19" s="149">
        <f t="shared" si="30"/>
        <v>7.1174</v>
      </c>
      <c r="FK19" s="181">
        <f t="shared" si="31"/>
        <v>0.000397614</v>
      </c>
      <c r="FL19" s="151">
        <f t="shared" si="32"/>
        <v>353.359651958801</v>
      </c>
      <c r="FN19" s="173">
        <v>45327</v>
      </c>
      <c r="FO19" s="186">
        <v>710.7</v>
      </c>
      <c r="FP19" s="149">
        <f t="shared" si="33"/>
        <v>7.107</v>
      </c>
      <c r="FQ19" s="181">
        <f t="shared" si="34"/>
        <v>0.000392157</v>
      </c>
      <c r="FR19" s="151">
        <f t="shared" si="35"/>
        <v>358.801056352935</v>
      </c>
      <c r="FT19" s="173">
        <v>45363</v>
      </c>
      <c r="FU19" s="186">
        <v>709.63</v>
      </c>
      <c r="FV19" s="149">
        <f t="shared" si="36"/>
        <v>7.0963</v>
      </c>
      <c r="FW19" s="181">
        <f t="shared" si="37"/>
        <v>0.000387597</v>
      </c>
      <c r="FX19" s="151">
        <f t="shared" si="38"/>
        <v>363.569653086844</v>
      </c>
      <c r="FZ19" s="173">
        <v>45393</v>
      </c>
      <c r="GA19" s="186">
        <v>709.68</v>
      </c>
      <c r="GB19" s="149">
        <f t="shared" si="39"/>
        <v>7.0968</v>
      </c>
      <c r="GC19" s="181">
        <f t="shared" si="40"/>
        <v>0.0003861</v>
      </c>
      <c r="GD19" s="151">
        <f t="shared" si="41"/>
        <v>364.953583305517</v>
      </c>
      <c r="GF19" s="173">
        <v>45426</v>
      </c>
      <c r="GG19" s="186">
        <v>710.53</v>
      </c>
      <c r="GH19" s="149">
        <f t="shared" si="42"/>
        <v>7.1053</v>
      </c>
      <c r="GI19" s="181">
        <f t="shared" si="43"/>
        <v>0.000384615</v>
      </c>
      <c r="GJ19" s="151">
        <f t="shared" si="44"/>
        <v>365.924394466469</v>
      </c>
      <c r="GL19" s="173">
        <v>45454</v>
      </c>
      <c r="GM19" s="186">
        <v>711.35</v>
      </c>
      <c r="GN19" s="149">
        <f t="shared" si="45"/>
        <v>7.1135</v>
      </c>
      <c r="GO19" s="181">
        <f t="shared" si="46"/>
        <v>0.000380952</v>
      </c>
      <c r="GP19" s="151">
        <f t="shared" si="47"/>
        <v>369.017027483324</v>
      </c>
      <c r="GR19" s="173">
        <v>45485</v>
      </c>
      <c r="GS19" s="186">
        <v>713.15</v>
      </c>
      <c r="GT19" s="149">
        <f t="shared" si="48"/>
        <v>7.1315</v>
      </c>
      <c r="GU19" s="181">
        <f t="shared" si="122"/>
        <v>0.000369686</v>
      </c>
      <c r="GV19" s="151">
        <f t="shared" si="49"/>
        <v>379.302852955349</v>
      </c>
      <c r="GX19" s="173">
        <v>45517</v>
      </c>
      <c r="GY19" s="186">
        <v>714.79</v>
      </c>
      <c r="GZ19" s="149">
        <f t="shared" si="123"/>
        <v>7.1479</v>
      </c>
      <c r="HA19" s="181">
        <f t="shared" si="124"/>
        <v>0.000369004</v>
      </c>
      <c r="HB19" s="151">
        <f t="shared" si="125"/>
        <v>379.132014102311</v>
      </c>
      <c r="HD19" s="147">
        <v>45544</v>
      </c>
      <c r="HE19" s="152">
        <v>709.89</v>
      </c>
      <c r="HF19" s="149">
        <f t="shared" si="50"/>
        <v>7.0989</v>
      </c>
      <c r="HG19" s="181">
        <f>HG$2</f>
        <v>0.0003663</v>
      </c>
      <c r="HH19" s="151">
        <f t="shared" si="126"/>
        <v>384.567007564937</v>
      </c>
      <c r="HJ19" s="147">
        <v>45579</v>
      </c>
      <c r="HK19" s="152">
        <v>707.23</v>
      </c>
      <c r="HL19" s="149">
        <f t="shared" si="127"/>
        <v>7.0723</v>
      </c>
      <c r="HM19" s="181">
        <f>HM$2</f>
        <v>0.000367647</v>
      </c>
      <c r="HN19" s="151">
        <f t="shared" si="128"/>
        <v>384.599131145465</v>
      </c>
      <c r="HP19" s="147">
        <v>45608</v>
      </c>
      <c r="HQ19" s="177">
        <v>719.27</v>
      </c>
      <c r="HR19" s="149">
        <f t="shared" si="129"/>
        <v>7.1927</v>
      </c>
      <c r="HS19" s="181">
        <f>HS$2</f>
        <v>0.000378072</v>
      </c>
      <c r="HT19" s="151">
        <f t="shared" si="130"/>
        <v>367.733790676729</v>
      </c>
      <c r="HV19" s="147">
        <v>45638</v>
      </c>
      <c r="HW19" s="152">
        <v>718.54</v>
      </c>
      <c r="HX19" s="149">
        <f t="shared" si="51"/>
        <v>7.1854</v>
      </c>
      <c r="HY19" s="181">
        <f>HY$2</f>
        <v>0.000408997955009684</v>
      </c>
      <c r="HZ19" s="151">
        <f t="shared" si="52"/>
        <v>340.273332034853</v>
      </c>
      <c r="IB19" s="147"/>
      <c r="IC19" s="152"/>
      <c r="ID19" s="149"/>
      <c r="IE19" s="181"/>
      <c r="IF19" s="151"/>
      <c r="IH19" s="147">
        <v>45699</v>
      </c>
      <c r="II19" s="148">
        <v>717.16</v>
      </c>
      <c r="IJ19" s="149">
        <f t="shared" si="131"/>
        <v>7.1716</v>
      </c>
      <c r="IK19" s="181">
        <f t="shared" si="132"/>
        <v>0.00038550501156521</v>
      </c>
      <c r="IL19" s="151">
        <f t="shared" si="133"/>
        <v>361.704501087567</v>
      </c>
      <c r="IN19" s="147">
        <v>45728</v>
      </c>
      <c r="IO19" s="152">
        <v>716.96</v>
      </c>
      <c r="IP19" s="149">
        <f t="shared" si="55"/>
        <v>7.1696</v>
      </c>
      <c r="IQ19" s="181">
        <f>IQ$2</f>
        <v>0.000377358490566418</v>
      </c>
      <c r="IR19" s="151">
        <f t="shared" si="56"/>
        <v>369.616157107416</v>
      </c>
      <c r="IT19" s="170">
        <v>45758</v>
      </c>
      <c r="IU19" s="152">
        <v>720.87</v>
      </c>
      <c r="IV19" s="149">
        <f t="shared" si="57"/>
        <v>7.2087</v>
      </c>
      <c r="IW19" s="181">
        <f>IW$2</f>
        <v>0.000371747211896065</v>
      </c>
      <c r="IX19" s="151">
        <f t="shared" si="58"/>
        <v>373.160209191516</v>
      </c>
      <c r="IZ19" s="170">
        <v>45790</v>
      </c>
      <c r="JA19" s="152">
        <v>719.91</v>
      </c>
      <c r="JB19" s="149">
        <f t="shared" si="59"/>
        <v>7.1991</v>
      </c>
      <c r="JC19" s="181">
        <f>JC$2</f>
        <v>0.000372786579683063</v>
      </c>
      <c r="JD19" s="151">
        <f t="shared" si="60"/>
        <v>372.616021447194</v>
      </c>
      <c r="JF19" s="170">
        <v>45819</v>
      </c>
      <c r="JG19" s="152">
        <v>718.15</v>
      </c>
      <c r="JH19" s="149">
        <f t="shared" si="61"/>
        <v>7.1815</v>
      </c>
      <c r="JI19" s="181">
        <f>JI$2</f>
        <v>0.000379506641365931</v>
      </c>
      <c r="JJ19" s="151">
        <f t="shared" si="62"/>
        <v>366.914989904899</v>
      </c>
      <c r="JL19" s="147">
        <v>45852</v>
      </c>
      <c r="JM19" s="152">
        <v>714.91</v>
      </c>
      <c r="JN19" s="149">
        <f t="shared" si="63"/>
        <v>7.1491</v>
      </c>
      <c r="JO19" s="181">
        <f>JO$2</f>
        <v>0.000389105058365833</v>
      </c>
      <c r="JP19" s="151">
        <f t="shared" si="64"/>
        <v>359.485809402514</v>
      </c>
      <c r="JR19" s="147">
        <v>45881</v>
      </c>
      <c r="JS19" s="152">
        <v>714.18</v>
      </c>
      <c r="JT19" s="149">
        <f t="shared" si="65"/>
        <v>7.1418</v>
      </c>
      <c r="JU19" s="181">
        <f>JU$2</f>
        <v>0.000398803589232621</v>
      </c>
      <c r="JV19" s="151">
        <f t="shared" si="66"/>
        <v>351.101963090258</v>
      </c>
      <c r="JX19" s="147">
        <v>45911</v>
      </c>
      <c r="JY19" s="152">
        <v>710.34</v>
      </c>
      <c r="JZ19" s="149">
        <f t="shared" si="67"/>
        <v>7.1034</v>
      </c>
      <c r="KA19" s="181">
        <f>KA$2</f>
        <v>0.000407331975560629</v>
      </c>
      <c r="KB19" s="151">
        <f t="shared" si="68"/>
        <v>345.609144916054</v>
      </c>
      <c r="KD19" s="147">
        <v>45944</v>
      </c>
      <c r="KE19" s="148">
        <v>710.21</v>
      </c>
      <c r="KF19" s="149">
        <f t="shared" si="69"/>
        <v>7.1021</v>
      </c>
      <c r="KG19" s="181">
        <f>KG$2</f>
        <v>0.000406504065040592</v>
      </c>
      <c r="KH19" s="151">
        <f t="shared" si="70"/>
        <v>346.376423874678</v>
      </c>
      <c r="KJ19" s="147">
        <v>45972</v>
      </c>
      <c r="KK19" s="148">
        <v>708.66</v>
      </c>
      <c r="KL19" s="149">
        <f t="shared" si="71"/>
        <v>7.0866</v>
      </c>
      <c r="KM19" s="181">
        <f>KM$2</f>
        <v>0.000406091370558754</v>
      </c>
      <c r="KN19" s="151">
        <f t="shared" si="72"/>
        <v>347.4868060844</v>
      </c>
      <c r="KP19" s="147">
        <v>46003</v>
      </c>
      <c r="KQ19" s="148">
        <v>706.38</v>
      </c>
      <c r="KR19" s="149">
        <f t="shared" ref="KR19:KR28" si="155">KQ19/100</f>
        <v>7.0638</v>
      </c>
      <c r="KS19" s="181">
        <f>KS$2</f>
        <v>0.000404858299594806</v>
      </c>
      <c r="KT19" s="151">
        <f t="shared" si="74"/>
        <v>349.670149211763</v>
      </c>
      <c r="KV19" s="147">
        <v>46035</v>
      </c>
      <c r="KW19" s="148">
        <v>701.03</v>
      </c>
      <c r="KX19" s="149">
        <f t="shared" si="75"/>
        <v>7.0103</v>
      </c>
      <c r="KY19" s="181">
        <f>KY$2</f>
        <v>0.000389863547758529</v>
      </c>
      <c r="KZ19" s="151">
        <f t="shared" si="76"/>
        <v>365.890190148552</v>
      </c>
      <c r="LB19" s="147">
        <v>46055</v>
      </c>
      <c r="LC19" s="148">
        <v>696.95</v>
      </c>
      <c r="LD19" s="149">
        <f t="shared" si="77"/>
        <v>6.9695</v>
      </c>
      <c r="LE19" s="181">
        <f>LE$2</f>
        <v>0.000391389432485631</v>
      </c>
      <c r="LF19" s="151">
        <f t="shared" si="78"/>
        <v>366.597316880406</v>
      </c>
      <c r="LH19" s="147">
        <v>46093</v>
      </c>
      <c r="LI19" s="148">
        <v>689.59</v>
      </c>
      <c r="LJ19" s="149">
        <f t="shared" si="152"/>
        <v>6.8959</v>
      </c>
      <c r="LK19" s="181">
        <f t="shared" si="153"/>
        <v>0.000386847195357504</v>
      </c>
      <c r="LL19" s="151">
        <f t="shared" si="154"/>
        <v>374.860424310417</v>
      </c>
      <c r="LN19" s="147">
        <v>46125</v>
      </c>
      <c r="LO19" s="148">
        <v>686.57</v>
      </c>
      <c r="LP19" s="149">
        <f t="shared" si="81"/>
        <v>6.8657</v>
      </c>
      <c r="LQ19" s="181">
        <f>LQ$2</f>
        <v>0.00038535645472082</v>
      </c>
      <c r="LR19" s="151">
        <f t="shared" si="82"/>
        <v>377.965830140937</v>
      </c>
      <c r="LT19" s="147">
        <v>46154</v>
      </c>
      <c r="LU19" s="148">
        <v>684.26</v>
      </c>
      <c r="LV19" s="149">
        <f t="shared" si="83"/>
        <v>6.8426</v>
      </c>
      <c r="LW19" s="181">
        <f>LW$2</f>
        <v>0.000382409177820421</v>
      </c>
      <c r="LX19" s="151">
        <f t="shared" si="84"/>
        <v>382.164674246478</v>
      </c>
      <c r="LZ19" s="147">
        <v>46183</v>
      </c>
      <c r="MA19" s="148">
        <v>681.3</v>
      </c>
      <c r="MB19" s="149">
        <f t="shared" si="85"/>
        <v>6.813</v>
      </c>
      <c r="MC19" s="181">
        <f>MC$2</f>
        <v>0.000380952380952127</v>
      </c>
      <c r="MD19" s="151">
        <f t="shared" si="86"/>
        <v>385.292822545391</v>
      </c>
    </row>
    <row r="20" spans="2:342">
      <c r="B20" s="168" t="s">
        <v>2027</v>
      </c>
      <c r="C20" s="168" t="s">
        <v>3674</v>
      </c>
      <c r="D20" s="149">
        <f t="shared" si="87"/>
        <v>6.4674</v>
      </c>
      <c r="E20" s="181">
        <v>0.000432900432900433</v>
      </c>
      <c r="F20" s="151">
        <f t="shared" si="88"/>
        <v>357.175990351609</v>
      </c>
      <c r="H20" s="168" t="s">
        <v>1681</v>
      </c>
      <c r="I20" s="168" t="str">
        <f>美元!B20</f>
        <v>644.79</v>
      </c>
      <c r="J20" s="149">
        <f t="shared" si="89"/>
        <v>6.4479</v>
      </c>
      <c r="K20" s="181">
        <v>0.000434782608695652</v>
      </c>
      <c r="L20" s="151">
        <f t="shared" si="90"/>
        <v>356.705283890879</v>
      </c>
      <c r="N20" s="168" t="s">
        <v>495</v>
      </c>
      <c r="O20" s="168" t="s">
        <v>496</v>
      </c>
      <c r="P20" s="149">
        <f t="shared" si="91"/>
        <v>6.3948</v>
      </c>
      <c r="Q20" s="181">
        <v>0.000434782608695652</v>
      </c>
      <c r="R20" s="151">
        <f t="shared" si="92"/>
        <v>359.66722962407</v>
      </c>
      <c r="T20" s="168" t="s">
        <v>497</v>
      </c>
      <c r="U20" s="168" t="s">
        <v>498</v>
      </c>
      <c r="V20" s="149">
        <f t="shared" si="93"/>
        <v>6.3669</v>
      </c>
      <c r="W20" s="181">
        <v>0.000434782608695652</v>
      </c>
      <c r="X20" s="151">
        <f t="shared" si="141"/>
        <v>361.243305219181</v>
      </c>
      <c r="Z20" s="168"/>
      <c r="AA20" s="168"/>
      <c r="AB20" s="149"/>
      <c r="AC20" s="181"/>
      <c r="AD20" s="151"/>
      <c r="AF20" s="168" t="s">
        <v>499</v>
      </c>
      <c r="AG20" s="168" t="s">
        <v>500</v>
      </c>
      <c r="AH20" s="149">
        <f t="shared" si="98"/>
        <v>6.3569</v>
      </c>
      <c r="AI20" s="181">
        <v>0.000431965442764579</v>
      </c>
      <c r="AJ20" s="151">
        <f t="shared" si="143"/>
        <v>364.171215529582</v>
      </c>
      <c r="AL20" s="168" t="s">
        <v>501</v>
      </c>
      <c r="AM20" s="168" t="s">
        <v>502</v>
      </c>
      <c r="AN20" s="149">
        <f t="shared" si="100"/>
        <v>6.3306</v>
      </c>
      <c r="AO20" s="181">
        <v>0.000431034482758621</v>
      </c>
      <c r="AP20" s="151">
        <f t="shared" si="144"/>
        <v>366.47395191609</v>
      </c>
      <c r="AR20" s="168" t="s">
        <v>503</v>
      </c>
      <c r="AS20" s="168" t="s">
        <v>504</v>
      </c>
      <c r="AT20" s="149">
        <f t="shared" si="102"/>
        <v>6.3645</v>
      </c>
      <c r="AU20" s="181">
        <v>0.000430292598967298</v>
      </c>
      <c r="AV20" s="151">
        <f t="shared" si="145"/>
        <v>365.150443868332</v>
      </c>
      <c r="AX20" s="168" t="s">
        <v>505</v>
      </c>
      <c r="AY20" s="168" t="s">
        <v>506</v>
      </c>
      <c r="AZ20" s="149">
        <f t="shared" si="104"/>
        <v>6.729</v>
      </c>
      <c r="BA20" s="181">
        <v>0.000429737859905458</v>
      </c>
      <c r="BB20" s="151">
        <f t="shared" si="146"/>
        <v>345.816614652994</v>
      </c>
      <c r="BD20" s="168" t="s">
        <v>507</v>
      </c>
      <c r="BE20" s="168" t="s">
        <v>508</v>
      </c>
      <c r="BF20" s="149">
        <f t="shared" si="106"/>
        <v>6.6994</v>
      </c>
      <c r="BG20" s="181">
        <v>0.00042863266180883</v>
      </c>
      <c r="BH20" s="151">
        <f t="shared" si="147"/>
        <v>348.240140908141</v>
      </c>
      <c r="BJ20" s="168" t="s">
        <v>509</v>
      </c>
      <c r="BK20" s="168" t="s">
        <v>510</v>
      </c>
      <c r="BL20" s="149">
        <f t="shared" si="108"/>
        <v>6.696</v>
      </c>
      <c r="BM20" s="181">
        <v>0.000428816466552316</v>
      </c>
      <c r="BN20" s="151">
        <f t="shared" si="148"/>
        <v>348.267622461171</v>
      </c>
      <c r="BP20" s="168" t="s">
        <v>511</v>
      </c>
      <c r="BQ20" s="168" t="s">
        <v>512</v>
      </c>
      <c r="BR20" s="149">
        <f t="shared" si="110"/>
        <v>6.7324</v>
      </c>
      <c r="BS20" s="181">
        <v>0.000428816466552316</v>
      </c>
      <c r="BT20" s="151">
        <f t="shared" si="149"/>
        <v>346.384647376864</v>
      </c>
      <c r="BV20" s="168" t="s">
        <v>513</v>
      </c>
      <c r="BW20" s="168" t="s">
        <v>514</v>
      </c>
      <c r="BX20" s="149">
        <f t="shared" si="112"/>
        <v>6.9098</v>
      </c>
      <c r="BY20" s="181">
        <v>0.000428816466552316</v>
      </c>
      <c r="BZ20" s="151">
        <f t="shared" si="150"/>
        <v>337.491678485629</v>
      </c>
      <c r="CB20" s="168" t="s">
        <v>515</v>
      </c>
      <c r="CC20" s="168" t="s">
        <v>516</v>
      </c>
      <c r="CD20" s="149">
        <f t="shared" si="114"/>
        <v>7.1075</v>
      </c>
      <c r="CE20" s="181">
        <v>0.000428816466552316</v>
      </c>
      <c r="CF20" s="151">
        <f t="shared" si="151"/>
        <v>328.104115371087</v>
      </c>
      <c r="CH20" s="168" t="s">
        <v>517</v>
      </c>
      <c r="CI20" s="168" t="s">
        <v>518</v>
      </c>
      <c r="CJ20" s="149">
        <f t="shared" si="116"/>
        <v>7.2422</v>
      </c>
      <c r="CK20" s="181">
        <v>0.000428816466552316</v>
      </c>
      <c r="CL20" s="151">
        <f t="shared" si="117"/>
        <v>322.001601723233</v>
      </c>
      <c r="CN20" s="168" t="s">
        <v>519</v>
      </c>
      <c r="CO20" s="168" t="s">
        <v>520</v>
      </c>
      <c r="CP20" s="149">
        <f t="shared" si="0"/>
        <v>6.9565</v>
      </c>
      <c r="CQ20" s="181">
        <v>0.000428816466552316</v>
      </c>
      <c r="CR20" s="151">
        <f t="shared" si="1"/>
        <v>335.226047581398</v>
      </c>
      <c r="CT20" s="168" t="s">
        <v>521</v>
      </c>
      <c r="CU20" s="168" t="s">
        <v>522</v>
      </c>
      <c r="CV20" s="149">
        <f t="shared" si="2"/>
        <v>6.9131</v>
      </c>
      <c r="CW20" s="181">
        <v>0.000428816466552316</v>
      </c>
      <c r="CX20" s="151">
        <f t="shared" si="3"/>
        <v>337.330575284604</v>
      </c>
      <c r="CZ20" s="172">
        <v>44965</v>
      </c>
      <c r="DA20" s="168">
        <v>677.52</v>
      </c>
      <c r="DB20" s="149">
        <f t="shared" si="118"/>
        <v>6.7752</v>
      </c>
      <c r="DC20" s="181">
        <f t="shared" si="119"/>
        <v>0.000428816</v>
      </c>
      <c r="DD20" s="151">
        <f t="shared" si="120"/>
        <v>344.196855770864</v>
      </c>
      <c r="DF20" s="172">
        <v>44998</v>
      </c>
      <c r="DG20" s="168">
        <v>693.75</v>
      </c>
      <c r="DH20" s="149">
        <f t="shared" si="4"/>
        <v>6.9375</v>
      </c>
      <c r="DI20" s="181">
        <f t="shared" si="5"/>
        <v>0.000428816</v>
      </c>
      <c r="DJ20" s="151">
        <f t="shared" si="6"/>
        <v>336.144509869371</v>
      </c>
      <c r="DL20" s="172">
        <v>45026</v>
      </c>
      <c r="DM20" s="168">
        <v>687.64</v>
      </c>
      <c r="DN20" s="149">
        <f t="shared" si="7"/>
        <v>6.8764</v>
      </c>
      <c r="DO20" s="181">
        <f t="shared" si="121"/>
        <v>0.000425441</v>
      </c>
      <c r="DP20" s="151">
        <f t="shared" si="8"/>
        <v>341.821619567184</v>
      </c>
      <c r="DR20" s="172">
        <v>45057</v>
      </c>
      <c r="DS20" s="168">
        <v>691.01</v>
      </c>
      <c r="DT20" s="149">
        <f t="shared" si="9"/>
        <v>6.9101</v>
      </c>
      <c r="DU20" s="181">
        <f t="shared" si="10"/>
        <v>0.000422833</v>
      </c>
      <c r="DV20" s="151">
        <f t="shared" si="11"/>
        <v>342.252629278159</v>
      </c>
      <c r="DX20" s="172">
        <v>45085</v>
      </c>
      <c r="DY20" s="168">
        <v>712.8</v>
      </c>
      <c r="DZ20" s="149">
        <f t="shared" si="12"/>
        <v>7.128</v>
      </c>
      <c r="EA20" s="181">
        <f t="shared" si="13"/>
        <v>0.00041407867494824</v>
      </c>
      <c r="EB20" s="151">
        <f t="shared" si="14"/>
        <v>338.804713804714</v>
      </c>
      <c r="ED20" s="172">
        <v>45118</v>
      </c>
      <c r="EE20" s="168">
        <v>718.86</v>
      </c>
      <c r="EF20" s="149">
        <f t="shared" si="15"/>
        <v>7.1886</v>
      </c>
      <c r="EG20" s="181">
        <f t="shared" si="16"/>
        <v>0.000407332</v>
      </c>
      <c r="EH20" s="151">
        <f t="shared" si="17"/>
        <v>341.512930570627</v>
      </c>
      <c r="EJ20" s="172">
        <v>45149</v>
      </c>
      <c r="EK20" s="168">
        <v>715.87</v>
      </c>
      <c r="EL20" s="149">
        <f t="shared" si="18"/>
        <v>7.1587</v>
      </c>
      <c r="EM20" s="181">
        <f t="shared" si="19"/>
        <v>0.000399202</v>
      </c>
      <c r="EN20" s="151">
        <f t="shared" si="20"/>
        <v>349.923515436121</v>
      </c>
      <c r="EP20" s="173">
        <v>45177</v>
      </c>
      <c r="EQ20" s="186" t="s">
        <v>569</v>
      </c>
      <c r="ER20" s="149">
        <f t="shared" si="21"/>
        <v>7.215</v>
      </c>
      <c r="ES20" s="181">
        <f t="shared" si="22"/>
        <v>0.000398406</v>
      </c>
      <c r="ET20" s="151">
        <f t="shared" si="23"/>
        <v>347.886674899822</v>
      </c>
      <c r="EV20" s="173">
        <v>45210</v>
      </c>
      <c r="EW20" s="186">
        <v>717.79</v>
      </c>
      <c r="EX20" s="149">
        <f t="shared" si="24"/>
        <v>7.1779</v>
      </c>
      <c r="EY20" s="181">
        <f t="shared" si="25"/>
        <v>0.00040016006402561</v>
      </c>
      <c r="EZ20" s="151">
        <f t="shared" si="26"/>
        <v>348.151966452584</v>
      </c>
      <c r="FB20" s="173">
        <v>45240</v>
      </c>
      <c r="FC20" s="186">
        <v>717.71</v>
      </c>
      <c r="FD20" s="149">
        <f t="shared" si="27"/>
        <v>7.1771</v>
      </c>
      <c r="FE20" s="181">
        <f t="shared" si="28"/>
        <v>0.000399202</v>
      </c>
      <c r="FF20" s="151">
        <f t="shared" si="29"/>
        <v>349.026413168627</v>
      </c>
      <c r="FH20" s="173">
        <v>45271</v>
      </c>
      <c r="FI20" s="186">
        <v>711.63</v>
      </c>
      <c r="FJ20" s="149">
        <f t="shared" si="30"/>
        <v>7.1163</v>
      </c>
      <c r="FK20" s="181">
        <f t="shared" si="31"/>
        <v>0.000397614</v>
      </c>
      <c r="FL20" s="151">
        <f t="shared" si="32"/>
        <v>353.414272424093</v>
      </c>
      <c r="FN20" s="173">
        <v>45324</v>
      </c>
      <c r="FO20" s="186">
        <v>710.06</v>
      </c>
      <c r="FP20" s="149">
        <f t="shared" si="33"/>
        <v>7.1006</v>
      </c>
      <c r="FQ20" s="181">
        <f t="shared" si="34"/>
        <v>0.000392157</v>
      </c>
      <c r="FR20" s="151">
        <f t="shared" si="35"/>
        <v>359.124455327763</v>
      </c>
      <c r="FT20" s="173">
        <v>45362</v>
      </c>
      <c r="FU20" s="186">
        <v>709.69</v>
      </c>
      <c r="FV20" s="149">
        <f t="shared" si="36"/>
        <v>7.0969</v>
      </c>
      <c r="FW20" s="181">
        <f t="shared" si="37"/>
        <v>0.000387597</v>
      </c>
      <c r="FX20" s="151">
        <f t="shared" si="38"/>
        <v>363.538915470159</v>
      </c>
      <c r="FZ20" s="173">
        <v>45392</v>
      </c>
      <c r="GA20" s="186">
        <v>709.59</v>
      </c>
      <c r="GB20" s="149">
        <f t="shared" si="39"/>
        <v>7.0959</v>
      </c>
      <c r="GC20" s="181">
        <f t="shared" si="40"/>
        <v>0.0003861</v>
      </c>
      <c r="GD20" s="151">
        <f t="shared" si="41"/>
        <v>364.999871757295</v>
      </c>
      <c r="GF20" s="173">
        <v>45425</v>
      </c>
      <c r="GG20" s="186">
        <v>710.3</v>
      </c>
      <c r="GH20" s="149">
        <f t="shared" si="42"/>
        <v>7.103</v>
      </c>
      <c r="GI20" s="181">
        <f t="shared" si="43"/>
        <v>0.000384615</v>
      </c>
      <c r="GJ20" s="151">
        <f t="shared" si="44"/>
        <v>366.042883289117</v>
      </c>
      <c r="GL20" s="173">
        <v>45450</v>
      </c>
      <c r="GM20" s="186">
        <v>711.06</v>
      </c>
      <c r="GN20" s="149">
        <f t="shared" si="45"/>
        <v>7.1106</v>
      </c>
      <c r="GO20" s="181">
        <f t="shared" si="46"/>
        <v>0.000380952</v>
      </c>
      <c r="GP20" s="151">
        <f t="shared" si="47"/>
        <v>369.167528057073</v>
      </c>
      <c r="GR20" s="173">
        <v>45484</v>
      </c>
      <c r="GS20" s="186">
        <v>713.39</v>
      </c>
      <c r="GT20" s="149">
        <f t="shared" si="48"/>
        <v>7.1339</v>
      </c>
      <c r="GU20" s="181">
        <f t="shared" si="122"/>
        <v>0.000369686</v>
      </c>
      <c r="GV20" s="151">
        <f t="shared" si="49"/>
        <v>379.175247179113</v>
      </c>
      <c r="GX20" s="173">
        <v>45516</v>
      </c>
      <c r="GY20" s="186">
        <v>714.58</v>
      </c>
      <c r="GZ20" s="149">
        <f t="shared" si="123"/>
        <v>7.1458</v>
      </c>
      <c r="HA20" s="181">
        <f t="shared" si="124"/>
        <v>0.000369004</v>
      </c>
      <c r="HB20" s="151">
        <f t="shared" si="125"/>
        <v>379.243433009868</v>
      </c>
      <c r="HD20" s="147">
        <v>45541</v>
      </c>
      <c r="HE20" s="152">
        <v>709.25</v>
      </c>
      <c r="HF20" s="149">
        <f t="shared" si="50"/>
        <v>7.0925</v>
      </c>
      <c r="HG20" s="181">
        <f>HG$2</f>
        <v>0.0003663</v>
      </c>
      <c r="HH20" s="151">
        <f t="shared" si="126"/>
        <v>384.914026084276</v>
      </c>
      <c r="HJ20" s="147">
        <v>45576</v>
      </c>
      <c r="HK20" s="152">
        <v>707.31</v>
      </c>
      <c r="HL20" s="149">
        <f t="shared" si="127"/>
        <v>7.0731</v>
      </c>
      <c r="HM20" s="181">
        <f>HM$2</f>
        <v>0.000367647</v>
      </c>
      <c r="HN20" s="151">
        <f t="shared" si="128"/>
        <v>384.555631222529</v>
      </c>
      <c r="HP20" s="147">
        <v>45607</v>
      </c>
      <c r="HQ20" s="177">
        <v>717.86</v>
      </c>
      <c r="HR20" s="149">
        <f t="shared" si="129"/>
        <v>7.1786</v>
      </c>
      <c r="HS20" s="181">
        <f>HS$2</f>
        <v>0.000378072</v>
      </c>
      <c r="HT20" s="151">
        <f t="shared" si="130"/>
        <v>368.456082829592</v>
      </c>
      <c r="HV20" s="147">
        <v>45637</v>
      </c>
      <c r="HW20" s="152">
        <v>718.43</v>
      </c>
      <c r="HX20" s="149">
        <f t="shared" si="51"/>
        <v>7.1843</v>
      </c>
      <c r="HY20" s="181">
        <f>HY$2</f>
        <v>0.000408997955009684</v>
      </c>
      <c r="HZ20" s="151">
        <f t="shared" si="52"/>
        <v>340.325431844889</v>
      </c>
      <c r="IB20" s="147"/>
      <c r="IC20" s="152"/>
      <c r="ID20" s="149"/>
      <c r="IE20" s="181"/>
      <c r="IF20" s="151"/>
      <c r="IH20" s="147">
        <v>45698</v>
      </c>
      <c r="II20" s="148">
        <v>717.07</v>
      </c>
      <c r="IJ20" s="149">
        <f t="shared" si="131"/>
        <v>7.1707</v>
      </c>
      <c r="IK20" s="181">
        <f t="shared" si="132"/>
        <v>0.00038550501156521</v>
      </c>
      <c r="IL20" s="151">
        <f t="shared" si="133"/>
        <v>361.749898894055</v>
      </c>
      <c r="IN20" s="147">
        <v>45727</v>
      </c>
      <c r="IO20" s="152">
        <v>717.41</v>
      </c>
      <c r="IP20" s="149">
        <f t="shared" si="55"/>
        <v>7.1741</v>
      </c>
      <c r="IQ20" s="181">
        <f>IQ$2</f>
        <v>0.000377358490566418</v>
      </c>
      <c r="IR20" s="151">
        <f t="shared" si="56"/>
        <v>369.384313014501</v>
      </c>
      <c r="IT20" s="170">
        <v>45757</v>
      </c>
      <c r="IU20" s="152">
        <v>720.92</v>
      </c>
      <c r="IV20" s="149">
        <f t="shared" si="57"/>
        <v>7.2092</v>
      </c>
      <c r="IW20" s="181">
        <f>IW$2</f>
        <v>0.000371747211896065</v>
      </c>
      <c r="IX20" s="151">
        <f t="shared" si="58"/>
        <v>373.134328358054</v>
      </c>
      <c r="IZ20" s="170">
        <v>45789</v>
      </c>
      <c r="JA20" s="152">
        <v>720.66</v>
      </c>
      <c r="JB20" s="149">
        <f t="shared" si="59"/>
        <v>7.2066</v>
      </c>
      <c r="JC20" s="181">
        <f>JC$2</f>
        <v>0.000372786579683063</v>
      </c>
      <c r="JD20" s="151">
        <f t="shared" si="60"/>
        <v>372.228235228886</v>
      </c>
      <c r="JF20" s="170">
        <v>45818</v>
      </c>
      <c r="JG20" s="152">
        <v>718.4</v>
      </c>
      <c r="JH20" s="149">
        <f t="shared" si="61"/>
        <v>7.184</v>
      </c>
      <c r="JI20" s="181">
        <f>JI$2</f>
        <v>0.000379506641365931</v>
      </c>
      <c r="JJ20" s="151">
        <f t="shared" si="62"/>
        <v>366.787305122778</v>
      </c>
      <c r="JL20" s="147">
        <v>45849</v>
      </c>
      <c r="JM20" s="152">
        <v>714.75</v>
      </c>
      <c r="JN20" s="149">
        <f t="shared" si="63"/>
        <v>7.1475</v>
      </c>
      <c r="JO20" s="181">
        <f>JO$2</f>
        <v>0.000389105058365833</v>
      </c>
      <c r="JP20" s="151">
        <f t="shared" si="64"/>
        <v>359.566281916686</v>
      </c>
      <c r="JR20" s="147">
        <v>45880</v>
      </c>
      <c r="JS20" s="152">
        <v>714.05</v>
      </c>
      <c r="JT20" s="149">
        <f t="shared" si="65"/>
        <v>7.1405</v>
      </c>
      <c r="JU20" s="181">
        <f>JU$2</f>
        <v>0.000398803589232621</v>
      </c>
      <c r="JV20" s="151">
        <f t="shared" si="66"/>
        <v>351.165884741685</v>
      </c>
      <c r="JX20" s="147">
        <v>45910</v>
      </c>
      <c r="JY20" s="152">
        <v>710.62</v>
      </c>
      <c r="JZ20" s="149">
        <f t="shared" si="67"/>
        <v>7.1062</v>
      </c>
      <c r="KA20" s="181">
        <f>KA$2</f>
        <v>0.000407331975560629</v>
      </c>
      <c r="KB20" s="151">
        <f t="shared" si="68"/>
        <v>345.472967267555</v>
      </c>
      <c r="KD20" s="147">
        <v>45943</v>
      </c>
      <c r="KE20" s="148">
        <v>710.07</v>
      </c>
      <c r="KF20" s="149">
        <f t="shared" si="69"/>
        <v>7.1007</v>
      </c>
      <c r="KG20" s="181">
        <f>KG$2</f>
        <v>0.000406504065040592</v>
      </c>
      <c r="KH20" s="151">
        <f t="shared" si="70"/>
        <v>346.44471671812</v>
      </c>
      <c r="KJ20" s="147">
        <v>45971</v>
      </c>
      <c r="KK20" s="148">
        <v>708.56</v>
      </c>
      <c r="KL20" s="149">
        <f t="shared" si="71"/>
        <v>7.0856</v>
      </c>
      <c r="KM20" s="181">
        <f>KM$2</f>
        <v>0.000406091370558754</v>
      </c>
      <c r="KN20" s="151">
        <f t="shared" si="72"/>
        <v>347.535847352053</v>
      </c>
      <c r="KP20" s="147">
        <v>46002</v>
      </c>
      <c r="KQ20" s="148">
        <v>706.86</v>
      </c>
      <c r="KR20" s="149">
        <f t="shared" si="155"/>
        <v>7.0686</v>
      </c>
      <c r="KS20" s="181">
        <f>KS$2</f>
        <v>0.000404858299594806</v>
      </c>
      <c r="KT20" s="151">
        <f t="shared" si="74"/>
        <v>349.432702374169</v>
      </c>
      <c r="KV20" s="147">
        <v>46034</v>
      </c>
      <c r="KW20" s="148">
        <v>701.08</v>
      </c>
      <c r="KX20" s="149">
        <f t="shared" si="75"/>
        <v>7.0108</v>
      </c>
      <c r="KY20" s="181">
        <f>KY$2</f>
        <v>0.000389863547758529</v>
      </c>
      <c r="KZ20" s="151">
        <f t="shared" si="76"/>
        <v>365.864095395446</v>
      </c>
      <c r="LB20" s="147"/>
      <c r="LC20" s="148"/>
      <c r="LD20" s="149"/>
      <c r="LE20" s="181"/>
      <c r="LF20" s="151"/>
      <c r="LH20" s="147">
        <v>46092</v>
      </c>
      <c r="LI20" s="148">
        <v>689.17</v>
      </c>
      <c r="LJ20" s="149">
        <f t="shared" si="152"/>
        <v>6.8917</v>
      </c>
      <c r="LK20" s="181">
        <f t="shared" si="153"/>
        <v>0.000386847195357504</v>
      </c>
      <c r="LL20" s="151">
        <f t="shared" si="154"/>
        <v>375.088875023899</v>
      </c>
      <c r="LN20" s="147">
        <v>46122</v>
      </c>
      <c r="LO20" s="148">
        <v>686.54</v>
      </c>
      <c r="LP20" s="149">
        <f t="shared" si="81"/>
        <v>6.8654</v>
      </c>
      <c r="LQ20" s="181">
        <f>LQ$2</f>
        <v>0.00038535645472082</v>
      </c>
      <c r="LR20" s="151">
        <f t="shared" si="82"/>
        <v>377.982346257848</v>
      </c>
      <c r="LT20" s="147">
        <v>46153</v>
      </c>
      <c r="LU20" s="148">
        <v>684.67</v>
      </c>
      <c r="LV20" s="149">
        <f t="shared" si="83"/>
        <v>6.8467</v>
      </c>
      <c r="LW20" s="181">
        <f>LW$2</f>
        <v>0.000382409177820421</v>
      </c>
      <c r="LX20" s="151">
        <f t="shared" si="84"/>
        <v>381.935823097105</v>
      </c>
      <c r="LZ20" s="147">
        <v>46182</v>
      </c>
      <c r="MA20" s="148">
        <v>681.47</v>
      </c>
      <c r="MB20" s="149">
        <f t="shared" si="85"/>
        <v>6.8147</v>
      </c>
      <c r="MC20" s="181">
        <f>MC$2</f>
        <v>0.000380952380952127</v>
      </c>
      <c r="MD20" s="151">
        <f t="shared" si="86"/>
        <v>385.196707118692</v>
      </c>
    </row>
    <row r="21" spans="2:342">
      <c r="B21" s="168" t="s">
        <v>2043</v>
      </c>
      <c r="C21" s="168" t="s">
        <v>3376</v>
      </c>
      <c r="D21" s="149">
        <f t="shared" si="87"/>
        <v>6.4533</v>
      </c>
      <c r="E21" s="181">
        <v>0.000432900432900433</v>
      </c>
      <c r="F21" s="151">
        <f t="shared" si="88"/>
        <v>357.956394402864</v>
      </c>
      <c r="H21" s="168" t="s">
        <v>1697</v>
      </c>
      <c r="I21" s="168" t="str">
        <f>美元!B21</f>
        <v>646.04</v>
      </c>
      <c r="J21" s="149">
        <f t="shared" si="89"/>
        <v>6.4604</v>
      </c>
      <c r="K21" s="181">
        <v>0.000434782608695652</v>
      </c>
      <c r="L21" s="151">
        <f t="shared" si="90"/>
        <v>356.015107423689</v>
      </c>
      <c r="N21" s="168" t="s">
        <v>524</v>
      </c>
      <c r="O21" s="168" t="s">
        <v>199</v>
      </c>
      <c r="P21" s="149">
        <f t="shared" si="91"/>
        <v>6.3903</v>
      </c>
      <c r="Q21" s="181">
        <v>0.000434782608695652</v>
      </c>
      <c r="R21" s="151">
        <f t="shared" si="92"/>
        <v>359.920504514655</v>
      </c>
      <c r="T21" s="168" t="s">
        <v>525</v>
      </c>
      <c r="U21" s="168" t="s">
        <v>526</v>
      </c>
      <c r="V21" s="149">
        <f t="shared" si="93"/>
        <v>6.3702</v>
      </c>
      <c r="W21" s="181">
        <v>0.000434782608695652</v>
      </c>
      <c r="X21" s="151">
        <f t="shared" si="141"/>
        <v>361.056167781232</v>
      </c>
      <c r="Z21" s="168"/>
      <c r="AA21" s="168"/>
      <c r="AB21" s="149"/>
      <c r="AC21" s="181"/>
      <c r="AD21" s="151"/>
      <c r="AF21" s="168" t="s">
        <v>527</v>
      </c>
      <c r="AG21" s="168" t="s">
        <v>528</v>
      </c>
      <c r="AH21" s="149">
        <f t="shared" si="98"/>
        <v>6.358</v>
      </c>
      <c r="AI21" s="181">
        <v>0.000431965442764579</v>
      </c>
      <c r="AJ21" s="151">
        <f t="shared" si="143"/>
        <v>364.108210128971</v>
      </c>
      <c r="AL21" s="168" t="s">
        <v>529</v>
      </c>
      <c r="AM21" s="168" t="s">
        <v>530</v>
      </c>
      <c r="AN21" s="149">
        <f t="shared" si="100"/>
        <v>6.3105</v>
      </c>
      <c r="AO21" s="181">
        <v>0.000431034482758621</v>
      </c>
      <c r="AP21" s="151">
        <f t="shared" si="144"/>
        <v>367.641232865858</v>
      </c>
      <c r="AR21" s="168" t="s">
        <v>531</v>
      </c>
      <c r="AS21" s="168" t="s">
        <v>355</v>
      </c>
      <c r="AT21" s="149">
        <f t="shared" si="102"/>
        <v>6.3653</v>
      </c>
      <c r="AU21" s="181">
        <v>0.000430292598967298</v>
      </c>
      <c r="AV21" s="151">
        <f t="shared" si="145"/>
        <v>365.104551238747</v>
      </c>
      <c r="AX21" s="168" t="s">
        <v>532</v>
      </c>
      <c r="AY21" s="168" t="s">
        <v>533</v>
      </c>
      <c r="AZ21" s="149">
        <f t="shared" si="104"/>
        <v>6.7134</v>
      </c>
      <c r="BA21" s="181">
        <v>0.000429737859905458</v>
      </c>
      <c r="BB21" s="151">
        <f t="shared" si="146"/>
        <v>346.620192450919</v>
      </c>
      <c r="BD21" s="168" t="s">
        <v>534</v>
      </c>
      <c r="BE21" s="168" t="s">
        <v>535</v>
      </c>
      <c r="BF21" s="149">
        <f t="shared" si="106"/>
        <v>6.6811</v>
      </c>
      <c r="BG21" s="181">
        <v>0.00042863266180883</v>
      </c>
      <c r="BH21" s="151">
        <f t="shared" si="147"/>
        <v>349.193995000823</v>
      </c>
      <c r="BJ21" s="168" t="s">
        <v>536</v>
      </c>
      <c r="BK21" s="168" t="s">
        <v>537</v>
      </c>
      <c r="BL21" s="149">
        <f t="shared" si="108"/>
        <v>6.7098</v>
      </c>
      <c r="BM21" s="181">
        <v>0.000428816466552316</v>
      </c>
      <c r="BN21" s="151">
        <f t="shared" si="148"/>
        <v>347.551342812006</v>
      </c>
      <c r="BP21" s="168" t="s">
        <v>538</v>
      </c>
      <c r="BQ21" s="168" t="s">
        <v>539</v>
      </c>
      <c r="BR21" s="149">
        <f t="shared" si="110"/>
        <v>6.7612</v>
      </c>
      <c r="BS21" s="181">
        <v>0.000428816466552316</v>
      </c>
      <c r="BT21" s="151">
        <f t="shared" si="149"/>
        <v>344.909187718156</v>
      </c>
      <c r="BV21" s="168" t="s">
        <v>540</v>
      </c>
      <c r="BW21" s="168" t="s">
        <v>541</v>
      </c>
      <c r="BX21" s="149">
        <f t="shared" si="112"/>
        <v>6.9148</v>
      </c>
      <c r="BY21" s="181">
        <v>0.000428816466552316</v>
      </c>
      <c r="BZ21" s="151">
        <f t="shared" si="150"/>
        <v>337.247642737317</v>
      </c>
      <c r="CB21" s="168" t="s">
        <v>542</v>
      </c>
      <c r="CC21" s="168" t="s">
        <v>543</v>
      </c>
      <c r="CD21" s="149">
        <f t="shared" si="114"/>
        <v>7.0992</v>
      </c>
      <c r="CE21" s="181">
        <v>0.000428816466552316</v>
      </c>
      <c r="CF21" s="151">
        <f t="shared" si="151"/>
        <v>328.487716925851</v>
      </c>
      <c r="CH21" s="168" t="s">
        <v>544</v>
      </c>
      <c r="CI21" s="168" t="s">
        <v>545</v>
      </c>
      <c r="CJ21" s="149">
        <f t="shared" si="116"/>
        <v>7.2189</v>
      </c>
      <c r="CK21" s="181">
        <v>0.000428816466552316</v>
      </c>
      <c r="CL21" s="151">
        <f t="shared" si="117"/>
        <v>323.040906509302</v>
      </c>
      <c r="CN21" s="168" t="s">
        <v>546</v>
      </c>
      <c r="CO21" s="168" t="s">
        <v>547</v>
      </c>
      <c r="CP21" s="149">
        <f t="shared" si="0"/>
        <v>6.9588</v>
      </c>
      <c r="CQ21" s="181">
        <v>0.000428816466552316</v>
      </c>
      <c r="CR21" s="151">
        <f t="shared" si="1"/>
        <v>335.115249755705</v>
      </c>
      <c r="CT21" s="168" t="s">
        <v>548</v>
      </c>
      <c r="CU21" s="168" t="s">
        <v>549</v>
      </c>
      <c r="CV21" s="149">
        <f t="shared" si="2"/>
        <v>6.9475</v>
      </c>
      <c r="CW21" s="181">
        <v>0.000428816466552316</v>
      </c>
      <c r="CX21" s="151">
        <f t="shared" si="3"/>
        <v>335.660309463836</v>
      </c>
      <c r="CZ21" s="172">
        <v>44964</v>
      </c>
      <c r="DA21" s="168">
        <v>679.67</v>
      </c>
      <c r="DB21" s="149">
        <f t="shared" si="118"/>
        <v>6.7967</v>
      </c>
      <c r="DC21" s="181">
        <f t="shared" si="119"/>
        <v>0.000428816</v>
      </c>
      <c r="DD21" s="151">
        <f t="shared" si="120"/>
        <v>343.108057913217</v>
      </c>
      <c r="DF21" s="172">
        <v>44995</v>
      </c>
      <c r="DG21" s="168">
        <v>696.55</v>
      </c>
      <c r="DH21" s="149">
        <f t="shared" si="4"/>
        <v>6.9655</v>
      </c>
      <c r="DI21" s="181">
        <f t="shared" si="5"/>
        <v>0.000428816</v>
      </c>
      <c r="DJ21" s="151">
        <f t="shared" si="6"/>
        <v>334.793272158318</v>
      </c>
      <c r="DL21" s="172">
        <v>45023</v>
      </c>
      <c r="DM21" s="168">
        <v>688.38</v>
      </c>
      <c r="DN21" s="149">
        <f t="shared" si="7"/>
        <v>6.8838</v>
      </c>
      <c r="DO21" s="181">
        <f t="shared" si="121"/>
        <v>0.000425441</v>
      </c>
      <c r="DP21" s="151">
        <f t="shared" si="8"/>
        <v>341.454165546904</v>
      </c>
      <c r="DR21" s="172">
        <v>45056</v>
      </c>
      <c r="DS21" s="168">
        <v>692.99</v>
      </c>
      <c r="DT21" s="149">
        <f t="shared" si="9"/>
        <v>6.9299</v>
      </c>
      <c r="DU21" s="181">
        <f t="shared" si="10"/>
        <v>0.000422833</v>
      </c>
      <c r="DV21" s="151">
        <f t="shared" si="11"/>
        <v>341.274750512274</v>
      </c>
      <c r="DX21" s="172">
        <v>45084</v>
      </c>
      <c r="DY21" s="168">
        <v>711.96</v>
      </c>
      <c r="DZ21" s="149">
        <f t="shared" si="12"/>
        <v>7.1196</v>
      </c>
      <c r="EA21" s="181">
        <f t="shared" si="13"/>
        <v>0.00041407867494824</v>
      </c>
      <c r="EB21" s="151">
        <f t="shared" si="14"/>
        <v>339.204449688185</v>
      </c>
      <c r="ED21" s="172">
        <v>45117</v>
      </c>
      <c r="EE21" s="168">
        <v>719.26</v>
      </c>
      <c r="EF21" s="149">
        <f t="shared" si="15"/>
        <v>7.1926</v>
      </c>
      <c r="EG21" s="181">
        <f t="shared" si="16"/>
        <v>0.000407332</v>
      </c>
      <c r="EH21" s="151">
        <f t="shared" si="17"/>
        <v>341.323005964465</v>
      </c>
      <c r="EJ21" s="172">
        <v>45148</v>
      </c>
      <c r="EK21" s="168">
        <v>715.76</v>
      </c>
      <c r="EL21" s="149">
        <f t="shared" si="18"/>
        <v>7.1576</v>
      </c>
      <c r="EM21" s="181">
        <f t="shared" si="19"/>
        <v>0.000399202</v>
      </c>
      <c r="EN21" s="151">
        <f t="shared" si="20"/>
        <v>349.977292661305</v>
      </c>
      <c r="EP21" s="173">
        <v>45176</v>
      </c>
      <c r="EQ21" s="186" t="s">
        <v>3582</v>
      </c>
      <c r="ER21" s="149">
        <f t="shared" si="21"/>
        <v>7.1986</v>
      </c>
      <c r="ES21" s="181">
        <f t="shared" si="22"/>
        <v>0.000398406</v>
      </c>
      <c r="ET21" s="151">
        <f t="shared" si="23"/>
        <v>348.679237546498</v>
      </c>
      <c r="EV21" s="173">
        <v>45209</v>
      </c>
      <c r="EW21" s="186">
        <v>717.81</v>
      </c>
      <c r="EX21" s="149">
        <f t="shared" si="24"/>
        <v>7.1781</v>
      </c>
      <c r="EY21" s="181">
        <f t="shared" si="25"/>
        <v>0.00040016006402561</v>
      </c>
      <c r="EZ21" s="151">
        <f t="shared" si="26"/>
        <v>348.142266059264</v>
      </c>
      <c r="FB21" s="173">
        <v>45239</v>
      </c>
      <c r="FC21" s="186">
        <v>717.72</v>
      </c>
      <c r="FD21" s="149">
        <f t="shared" si="27"/>
        <v>7.1772</v>
      </c>
      <c r="FE21" s="181">
        <f t="shared" si="28"/>
        <v>0.000399202</v>
      </c>
      <c r="FF21" s="151">
        <f t="shared" si="29"/>
        <v>349.021550180092</v>
      </c>
      <c r="FH21" s="173">
        <v>45268</v>
      </c>
      <c r="FI21" s="186">
        <v>711.23</v>
      </c>
      <c r="FJ21" s="149">
        <f t="shared" si="30"/>
        <v>7.1123</v>
      </c>
      <c r="FK21" s="181">
        <f t="shared" si="31"/>
        <v>0.000397614</v>
      </c>
      <c r="FL21" s="151">
        <f t="shared" si="32"/>
        <v>353.613034721759</v>
      </c>
      <c r="FN21" s="173">
        <v>45323</v>
      </c>
      <c r="FO21" s="186">
        <v>710.49</v>
      </c>
      <c r="FP21" s="149">
        <f t="shared" si="33"/>
        <v>7.1049</v>
      </c>
      <c r="FQ21" s="181">
        <f t="shared" si="34"/>
        <v>0.000392157</v>
      </c>
      <c r="FR21" s="151">
        <f t="shared" si="35"/>
        <v>358.907107418868</v>
      </c>
      <c r="FT21" s="173">
        <v>45359</v>
      </c>
      <c r="FU21" s="186">
        <v>709.78</v>
      </c>
      <c r="FV21" s="149">
        <f t="shared" si="36"/>
        <v>7.0978</v>
      </c>
      <c r="FW21" s="181">
        <f t="shared" si="37"/>
        <v>0.000387597</v>
      </c>
      <c r="FX21" s="151">
        <f t="shared" si="38"/>
        <v>363.492818788945</v>
      </c>
      <c r="FZ21" s="173">
        <v>45391</v>
      </c>
      <c r="GA21" s="186">
        <v>709.56</v>
      </c>
      <c r="GB21" s="149">
        <f t="shared" si="39"/>
        <v>7.0956</v>
      </c>
      <c r="GC21" s="181">
        <f t="shared" si="40"/>
        <v>0.0003861</v>
      </c>
      <c r="GD21" s="151">
        <f t="shared" si="41"/>
        <v>365.015303850638</v>
      </c>
      <c r="GF21" s="173">
        <v>45422</v>
      </c>
      <c r="GG21" s="186">
        <v>710.11</v>
      </c>
      <c r="GH21" s="149">
        <f t="shared" si="42"/>
        <v>7.1011</v>
      </c>
      <c r="GI21" s="181">
        <f t="shared" si="43"/>
        <v>0.000384615</v>
      </c>
      <c r="GJ21" s="151">
        <f t="shared" si="44"/>
        <v>366.140823253102</v>
      </c>
      <c r="GL21" s="173">
        <v>45449</v>
      </c>
      <c r="GM21" s="186">
        <v>711.08</v>
      </c>
      <c r="GN21" s="149">
        <f t="shared" si="45"/>
        <v>7.1108</v>
      </c>
      <c r="GO21" s="181">
        <f t="shared" si="46"/>
        <v>0.000380952</v>
      </c>
      <c r="GP21" s="151">
        <f t="shared" si="47"/>
        <v>369.157144766078</v>
      </c>
      <c r="GR21" s="173">
        <v>45483</v>
      </c>
      <c r="GS21" s="186">
        <v>713.42</v>
      </c>
      <c r="GT21" s="149">
        <f t="shared" si="48"/>
        <v>7.1342</v>
      </c>
      <c r="GU21" s="181">
        <f t="shared" si="122"/>
        <v>0.000369686</v>
      </c>
      <c r="GV21" s="151">
        <f t="shared" si="49"/>
        <v>379.159302493773</v>
      </c>
      <c r="GX21" s="173">
        <v>45513</v>
      </c>
      <c r="GY21" s="186">
        <v>714.49</v>
      </c>
      <c r="GZ21" s="149">
        <f t="shared" si="123"/>
        <v>7.1449</v>
      </c>
      <c r="HA21" s="181">
        <f t="shared" si="124"/>
        <v>0.000369004</v>
      </c>
      <c r="HB21" s="151">
        <f t="shared" si="125"/>
        <v>379.291204019918</v>
      </c>
      <c r="HD21" s="147">
        <v>45540</v>
      </c>
      <c r="HE21" s="152">
        <v>709.89</v>
      </c>
      <c r="HF21" s="149">
        <f t="shared" si="50"/>
        <v>7.0989</v>
      </c>
      <c r="HG21" s="181">
        <f>HG$2</f>
        <v>0.0003663</v>
      </c>
      <c r="HH21" s="151">
        <f t="shared" si="126"/>
        <v>384.567007564937</v>
      </c>
      <c r="HJ21" s="147">
        <v>45575</v>
      </c>
      <c r="HK21" s="152">
        <v>707.42</v>
      </c>
      <c r="HL21" s="149">
        <f t="shared" si="127"/>
        <v>7.0742</v>
      </c>
      <c r="HM21" s="181">
        <f>HM$2</f>
        <v>0.000367647</v>
      </c>
      <c r="HN21" s="151">
        <f t="shared" si="128"/>
        <v>384.495834893001</v>
      </c>
      <c r="HP21" s="147">
        <v>45604</v>
      </c>
      <c r="HQ21" s="177">
        <v>714.33</v>
      </c>
      <c r="HR21" s="149">
        <f t="shared" si="129"/>
        <v>7.1433</v>
      </c>
      <c r="HS21" s="181">
        <f>HS$2</f>
        <v>0.000378072</v>
      </c>
      <c r="HT21" s="151">
        <f t="shared" si="130"/>
        <v>370.276879901518</v>
      </c>
      <c r="HV21" s="147">
        <v>45636</v>
      </c>
      <c r="HW21" s="152">
        <v>718.96</v>
      </c>
      <c r="HX21" s="149">
        <f t="shared" si="51"/>
        <v>7.1896</v>
      </c>
      <c r="HY21" s="181">
        <f>HY$2</f>
        <v>0.000408997955009684</v>
      </c>
      <c r="HZ21" s="151">
        <f t="shared" si="52"/>
        <v>340.074552131305</v>
      </c>
      <c r="IB21" s="147"/>
      <c r="IC21" s="152"/>
      <c r="ID21" s="149"/>
      <c r="IE21" s="181"/>
      <c r="IF21" s="151"/>
      <c r="IH21" s="147">
        <v>45695</v>
      </c>
      <c r="II21" s="148">
        <v>716.99</v>
      </c>
      <c r="IJ21" s="149">
        <f t="shared" si="131"/>
        <v>7.1699</v>
      </c>
      <c r="IK21" s="181">
        <f t="shared" si="132"/>
        <v>0.00038550501156521</v>
      </c>
      <c r="IL21" s="151">
        <f t="shared" si="133"/>
        <v>361.790262067755</v>
      </c>
      <c r="IN21" s="147">
        <v>45726</v>
      </c>
      <c r="IO21" s="152">
        <v>717.33</v>
      </c>
      <c r="IP21" s="149">
        <f t="shared" si="55"/>
        <v>7.1733</v>
      </c>
      <c r="IQ21" s="181">
        <f>IQ$2</f>
        <v>0.000377358490566418</v>
      </c>
      <c r="IR21" s="151">
        <f t="shared" si="56"/>
        <v>369.425508482474</v>
      </c>
      <c r="IT21" s="170">
        <v>45756</v>
      </c>
      <c r="IU21" s="152">
        <v>720.66</v>
      </c>
      <c r="IV21" s="149">
        <f t="shared" si="57"/>
        <v>7.2066</v>
      </c>
      <c r="IW21" s="181">
        <f>IW$2</f>
        <v>0.000371747211896065</v>
      </c>
      <c r="IX21" s="151">
        <f t="shared" si="58"/>
        <v>373.268947908706</v>
      </c>
      <c r="IZ21" s="170">
        <v>45786</v>
      </c>
      <c r="JA21" s="152">
        <v>720.95</v>
      </c>
      <c r="JB21" s="149">
        <f t="shared" si="59"/>
        <v>7.2095</v>
      </c>
      <c r="JC21" s="181">
        <f>JC$2</f>
        <v>0.000372786579683063</v>
      </c>
      <c r="JD21" s="151">
        <f t="shared" si="60"/>
        <v>372.078507524862</v>
      </c>
      <c r="JF21" s="170">
        <v>45817</v>
      </c>
      <c r="JG21" s="152">
        <v>718.55</v>
      </c>
      <c r="JH21" s="149">
        <f t="shared" si="61"/>
        <v>7.1855</v>
      </c>
      <c r="JI21" s="181">
        <f>JI$2</f>
        <v>0.000379506641365931</v>
      </c>
      <c r="JJ21" s="151">
        <f t="shared" si="62"/>
        <v>366.710736900986</v>
      </c>
      <c r="JL21" s="147">
        <v>45848</v>
      </c>
      <c r="JM21" s="152">
        <v>715.1</v>
      </c>
      <c r="JN21" s="149">
        <f t="shared" si="63"/>
        <v>7.151</v>
      </c>
      <c r="JO21" s="181">
        <f>JO$2</f>
        <v>0.000389105058365833</v>
      </c>
      <c r="JP21" s="151">
        <f t="shared" si="64"/>
        <v>359.390295063559</v>
      </c>
      <c r="JR21" s="147">
        <v>45877</v>
      </c>
      <c r="JS21" s="152">
        <v>713.82</v>
      </c>
      <c r="JT21" s="149">
        <f t="shared" si="65"/>
        <v>7.1382</v>
      </c>
      <c r="JU21" s="181">
        <f>JU$2</f>
        <v>0.000398803589232621</v>
      </c>
      <c r="JV21" s="151">
        <f t="shared" si="66"/>
        <v>351.279033929842</v>
      </c>
      <c r="JX21" s="147">
        <v>45909</v>
      </c>
      <c r="JY21" s="152">
        <v>710.08</v>
      </c>
      <c r="JZ21" s="149">
        <f t="shared" si="67"/>
        <v>7.1008</v>
      </c>
      <c r="KA21" s="181">
        <f>KA$2</f>
        <v>0.000407331975560629</v>
      </c>
      <c r="KB21" s="151">
        <f t="shared" si="68"/>
        <v>345.735691752577</v>
      </c>
      <c r="KD21" s="147">
        <v>45940</v>
      </c>
      <c r="KE21" s="148">
        <v>710.48</v>
      </c>
      <c r="KF21" s="149">
        <f t="shared" si="69"/>
        <v>7.1048</v>
      </c>
      <c r="KG21" s="181">
        <f>KG$2</f>
        <v>0.000406504065040592</v>
      </c>
      <c r="KH21" s="151">
        <f t="shared" si="70"/>
        <v>346.244792253174</v>
      </c>
      <c r="KJ21" s="147">
        <v>45968</v>
      </c>
      <c r="KK21" s="148">
        <v>708.36</v>
      </c>
      <c r="KL21" s="149">
        <f t="shared" si="71"/>
        <v>7.0836</v>
      </c>
      <c r="KM21" s="181">
        <f>KM$2</f>
        <v>0.000406091370558754</v>
      </c>
      <c r="KN21" s="151">
        <f t="shared" si="72"/>
        <v>347.633971426634</v>
      </c>
      <c r="KP21" s="147">
        <v>46001</v>
      </c>
      <c r="KQ21" s="148">
        <v>707.53</v>
      </c>
      <c r="KR21" s="149">
        <f t="shared" si="155"/>
        <v>7.0753</v>
      </c>
      <c r="KS21" s="181">
        <f>KS$2</f>
        <v>0.000404858299594806</v>
      </c>
      <c r="KT21" s="151">
        <f t="shared" si="74"/>
        <v>349.101804870754</v>
      </c>
      <c r="KV21" s="147">
        <v>46031</v>
      </c>
      <c r="KW21" s="148">
        <v>701.28</v>
      </c>
      <c r="KX21" s="149">
        <f t="shared" si="75"/>
        <v>7.0128</v>
      </c>
      <c r="KY21" s="181">
        <f>KY$2</f>
        <v>0.000389863547758529</v>
      </c>
      <c r="KZ21" s="151">
        <f t="shared" si="76"/>
        <v>365.7597535932</v>
      </c>
      <c r="LB21" s="147"/>
      <c r="LC21" s="148"/>
      <c r="LD21" s="149"/>
      <c r="LE21" s="181"/>
      <c r="LF21" s="151"/>
      <c r="LH21" s="147">
        <v>46091</v>
      </c>
      <c r="LI21" s="148">
        <v>689.82</v>
      </c>
      <c r="LJ21" s="149">
        <f t="shared" si="152"/>
        <v>6.8982</v>
      </c>
      <c r="LK21" s="181">
        <f t="shared" si="153"/>
        <v>0.000386847195357504</v>
      </c>
      <c r="LL21" s="151">
        <f t="shared" si="154"/>
        <v>374.735438230582</v>
      </c>
      <c r="LN21" s="147">
        <v>46121</v>
      </c>
      <c r="LO21" s="148">
        <v>686.49</v>
      </c>
      <c r="LP21" s="149">
        <f t="shared" si="81"/>
        <v>6.8649</v>
      </c>
      <c r="LQ21" s="181">
        <f>LQ$2</f>
        <v>0.00038535645472082</v>
      </c>
      <c r="LR21" s="151">
        <f t="shared" si="82"/>
        <v>378.009876327205</v>
      </c>
      <c r="LT21" s="147">
        <v>46150</v>
      </c>
      <c r="LU21" s="148">
        <v>685.02</v>
      </c>
      <c r="LV21" s="149">
        <f t="shared" si="83"/>
        <v>6.8502</v>
      </c>
      <c r="LW21" s="181">
        <f>LW$2</f>
        <v>0.000382409177820421</v>
      </c>
      <c r="LX21" s="151">
        <f t="shared" si="84"/>
        <v>381.740679104107</v>
      </c>
      <c r="LZ21" s="147">
        <v>46181</v>
      </c>
      <c r="MA21" s="148">
        <v>681.98</v>
      </c>
      <c r="MB21" s="149">
        <f t="shared" si="85"/>
        <v>6.8198</v>
      </c>
      <c r="MC21" s="181">
        <f>MC$2</f>
        <v>0.000380952380952127</v>
      </c>
      <c r="MD21" s="151">
        <f t="shared" si="86"/>
        <v>384.908648347715</v>
      </c>
    </row>
    <row r="22" spans="2:342">
      <c r="B22" s="168" t="s">
        <v>2060</v>
      </c>
      <c r="C22" s="168" t="s">
        <v>3761</v>
      </c>
      <c r="D22" s="149">
        <f t="shared" si="87"/>
        <v>6.4529</v>
      </c>
      <c r="E22" s="181">
        <v>0.000432900432900433</v>
      </c>
      <c r="F22" s="151">
        <f t="shared" si="88"/>
        <v>357.978583272637</v>
      </c>
      <c r="H22" s="168"/>
      <c r="I22" s="168"/>
      <c r="J22" s="149"/>
      <c r="K22" s="181"/>
      <c r="L22" s="151"/>
      <c r="N22" s="168" t="s">
        <v>550</v>
      </c>
      <c r="O22" s="168" t="s">
        <v>551</v>
      </c>
      <c r="P22" s="149">
        <f t="shared" si="91"/>
        <v>6.3959</v>
      </c>
      <c r="Q22" s="181">
        <v>0.000434782608695652</v>
      </c>
      <c r="R22" s="151">
        <f t="shared" si="92"/>
        <v>359.60537219156</v>
      </c>
      <c r="T22" s="168" t="s">
        <v>552</v>
      </c>
      <c r="U22" s="168" t="s">
        <v>553</v>
      </c>
      <c r="V22" s="149">
        <f t="shared" si="93"/>
        <v>6.3498</v>
      </c>
      <c r="W22" s="181">
        <v>0.000434782608695652</v>
      </c>
      <c r="X22" s="151">
        <f t="shared" si="141"/>
        <v>362.216132791584</v>
      </c>
      <c r="Z22" s="168"/>
      <c r="AA22" s="168"/>
      <c r="AB22" s="149"/>
      <c r="AC22" s="181"/>
      <c r="AD22" s="151"/>
      <c r="AF22" s="168"/>
      <c r="AG22" s="168"/>
      <c r="AH22" s="149"/>
      <c r="AI22" s="181"/>
      <c r="AJ22" s="151"/>
      <c r="AL22" s="168" t="s">
        <v>554</v>
      </c>
      <c r="AM22" s="168" t="s">
        <v>555</v>
      </c>
      <c r="AN22" s="149">
        <f t="shared" si="100"/>
        <v>6.3178</v>
      </c>
      <c r="AO22" s="181">
        <v>0.000431034482758621</v>
      </c>
      <c r="AP22" s="151">
        <f t="shared" si="144"/>
        <v>367.216436101174</v>
      </c>
      <c r="AR22" s="168" t="s">
        <v>556</v>
      </c>
      <c r="AS22" s="168" t="s">
        <v>557</v>
      </c>
      <c r="AT22" s="149">
        <f t="shared" si="102"/>
        <v>6.3659</v>
      </c>
      <c r="AU22" s="181">
        <v>0.000430292598967298</v>
      </c>
      <c r="AV22" s="151">
        <f t="shared" si="145"/>
        <v>365.07013933615</v>
      </c>
      <c r="AX22" s="168" t="s">
        <v>558</v>
      </c>
      <c r="AY22" s="168" t="s">
        <v>559</v>
      </c>
      <c r="AZ22" s="149">
        <f t="shared" si="104"/>
        <v>6.6899</v>
      </c>
      <c r="BA22" s="181">
        <v>0.000429737859905458</v>
      </c>
      <c r="BB22" s="151">
        <f t="shared" si="146"/>
        <v>347.837785318166</v>
      </c>
      <c r="BD22" s="168" t="s">
        <v>560</v>
      </c>
      <c r="BE22" s="168" t="s">
        <v>561</v>
      </c>
      <c r="BF22" s="149">
        <f t="shared" si="106"/>
        <v>6.6634</v>
      </c>
      <c r="BG22" s="181">
        <v>0.00042863266180883</v>
      </c>
      <c r="BH22" s="151">
        <f t="shared" si="147"/>
        <v>350.121559564186</v>
      </c>
      <c r="BJ22" s="168" t="s">
        <v>562</v>
      </c>
      <c r="BK22" s="168" t="s">
        <v>563</v>
      </c>
      <c r="BL22" s="149">
        <f t="shared" si="108"/>
        <v>6.7143</v>
      </c>
      <c r="BM22" s="181">
        <v>0.000428816466552316</v>
      </c>
      <c r="BN22" s="151">
        <f t="shared" si="148"/>
        <v>347.31840996083</v>
      </c>
      <c r="BP22" s="168" t="s">
        <v>564</v>
      </c>
      <c r="BQ22" s="168" t="s">
        <v>565</v>
      </c>
      <c r="BR22" s="149">
        <f t="shared" si="110"/>
        <v>6.7584</v>
      </c>
      <c r="BS22" s="181">
        <v>0.000428816466552316</v>
      </c>
      <c r="BT22" s="151">
        <f t="shared" si="149"/>
        <v>345.052083333333</v>
      </c>
      <c r="BV22" s="168" t="s">
        <v>566</v>
      </c>
      <c r="BW22" s="168" t="s">
        <v>567</v>
      </c>
      <c r="BX22" s="149">
        <f t="shared" si="112"/>
        <v>6.916</v>
      </c>
      <c r="BY22" s="181">
        <v>0.000428816466552316</v>
      </c>
      <c r="BZ22" s="151">
        <f t="shared" si="150"/>
        <v>337.189126662811</v>
      </c>
      <c r="CB22" s="168"/>
      <c r="CC22" s="168"/>
      <c r="CD22" s="149"/>
      <c r="CE22" s="181"/>
      <c r="CF22" s="151"/>
      <c r="CH22" s="168" t="s">
        <v>568</v>
      </c>
      <c r="CI22" s="168" t="s">
        <v>569</v>
      </c>
      <c r="CJ22" s="149">
        <f t="shared" si="116"/>
        <v>7.215</v>
      </c>
      <c r="CK22" s="181">
        <v>0.000428816466552316</v>
      </c>
      <c r="CL22" s="151">
        <f t="shared" si="117"/>
        <v>323.215523215523</v>
      </c>
      <c r="CN22" s="168" t="s">
        <v>570</v>
      </c>
      <c r="CO22" s="168" t="s">
        <v>571</v>
      </c>
      <c r="CP22" s="149">
        <f t="shared" si="0"/>
        <v>6.9606</v>
      </c>
      <c r="CQ22" s="181">
        <v>0.000428816466552316</v>
      </c>
      <c r="CR22" s="151">
        <f t="shared" si="1"/>
        <v>335.028589489412</v>
      </c>
      <c r="CT22" s="168"/>
      <c r="CU22" s="168"/>
      <c r="CV22" s="149"/>
      <c r="CW22" s="181"/>
      <c r="CX22" s="151"/>
      <c r="CZ22" s="172">
        <v>44963</v>
      </c>
      <c r="DA22" s="168">
        <v>677.37</v>
      </c>
      <c r="DB22" s="149">
        <f t="shared" si="118"/>
        <v>6.7737</v>
      </c>
      <c r="DC22" s="181">
        <f t="shared" si="119"/>
        <v>0.000428816</v>
      </c>
      <c r="DD22" s="151">
        <f t="shared" si="120"/>
        <v>344.273076342141</v>
      </c>
      <c r="DF22" s="172">
        <v>44994</v>
      </c>
      <c r="DG22" s="168">
        <v>696.66</v>
      </c>
      <c r="DH22" s="149">
        <f t="shared" si="4"/>
        <v>6.9666</v>
      </c>
      <c r="DI22" s="181">
        <f t="shared" si="5"/>
        <v>0.000428816</v>
      </c>
      <c r="DJ22" s="151">
        <f t="shared" si="6"/>
        <v>334.740409556851</v>
      </c>
      <c r="DL22" s="172">
        <v>45022</v>
      </c>
      <c r="DM22" s="168">
        <v>687.47</v>
      </c>
      <c r="DN22" s="149">
        <f t="shared" si="7"/>
        <v>6.8747</v>
      </c>
      <c r="DO22" s="181">
        <f t="shared" si="121"/>
        <v>0.000425441</v>
      </c>
      <c r="DP22" s="151">
        <f t="shared" si="8"/>
        <v>341.906146419739</v>
      </c>
      <c r="DR22" s="172">
        <v>45055</v>
      </c>
      <c r="DS22" s="168">
        <v>692.55</v>
      </c>
      <c r="DT22" s="149">
        <f t="shared" si="9"/>
        <v>6.9255</v>
      </c>
      <c r="DU22" s="181">
        <f t="shared" si="10"/>
        <v>0.000422833</v>
      </c>
      <c r="DV22" s="151">
        <f t="shared" si="11"/>
        <v>341.491573687821</v>
      </c>
      <c r="DX22" s="172">
        <v>45083</v>
      </c>
      <c r="DY22" s="168">
        <v>710.75</v>
      </c>
      <c r="DZ22" s="149">
        <f t="shared" si="12"/>
        <v>7.1075</v>
      </c>
      <c r="EA22" s="181">
        <f t="shared" si="13"/>
        <v>0.00041407867494824</v>
      </c>
      <c r="EB22" s="151">
        <f t="shared" si="14"/>
        <v>339.781920506507</v>
      </c>
      <c r="ED22" s="172">
        <v>45114</v>
      </c>
      <c r="EE22" s="168">
        <v>720.54</v>
      </c>
      <c r="EF22" s="149">
        <f t="shared" si="15"/>
        <v>7.2054</v>
      </c>
      <c r="EG22" s="181">
        <f t="shared" si="16"/>
        <v>0.000407332</v>
      </c>
      <c r="EH22" s="151">
        <f t="shared" si="17"/>
        <v>340.716664265691</v>
      </c>
      <c r="EJ22" s="172">
        <v>45147</v>
      </c>
      <c r="EK22" s="168">
        <v>715.88</v>
      </c>
      <c r="EL22" s="149">
        <f t="shared" si="18"/>
        <v>7.1588</v>
      </c>
      <c r="EM22" s="181">
        <f t="shared" si="19"/>
        <v>0.000399202</v>
      </c>
      <c r="EN22" s="151">
        <f t="shared" si="20"/>
        <v>349.918627416963</v>
      </c>
      <c r="EP22" s="173">
        <v>45175</v>
      </c>
      <c r="EQ22" s="186" t="s">
        <v>3762</v>
      </c>
      <c r="ER22" s="149">
        <f t="shared" si="21"/>
        <v>7.1969</v>
      </c>
      <c r="ES22" s="181">
        <f t="shared" si="22"/>
        <v>0.000398406</v>
      </c>
      <c r="ET22" s="151">
        <f t="shared" si="23"/>
        <v>348.76160005033</v>
      </c>
      <c r="EV22" s="173">
        <v>45208</v>
      </c>
      <c r="EW22" s="186">
        <v>717.89</v>
      </c>
      <c r="EX22" s="149">
        <f t="shared" si="24"/>
        <v>7.1789</v>
      </c>
      <c r="EY22" s="181">
        <f t="shared" si="25"/>
        <v>0.00040016006402561</v>
      </c>
      <c r="EZ22" s="151">
        <f t="shared" si="26"/>
        <v>348.103469890931</v>
      </c>
      <c r="FB22" s="173">
        <v>45238</v>
      </c>
      <c r="FC22" s="186">
        <v>717.73</v>
      </c>
      <c r="FD22" s="149">
        <f t="shared" si="27"/>
        <v>7.1773</v>
      </c>
      <c r="FE22" s="181">
        <f t="shared" si="28"/>
        <v>0.000399202</v>
      </c>
      <c r="FF22" s="151">
        <f t="shared" si="29"/>
        <v>349.016687327067</v>
      </c>
      <c r="FH22" s="173">
        <v>45267</v>
      </c>
      <c r="FI22" s="186">
        <v>711.76</v>
      </c>
      <c r="FJ22" s="149">
        <f t="shared" si="30"/>
        <v>7.1176</v>
      </c>
      <c r="FK22" s="181">
        <f t="shared" si="31"/>
        <v>0.000397614</v>
      </c>
      <c r="FL22" s="151">
        <f t="shared" si="32"/>
        <v>353.349722778966</v>
      </c>
      <c r="FN22" s="173"/>
      <c r="FO22" s="186"/>
      <c r="FP22" s="149"/>
      <c r="FQ22" s="181"/>
      <c r="FR22" s="151"/>
      <c r="FT22" s="173">
        <v>45358</v>
      </c>
      <c r="FU22" s="186">
        <v>710.02</v>
      </c>
      <c r="FV22" s="149">
        <f t="shared" si="36"/>
        <v>7.1002</v>
      </c>
      <c r="FW22" s="181">
        <f t="shared" si="37"/>
        <v>0.000387597</v>
      </c>
      <c r="FX22" s="151">
        <f t="shared" si="38"/>
        <v>363.369951438012</v>
      </c>
      <c r="FZ22" s="173">
        <v>45390</v>
      </c>
      <c r="GA22" s="186">
        <v>709.47</v>
      </c>
      <c r="GB22" s="149">
        <f t="shared" si="39"/>
        <v>7.0947</v>
      </c>
      <c r="GC22" s="181">
        <f t="shared" si="40"/>
        <v>0.0003861</v>
      </c>
      <c r="GD22" s="151">
        <f t="shared" si="41"/>
        <v>365.061607961237</v>
      </c>
      <c r="GF22" s="173">
        <v>45421</v>
      </c>
      <c r="GG22" s="186">
        <v>710.28</v>
      </c>
      <c r="GH22" s="149">
        <f t="shared" si="42"/>
        <v>7.1028</v>
      </c>
      <c r="GI22" s="181">
        <f t="shared" si="43"/>
        <v>0.000384615</v>
      </c>
      <c r="GJ22" s="151">
        <f t="shared" si="44"/>
        <v>366.053190291519</v>
      </c>
      <c r="GL22" s="173">
        <v>45448</v>
      </c>
      <c r="GM22" s="186">
        <v>710.97</v>
      </c>
      <c r="GN22" s="149">
        <f t="shared" si="45"/>
        <v>7.1097</v>
      </c>
      <c r="GO22" s="181">
        <f t="shared" si="46"/>
        <v>0.000380952</v>
      </c>
      <c r="GP22" s="151">
        <f t="shared" si="47"/>
        <v>369.214260095732</v>
      </c>
      <c r="GR22" s="173">
        <v>45482</v>
      </c>
      <c r="GS22" s="186">
        <v>713.1</v>
      </c>
      <c r="GT22" s="149">
        <f t="shared" si="48"/>
        <v>7.131</v>
      </c>
      <c r="GU22" s="181">
        <f t="shared" si="122"/>
        <v>0.000369686</v>
      </c>
      <c r="GV22" s="151">
        <f t="shared" si="49"/>
        <v>379.329448303334</v>
      </c>
      <c r="GX22" s="173">
        <v>45512</v>
      </c>
      <c r="GY22" s="186">
        <v>714.6</v>
      </c>
      <c r="GZ22" s="149">
        <f t="shared" si="123"/>
        <v>7.146</v>
      </c>
      <c r="HA22" s="181">
        <f t="shared" si="124"/>
        <v>0.000369004</v>
      </c>
      <c r="HB22" s="151">
        <f t="shared" si="125"/>
        <v>379.232818863968</v>
      </c>
      <c r="HD22" s="147">
        <v>45539</v>
      </c>
      <c r="HE22" s="152">
        <v>711.48</v>
      </c>
      <c r="HF22" s="149">
        <f t="shared" si="50"/>
        <v>7.1148</v>
      </c>
      <c r="HG22" s="181">
        <f>HG$2</f>
        <v>0.0003663</v>
      </c>
      <c r="HH22" s="151">
        <f t="shared" si="126"/>
        <v>383.707585596606</v>
      </c>
      <c r="HJ22" s="147">
        <v>45574</v>
      </c>
      <c r="HK22" s="152">
        <v>705.68</v>
      </c>
      <c r="HL22" s="149">
        <f t="shared" si="127"/>
        <v>7.0568</v>
      </c>
      <c r="HM22" s="181">
        <f>HM$2</f>
        <v>0.000367647</v>
      </c>
      <c r="HN22" s="151">
        <f t="shared" si="128"/>
        <v>385.443888901495</v>
      </c>
      <c r="HP22" s="147">
        <v>45603</v>
      </c>
      <c r="HQ22" s="177">
        <v>716.59</v>
      </c>
      <c r="HR22" s="149">
        <f t="shared" si="129"/>
        <v>7.1659</v>
      </c>
      <c r="HS22" s="181">
        <f>HS$2</f>
        <v>0.000378072</v>
      </c>
      <c r="HT22" s="151">
        <f t="shared" si="130"/>
        <v>369.109091140054</v>
      </c>
      <c r="HV22" s="147">
        <v>45635</v>
      </c>
      <c r="HW22" s="152">
        <v>718.7</v>
      </c>
      <c r="HX22" s="149">
        <f t="shared" si="51"/>
        <v>7.187</v>
      </c>
      <c r="HY22" s="181">
        <f>HY$2</f>
        <v>0.000408997955009684</v>
      </c>
      <c r="HZ22" s="151">
        <f t="shared" si="52"/>
        <v>340.197578962465</v>
      </c>
      <c r="IB22" s="147"/>
      <c r="IC22" s="152"/>
      <c r="ID22" s="149"/>
      <c r="IE22" s="181"/>
      <c r="IF22" s="151"/>
      <c r="IH22" s="147">
        <v>45694</v>
      </c>
      <c r="II22" s="148">
        <v>716.91</v>
      </c>
      <c r="IJ22" s="149">
        <f t="shared" si="131"/>
        <v>7.1691</v>
      </c>
      <c r="IK22" s="181">
        <f t="shared" si="132"/>
        <v>0.00038550501156521</v>
      </c>
      <c r="IL22" s="151">
        <f t="shared" si="133"/>
        <v>361.83063424971</v>
      </c>
      <c r="IN22" s="147">
        <v>45723</v>
      </c>
      <c r="IO22" s="152">
        <v>717.05</v>
      </c>
      <c r="IP22" s="149">
        <f t="shared" si="55"/>
        <v>7.1705</v>
      </c>
      <c r="IQ22" s="181">
        <f>IQ$2</f>
        <v>0.000377358490566418</v>
      </c>
      <c r="IR22" s="151">
        <f t="shared" si="56"/>
        <v>369.569765009041</v>
      </c>
      <c r="IT22" s="170">
        <v>45755</v>
      </c>
      <c r="IU22" s="152">
        <v>720.38</v>
      </c>
      <c r="IV22" s="149">
        <f t="shared" si="57"/>
        <v>7.2038</v>
      </c>
      <c r="IW22" s="181">
        <f>IW$2</f>
        <v>0.000371747211896065</v>
      </c>
      <c r="IX22" s="151">
        <f t="shared" si="58"/>
        <v>373.414031483229</v>
      </c>
      <c r="IZ22" s="170">
        <v>45785</v>
      </c>
      <c r="JA22" s="152">
        <v>720.73</v>
      </c>
      <c r="JB22" s="149">
        <f t="shared" si="59"/>
        <v>7.2073</v>
      </c>
      <c r="JC22" s="181">
        <f>JC$2</f>
        <v>0.000372786579683063</v>
      </c>
      <c r="JD22" s="151">
        <f t="shared" si="60"/>
        <v>372.192083026999</v>
      </c>
      <c r="JF22" s="170">
        <v>45814</v>
      </c>
      <c r="JG22" s="152">
        <v>718.45</v>
      </c>
      <c r="JH22" s="149">
        <f t="shared" si="61"/>
        <v>7.1845</v>
      </c>
      <c r="JI22" s="181">
        <f>JI$2</f>
        <v>0.000379506641365931</v>
      </c>
      <c r="JJ22" s="151">
        <f t="shared" si="62"/>
        <v>366.761778829708</v>
      </c>
      <c r="JL22" s="147">
        <v>45847</v>
      </c>
      <c r="JM22" s="152">
        <v>715.41</v>
      </c>
      <c r="JN22" s="149">
        <f t="shared" si="63"/>
        <v>7.1541</v>
      </c>
      <c r="JO22" s="181">
        <f>JO$2</f>
        <v>0.000389105058365833</v>
      </c>
      <c r="JP22" s="151">
        <f t="shared" si="64"/>
        <v>359.234564794944</v>
      </c>
      <c r="JR22" s="147">
        <v>45876</v>
      </c>
      <c r="JS22" s="152">
        <v>713.45</v>
      </c>
      <c r="JT22" s="149">
        <f t="shared" si="65"/>
        <v>7.1345</v>
      </c>
      <c r="JU22" s="181">
        <f>JU$2</f>
        <v>0.000398803589232621</v>
      </c>
      <c r="JV22" s="151">
        <f t="shared" si="66"/>
        <v>351.46120961497</v>
      </c>
      <c r="JX22" s="147">
        <v>45908</v>
      </c>
      <c r="JY22" s="152">
        <v>710.29</v>
      </c>
      <c r="JZ22" s="149">
        <f t="shared" si="67"/>
        <v>7.1029</v>
      </c>
      <c r="KA22" s="181">
        <f>KA$2</f>
        <v>0.000407331975560629</v>
      </c>
      <c r="KB22" s="151">
        <f t="shared" si="68"/>
        <v>345.633473651142</v>
      </c>
      <c r="KD22" s="147">
        <v>45939</v>
      </c>
      <c r="KE22" s="148">
        <v>711.02</v>
      </c>
      <c r="KF22" s="149">
        <f t="shared" si="69"/>
        <v>7.1102</v>
      </c>
      <c r="KG22" s="181">
        <f>KG$2</f>
        <v>0.000406504065040592</v>
      </c>
      <c r="KH22" s="151">
        <f t="shared" si="70"/>
        <v>345.98182892188</v>
      </c>
      <c r="KJ22" s="147">
        <v>45967</v>
      </c>
      <c r="KK22" s="148">
        <v>708.65</v>
      </c>
      <c r="KL22" s="149">
        <f t="shared" si="71"/>
        <v>7.0865</v>
      </c>
      <c r="KM22" s="181">
        <f>KM$2</f>
        <v>0.000406091370558754</v>
      </c>
      <c r="KN22" s="151">
        <f t="shared" si="72"/>
        <v>347.491709588331</v>
      </c>
      <c r="KP22" s="147">
        <v>46000</v>
      </c>
      <c r="KQ22" s="148">
        <v>707.73</v>
      </c>
      <c r="KR22" s="149">
        <f t="shared" si="155"/>
        <v>7.0773</v>
      </c>
      <c r="KS22" s="181">
        <f>KS$2</f>
        <v>0.000404858299594806</v>
      </c>
      <c r="KT22" s="151">
        <f t="shared" si="74"/>
        <v>349.003150919425</v>
      </c>
      <c r="KV22" s="147">
        <v>46030</v>
      </c>
      <c r="KW22" s="148">
        <v>701.97</v>
      </c>
      <c r="KX22" s="149">
        <f t="shared" si="75"/>
        <v>7.0197</v>
      </c>
      <c r="KY22" s="181">
        <f>KY$2</f>
        <v>0.000389863547758529</v>
      </c>
      <c r="KZ22" s="151">
        <f t="shared" si="76"/>
        <v>365.400230778864</v>
      </c>
      <c r="LB22" s="147"/>
      <c r="LC22" s="148"/>
      <c r="LD22" s="149"/>
      <c r="LE22" s="181"/>
      <c r="LF22" s="151"/>
      <c r="LH22" s="147">
        <v>46090</v>
      </c>
      <c r="LI22" s="148">
        <v>691.58</v>
      </c>
      <c r="LJ22" s="149">
        <f t="shared" si="152"/>
        <v>6.9158</v>
      </c>
      <c r="LK22" s="181">
        <f t="shared" si="153"/>
        <v>0.000386847195357504</v>
      </c>
      <c r="LL22" s="151">
        <f t="shared" si="154"/>
        <v>373.78177506611</v>
      </c>
      <c r="LN22" s="147">
        <v>46120</v>
      </c>
      <c r="LO22" s="148">
        <v>686.8</v>
      </c>
      <c r="LP22" s="149">
        <f t="shared" si="81"/>
        <v>6.868</v>
      </c>
      <c r="LQ22" s="181">
        <f>LQ$2</f>
        <v>0.00038535645472082</v>
      </c>
      <c r="LR22" s="151">
        <f t="shared" si="82"/>
        <v>377.839254513487</v>
      </c>
      <c r="LT22" s="147">
        <v>46149</v>
      </c>
      <c r="LU22" s="148">
        <v>684.87</v>
      </c>
      <c r="LV22" s="149">
        <f t="shared" si="83"/>
        <v>6.8487</v>
      </c>
      <c r="LW22" s="181">
        <f>LW$2</f>
        <v>0.000382409177820421</v>
      </c>
      <c r="LX22" s="151">
        <f t="shared" si="84"/>
        <v>381.824287820893</v>
      </c>
      <c r="LZ22" s="147">
        <v>46178</v>
      </c>
      <c r="MA22" s="148">
        <v>681.57</v>
      </c>
      <c r="MB22" s="149">
        <f t="shared" si="85"/>
        <v>6.8157</v>
      </c>
      <c r="MC22" s="181">
        <f>MC$2</f>
        <v>0.000380952380952127</v>
      </c>
      <c r="MD22" s="151">
        <f t="shared" si="86"/>
        <v>385.140191029791</v>
      </c>
    </row>
    <row r="23" spans="2:342">
      <c r="B23" s="168" t="s">
        <v>2073</v>
      </c>
      <c r="C23" s="168" t="s">
        <v>3803</v>
      </c>
      <c r="D23" s="149">
        <f t="shared" si="87"/>
        <v>6.4577</v>
      </c>
      <c r="E23" s="181">
        <v>0.000432900432900433</v>
      </c>
      <c r="F23" s="151">
        <f t="shared" si="88"/>
        <v>357.712498257894</v>
      </c>
      <c r="H23" s="168"/>
      <c r="I23" s="168"/>
      <c r="J23" s="149"/>
      <c r="K23" s="181"/>
      <c r="L23" s="151"/>
      <c r="N23" s="168" t="s">
        <v>572</v>
      </c>
      <c r="O23" s="168" t="s">
        <v>168</v>
      </c>
      <c r="P23" s="149">
        <f t="shared" si="91"/>
        <v>6.398</v>
      </c>
      <c r="Q23" s="181">
        <v>0.000434782608695652</v>
      </c>
      <c r="R23" s="151">
        <f t="shared" si="92"/>
        <v>359.487339793686</v>
      </c>
      <c r="T23" s="168" t="s">
        <v>573</v>
      </c>
      <c r="U23" s="168" t="s">
        <v>234</v>
      </c>
      <c r="V23" s="149">
        <f t="shared" si="93"/>
        <v>6.3677</v>
      </c>
      <c r="W23" s="181">
        <v>0.000434782608695652</v>
      </c>
      <c r="X23" s="151">
        <f t="shared" si="141"/>
        <v>361.197920756317</v>
      </c>
      <c r="Z23" s="168"/>
      <c r="AA23" s="168"/>
      <c r="AB23" s="149"/>
      <c r="AC23" s="181"/>
      <c r="AD23" s="151"/>
      <c r="AF23" s="168"/>
      <c r="AG23" s="168"/>
      <c r="AH23" s="149"/>
      <c r="AI23" s="181"/>
      <c r="AJ23" s="151"/>
      <c r="AL23" s="168" t="s">
        <v>574</v>
      </c>
      <c r="AM23" s="168" t="s">
        <v>575</v>
      </c>
      <c r="AN23" s="149">
        <f t="shared" si="100"/>
        <v>6.3185</v>
      </c>
      <c r="AO23" s="181">
        <v>0.000431034482758621</v>
      </c>
      <c r="AP23" s="151">
        <f t="shared" si="144"/>
        <v>367.17575373902</v>
      </c>
      <c r="AR23" s="168" t="s">
        <v>576</v>
      </c>
      <c r="AS23" s="168" t="s">
        <v>577</v>
      </c>
      <c r="AT23" s="149">
        <f t="shared" si="102"/>
        <v>6.3799</v>
      </c>
      <c r="AU23" s="181">
        <v>0.000430292598967298</v>
      </c>
      <c r="AV23" s="151">
        <f t="shared" si="145"/>
        <v>364.269032429975</v>
      </c>
      <c r="AX23" s="168" t="s">
        <v>578</v>
      </c>
      <c r="AY23" s="168" t="s">
        <v>579</v>
      </c>
      <c r="AZ23" s="149">
        <f t="shared" si="104"/>
        <v>6.6332</v>
      </c>
      <c r="BA23" s="181">
        <v>0.000429737859905458</v>
      </c>
      <c r="BB23" s="151">
        <f t="shared" si="146"/>
        <v>350.811071579328</v>
      </c>
      <c r="BD23" s="168" t="s">
        <v>580</v>
      </c>
      <c r="BE23" s="168" t="s">
        <v>581</v>
      </c>
      <c r="BF23" s="149">
        <f t="shared" si="106"/>
        <v>6.6649</v>
      </c>
      <c r="BG23" s="181">
        <v>0.00042863266180883</v>
      </c>
      <c r="BH23" s="151">
        <f t="shared" si="147"/>
        <v>350.042761331753</v>
      </c>
      <c r="BJ23" s="168" t="s">
        <v>582</v>
      </c>
      <c r="BK23" s="168" t="s">
        <v>583</v>
      </c>
      <c r="BL23" s="149">
        <f t="shared" si="108"/>
        <v>6.7246</v>
      </c>
      <c r="BM23" s="181">
        <v>0.000428816466552316</v>
      </c>
      <c r="BN23" s="151">
        <f t="shared" si="148"/>
        <v>346.786425958421</v>
      </c>
      <c r="BP23" s="168" t="s">
        <v>584</v>
      </c>
      <c r="BQ23" s="168" t="s">
        <v>585</v>
      </c>
      <c r="BR23" s="149">
        <f t="shared" si="110"/>
        <v>6.7695</v>
      </c>
      <c r="BS23" s="181">
        <v>0.000428816466552316</v>
      </c>
      <c r="BT23" s="151">
        <f t="shared" si="149"/>
        <v>344.486298840387</v>
      </c>
      <c r="BV23" s="168" t="s">
        <v>586</v>
      </c>
      <c r="BW23" s="168" t="s">
        <v>587</v>
      </c>
      <c r="BX23" s="149">
        <f t="shared" si="112"/>
        <v>6.9096</v>
      </c>
      <c r="BY23" s="181">
        <v>0.000428816466552316</v>
      </c>
      <c r="BZ23" s="151">
        <f t="shared" si="150"/>
        <v>337.50144726178</v>
      </c>
      <c r="CB23" s="168"/>
      <c r="CC23" s="168"/>
      <c r="CD23" s="149"/>
      <c r="CE23" s="181"/>
      <c r="CF23" s="151"/>
      <c r="CH23" s="168" t="s">
        <v>588</v>
      </c>
      <c r="CI23" s="168" t="s">
        <v>589</v>
      </c>
      <c r="CJ23" s="149">
        <f t="shared" si="116"/>
        <v>7.2292</v>
      </c>
      <c r="CK23" s="181">
        <v>0.000428816466552316</v>
      </c>
      <c r="CL23" s="151">
        <f t="shared" si="117"/>
        <v>322.58064516129</v>
      </c>
      <c r="CN23" s="168" t="s">
        <v>590</v>
      </c>
      <c r="CO23" s="168" t="s">
        <v>591</v>
      </c>
      <c r="CP23" s="149">
        <f t="shared" si="0"/>
        <v>6.9975</v>
      </c>
      <c r="CQ23" s="181">
        <v>0.000428816466552316</v>
      </c>
      <c r="CR23" s="151">
        <f t="shared" si="1"/>
        <v>333.261879242586</v>
      </c>
      <c r="CT23" s="168"/>
      <c r="CU23" s="168"/>
      <c r="CV23" s="149"/>
      <c r="CW23" s="181"/>
      <c r="CX23" s="151"/>
      <c r="CZ23" s="172">
        <v>44960</v>
      </c>
      <c r="DA23" s="168">
        <v>673.82</v>
      </c>
      <c r="DB23" s="149">
        <f t="shared" si="118"/>
        <v>6.7382</v>
      </c>
      <c r="DC23" s="181">
        <f t="shared" si="119"/>
        <v>0.000428816</v>
      </c>
      <c r="DD23" s="151">
        <f t="shared" si="120"/>
        <v>346.086868483981</v>
      </c>
      <c r="DF23" s="172">
        <v>44993</v>
      </c>
      <c r="DG23" s="168">
        <v>695.25</v>
      </c>
      <c r="DH23" s="149">
        <f t="shared" si="4"/>
        <v>6.9525</v>
      </c>
      <c r="DI23" s="181">
        <f t="shared" si="5"/>
        <v>0.000428816</v>
      </c>
      <c r="DJ23" s="151">
        <f t="shared" si="6"/>
        <v>335.419278995866</v>
      </c>
      <c r="DL23" s="172">
        <v>45020</v>
      </c>
      <c r="DM23" s="168">
        <v>686.99</v>
      </c>
      <c r="DN23" s="149">
        <f t="shared" si="7"/>
        <v>6.8699</v>
      </c>
      <c r="DO23" s="181">
        <f t="shared" si="121"/>
        <v>0.000425441</v>
      </c>
      <c r="DP23" s="151">
        <f t="shared" si="8"/>
        <v>342.145036287541</v>
      </c>
      <c r="DR23" s="172">
        <v>45054</v>
      </c>
      <c r="DS23" s="168">
        <v>691.58</v>
      </c>
      <c r="DT23" s="149">
        <f t="shared" si="9"/>
        <v>6.9158</v>
      </c>
      <c r="DU23" s="181">
        <f t="shared" si="10"/>
        <v>0.000422833</v>
      </c>
      <c r="DV23" s="151">
        <f t="shared" si="11"/>
        <v>341.970544777901</v>
      </c>
      <c r="DX23" s="172">
        <v>45082</v>
      </c>
      <c r="DY23" s="168">
        <v>709.04</v>
      </c>
      <c r="DZ23" s="149">
        <f t="shared" si="12"/>
        <v>7.0904</v>
      </c>
      <c r="EA23" s="181">
        <f t="shared" si="13"/>
        <v>0.00041407867494824</v>
      </c>
      <c r="EB23" s="151">
        <f t="shared" si="14"/>
        <v>340.601376509083</v>
      </c>
      <c r="ED23" s="172">
        <v>45113</v>
      </c>
      <c r="EE23" s="168">
        <v>720.98</v>
      </c>
      <c r="EF23" s="149">
        <f t="shared" si="15"/>
        <v>7.2098</v>
      </c>
      <c r="EG23" s="181">
        <f t="shared" si="16"/>
        <v>0.000407332</v>
      </c>
      <c r="EH23" s="151">
        <f t="shared" si="17"/>
        <v>340.508731545953</v>
      </c>
      <c r="EJ23" s="172">
        <v>45146</v>
      </c>
      <c r="EK23" s="168">
        <v>715.65</v>
      </c>
      <c r="EL23" s="149">
        <f t="shared" si="18"/>
        <v>7.1565</v>
      </c>
      <c r="EM23" s="181">
        <f t="shared" si="19"/>
        <v>0.000399202</v>
      </c>
      <c r="EN23" s="151">
        <f t="shared" si="20"/>
        <v>350.031086418299</v>
      </c>
      <c r="EP23" s="173">
        <v>45174</v>
      </c>
      <c r="EQ23" s="186" t="s">
        <v>3804</v>
      </c>
      <c r="ER23" s="149">
        <f t="shared" si="21"/>
        <v>7.1783</v>
      </c>
      <c r="ES23" s="181">
        <f t="shared" si="22"/>
        <v>0.000398406</v>
      </c>
      <c r="ET23" s="151">
        <f t="shared" si="23"/>
        <v>349.665291141665</v>
      </c>
      <c r="EV23" s="173"/>
      <c r="EW23" s="186"/>
      <c r="EX23" s="149"/>
      <c r="EY23" s="181"/>
      <c r="EZ23" s="151"/>
      <c r="FB23" s="173">
        <v>45237</v>
      </c>
      <c r="FC23" s="186">
        <v>717.76</v>
      </c>
      <c r="FD23" s="149">
        <f t="shared" si="27"/>
        <v>7.1776</v>
      </c>
      <c r="FE23" s="181">
        <f t="shared" si="28"/>
        <v>0.000399202</v>
      </c>
      <c r="FF23" s="151">
        <f t="shared" si="29"/>
        <v>349.002099580996</v>
      </c>
      <c r="FH23" s="173">
        <v>45266</v>
      </c>
      <c r="FI23" s="186">
        <v>711.4</v>
      </c>
      <c r="FJ23" s="149">
        <f t="shared" si="30"/>
        <v>7.114</v>
      </c>
      <c r="FK23" s="181">
        <f t="shared" si="31"/>
        <v>0.000397614</v>
      </c>
      <c r="FL23" s="151">
        <f t="shared" si="32"/>
        <v>353.528533434294</v>
      </c>
      <c r="FN23" s="173"/>
      <c r="FO23" s="186"/>
      <c r="FP23" s="149"/>
      <c r="FQ23" s="181"/>
      <c r="FR23" s="151"/>
      <c r="FT23" s="173">
        <v>45357</v>
      </c>
      <c r="FU23" s="186">
        <v>710.16</v>
      </c>
      <c r="FV23" s="149">
        <f t="shared" si="36"/>
        <v>7.1016</v>
      </c>
      <c r="FW23" s="181">
        <f t="shared" si="37"/>
        <v>0.000387597</v>
      </c>
      <c r="FX23" s="151">
        <f t="shared" si="38"/>
        <v>363.298317167987</v>
      </c>
      <c r="FZ23" s="173">
        <v>45385</v>
      </c>
      <c r="GA23" s="186">
        <v>709.49</v>
      </c>
      <c r="GB23" s="149">
        <f t="shared" si="39"/>
        <v>7.0949</v>
      </c>
      <c r="GC23" s="181">
        <f t="shared" si="40"/>
        <v>0.0003861</v>
      </c>
      <c r="GD23" s="151">
        <f t="shared" si="41"/>
        <v>365.051317143665</v>
      </c>
      <c r="GF23" s="173">
        <v>45420</v>
      </c>
      <c r="GG23" s="186">
        <v>710.16</v>
      </c>
      <c r="GH23" s="149">
        <f t="shared" si="42"/>
        <v>7.1016</v>
      </c>
      <c r="GI23" s="181">
        <f t="shared" si="43"/>
        <v>0.000384615</v>
      </c>
      <c r="GJ23" s="151">
        <f t="shared" si="44"/>
        <v>366.115044497381</v>
      </c>
      <c r="GL23" s="173">
        <v>45447</v>
      </c>
      <c r="GM23" s="186">
        <v>710.83</v>
      </c>
      <c r="GN23" s="149">
        <f t="shared" si="45"/>
        <v>7.1083</v>
      </c>
      <c r="GO23" s="181">
        <f t="shared" si="46"/>
        <v>0.000380952</v>
      </c>
      <c r="GP23" s="151">
        <f t="shared" si="47"/>
        <v>369.286977899445</v>
      </c>
      <c r="GR23" s="173">
        <v>45481</v>
      </c>
      <c r="GS23" s="186">
        <v>712.86</v>
      </c>
      <c r="GT23" s="149">
        <f t="shared" si="48"/>
        <v>7.1286</v>
      </c>
      <c r="GU23" s="181">
        <f t="shared" si="122"/>
        <v>0.000369686</v>
      </c>
      <c r="GV23" s="151">
        <f t="shared" si="49"/>
        <v>379.457157906331</v>
      </c>
      <c r="GX23" s="173">
        <v>45511</v>
      </c>
      <c r="GY23" s="186">
        <v>713.86</v>
      </c>
      <c r="GZ23" s="149">
        <f t="shared" si="123"/>
        <v>7.1386</v>
      </c>
      <c r="HA23" s="181">
        <f t="shared" si="124"/>
        <v>0.000369004</v>
      </c>
      <c r="HB23" s="151">
        <f t="shared" si="125"/>
        <v>379.625938363532</v>
      </c>
      <c r="HD23" s="147">
        <v>45538</v>
      </c>
      <c r="HE23" s="152">
        <v>711.12</v>
      </c>
      <c r="HF23" s="149">
        <f t="shared" si="50"/>
        <v>7.1112</v>
      </c>
      <c r="HG23" s="181">
        <f>HG$2</f>
        <v>0.0003663</v>
      </c>
      <c r="HH23" s="151">
        <f t="shared" si="126"/>
        <v>383.901835133695</v>
      </c>
      <c r="HJ23" s="147">
        <v>45573</v>
      </c>
      <c r="HK23" s="152">
        <v>707.09</v>
      </c>
      <c r="HL23" s="149">
        <f t="shared" si="127"/>
        <v>7.0709</v>
      </c>
      <c r="HM23" s="181">
        <f>HM$2</f>
        <v>0.000367647</v>
      </c>
      <c r="HN23" s="151">
        <f t="shared" si="128"/>
        <v>384.675279695664</v>
      </c>
      <c r="HP23" s="147">
        <v>45602</v>
      </c>
      <c r="HQ23" s="177">
        <v>709.93</v>
      </c>
      <c r="HR23" s="149">
        <f t="shared" si="129"/>
        <v>7.0993</v>
      </c>
      <c r="HS23" s="181">
        <f>HS$2</f>
        <v>0.000378072</v>
      </c>
      <c r="HT23" s="151">
        <f t="shared" si="130"/>
        <v>372.571779781177</v>
      </c>
      <c r="HV23" s="147">
        <v>45632</v>
      </c>
      <c r="HW23" s="152">
        <v>718.48</v>
      </c>
      <c r="HX23" s="149">
        <f t="shared" si="51"/>
        <v>7.1848</v>
      </c>
      <c r="HY23" s="181">
        <f>HY$2</f>
        <v>0.000408997955009684</v>
      </c>
      <c r="HZ23" s="151">
        <f t="shared" si="52"/>
        <v>340.301748135402</v>
      </c>
      <c r="IB23" s="147"/>
      <c r="IC23" s="152"/>
      <c r="ID23" s="149"/>
      <c r="IE23" s="181"/>
      <c r="IF23" s="151"/>
      <c r="IH23" s="147">
        <v>45693</v>
      </c>
      <c r="II23" s="148">
        <v>716.93</v>
      </c>
      <c r="IJ23" s="149">
        <f t="shared" si="131"/>
        <v>7.1693</v>
      </c>
      <c r="IK23" s="181">
        <f t="shared" si="132"/>
        <v>0.00038550501156521</v>
      </c>
      <c r="IL23" s="151">
        <f t="shared" si="133"/>
        <v>361.820540359533</v>
      </c>
      <c r="IN23" s="147">
        <v>45722</v>
      </c>
      <c r="IO23" s="152">
        <v>716.92</v>
      </c>
      <c r="IP23" s="149">
        <f t="shared" si="55"/>
        <v>7.1692</v>
      </c>
      <c r="IQ23" s="181">
        <f>IQ$2</f>
        <v>0.000377358490566418</v>
      </c>
      <c r="IR23" s="151">
        <f t="shared" si="56"/>
        <v>369.636779556621</v>
      </c>
      <c r="IT23" s="170">
        <v>45754</v>
      </c>
      <c r="IU23" s="152">
        <v>719.8</v>
      </c>
      <c r="IV23" s="149">
        <f t="shared" si="57"/>
        <v>7.198</v>
      </c>
      <c r="IW23" s="181">
        <f>IW$2</f>
        <v>0.000371747211896065</v>
      </c>
      <c r="IX23" s="151">
        <f t="shared" si="58"/>
        <v>373.714920811181</v>
      </c>
      <c r="IZ23" s="170">
        <v>45784</v>
      </c>
      <c r="JA23" s="152">
        <v>720.05</v>
      </c>
      <c r="JB23" s="149">
        <f t="shared" si="59"/>
        <v>7.2005</v>
      </c>
      <c r="JC23" s="181">
        <f>JC$2</f>
        <v>0.000372786579683063</v>
      </c>
      <c r="JD23" s="151">
        <f t="shared" si="60"/>
        <v>372.543573363029</v>
      </c>
      <c r="JF23" s="170">
        <v>45813</v>
      </c>
      <c r="JG23" s="152">
        <v>718.65</v>
      </c>
      <c r="JH23" s="149">
        <f t="shared" si="61"/>
        <v>7.1865</v>
      </c>
      <c r="JI23" s="181">
        <f>JI$2</f>
        <v>0.000379506641365931</v>
      </c>
      <c r="JJ23" s="151">
        <f t="shared" si="62"/>
        <v>366.659709177212</v>
      </c>
      <c r="JL23" s="147">
        <v>45846</v>
      </c>
      <c r="JM23" s="152">
        <v>715.34</v>
      </c>
      <c r="JN23" s="149">
        <f t="shared" si="63"/>
        <v>7.1534</v>
      </c>
      <c r="JO23" s="181">
        <f>JO$2</f>
        <v>0.000389105058365833</v>
      </c>
      <c r="JP23" s="151">
        <f t="shared" si="64"/>
        <v>359.269717896316</v>
      </c>
      <c r="JR23" s="147">
        <v>45875</v>
      </c>
      <c r="JS23" s="152">
        <v>714.09</v>
      </c>
      <c r="JT23" s="149">
        <f t="shared" si="65"/>
        <v>7.1409</v>
      </c>
      <c r="JU23" s="181">
        <f>JU$2</f>
        <v>0.000398803589232621</v>
      </c>
      <c r="JV23" s="151">
        <f t="shared" si="66"/>
        <v>351.146214062373</v>
      </c>
      <c r="JX23" s="147">
        <v>45905</v>
      </c>
      <c r="JY23" s="152">
        <v>710.64</v>
      </c>
      <c r="JZ23" s="149">
        <f t="shared" si="67"/>
        <v>7.1064</v>
      </c>
      <c r="KA23" s="181">
        <f>KA$2</f>
        <v>0.000407331975560629</v>
      </c>
      <c r="KB23" s="151">
        <f t="shared" si="68"/>
        <v>345.46324439895</v>
      </c>
      <c r="KD23" s="147"/>
      <c r="KE23" s="152"/>
      <c r="KF23" s="149"/>
      <c r="KG23" s="181"/>
      <c r="KH23" s="151"/>
      <c r="KJ23" s="147">
        <v>45966</v>
      </c>
      <c r="KK23" s="148">
        <v>709.01</v>
      </c>
      <c r="KL23" s="149">
        <f t="shared" si="71"/>
        <v>7.0901</v>
      </c>
      <c r="KM23" s="181">
        <f>KM$2</f>
        <v>0.000406091370558754</v>
      </c>
      <c r="KN23" s="151">
        <f t="shared" si="72"/>
        <v>347.315270588244</v>
      </c>
      <c r="KP23" s="147">
        <v>45999</v>
      </c>
      <c r="KQ23" s="148">
        <v>707.64</v>
      </c>
      <c r="KR23" s="149">
        <f t="shared" si="155"/>
        <v>7.0764</v>
      </c>
      <c r="KS23" s="181">
        <f>KS$2</f>
        <v>0.000404858299594806</v>
      </c>
      <c r="KT23" s="151">
        <f t="shared" si="74"/>
        <v>349.047538296598</v>
      </c>
      <c r="KV23" s="147">
        <v>46029</v>
      </c>
      <c r="KW23" s="148">
        <v>701.87</v>
      </c>
      <c r="KX23" s="149">
        <f t="shared" si="75"/>
        <v>7.0187</v>
      </c>
      <c r="KY23" s="181">
        <f>KY$2</f>
        <v>0.000389863547758529</v>
      </c>
      <c r="KZ23" s="151">
        <f t="shared" si="76"/>
        <v>365.452291734708</v>
      </c>
      <c r="LB23" s="147"/>
      <c r="LC23" s="148"/>
      <c r="LD23" s="149"/>
      <c r="LE23" s="181"/>
      <c r="LF23" s="151"/>
      <c r="LH23" s="147">
        <v>46087</v>
      </c>
      <c r="LI23" s="148">
        <v>690.25</v>
      </c>
      <c r="LJ23" s="149">
        <f t="shared" si="152"/>
        <v>6.9025</v>
      </c>
      <c r="LK23" s="181">
        <f t="shared" si="153"/>
        <v>0.000386847195357504</v>
      </c>
      <c r="LL23" s="151">
        <f t="shared" si="154"/>
        <v>374.501992032192</v>
      </c>
      <c r="LN23" s="147">
        <v>46119</v>
      </c>
      <c r="LO23" s="148">
        <v>688.54</v>
      </c>
      <c r="LP23" s="149">
        <f t="shared" si="81"/>
        <v>6.8854</v>
      </c>
      <c r="LQ23" s="181">
        <f>LQ$2</f>
        <v>0.00038535645472082</v>
      </c>
      <c r="LR23" s="151">
        <f t="shared" si="82"/>
        <v>376.884422110354</v>
      </c>
      <c r="LT23" s="147">
        <v>46148</v>
      </c>
      <c r="LU23" s="148">
        <v>685.62</v>
      </c>
      <c r="LV23" s="149">
        <f t="shared" si="83"/>
        <v>6.8562</v>
      </c>
      <c r="LW23" s="181">
        <f>LW$2</f>
        <v>0.000382409177820421</v>
      </c>
      <c r="LX23" s="151">
        <f t="shared" si="84"/>
        <v>381.406610075399</v>
      </c>
      <c r="LZ23" s="147">
        <v>46177</v>
      </c>
      <c r="MA23" s="148">
        <v>682.03</v>
      </c>
      <c r="MB23" s="149">
        <f t="shared" si="85"/>
        <v>6.8203</v>
      </c>
      <c r="MC23" s="181">
        <f>MC$2</f>
        <v>0.000380952380952127</v>
      </c>
      <c r="MD23" s="151">
        <f t="shared" si="86"/>
        <v>384.880430479854</v>
      </c>
    </row>
    <row r="24" spans="2:342">
      <c r="B24" s="168" t="s">
        <v>2086</v>
      </c>
      <c r="C24" s="168" t="s">
        <v>3838</v>
      </c>
      <c r="D24" s="149">
        <f t="shared" si="87"/>
        <v>6.4594</v>
      </c>
      <c r="E24" s="181">
        <v>0.000432900432900433</v>
      </c>
      <c r="F24" s="151">
        <f t="shared" ref="F24:F25" si="156">1/(D24*E24)</f>
        <v>357.618354645942</v>
      </c>
      <c r="H24" s="168"/>
      <c r="I24" s="168"/>
      <c r="J24" s="149"/>
      <c r="K24" s="181"/>
      <c r="L24" s="151"/>
      <c r="N24" s="168" t="s">
        <v>592</v>
      </c>
      <c r="O24" s="168" t="s">
        <v>593</v>
      </c>
      <c r="P24" s="149">
        <f t="shared" si="91"/>
        <v>6.3943</v>
      </c>
      <c r="Q24" s="181">
        <v>0.000434782608695652</v>
      </c>
      <c r="R24" s="151">
        <f t="shared" si="92"/>
        <v>359.695353674366</v>
      </c>
      <c r="T24" s="168" t="s">
        <v>594</v>
      </c>
      <c r="U24" s="168" t="s">
        <v>595</v>
      </c>
      <c r="V24" s="149">
        <f t="shared" si="93"/>
        <v>6.3738</v>
      </c>
      <c r="W24" s="181">
        <v>0.000434782608695652</v>
      </c>
      <c r="X24" s="151">
        <f t="shared" si="141"/>
        <v>360.852238852804</v>
      </c>
      <c r="Z24" s="168"/>
      <c r="AA24" s="168"/>
      <c r="AB24" s="149"/>
      <c r="AC24" s="181"/>
      <c r="AD24" s="151"/>
      <c r="AF24" s="168"/>
      <c r="AG24" s="168"/>
      <c r="AH24" s="149"/>
      <c r="AI24" s="181"/>
      <c r="AJ24" s="151"/>
      <c r="AL24" s="168" t="s">
        <v>596</v>
      </c>
      <c r="AM24" s="168" t="s">
        <v>597</v>
      </c>
      <c r="AN24" s="149">
        <f t="shared" si="100"/>
        <v>6.3478</v>
      </c>
      <c r="AO24" s="181">
        <v>0.000431034482758621</v>
      </c>
      <c r="AP24" s="151">
        <f t="shared" si="144"/>
        <v>365.480954031318</v>
      </c>
      <c r="AR24" s="168" t="s">
        <v>598</v>
      </c>
      <c r="AS24" s="168" t="s">
        <v>599</v>
      </c>
      <c r="AT24" s="149">
        <f t="shared" si="102"/>
        <v>6.3509</v>
      </c>
      <c r="AU24" s="181">
        <v>0.000430292598967298</v>
      </c>
      <c r="AV24" s="151">
        <f t="shared" si="145"/>
        <v>365.932387535625</v>
      </c>
      <c r="AX24" s="168" t="s">
        <v>600</v>
      </c>
      <c r="AY24" s="168" t="s">
        <v>601</v>
      </c>
      <c r="AZ24" s="149">
        <f t="shared" si="104"/>
        <v>6.5672</v>
      </c>
      <c r="BA24" s="181">
        <v>0.000429737859905458</v>
      </c>
      <c r="BB24" s="151">
        <f t="shared" si="146"/>
        <v>354.33670361798</v>
      </c>
      <c r="BD24" s="168" t="s">
        <v>602</v>
      </c>
      <c r="BE24" s="168" t="s">
        <v>603</v>
      </c>
      <c r="BF24" s="149">
        <f t="shared" si="106"/>
        <v>6.6691</v>
      </c>
      <c r="BG24" s="181">
        <v>0.00042863266180883</v>
      </c>
      <c r="BH24" s="151">
        <f t="shared" si="147"/>
        <v>349.822314855078</v>
      </c>
      <c r="BJ24" s="168" t="s">
        <v>604</v>
      </c>
      <c r="BK24" s="168" t="s">
        <v>605</v>
      </c>
      <c r="BL24" s="149">
        <f t="shared" si="108"/>
        <v>6.6986</v>
      </c>
      <c r="BM24" s="181">
        <v>0.000428816466552316</v>
      </c>
      <c r="BN24" s="151">
        <f t="shared" si="148"/>
        <v>348.132445585644</v>
      </c>
      <c r="BP24" s="168" t="s">
        <v>606</v>
      </c>
      <c r="BQ24" s="168" t="s">
        <v>607</v>
      </c>
      <c r="BR24" s="149">
        <f t="shared" si="110"/>
        <v>6.7405</v>
      </c>
      <c r="BS24" s="181">
        <v>0.000428816466552316</v>
      </c>
      <c r="BT24" s="151">
        <f t="shared" si="149"/>
        <v>345.968399970328</v>
      </c>
      <c r="BV24" s="168" t="s">
        <v>608</v>
      </c>
      <c r="BW24" s="168" t="s">
        <v>609</v>
      </c>
      <c r="BX24" s="149">
        <f t="shared" si="112"/>
        <v>6.8998</v>
      </c>
      <c r="BY24" s="181">
        <v>0.000428816466552316</v>
      </c>
      <c r="BZ24" s="151">
        <f t="shared" si="150"/>
        <v>337.980811038001</v>
      </c>
      <c r="CB24" s="168"/>
      <c r="CC24" s="168"/>
      <c r="CD24" s="149"/>
      <c r="CE24" s="181"/>
      <c r="CF24" s="151"/>
      <c r="CH24" s="168" t="s">
        <v>610</v>
      </c>
      <c r="CI24" s="168" t="s">
        <v>611</v>
      </c>
      <c r="CJ24" s="149">
        <f t="shared" si="116"/>
        <v>7.2555</v>
      </c>
      <c r="CK24" s="181">
        <v>0.000428816466552316</v>
      </c>
      <c r="CL24" s="151">
        <f t="shared" si="117"/>
        <v>321.411343119013</v>
      </c>
      <c r="CN24" s="168" t="s">
        <v>612</v>
      </c>
      <c r="CO24" s="168" t="s">
        <v>377</v>
      </c>
      <c r="CP24" s="149">
        <f t="shared" si="0"/>
        <v>6.9746</v>
      </c>
      <c r="CQ24" s="181">
        <v>0.000428816466552316</v>
      </c>
      <c r="CR24" s="151">
        <f t="shared" si="1"/>
        <v>334.35609210564</v>
      </c>
      <c r="CT24" s="168"/>
      <c r="CU24" s="168"/>
      <c r="CV24" s="149"/>
      <c r="CW24" s="181"/>
      <c r="CX24" s="151"/>
      <c r="CZ24" s="172">
        <v>44959</v>
      </c>
      <c r="DA24" s="168">
        <v>671.3</v>
      </c>
      <c r="DB24" s="149">
        <f t="shared" si="118"/>
        <v>6.713</v>
      </c>
      <c r="DC24" s="181">
        <f t="shared" si="119"/>
        <v>0.000428816</v>
      </c>
      <c r="DD24" s="151">
        <f t="shared" si="120"/>
        <v>347.386047552325</v>
      </c>
      <c r="DF24" s="172">
        <v>44992</v>
      </c>
      <c r="DG24" s="168">
        <v>691.56</v>
      </c>
      <c r="DH24" s="149">
        <f t="shared" si="4"/>
        <v>6.9156</v>
      </c>
      <c r="DI24" s="181">
        <f t="shared" si="5"/>
        <v>0.000428816</v>
      </c>
      <c r="DJ24" s="151">
        <f t="shared" si="6"/>
        <v>337.208996647979</v>
      </c>
      <c r="DL24" s="172">
        <v>45019</v>
      </c>
      <c r="DM24" s="168">
        <v>688.05</v>
      </c>
      <c r="DN24" s="149">
        <f t="shared" si="7"/>
        <v>6.8805</v>
      </c>
      <c r="DO24" s="181">
        <f t="shared" si="121"/>
        <v>0.000425441</v>
      </c>
      <c r="DP24" s="151">
        <f t="shared" si="8"/>
        <v>341.617932532778</v>
      </c>
      <c r="DR24" s="172">
        <v>45051</v>
      </c>
      <c r="DS24" s="168">
        <v>691.14</v>
      </c>
      <c r="DT24" s="149">
        <f t="shared" si="9"/>
        <v>6.9114</v>
      </c>
      <c r="DU24" s="181">
        <f t="shared" si="10"/>
        <v>0.000422833</v>
      </c>
      <c r="DV24" s="151">
        <f t="shared" si="11"/>
        <v>342.188253259109</v>
      </c>
      <c r="DX24" s="172">
        <v>45079</v>
      </c>
      <c r="DY24" s="168">
        <v>709.39</v>
      </c>
      <c r="DZ24" s="149">
        <f t="shared" si="12"/>
        <v>7.0939</v>
      </c>
      <c r="EA24" s="181">
        <f t="shared" si="13"/>
        <v>0.00041407867494824</v>
      </c>
      <c r="EB24" s="151">
        <f t="shared" si="14"/>
        <v>340.433330044123</v>
      </c>
      <c r="ED24" s="172">
        <v>45112</v>
      </c>
      <c r="EE24" s="168">
        <v>719.68</v>
      </c>
      <c r="EF24" s="149">
        <f t="shared" si="15"/>
        <v>7.1968</v>
      </c>
      <c r="EG24" s="181">
        <f t="shared" si="16"/>
        <v>0.000407332</v>
      </c>
      <c r="EH24" s="151">
        <f t="shared" si="17"/>
        <v>341.123812347156</v>
      </c>
      <c r="EJ24" s="172">
        <v>45145</v>
      </c>
      <c r="EK24" s="168">
        <v>713.8</v>
      </c>
      <c r="EL24" s="149">
        <f t="shared" si="18"/>
        <v>7.138</v>
      </c>
      <c r="EM24" s="181">
        <f t="shared" si="19"/>
        <v>0.000399202</v>
      </c>
      <c r="EN24" s="151">
        <f t="shared" si="20"/>
        <v>350.93828382636</v>
      </c>
      <c r="EP24" s="173">
        <v>45173</v>
      </c>
      <c r="EQ24" s="186" t="s">
        <v>3440</v>
      </c>
      <c r="ER24" s="149">
        <f t="shared" si="21"/>
        <v>7.1786</v>
      </c>
      <c r="ES24" s="181">
        <f t="shared" si="22"/>
        <v>0.000398406</v>
      </c>
      <c r="ET24" s="151">
        <f t="shared" si="23"/>
        <v>349.650678321987</v>
      </c>
      <c r="EV24" s="173"/>
      <c r="EW24" s="186"/>
      <c r="EX24" s="149"/>
      <c r="EY24" s="181"/>
      <c r="EZ24" s="151"/>
      <c r="FB24" s="173">
        <v>45236</v>
      </c>
      <c r="FC24" s="186">
        <v>717.8</v>
      </c>
      <c r="FD24" s="149">
        <f t="shared" si="27"/>
        <v>7.178</v>
      </c>
      <c r="FE24" s="181">
        <f t="shared" si="28"/>
        <v>0.000399202</v>
      </c>
      <c r="FF24" s="151">
        <f t="shared" si="29"/>
        <v>348.982651149701</v>
      </c>
      <c r="FH24" s="173">
        <v>45265</v>
      </c>
      <c r="FI24" s="186">
        <v>711.27</v>
      </c>
      <c r="FJ24" s="149">
        <f t="shared" si="30"/>
        <v>7.1127</v>
      </c>
      <c r="FK24" s="181">
        <f t="shared" si="31"/>
        <v>0.000397614</v>
      </c>
      <c r="FL24" s="151">
        <f t="shared" si="32"/>
        <v>353.593148431899</v>
      </c>
      <c r="FN24" s="173"/>
      <c r="FO24" s="186"/>
      <c r="FP24" s="149"/>
      <c r="FQ24" s="181"/>
      <c r="FR24" s="151"/>
      <c r="FT24" s="173">
        <v>45356</v>
      </c>
      <c r="FU24" s="186">
        <v>710.27</v>
      </c>
      <c r="FV24" s="149">
        <f t="shared" si="36"/>
        <v>7.1027</v>
      </c>
      <c r="FW24" s="181">
        <f t="shared" si="37"/>
        <v>0.000387597</v>
      </c>
      <c r="FX24" s="151">
        <f t="shared" si="38"/>
        <v>363.242052909482</v>
      </c>
      <c r="FZ24" s="173">
        <v>45384</v>
      </c>
      <c r="GA24" s="186">
        <v>709.57</v>
      </c>
      <c r="GB24" s="149">
        <f t="shared" si="39"/>
        <v>7.0957</v>
      </c>
      <c r="GC24" s="181">
        <f t="shared" si="40"/>
        <v>0.0003861</v>
      </c>
      <c r="GD24" s="151">
        <f t="shared" si="41"/>
        <v>365.010159674534</v>
      </c>
      <c r="GF24" s="173">
        <v>45419</v>
      </c>
      <c r="GG24" s="186">
        <v>710.02</v>
      </c>
      <c r="GH24" s="149">
        <f t="shared" si="42"/>
        <v>7.1002</v>
      </c>
      <c r="GI24" s="181">
        <f t="shared" si="43"/>
        <v>0.000384615</v>
      </c>
      <c r="GJ24" s="151">
        <f t="shared" si="44"/>
        <v>366.187234162784</v>
      </c>
      <c r="GL24" s="173">
        <v>45446</v>
      </c>
      <c r="GM24" s="186">
        <v>710.86</v>
      </c>
      <c r="GN24" s="149">
        <f t="shared" si="45"/>
        <v>7.1086</v>
      </c>
      <c r="GO24" s="181">
        <f t="shared" si="46"/>
        <v>0.000380952</v>
      </c>
      <c r="GP24" s="151">
        <f t="shared" si="47"/>
        <v>369.271393101683</v>
      </c>
      <c r="GR24" s="173">
        <v>45478</v>
      </c>
      <c r="GS24" s="186">
        <v>712.89</v>
      </c>
      <c r="GT24" s="149">
        <f t="shared" si="48"/>
        <v>7.1289</v>
      </c>
      <c r="GU24" s="181">
        <f t="shared" si="122"/>
        <v>0.000369686</v>
      </c>
      <c r="GV24" s="151">
        <f t="shared" si="49"/>
        <v>379.44118950344</v>
      </c>
      <c r="GX24" s="173">
        <v>45510</v>
      </c>
      <c r="GY24" s="186">
        <v>713.18</v>
      </c>
      <c r="GZ24" s="149">
        <f t="shared" si="123"/>
        <v>7.1318</v>
      </c>
      <c r="HA24" s="181">
        <f t="shared" si="124"/>
        <v>0.000369004</v>
      </c>
      <c r="HB24" s="151">
        <f t="shared" si="125"/>
        <v>379.987902577458</v>
      </c>
      <c r="HD24" s="147">
        <v>45537</v>
      </c>
      <c r="HE24" s="152">
        <v>710.27</v>
      </c>
      <c r="HF24" s="149">
        <f t="shared" si="50"/>
        <v>7.1027</v>
      </c>
      <c r="HG24" s="181">
        <f>HG$2</f>
        <v>0.0003663</v>
      </c>
      <c r="HH24" s="151">
        <f t="shared" si="126"/>
        <v>384.36126121091</v>
      </c>
      <c r="HJ24" s="147"/>
      <c r="HK24" s="152"/>
      <c r="HL24" s="149"/>
      <c r="HM24" s="181"/>
      <c r="HN24" s="151"/>
      <c r="HP24" s="147">
        <v>45601</v>
      </c>
      <c r="HQ24" s="177">
        <v>710.16</v>
      </c>
      <c r="HR24" s="149">
        <f t="shared" si="129"/>
        <v>7.1016</v>
      </c>
      <c r="HS24" s="181">
        <f>HS$2</f>
        <v>0.000378072</v>
      </c>
      <c r="HT24" s="151">
        <f t="shared" si="130"/>
        <v>372.451114706617</v>
      </c>
      <c r="HV24" s="147">
        <v>45631</v>
      </c>
      <c r="HW24" s="152">
        <v>718.79</v>
      </c>
      <c r="HX24" s="149">
        <f t="shared" si="51"/>
        <v>7.1879</v>
      </c>
      <c r="HY24" s="181">
        <f>HY$2</f>
        <v>0.000408997955009684</v>
      </c>
      <c r="HZ24" s="151">
        <f t="shared" si="52"/>
        <v>340.154982679675</v>
      </c>
      <c r="IB24" s="147"/>
      <c r="IC24" s="152"/>
      <c r="ID24" s="149"/>
      <c r="IE24" s="181"/>
      <c r="IF24" s="151"/>
      <c r="IH24" s="147"/>
      <c r="II24" s="152"/>
      <c r="IJ24" s="149"/>
      <c r="IK24" s="181"/>
      <c r="IL24" s="151"/>
      <c r="IN24" s="147">
        <v>45721</v>
      </c>
      <c r="IO24" s="152">
        <v>717.14</v>
      </c>
      <c r="IP24" s="149">
        <f t="shared" si="55"/>
        <v>7.1714</v>
      </c>
      <c r="IQ24" s="181">
        <f>IQ$2</f>
        <v>0.000377358490566418</v>
      </c>
      <c r="IR24" s="151">
        <f t="shared" si="56"/>
        <v>369.523384554945</v>
      </c>
      <c r="IT24" s="170">
        <v>45750</v>
      </c>
      <c r="IU24" s="152">
        <v>718.89</v>
      </c>
      <c r="IV24" s="149">
        <f t="shared" si="57"/>
        <v>7.1889</v>
      </c>
      <c r="IW24" s="181">
        <f>IW$2</f>
        <v>0.000371747211896065</v>
      </c>
      <c r="IX24" s="151">
        <f t="shared" si="58"/>
        <v>374.187984253347</v>
      </c>
      <c r="IZ24" s="170">
        <v>45783</v>
      </c>
      <c r="JA24" s="152">
        <v>720.08</v>
      </c>
      <c r="JB24" s="149">
        <f t="shared" si="59"/>
        <v>7.2008</v>
      </c>
      <c r="JC24" s="181">
        <f>JC$2</f>
        <v>0.000372786579683063</v>
      </c>
      <c r="JD24" s="151">
        <f t="shared" si="60"/>
        <v>372.528052438686</v>
      </c>
      <c r="JF24" s="170">
        <v>45812</v>
      </c>
      <c r="JG24" s="152">
        <v>718.86</v>
      </c>
      <c r="JH24" s="149">
        <f t="shared" si="61"/>
        <v>7.1886</v>
      </c>
      <c r="JI24" s="181">
        <f>JI$2</f>
        <v>0.000379506641365931</v>
      </c>
      <c r="JJ24" s="151">
        <f t="shared" si="62"/>
        <v>366.552597168021</v>
      </c>
      <c r="JL24" s="147">
        <v>45845</v>
      </c>
      <c r="JM24" s="152">
        <v>715.06</v>
      </c>
      <c r="JN24" s="149">
        <f t="shared" si="63"/>
        <v>7.1506</v>
      </c>
      <c r="JO24" s="181">
        <f>JO$2</f>
        <v>0.000389105058365833</v>
      </c>
      <c r="JP24" s="151">
        <f t="shared" si="64"/>
        <v>359.410399127277</v>
      </c>
      <c r="JR24" s="147">
        <v>45874</v>
      </c>
      <c r="JS24" s="152">
        <v>713.66</v>
      </c>
      <c r="JT24" s="149">
        <f t="shared" si="65"/>
        <v>7.1366</v>
      </c>
      <c r="JU24" s="181">
        <f>JU$2</f>
        <v>0.000398803589232621</v>
      </c>
      <c r="JV24" s="151">
        <f t="shared" si="66"/>
        <v>351.357789423255</v>
      </c>
      <c r="JX24" s="147">
        <v>45904</v>
      </c>
      <c r="JY24" s="152">
        <v>710.52</v>
      </c>
      <c r="JZ24" s="149">
        <f t="shared" si="67"/>
        <v>7.1052</v>
      </c>
      <c r="KA24" s="181">
        <f>KA$2</f>
        <v>0.000407331975560629</v>
      </c>
      <c r="KB24" s="151">
        <f t="shared" si="68"/>
        <v>345.521589821075</v>
      </c>
      <c r="KD24" s="147"/>
      <c r="KE24" s="152"/>
      <c r="KF24" s="149"/>
      <c r="KG24" s="181"/>
      <c r="KH24" s="151"/>
      <c r="KJ24" s="147">
        <v>45965</v>
      </c>
      <c r="KK24" s="148">
        <v>708.85</v>
      </c>
      <c r="KL24" s="149">
        <f t="shared" si="71"/>
        <v>7.0885</v>
      </c>
      <c r="KM24" s="181">
        <f>KM$2</f>
        <v>0.000406091370558754</v>
      </c>
      <c r="KN24" s="151">
        <f t="shared" si="72"/>
        <v>347.393665796389</v>
      </c>
      <c r="KP24" s="147">
        <v>45996</v>
      </c>
      <c r="KQ24" s="148">
        <v>707.49</v>
      </c>
      <c r="KR24" s="149">
        <f t="shared" si="155"/>
        <v>7.0749</v>
      </c>
      <c r="KS24" s="181">
        <f>KS$2</f>
        <v>0.000404858299594806</v>
      </c>
      <c r="KT24" s="151">
        <f t="shared" si="74"/>
        <v>349.121542354245</v>
      </c>
      <c r="KV24" s="147">
        <v>46028</v>
      </c>
      <c r="KW24" s="148">
        <v>701.73</v>
      </c>
      <c r="KX24" s="149">
        <f t="shared" si="75"/>
        <v>7.0173</v>
      </c>
      <c r="KY24" s="181">
        <f>KY$2</f>
        <v>0.000389863547758529</v>
      </c>
      <c r="KZ24" s="151">
        <f t="shared" si="76"/>
        <v>365.52520200054</v>
      </c>
      <c r="LB24" s="147"/>
      <c r="LC24" s="148"/>
      <c r="LD24" s="149"/>
      <c r="LE24" s="181"/>
      <c r="LF24" s="151"/>
      <c r="LH24" s="147">
        <v>46086</v>
      </c>
      <c r="LI24" s="148">
        <v>690.07</v>
      </c>
      <c r="LJ24" s="149">
        <f t="shared" si="152"/>
        <v>6.9007</v>
      </c>
      <c r="LK24" s="181">
        <f t="shared" si="153"/>
        <v>0.000386847195357504</v>
      </c>
      <c r="LL24" s="151">
        <f t="shared" si="154"/>
        <v>374.599678293826</v>
      </c>
      <c r="LN24" s="147">
        <v>46115</v>
      </c>
      <c r="LO24" s="148">
        <v>689.29</v>
      </c>
      <c r="LP24" s="149">
        <f t="shared" si="81"/>
        <v>6.8929</v>
      </c>
      <c r="LQ24" s="181">
        <f>LQ$2</f>
        <v>0.00038535645472082</v>
      </c>
      <c r="LR24" s="151">
        <f t="shared" si="82"/>
        <v>376.474343164507</v>
      </c>
      <c r="LT24" s="147"/>
      <c r="LU24" s="148"/>
      <c r="LV24" s="149"/>
      <c r="LW24" s="181"/>
      <c r="LX24" s="151"/>
      <c r="LZ24" s="147">
        <v>46176</v>
      </c>
      <c r="MA24" s="148">
        <v>681.84</v>
      </c>
      <c r="MB24" s="149">
        <f t="shared" si="85"/>
        <v>6.8184</v>
      </c>
      <c r="MC24" s="181">
        <f>MC$2</f>
        <v>0.000380952380952127</v>
      </c>
      <c r="MD24" s="151">
        <f t="shared" si="86"/>
        <v>384.987680394484</v>
      </c>
    </row>
    <row r="25" spans="2:342">
      <c r="B25" s="168" t="s">
        <v>2099</v>
      </c>
      <c r="C25" s="168" t="s">
        <v>3873</v>
      </c>
      <c r="D25" s="149">
        <f t="shared" si="87"/>
        <v>6.468</v>
      </c>
      <c r="E25" s="181">
        <v>0.000432900432900433</v>
      </c>
      <c r="F25" s="151">
        <f t="shared" si="156"/>
        <v>357.142857142857</v>
      </c>
      <c r="H25" s="168"/>
      <c r="I25" s="168"/>
      <c r="J25" s="149"/>
      <c r="K25" s="181"/>
      <c r="L25" s="151"/>
      <c r="N25" s="168" t="s">
        <v>613</v>
      </c>
      <c r="O25" s="168" t="s">
        <v>614</v>
      </c>
      <c r="P25" s="149">
        <f t="shared" si="91"/>
        <v>6.4079</v>
      </c>
      <c r="Q25" s="181">
        <v>0.000434782608695652</v>
      </c>
      <c r="R25" s="151">
        <f t="shared" si="92"/>
        <v>358.931943382388</v>
      </c>
      <c r="T25" s="168" t="s">
        <v>615</v>
      </c>
      <c r="U25" s="168" t="s">
        <v>526</v>
      </c>
      <c r="V25" s="149">
        <f t="shared" si="93"/>
        <v>6.3702</v>
      </c>
      <c r="W25" s="181">
        <v>0.000434782608695652</v>
      </c>
      <c r="X25" s="151">
        <f t="shared" si="141"/>
        <v>361.056167781232</v>
      </c>
      <c r="Z25" s="168"/>
      <c r="AA25" s="168"/>
      <c r="AB25" s="149"/>
      <c r="AC25" s="181"/>
      <c r="AD25" s="151"/>
      <c r="AF25" s="168"/>
      <c r="AG25" s="168"/>
      <c r="AH25" s="149"/>
      <c r="AI25" s="181"/>
      <c r="AJ25" s="151"/>
      <c r="AL25" s="168" t="s">
        <v>616</v>
      </c>
      <c r="AM25" s="168" t="s">
        <v>617</v>
      </c>
      <c r="AN25" s="149">
        <f t="shared" si="100"/>
        <v>6.3288</v>
      </c>
      <c r="AO25" s="181">
        <v>0.000431034482758621</v>
      </c>
      <c r="AP25" s="151">
        <f t="shared" si="144"/>
        <v>366.578182277841</v>
      </c>
      <c r="AR25" s="168"/>
      <c r="AS25" s="168"/>
      <c r="AT25" s="149"/>
      <c r="AU25" s="181"/>
      <c r="AV25" s="151"/>
      <c r="AX25" s="168"/>
      <c r="AY25" s="168"/>
      <c r="AZ25" s="149"/>
      <c r="BA25" s="181"/>
      <c r="BB25" s="151"/>
      <c r="BD25" s="168" t="s">
        <v>618</v>
      </c>
      <c r="BE25" s="168" t="s">
        <v>619</v>
      </c>
      <c r="BF25" s="149">
        <f t="shared" ref="BF25:BF26" si="157">BE25/100</f>
        <v>6.7095</v>
      </c>
      <c r="BG25" s="181">
        <v>0.00042863266180883</v>
      </c>
      <c r="BH25" s="151">
        <f t="shared" ref="BH25:BH26" si="158">1/(BF25*BG25)</f>
        <v>347.715925180714</v>
      </c>
      <c r="BJ25" s="168" t="s">
        <v>620</v>
      </c>
      <c r="BK25" s="168" t="s">
        <v>621</v>
      </c>
      <c r="BL25" s="149">
        <f t="shared" si="108"/>
        <v>6.7071</v>
      </c>
      <c r="BM25" s="181">
        <v>0.000428816466552316</v>
      </c>
      <c r="BN25" s="151">
        <f t="shared" si="148"/>
        <v>347.691252553264</v>
      </c>
      <c r="BP25" s="168" t="s">
        <v>622</v>
      </c>
      <c r="BQ25" s="168" t="s">
        <v>623</v>
      </c>
      <c r="BR25" s="149">
        <f t="shared" si="110"/>
        <v>6.7636</v>
      </c>
      <c r="BS25" s="181">
        <v>0.000428816466552316</v>
      </c>
      <c r="BT25" s="151">
        <f t="shared" si="149"/>
        <v>344.786799929032</v>
      </c>
      <c r="BV25" s="168" t="s">
        <v>624</v>
      </c>
      <c r="BW25" s="168" t="s">
        <v>625</v>
      </c>
      <c r="BX25" s="149">
        <f t="shared" si="112"/>
        <v>6.8917</v>
      </c>
      <c r="BY25" s="181">
        <v>0.000428816466552316</v>
      </c>
      <c r="BZ25" s="151">
        <f t="shared" si="150"/>
        <v>338.378048957441</v>
      </c>
      <c r="CB25" s="168"/>
      <c r="CC25" s="168"/>
      <c r="CD25" s="149"/>
      <c r="CE25" s="181"/>
      <c r="CF25" s="151"/>
      <c r="CH25" s="168" t="s">
        <v>626</v>
      </c>
      <c r="CI25" s="168" t="s">
        <v>627</v>
      </c>
      <c r="CJ25" s="149">
        <f t="shared" si="116"/>
        <v>7.2472</v>
      </c>
      <c r="CK25" s="181">
        <v>0.000428816466552316</v>
      </c>
      <c r="CL25" s="151">
        <f t="shared" si="117"/>
        <v>321.779445854951</v>
      </c>
      <c r="CN25" s="168" t="s">
        <v>628</v>
      </c>
      <c r="CO25" s="168" t="s">
        <v>629</v>
      </c>
      <c r="CP25" s="149">
        <f t="shared" si="0"/>
        <v>7.0384</v>
      </c>
      <c r="CQ25" s="181">
        <v>0.000428816466552316</v>
      </c>
      <c r="CR25" s="151">
        <f t="shared" si="1"/>
        <v>331.325301204819</v>
      </c>
      <c r="CT25" s="168"/>
      <c r="CU25" s="168"/>
      <c r="CV25" s="149"/>
      <c r="CW25" s="181"/>
      <c r="CX25" s="151"/>
      <c r="CZ25" s="172">
        <v>44958</v>
      </c>
      <c r="DA25" s="168">
        <v>674.92</v>
      </c>
      <c r="DB25" s="149">
        <f t="shared" si="118"/>
        <v>6.7492</v>
      </c>
      <c r="DC25" s="181">
        <f t="shared" si="119"/>
        <v>0.000428816</v>
      </c>
      <c r="DD25" s="151">
        <f t="shared" si="120"/>
        <v>345.522808217087</v>
      </c>
      <c r="DF25" s="172">
        <v>44991</v>
      </c>
      <c r="DG25" s="168">
        <v>689.51</v>
      </c>
      <c r="DH25" s="149">
        <f t="shared" si="4"/>
        <v>6.8951</v>
      </c>
      <c r="DI25" s="181">
        <f t="shared" si="5"/>
        <v>0.000428816</v>
      </c>
      <c r="DJ25" s="151">
        <f t="shared" si="6"/>
        <v>338.211561430401</v>
      </c>
      <c r="DL25" s="172"/>
      <c r="DM25" s="168"/>
      <c r="DN25" s="149"/>
      <c r="DO25" s="181"/>
      <c r="DP25" s="151"/>
      <c r="DR25" s="172">
        <v>45050</v>
      </c>
      <c r="DS25" s="168">
        <v>690.54</v>
      </c>
      <c r="DT25" s="149">
        <f t="shared" si="9"/>
        <v>6.9054</v>
      </c>
      <c r="DU25" s="181">
        <f t="shared" si="10"/>
        <v>0.000422833</v>
      </c>
      <c r="DV25" s="151">
        <f t="shared" si="11"/>
        <v>342.485575574913</v>
      </c>
      <c r="DX25" s="172">
        <v>45078</v>
      </c>
      <c r="DY25" s="168">
        <v>709.65</v>
      </c>
      <c r="DZ25" s="149">
        <f t="shared" si="12"/>
        <v>7.0965</v>
      </c>
      <c r="EA25" s="181">
        <f t="shared" si="13"/>
        <v>0.00041407867494824</v>
      </c>
      <c r="EB25" s="151">
        <f t="shared" si="14"/>
        <v>340.308602832382</v>
      </c>
      <c r="ED25" s="172">
        <v>45111</v>
      </c>
      <c r="EE25" s="168">
        <v>720.46</v>
      </c>
      <c r="EF25" s="149">
        <f t="shared" si="15"/>
        <v>7.2046</v>
      </c>
      <c r="EG25" s="181">
        <f t="shared" si="16"/>
        <v>0.000407332</v>
      </c>
      <c r="EH25" s="151">
        <f t="shared" si="17"/>
        <v>340.754497501597</v>
      </c>
      <c r="EJ25" s="172">
        <v>45142</v>
      </c>
      <c r="EK25" s="168">
        <v>714.18</v>
      </c>
      <c r="EL25" s="149">
        <f t="shared" si="18"/>
        <v>7.1418</v>
      </c>
      <c r="EM25" s="181">
        <f t="shared" si="19"/>
        <v>0.000399202</v>
      </c>
      <c r="EN25" s="151">
        <f t="shared" si="20"/>
        <v>350.751557023797</v>
      </c>
      <c r="EP25" s="173">
        <v>45170</v>
      </c>
      <c r="EQ25" s="186" t="s">
        <v>3874</v>
      </c>
      <c r="ER25" s="149">
        <f t="shared" si="21"/>
        <v>7.1788</v>
      </c>
      <c r="ES25" s="181">
        <f t="shared" si="22"/>
        <v>0.000398406</v>
      </c>
      <c r="ET25" s="151">
        <f t="shared" si="23"/>
        <v>349.640937120719</v>
      </c>
      <c r="EV25" s="173"/>
      <c r="EW25" s="186"/>
      <c r="EX25" s="149"/>
      <c r="EY25" s="181"/>
      <c r="EZ25" s="151"/>
      <c r="FB25" s="173">
        <v>45233</v>
      </c>
      <c r="FC25" s="186">
        <v>717.96</v>
      </c>
      <c r="FD25" s="149">
        <f t="shared" si="27"/>
        <v>7.1796</v>
      </c>
      <c r="FE25" s="181">
        <f t="shared" si="28"/>
        <v>0.000399202</v>
      </c>
      <c r="FF25" s="151">
        <f t="shared" si="29"/>
        <v>348.904879095292</v>
      </c>
      <c r="FH25" s="173">
        <v>45264</v>
      </c>
      <c r="FI25" s="186">
        <v>710.11</v>
      </c>
      <c r="FJ25" s="149">
        <f t="shared" si="30"/>
        <v>7.1011</v>
      </c>
      <c r="FK25" s="181">
        <f t="shared" si="31"/>
        <v>0.000397614</v>
      </c>
      <c r="FL25" s="151">
        <f t="shared" si="32"/>
        <v>354.170760424662</v>
      </c>
      <c r="FN25" s="173"/>
      <c r="FO25" s="186"/>
      <c r="FP25" s="149"/>
      <c r="FQ25" s="181"/>
      <c r="FR25" s="151"/>
      <c r="FT25" s="173">
        <v>45355</v>
      </c>
      <c r="FU25" s="186">
        <v>710.2</v>
      </c>
      <c r="FV25" s="149">
        <f t="shared" si="36"/>
        <v>7.102</v>
      </c>
      <c r="FW25" s="181">
        <f t="shared" si="37"/>
        <v>0.000387597</v>
      </c>
      <c r="FX25" s="151">
        <f t="shared" si="38"/>
        <v>363.277855421033</v>
      </c>
      <c r="FZ25" s="173">
        <v>45383</v>
      </c>
      <c r="GA25" s="186">
        <v>709.38</v>
      </c>
      <c r="GB25" s="149">
        <f t="shared" si="39"/>
        <v>7.0938</v>
      </c>
      <c r="GC25" s="181">
        <f t="shared" si="40"/>
        <v>0.0003861</v>
      </c>
      <c r="GD25" s="151">
        <f t="shared" si="41"/>
        <v>365.107923821166</v>
      </c>
      <c r="GF25" s="173">
        <v>45418</v>
      </c>
      <c r="GG25" s="186">
        <v>709.94</v>
      </c>
      <c r="GH25" s="149">
        <f t="shared" si="42"/>
        <v>7.0994</v>
      </c>
      <c r="GI25" s="181">
        <f t="shared" si="43"/>
        <v>0.000384615</v>
      </c>
      <c r="GJ25" s="151">
        <f t="shared" si="44"/>
        <v>366.228498183311</v>
      </c>
      <c r="GL25" s="173"/>
      <c r="GM25" s="186"/>
      <c r="GN25" s="149"/>
      <c r="GO25" s="181"/>
      <c r="GP25" s="151"/>
      <c r="GR25" s="173">
        <v>45477</v>
      </c>
      <c r="GS25" s="186">
        <v>713.05</v>
      </c>
      <c r="GT25" s="149">
        <f t="shared" si="48"/>
        <v>7.1305</v>
      </c>
      <c r="GU25" s="181">
        <f t="shared" si="122"/>
        <v>0.000369686</v>
      </c>
      <c r="GV25" s="151">
        <f t="shared" si="49"/>
        <v>379.35604738112</v>
      </c>
      <c r="GX25" s="173">
        <v>45509</v>
      </c>
      <c r="GY25" s="186">
        <v>713.45</v>
      </c>
      <c r="GZ25" s="149">
        <f t="shared" si="123"/>
        <v>7.1345</v>
      </c>
      <c r="HA25" s="181">
        <f t="shared" si="124"/>
        <v>0.000369004</v>
      </c>
      <c r="HB25" s="151">
        <f t="shared" si="125"/>
        <v>379.844098899981</v>
      </c>
      <c r="HD25" s="173"/>
      <c r="HE25" s="186"/>
      <c r="HF25" s="149"/>
      <c r="HG25" s="181"/>
      <c r="HH25" s="151"/>
      <c r="HJ25" s="173"/>
      <c r="HK25" s="186"/>
      <c r="HL25" s="149"/>
      <c r="HM25" s="181"/>
      <c r="HN25" s="151"/>
      <c r="HP25" s="147">
        <v>45600</v>
      </c>
      <c r="HQ25" s="203">
        <v>712.03</v>
      </c>
      <c r="HR25" s="149">
        <f t="shared" si="129"/>
        <v>7.1203</v>
      </c>
      <c r="HS25" s="181">
        <f>HS$2</f>
        <v>0.000378072</v>
      </c>
      <c r="HT25" s="151">
        <f t="shared" si="130"/>
        <v>371.472948639876</v>
      </c>
      <c r="HV25" s="147">
        <v>45630</v>
      </c>
      <c r="HW25" s="152">
        <v>719.34</v>
      </c>
      <c r="HX25" s="149">
        <f t="shared" si="51"/>
        <v>7.1934</v>
      </c>
      <c r="HY25" s="181">
        <f>HY$2</f>
        <v>0.000408997955009684</v>
      </c>
      <c r="HZ25" s="151">
        <f t="shared" si="52"/>
        <v>339.894903662139</v>
      </c>
      <c r="IB25" s="147"/>
      <c r="IC25" s="152"/>
      <c r="ID25" s="149"/>
      <c r="IE25" s="181"/>
      <c r="IF25" s="151"/>
      <c r="IH25" s="147"/>
      <c r="II25" s="152"/>
      <c r="IJ25" s="149"/>
      <c r="IK25" s="181"/>
      <c r="IL25" s="151"/>
      <c r="IN25" s="147">
        <v>45720</v>
      </c>
      <c r="IO25" s="152">
        <v>717.39</v>
      </c>
      <c r="IP25" s="149">
        <f t="shared" si="55"/>
        <v>7.1739</v>
      </c>
      <c r="IQ25" s="181">
        <f>IQ$2</f>
        <v>0.000377358490566418</v>
      </c>
      <c r="IR25" s="151">
        <f t="shared" si="56"/>
        <v>369.394611020133</v>
      </c>
      <c r="IT25" s="170">
        <v>45749</v>
      </c>
      <c r="IU25" s="152">
        <v>717.93</v>
      </c>
      <c r="IV25" s="149">
        <f t="shared" si="57"/>
        <v>7.1793</v>
      </c>
      <c r="IW25" s="181">
        <f>IW$2</f>
        <v>0.000371747211896065</v>
      </c>
      <c r="IX25" s="151">
        <f t="shared" si="58"/>
        <v>374.688340088711</v>
      </c>
      <c r="IZ25" s="170"/>
      <c r="JA25" s="152"/>
      <c r="JB25" s="149"/>
      <c r="JC25" s="181"/>
      <c r="JD25" s="151"/>
      <c r="JF25" s="170">
        <v>45811</v>
      </c>
      <c r="JG25" s="152">
        <v>718.69</v>
      </c>
      <c r="JH25" s="149">
        <f t="shared" si="61"/>
        <v>7.1869</v>
      </c>
      <c r="JI25" s="181">
        <f>JI$2</f>
        <v>0.000379506641365931</v>
      </c>
      <c r="JJ25" s="151">
        <f t="shared" si="62"/>
        <v>366.63930206376</v>
      </c>
      <c r="JL25" s="147">
        <v>45842</v>
      </c>
      <c r="JM25" s="152">
        <v>715.35</v>
      </c>
      <c r="JN25" s="149">
        <f t="shared" si="63"/>
        <v>7.1535</v>
      </c>
      <c r="JO25" s="181">
        <f>JO$2</f>
        <v>0.000389105058365833</v>
      </c>
      <c r="JP25" s="151">
        <f t="shared" si="64"/>
        <v>359.264695603482</v>
      </c>
      <c r="JR25" s="147">
        <v>45873</v>
      </c>
      <c r="JS25" s="152">
        <v>713.95</v>
      </c>
      <c r="JT25" s="149">
        <f t="shared" si="65"/>
        <v>7.1395</v>
      </c>
      <c r="JU25" s="181">
        <f>JU$2</f>
        <v>0.000398803589232621</v>
      </c>
      <c r="JV25" s="151">
        <f t="shared" si="66"/>
        <v>351.215071083129</v>
      </c>
      <c r="JX25" s="147">
        <v>45903</v>
      </c>
      <c r="JY25" s="152">
        <v>711.08</v>
      </c>
      <c r="JZ25" s="149">
        <f t="shared" si="67"/>
        <v>7.1108</v>
      </c>
      <c r="KA25" s="181">
        <f>KA$2</f>
        <v>0.000407331975560629</v>
      </c>
      <c r="KB25" s="151">
        <f t="shared" si="68"/>
        <v>345.249479664271</v>
      </c>
      <c r="KD25" s="147"/>
      <c r="KE25" s="152"/>
      <c r="KF25" s="149"/>
      <c r="KG25" s="181"/>
      <c r="KH25" s="151"/>
      <c r="KJ25" s="147">
        <v>45964</v>
      </c>
      <c r="KK25" s="148">
        <v>708.67</v>
      </c>
      <c r="KL25" s="149">
        <f t="shared" si="71"/>
        <v>7.0867</v>
      </c>
      <c r="KM25" s="181">
        <f>KM$2</f>
        <v>0.000406091370558754</v>
      </c>
      <c r="KN25" s="151">
        <f t="shared" si="72"/>
        <v>347.481902718854</v>
      </c>
      <c r="KP25" s="147">
        <v>45995</v>
      </c>
      <c r="KQ25" s="148">
        <v>707.33</v>
      </c>
      <c r="KR25" s="149">
        <f t="shared" si="155"/>
        <v>7.0733</v>
      </c>
      <c r="KS25" s="181">
        <f>KS$2</f>
        <v>0.000404858299594806</v>
      </c>
      <c r="KT25" s="151">
        <f t="shared" si="74"/>
        <v>349.200514611574</v>
      </c>
      <c r="KV25" s="147">
        <v>46027</v>
      </c>
      <c r="KW25" s="148">
        <v>702.3</v>
      </c>
      <c r="KX25" s="149">
        <f t="shared" si="75"/>
        <v>7.023</v>
      </c>
      <c r="KY25" s="181">
        <f>KY$2</f>
        <v>0.000389863547758529</v>
      </c>
      <c r="KZ25" s="151">
        <f t="shared" si="76"/>
        <v>365.228534813953</v>
      </c>
      <c r="LB25" s="147"/>
      <c r="LC25" s="148"/>
      <c r="LD25" s="149"/>
      <c r="LE25" s="181"/>
      <c r="LF25" s="151"/>
      <c r="LH25" s="147">
        <v>46085</v>
      </c>
      <c r="LI25" s="148">
        <v>691.24</v>
      </c>
      <c r="LJ25" s="149">
        <f t="shared" si="152"/>
        <v>6.9124</v>
      </c>
      <c r="LK25" s="181">
        <f t="shared" si="153"/>
        <v>0.000386847195357504</v>
      </c>
      <c r="LL25" s="151">
        <f t="shared" si="154"/>
        <v>373.965626989498</v>
      </c>
      <c r="LN25" s="147">
        <v>46114</v>
      </c>
      <c r="LO25" s="148">
        <v>688.8</v>
      </c>
      <c r="LP25" s="149">
        <f t="shared" si="81"/>
        <v>6.888</v>
      </c>
      <c r="LQ25" s="181">
        <f>LQ$2</f>
        <v>0.00038535645472082</v>
      </c>
      <c r="LR25" s="151">
        <f t="shared" si="82"/>
        <v>376.742160278547</v>
      </c>
      <c r="LT25" s="147"/>
      <c r="LU25" s="148"/>
      <c r="LV25" s="149"/>
      <c r="LW25" s="181"/>
      <c r="LX25" s="151"/>
      <c r="LZ25" s="147">
        <v>46175</v>
      </c>
      <c r="MA25" s="148">
        <v>681.87</v>
      </c>
      <c r="MB25" s="149">
        <f t="shared" si="85"/>
        <v>6.8187</v>
      </c>
      <c r="MC25" s="181">
        <f>MC$2</f>
        <v>0.000380952380952127</v>
      </c>
      <c r="MD25" s="151">
        <f t="shared" si="86"/>
        <v>384.970742223848</v>
      </c>
    </row>
    <row r="26" spans="2:342">
      <c r="B26" s="168"/>
      <c r="C26" s="168"/>
      <c r="D26" s="149"/>
      <c r="E26" s="181"/>
      <c r="F26" s="151"/>
      <c r="H26" s="168"/>
      <c r="I26" s="168"/>
      <c r="J26" s="149"/>
      <c r="K26" s="181"/>
      <c r="L26" s="151"/>
      <c r="N26" s="168" t="s">
        <v>630</v>
      </c>
      <c r="O26" s="168" t="s">
        <v>631</v>
      </c>
      <c r="P26" s="149">
        <f t="shared" si="91"/>
        <v>6.4009</v>
      </c>
      <c r="Q26" s="181">
        <v>0.000434782608695652</v>
      </c>
      <c r="R26" s="151">
        <f t="shared" si="92"/>
        <v>359.324469996407</v>
      </c>
      <c r="T26" s="168" t="s">
        <v>632</v>
      </c>
      <c r="U26" s="168" t="s">
        <v>595</v>
      </c>
      <c r="V26" s="149">
        <f t="shared" si="93"/>
        <v>6.3738</v>
      </c>
      <c r="W26" s="181">
        <v>0.000434782608695652</v>
      </c>
      <c r="X26" s="151">
        <f t="shared" si="141"/>
        <v>360.852238852804</v>
      </c>
      <c r="Z26" s="168"/>
      <c r="AA26" s="168"/>
      <c r="AB26" s="149"/>
      <c r="AC26" s="181"/>
      <c r="AD26" s="151"/>
      <c r="AF26" s="168"/>
      <c r="AG26" s="168"/>
      <c r="AH26" s="149"/>
      <c r="AI26" s="181"/>
      <c r="AJ26" s="151"/>
      <c r="AL26" s="168" t="s">
        <v>633</v>
      </c>
      <c r="AM26" s="168" t="s">
        <v>634</v>
      </c>
      <c r="AN26" s="149">
        <f t="shared" si="100"/>
        <v>6.3016</v>
      </c>
      <c r="AO26" s="181">
        <v>0.000431034482758621</v>
      </c>
      <c r="AP26" s="151">
        <f t="shared" si="144"/>
        <v>368.160467182937</v>
      </c>
      <c r="AR26" s="168"/>
      <c r="AS26" s="168"/>
      <c r="AT26" s="149"/>
      <c r="AU26" s="181"/>
      <c r="AV26" s="151"/>
      <c r="AX26" s="168"/>
      <c r="AY26" s="168"/>
      <c r="AZ26" s="149"/>
      <c r="BA26" s="181"/>
      <c r="BB26" s="151"/>
      <c r="BD26" s="168" t="s">
        <v>635</v>
      </c>
      <c r="BE26" s="168" t="s">
        <v>636</v>
      </c>
      <c r="BF26" s="149">
        <f t="shared" si="157"/>
        <v>6.6651</v>
      </c>
      <c r="BG26" s="181">
        <v>0.00042863266180883</v>
      </c>
      <c r="BH26" s="151">
        <f t="shared" si="158"/>
        <v>350.032257580531</v>
      </c>
      <c r="BJ26" s="168" t="s">
        <v>637</v>
      </c>
      <c r="BK26" s="168" t="s">
        <v>638</v>
      </c>
      <c r="BL26" s="149">
        <f t="shared" si="108"/>
        <v>6.6863</v>
      </c>
      <c r="BM26" s="181">
        <v>0.000428816466552316</v>
      </c>
      <c r="BN26" s="151">
        <f t="shared" si="148"/>
        <v>348.772863915768</v>
      </c>
      <c r="BP26" s="168" t="s">
        <v>639</v>
      </c>
      <c r="BQ26" s="168" t="s">
        <v>640</v>
      </c>
      <c r="BR26" s="149">
        <f t="shared" si="110"/>
        <v>6.7813</v>
      </c>
      <c r="BS26" s="181">
        <v>0.000428816466552316</v>
      </c>
      <c r="BT26" s="151">
        <f t="shared" si="149"/>
        <v>343.886865350301</v>
      </c>
      <c r="BV26" s="168" t="s">
        <v>641</v>
      </c>
      <c r="BW26" s="168" t="s">
        <v>642</v>
      </c>
      <c r="BX26" s="149">
        <f t="shared" si="112"/>
        <v>6.8821</v>
      </c>
      <c r="BY26" s="181">
        <v>0.000428816466552316</v>
      </c>
      <c r="BZ26" s="151">
        <f t="shared" si="150"/>
        <v>338.850060301361</v>
      </c>
      <c r="CB26" s="168"/>
      <c r="CC26" s="168"/>
      <c r="CD26" s="149"/>
      <c r="CE26" s="181"/>
      <c r="CF26" s="151"/>
      <c r="CH26" s="168" t="s">
        <v>643</v>
      </c>
      <c r="CI26" s="168" t="s">
        <v>644</v>
      </c>
      <c r="CJ26" s="149">
        <f t="shared" si="116"/>
        <v>7.2197</v>
      </c>
      <c r="CK26" s="181">
        <v>0.000428816466552316</v>
      </c>
      <c r="CL26" s="151">
        <f t="shared" si="117"/>
        <v>323.005111015693</v>
      </c>
      <c r="CN26" s="168" t="s">
        <v>645</v>
      </c>
      <c r="CO26" s="168" t="s">
        <v>646</v>
      </c>
      <c r="CP26" s="149">
        <f t="shared" si="0"/>
        <v>7.0542</v>
      </c>
      <c r="CQ26" s="181">
        <v>0.000428816466552316</v>
      </c>
      <c r="CR26" s="151">
        <f t="shared" si="1"/>
        <v>330.58319866179</v>
      </c>
      <c r="CT26" s="168"/>
      <c r="CU26" s="168"/>
      <c r="CV26" s="149"/>
      <c r="CW26" s="181"/>
      <c r="CX26" s="151"/>
      <c r="CZ26" s="168"/>
      <c r="DA26" s="168"/>
      <c r="DB26" s="149"/>
      <c r="DC26" s="181"/>
      <c r="DD26" s="151"/>
      <c r="DF26" s="172">
        <v>44988</v>
      </c>
      <c r="DG26" s="168">
        <v>691.17</v>
      </c>
      <c r="DH26" s="149">
        <f t="shared" si="4"/>
        <v>6.9117</v>
      </c>
      <c r="DI26" s="181">
        <f t="shared" si="5"/>
        <v>0.000428816</v>
      </c>
      <c r="DJ26" s="151">
        <f t="shared" si="6"/>
        <v>337.399270399288</v>
      </c>
      <c r="DL26" s="172"/>
      <c r="DM26" s="168"/>
      <c r="DN26" s="149"/>
      <c r="DO26" s="181"/>
      <c r="DP26" s="151"/>
      <c r="DR26" s="172"/>
      <c r="DS26" s="168"/>
      <c r="DT26" s="149"/>
      <c r="DU26" s="181"/>
      <c r="DV26" s="151"/>
      <c r="DX26" s="172"/>
      <c r="DY26" s="168"/>
      <c r="DZ26" s="149"/>
      <c r="EA26" s="181"/>
      <c r="EB26" s="151"/>
      <c r="ED26" s="172">
        <v>45110</v>
      </c>
      <c r="EE26" s="168">
        <v>721.57</v>
      </c>
      <c r="EF26" s="149">
        <f t="shared" si="15"/>
        <v>7.2157</v>
      </c>
      <c r="EG26" s="181">
        <f t="shared" si="16"/>
        <v>0.000407332</v>
      </c>
      <c r="EH26" s="151">
        <f t="shared" si="17"/>
        <v>340.230310669791</v>
      </c>
      <c r="EJ26" s="172">
        <v>45141</v>
      </c>
      <c r="EK26" s="168">
        <v>714.95</v>
      </c>
      <c r="EL26" s="149">
        <f t="shared" si="18"/>
        <v>7.1495</v>
      </c>
      <c r="EM26" s="181">
        <f t="shared" si="19"/>
        <v>0.000399202</v>
      </c>
      <c r="EN26" s="151">
        <f t="shared" si="20"/>
        <v>350.373798161068</v>
      </c>
      <c r="EP26" s="172"/>
      <c r="EQ26" s="168"/>
      <c r="ER26" s="149"/>
      <c r="ES26" s="181"/>
      <c r="ET26" s="151"/>
      <c r="EV26" s="172"/>
      <c r="EW26" s="168"/>
      <c r="EX26" s="149"/>
      <c r="EY26" s="181"/>
      <c r="EZ26" s="151"/>
      <c r="FB26" s="172">
        <v>45232</v>
      </c>
      <c r="FC26" s="168">
        <v>717.97</v>
      </c>
      <c r="FD26" s="149">
        <f t="shared" si="27"/>
        <v>7.1797</v>
      </c>
      <c r="FE26" s="181">
        <f t="shared" si="28"/>
        <v>0.000399202</v>
      </c>
      <c r="FF26" s="151">
        <f t="shared" si="29"/>
        <v>348.900019492814</v>
      </c>
      <c r="FH26" s="172">
        <v>45261</v>
      </c>
      <c r="FI26" s="168">
        <v>711.04</v>
      </c>
      <c r="FJ26" s="149">
        <f t="shared" si="30"/>
        <v>7.1104</v>
      </c>
      <c r="FK26" s="181">
        <f t="shared" si="31"/>
        <v>0.000397614</v>
      </c>
      <c r="FL26" s="151">
        <f t="shared" si="32"/>
        <v>353.707525153517</v>
      </c>
      <c r="FN26" s="172"/>
      <c r="FO26" s="168"/>
      <c r="FP26" s="149"/>
      <c r="FQ26" s="181"/>
      <c r="FR26" s="151"/>
      <c r="FT26" s="172">
        <v>45352</v>
      </c>
      <c r="FU26" s="168">
        <v>710.59</v>
      </c>
      <c r="FV26" s="149">
        <f t="shared" si="36"/>
        <v>7.1059</v>
      </c>
      <c r="FW26" s="181">
        <f t="shared" si="37"/>
        <v>0.000387597</v>
      </c>
      <c r="FX26" s="151">
        <f t="shared" si="38"/>
        <v>363.078474113086</v>
      </c>
      <c r="FZ26" s="172"/>
      <c r="GA26" s="168"/>
      <c r="GB26" s="149"/>
      <c r="GC26" s="181"/>
      <c r="GD26" s="151"/>
      <c r="GF26" s="172"/>
      <c r="GG26" s="168"/>
      <c r="GH26" s="149"/>
      <c r="GI26" s="181"/>
      <c r="GJ26" s="151"/>
      <c r="GL26" s="172"/>
      <c r="GM26" s="168"/>
      <c r="GN26" s="149"/>
      <c r="GO26" s="181"/>
      <c r="GP26" s="151"/>
      <c r="GR26" s="172">
        <v>45476</v>
      </c>
      <c r="GS26" s="168">
        <v>713.12</v>
      </c>
      <c r="GT26" s="149">
        <f t="shared" si="48"/>
        <v>7.1312</v>
      </c>
      <c r="GU26" s="181">
        <f t="shared" si="122"/>
        <v>0.000369686</v>
      </c>
      <c r="GV26" s="151">
        <f t="shared" si="49"/>
        <v>379.318809716608</v>
      </c>
      <c r="GX26" s="172">
        <v>45506</v>
      </c>
      <c r="GY26" s="168">
        <v>713.76</v>
      </c>
      <c r="GZ26" s="149">
        <f t="shared" si="123"/>
        <v>7.1376</v>
      </c>
      <c r="HA26" s="181">
        <f t="shared" si="124"/>
        <v>0.000369004</v>
      </c>
      <c r="HB26" s="151">
        <f t="shared" si="125"/>
        <v>379.679125140371</v>
      </c>
      <c r="HD26" s="172"/>
      <c r="HE26" s="168"/>
      <c r="HF26" s="149"/>
      <c r="HG26" s="181"/>
      <c r="HH26" s="151"/>
      <c r="HJ26" s="172"/>
      <c r="HK26" s="168"/>
      <c r="HL26" s="149"/>
      <c r="HM26" s="181"/>
      <c r="HN26" s="151"/>
      <c r="HP26" s="147">
        <v>45597</v>
      </c>
      <c r="HQ26" s="204">
        <v>711.35</v>
      </c>
      <c r="HR26" s="149">
        <f t="shared" si="129"/>
        <v>7.1135</v>
      </c>
      <c r="HS26" s="181">
        <f>HS$2</f>
        <v>0.000378072</v>
      </c>
      <c r="HT26" s="151">
        <f t="shared" si="130"/>
        <v>371.828050355031</v>
      </c>
      <c r="HV26" s="147">
        <v>45629</v>
      </c>
      <c r="HW26" s="152">
        <v>719.96</v>
      </c>
      <c r="HX26" s="149">
        <f t="shared" si="51"/>
        <v>7.1996</v>
      </c>
      <c r="HY26" s="181">
        <f>HY$2</f>
        <v>0.000408997955009684</v>
      </c>
      <c r="HZ26" s="151">
        <f t="shared" si="52"/>
        <v>339.602200122678</v>
      </c>
      <c r="IB26" s="147"/>
      <c r="IC26" s="152"/>
      <c r="ID26" s="149"/>
      <c r="IE26" s="181"/>
      <c r="IF26" s="151"/>
      <c r="IH26" s="147"/>
      <c r="II26" s="152"/>
      <c r="IJ26" s="149"/>
      <c r="IK26" s="181"/>
      <c r="IL26" s="151"/>
      <c r="IN26" s="147">
        <v>45719</v>
      </c>
      <c r="IO26" s="152">
        <v>717.45</v>
      </c>
      <c r="IP26" s="149">
        <f t="shared" si="55"/>
        <v>7.1745</v>
      </c>
      <c r="IQ26" s="181">
        <f>IQ$2</f>
        <v>0.000377358490566418</v>
      </c>
      <c r="IR26" s="151">
        <f t="shared" si="56"/>
        <v>369.363718725671</v>
      </c>
      <c r="IT26" s="170">
        <v>45748</v>
      </c>
      <c r="IU26" s="152">
        <v>717.75</v>
      </c>
      <c r="IV26" s="149">
        <f t="shared" si="57"/>
        <v>7.1775</v>
      </c>
      <c r="IW26" s="181">
        <f>IW$2</f>
        <v>0.000371747211896065</v>
      </c>
      <c r="IX26" s="151">
        <f t="shared" si="58"/>
        <v>374.782305816633</v>
      </c>
      <c r="IZ26" s="170"/>
      <c r="JA26" s="152"/>
      <c r="JB26" s="149"/>
      <c r="JC26" s="181"/>
      <c r="JD26" s="151"/>
      <c r="JF26" s="170"/>
      <c r="JG26" s="152"/>
      <c r="JH26" s="149"/>
      <c r="JI26" s="181"/>
      <c r="JJ26" s="151"/>
      <c r="JL26" s="147">
        <v>45841</v>
      </c>
      <c r="JM26" s="152">
        <v>715.23</v>
      </c>
      <c r="JN26" s="149">
        <f t="shared" si="63"/>
        <v>7.1523</v>
      </c>
      <c r="JO26" s="181">
        <f>JO$2</f>
        <v>0.000389105058365833</v>
      </c>
      <c r="JP26" s="151">
        <f t="shared" si="64"/>
        <v>359.324972386436</v>
      </c>
      <c r="JR26" s="147">
        <v>45870</v>
      </c>
      <c r="JS26" s="152">
        <v>714.96</v>
      </c>
      <c r="JT26" s="149">
        <f t="shared" si="65"/>
        <v>7.1496</v>
      </c>
      <c r="JU26" s="181">
        <f>JU$2</f>
        <v>0.000398803589232621</v>
      </c>
      <c r="JV26" s="151">
        <f t="shared" si="66"/>
        <v>350.718921337977</v>
      </c>
      <c r="JX26" s="147">
        <v>45902</v>
      </c>
      <c r="JY26" s="152">
        <v>710.89</v>
      </c>
      <c r="JZ26" s="149">
        <f t="shared" si="67"/>
        <v>7.1089</v>
      </c>
      <c r="KA26" s="181">
        <f>KA$2</f>
        <v>0.000407331975560629</v>
      </c>
      <c r="KB26" s="151">
        <f t="shared" si="68"/>
        <v>345.341754701388</v>
      </c>
      <c r="KD26" s="147"/>
      <c r="KE26" s="152"/>
      <c r="KF26" s="149"/>
      <c r="KG26" s="181"/>
      <c r="KH26" s="151"/>
      <c r="KJ26" s="147"/>
      <c r="KK26" s="152"/>
      <c r="KL26" s="149"/>
      <c r="KM26" s="181"/>
      <c r="KN26" s="151"/>
      <c r="KP26" s="147">
        <v>45994</v>
      </c>
      <c r="KQ26" s="152">
        <v>707.54</v>
      </c>
      <c r="KR26" s="149">
        <f t="shared" si="155"/>
        <v>7.0754</v>
      </c>
      <c r="KS26" s="181">
        <f>KS$2</f>
        <v>0.000404858299594806</v>
      </c>
      <c r="KT26" s="151">
        <f t="shared" si="74"/>
        <v>349.096870848581</v>
      </c>
      <c r="KV26" s="147"/>
      <c r="KW26" s="152"/>
      <c r="KX26" s="149"/>
      <c r="KY26" s="181"/>
      <c r="KZ26" s="151"/>
      <c r="LB26" s="147"/>
      <c r="LC26" s="152"/>
      <c r="LD26" s="149"/>
      <c r="LE26" s="181"/>
      <c r="LF26" s="151"/>
      <c r="LH26" s="147">
        <v>46084</v>
      </c>
      <c r="LI26" s="152">
        <v>690.88</v>
      </c>
      <c r="LJ26" s="149">
        <f t="shared" si="152"/>
        <v>6.9088</v>
      </c>
      <c r="LK26" s="181">
        <f t="shared" si="153"/>
        <v>0.000386847195357504</v>
      </c>
      <c r="LL26" s="151">
        <f t="shared" si="154"/>
        <v>374.16049096836</v>
      </c>
      <c r="LN26" s="147">
        <v>46113</v>
      </c>
      <c r="LO26" s="152">
        <v>690.25</v>
      </c>
      <c r="LP26" s="149">
        <f t="shared" si="81"/>
        <v>6.9025</v>
      </c>
      <c r="LQ26" s="181">
        <f>LQ$2</f>
        <v>0.00038535645472082</v>
      </c>
      <c r="LR26" s="151">
        <f t="shared" si="82"/>
        <v>375.950742484409</v>
      </c>
      <c r="LT26" s="147"/>
      <c r="LU26" s="152"/>
      <c r="LV26" s="149"/>
      <c r="LW26" s="181"/>
      <c r="LX26" s="151"/>
      <c r="LZ26" s="147">
        <v>46174</v>
      </c>
      <c r="MA26" s="152">
        <v>681.67</v>
      </c>
      <c r="MB26" s="149">
        <f t="shared" si="85"/>
        <v>6.8167</v>
      </c>
      <c r="MC26" s="181">
        <f>MC$2</f>
        <v>0.000380952380952127</v>
      </c>
      <c r="MD26" s="151">
        <f t="shared" si="86"/>
        <v>385.083691522548</v>
      </c>
    </row>
    <row r="27" spans="2:342">
      <c r="B27" s="168"/>
      <c r="C27" s="168"/>
      <c r="D27" s="149"/>
      <c r="E27" s="181"/>
      <c r="F27" s="151"/>
      <c r="H27" s="168"/>
      <c r="I27" s="168"/>
      <c r="J27" s="149"/>
      <c r="K27" s="181"/>
      <c r="L27" s="151"/>
      <c r="N27" s="168" t="s">
        <v>647</v>
      </c>
      <c r="O27" s="168" t="s">
        <v>648</v>
      </c>
      <c r="P27" s="149">
        <f t="shared" si="91"/>
        <v>6.4192</v>
      </c>
      <c r="Q27" s="181">
        <v>0.000434782608695652</v>
      </c>
      <c r="R27" s="151">
        <f t="shared" si="92"/>
        <v>358.300099700897</v>
      </c>
      <c r="T27" s="168" t="s">
        <v>649</v>
      </c>
      <c r="U27" s="168" t="s">
        <v>650</v>
      </c>
      <c r="V27" s="149">
        <f t="shared" si="93"/>
        <v>6.3719</v>
      </c>
      <c r="W27" s="181">
        <v>0.000434782608695652</v>
      </c>
      <c r="X27" s="151">
        <f t="shared" si="141"/>
        <v>360.959839294402</v>
      </c>
      <c r="Z27" s="168"/>
      <c r="AA27" s="168"/>
      <c r="AB27" s="149"/>
      <c r="AC27" s="181"/>
      <c r="AD27" s="151"/>
      <c r="AF27" s="168"/>
      <c r="AG27" s="168"/>
      <c r="AH27" s="149"/>
      <c r="AI27" s="181"/>
      <c r="AJ27" s="151"/>
      <c r="AL27" s="168" t="s">
        <v>651</v>
      </c>
      <c r="AM27" s="168" t="s">
        <v>652</v>
      </c>
      <c r="AN27" s="149">
        <f t="shared" si="100"/>
        <v>6.3351</v>
      </c>
      <c r="AO27" s="181">
        <v>0.000431034482758621</v>
      </c>
      <c r="AP27" s="151">
        <f t="shared" si="144"/>
        <v>366.213635143881</v>
      </c>
      <c r="AR27" s="168"/>
      <c r="AS27" s="168"/>
      <c r="AT27" s="149"/>
      <c r="AU27" s="181"/>
      <c r="AV27" s="151"/>
      <c r="AX27" s="168"/>
      <c r="AY27" s="168"/>
      <c r="AZ27" s="149"/>
      <c r="BA27" s="181"/>
      <c r="BB27" s="151"/>
      <c r="BD27" s="168"/>
      <c r="BE27" s="168"/>
      <c r="BF27" s="149"/>
      <c r="BG27" s="181"/>
      <c r="BH27" s="151"/>
      <c r="BJ27" s="168"/>
      <c r="BK27" s="168"/>
      <c r="BL27" s="149"/>
      <c r="BM27" s="181"/>
      <c r="BN27" s="151"/>
      <c r="BP27" s="168" t="s">
        <v>653</v>
      </c>
      <c r="BQ27" s="168" t="s">
        <v>654</v>
      </c>
      <c r="BR27" s="149">
        <f t="shared" ref="BR27:BR28" si="159">BQ27/100</f>
        <v>6.7462</v>
      </c>
      <c r="BS27" s="181">
        <v>0.000428816466552316</v>
      </c>
      <c r="BT27" s="151">
        <f t="shared" ref="BT27:BT28" si="160">1/(BR27*BS27)</f>
        <v>345.676084314132</v>
      </c>
      <c r="BV27" s="168"/>
      <c r="BW27" s="168"/>
      <c r="BX27" s="149"/>
      <c r="BY27" s="181"/>
      <c r="BZ27" s="151"/>
      <c r="CB27" s="168"/>
      <c r="CC27" s="168"/>
      <c r="CD27" s="149"/>
      <c r="CE27" s="181"/>
      <c r="CF27" s="151"/>
      <c r="CH27" s="168" t="s">
        <v>655</v>
      </c>
      <c r="CI27" s="168" t="s">
        <v>656</v>
      </c>
      <c r="CJ27" s="149">
        <f t="shared" si="116"/>
        <v>7.2081</v>
      </c>
      <c r="CK27" s="181">
        <v>0.000428816466552316</v>
      </c>
      <c r="CL27" s="151">
        <f t="shared" si="117"/>
        <v>323.52492335012</v>
      </c>
      <c r="CN27" s="168" t="s">
        <v>657</v>
      </c>
      <c r="CO27" s="168" t="s">
        <v>658</v>
      </c>
      <c r="CP27" s="149">
        <f t="shared" si="0"/>
        <v>7.1225</v>
      </c>
      <c r="CQ27" s="181">
        <v>0.000428816466552316</v>
      </c>
      <c r="CR27" s="151">
        <f t="shared" si="1"/>
        <v>327.413127413127</v>
      </c>
      <c r="CT27" s="168"/>
      <c r="CU27" s="168"/>
      <c r="CV27" s="149"/>
      <c r="CW27" s="181"/>
      <c r="CX27" s="151"/>
      <c r="CZ27" s="168"/>
      <c r="DA27" s="168"/>
      <c r="DB27" s="149"/>
      <c r="DC27" s="181"/>
      <c r="DD27" s="151"/>
      <c r="DF27" s="172">
        <v>44987</v>
      </c>
      <c r="DG27" s="168">
        <v>688.08</v>
      </c>
      <c r="DH27" s="149">
        <f t="shared" si="4"/>
        <v>6.8808</v>
      </c>
      <c r="DI27" s="181">
        <f t="shared" si="5"/>
        <v>0.000428816</v>
      </c>
      <c r="DJ27" s="151">
        <f t="shared" si="6"/>
        <v>338.914448497088</v>
      </c>
      <c r="DL27" s="172"/>
      <c r="DM27" s="168"/>
      <c r="DN27" s="149"/>
      <c r="DO27" s="181"/>
      <c r="DP27" s="151"/>
      <c r="DR27" s="172"/>
      <c r="DS27" s="168"/>
      <c r="DT27" s="149"/>
      <c r="DU27" s="181"/>
      <c r="DV27" s="151"/>
      <c r="DX27" s="172"/>
      <c r="DY27" s="168"/>
      <c r="DZ27" s="149"/>
      <c r="EA27" s="181"/>
      <c r="EB27" s="151"/>
      <c r="ED27" s="172"/>
      <c r="EE27" s="168"/>
      <c r="EF27" s="149"/>
      <c r="EG27" s="181"/>
      <c r="EH27" s="151"/>
      <c r="EJ27" s="172">
        <v>45140</v>
      </c>
      <c r="EK27" s="168">
        <v>713.68</v>
      </c>
      <c r="EL27" s="149">
        <f t="shared" si="18"/>
        <v>7.1368</v>
      </c>
      <c r="EM27" s="181">
        <f t="shared" si="19"/>
        <v>0.000399202</v>
      </c>
      <c r="EN27" s="151">
        <f t="shared" si="20"/>
        <v>350.997291496547</v>
      </c>
      <c r="EP27" s="172"/>
      <c r="EQ27" s="168"/>
      <c r="ER27" s="149"/>
      <c r="ES27" s="181"/>
      <c r="ET27" s="151"/>
      <c r="EV27" s="172"/>
      <c r="EW27" s="168"/>
      <c r="EX27" s="149"/>
      <c r="EY27" s="181"/>
      <c r="EZ27" s="151"/>
      <c r="FB27" s="172">
        <v>45231</v>
      </c>
      <c r="FC27" s="168">
        <v>717.78</v>
      </c>
      <c r="FD27" s="149">
        <f t="shared" si="27"/>
        <v>7.1778</v>
      </c>
      <c r="FE27" s="181">
        <f t="shared" si="28"/>
        <v>0.000399202</v>
      </c>
      <c r="FF27" s="151">
        <f t="shared" si="29"/>
        <v>348.992375094396</v>
      </c>
      <c r="FH27" s="172"/>
      <c r="FI27" s="168"/>
      <c r="FJ27" s="149"/>
      <c r="FK27" s="181"/>
      <c r="FL27" s="151"/>
      <c r="FN27" s="172"/>
      <c r="FO27" s="168"/>
      <c r="FP27" s="149"/>
      <c r="FQ27" s="181"/>
      <c r="FR27" s="151"/>
      <c r="FT27" s="172"/>
      <c r="FU27" s="168"/>
      <c r="FV27" s="149"/>
      <c r="FW27" s="181"/>
      <c r="FX27" s="151"/>
      <c r="FZ27" s="172"/>
      <c r="GA27" s="168"/>
      <c r="GB27" s="149"/>
      <c r="GC27" s="181"/>
      <c r="GD27" s="151"/>
      <c r="GF27" s="172"/>
      <c r="GG27" s="168"/>
      <c r="GH27" s="149"/>
      <c r="GI27" s="181"/>
      <c r="GJ27" s="151"/>
      <c r="GL27" s="172"/>
      <c r="GM27" s="168"/>
      <c r="GN27" s="149"/>
      <c r="GO27" s="181"/>
      <c r="GP27" s="151"/>
      <c r="GR27" s="172">
        <v>45475</v>
      </c>
      <c r="GS27" s="168">
        <v>712.91</v>
      </c>
      <c r="GT27" s="149">
        <f t="shared" si="48"/>
        <v>7.1291</v>
      </c>
      <c r="GU27" s="181">
        <f t="shared" si="122"/>
        <v>0.000369686</v>
      </c>
      <c r="GV27" s="151">
        <f t="shared" si="49"/>
        <v>379.430544648143</v>
      </c>
      <c r="GX27" s="172">
        <v>45505</v>
      </c>
      <c r="GY27" s="168">
        <v>713.23</v>
      </c>
      <c r="GZ27" s="149">
        <f t="shared" si="123"/>
        <v>7.1323</v>
      </c>
      <c r="HA27" s="181">
        <f t="shared" si="124"/>
        <v>0.000369004</v>
      </c>
      <c r="HB27" s="151">
        <f t="shared" si="125"/>
        <v>379.961264052537</v>
      </c>
      <c r="HD27" s="172"/>
      <c r="HE27" s="168"/>
      <c r="HF27" s="149"/>
      <c r="HG27" s="181"/>
      <c r="HH27" s="151"/>
      <c r="HJ27" s="172"/>
      <c r="HK27" s="168"/>
      <c r="HL27" s="149"/>
      <c r="HM27" s="181"/>
      <c r="HN27" s="151"/>
      <c r="HP27" s="172"/>
      <c r="HQ27" s="168"/>
      <c r="HR27" s="149"/>
      <c r="HS27" s="181"/>
      <c r="HT27" s="151"/>
      <c r="HV27" s="147">
        <v>45628</v>
      </c>
      <c r="HW27" s="152">
        <v>718.65</v>
      </c>
      <c r="HX27" s="149">
        <f t="shared" si="51"/>
        <v>7.1865</v>
      </c>
      <c r="HY27" s="181">
        <f>HY$2</f>
        <v>0.000408997955009684</v>
      </c>
      <c r="HZ27" s="151">
        <f t="shared" si="52"/>
        <v>340.221248174109</v>
      </c>
      <c r="IB27" s="147"/>
      <c r="IC27" s="152"/>
      <c r="ID27" s="149"/>
      <c r="IE27" s="181"/>
      <c r="IF27" s="151"/>
      <c r="IH27" s="147"/>
      <c r="II27" s="152"/>
      <c r="IJ27" s="149"/>
      <c r="IK27" s="181"/>
      <c r="IL27" s="151"/>
      <c r="IN27" s="147"/>
      <c r="IO27" s="152"/>
      <c r="IP27" s="149"/>
      <c r="IQ27" s="181"/>
      <c r="IR27" s="151"/>
      <c r="IT27" s="147"/>
      <c r="IU27" s="152"/>
      <c r="IV27" s="149"/>
      <c r="IW27" s="181"/>
      <c r="IX27" s="151"/>
      <c r="IZ27" s="147"/>
      <c r="JA27" s="152"/>
      <c r="JB27" s="149"/>
      <c r="JC27" s="181"/>
      <c r="JD27" s="151"/>
      <c r="JF27" s="147"/>
      <c r="JG27" s="152"/>
      <c r="JH27" s="149"/>
      <c r="JI27" s="181"/>
      <c r="JJ27" s="151"/>
      <c r="JL27" s="147">
        <v>45840</v>
      </c>
      <c r="JM27" s="152">
        <v>715.46</v>
      </c>
      <c r="JN27" s="149">
        <f t="shared" si="63"/>
        <v>7.1546</v>
      </c>
      <c r="JO27" s="181">
        <f>JO$2</f>
        <v>0.000389105058365833</v>
      </c>
      <c r="JP27" s="151">
        <f t="shared" si="64"/>
        <v>359.20945964827</v>
      </c>
      <c r="JR27" s="147"/>
      <c r="JS27" s="152"/>
      <c r="JT27" s="149"/>
      <c r="JU27" s="181"/>
      <c r="JV27" s="151"/>
      <c r="JX27" s="147">
        <v>45901</v>
      </c>
      <c r="JY27" s="152">
        <v>710.72</v>
      </c>
      <c r="JZ27" s="149">
        <f t="shared" si="67"/>
        <v>7.1072</v>
      </c>
      <c r="KA27" s="181">
        <f>KA$2</f>
        <v>0.000407331975560629</v>
      </c>
      <c r="KB27" s="151">
        <f t="shared" si="68"/>
        <v>345.424358396654</v>
      </c>
      <c r="KD27" s="147"/>
      <c r="KE27" s="152"/>
      <c r="KF27" s="149"/>
      <c r="KG27" s="181"/>
      <c r="KH27" s="151"/>
      <c r="KJ27" s="147"/>
      <c r="KK27" s="152"/>
      <c r="KL27" s="149"/>
      <c r="KM27" s="181"/>
      <c r="KN27" s="151"/>
      <c r="KP27" s="147">
        <v>45993</v>
      </c>
      <c r="KQ27" s="152">
        <v>707.94</v>
      </c>
      <c r="KR27" s="149">
        <f t="shared" si="155"/>
        <v>7.0794</v>
      </c>
      <c r="KS27" s="181">
        <f>KS$2</f>
        <v>0.000404858299594806</v>
      </c>
      <c r="KT27" s="151">
        <f t="shared" si="74"/>
        <v>348.899624262232</v>
      </c>
      <c r="KV27" s="147"/>
      <c r="KW27" s="152"/>
      <c r="KX27" s="149"/>
      <c r="KY27" s="181"/>
      <c r="KZ27" s="151"/>
      <c r="LB27" s="147"/>
      <c r="LC27" s="152"/>
      <c r="LD27" s="149"/>
      <c r="LE27" s="181"/>
      <c r="LF27" s="151"/>
      <c r="LH27" s="147">
        <v>46083</v>
      </c>
      <c r="LI27" s="152">
        <v>692.36</v>
      </c>
      <c r="LJ27" s="149">
        <f t="shared" si="152"/>
        <v>6.9236</v>
      </c>
      <c r="LK27" s="181">
        <f t="shared" si="153"/>
        <v>0.000386847195357504</v>
      </c>
      <c r="LL27" s="151">
        <f t="shared" si="154"/>
        <v>373.360679415651</v>
      </c>
      <c r="LN27" s="147"/>
      <c r="LO27" s="152"/>
      <c r="LP27" s="149"/>
      <c r="LQ27" s="181"/>
      <c r="LR27" s="151"/>
      <c r="LT27" s="147"/>
      <c r="LU27" s="152"/>
      <c r="LV27" s="149"/>
      <c r="LW27" s="181"/>
      <c r="LX27" s="151"/>
      <c r="LZ27" s="147"/>
      <c r="MA27" s="152"/>
      <c r="MB27" s="149"/>
      <c r="MC27" s="181"/>
      <c r="MD27" s="151"/>
    </row>
    <row r="28" spans="2:342">
      <c r="B28" s="168"/>
      <c r="C28" s="168"/>
      <c r="D28" s="149"/>
      <c r="E28" s="181"/>
      <c r="F28" s="151"/>
      <c r="H28" s="168"/>
      <c r="I28" s="168"/>
      <c r="J28" s="149"/>
      <c r="K28" s="181"/>
      <c r="L28" s="151"/>
      <c r="N28" s="168"/>
      <c r="O28" s="168"/>
      <c r="P28" s="149"/>
      <c r="Q28" s="181"/>
      <c r="R28" s="151"/>
      <c r="T28" s="168" t="s">
        <v>659</v>
      </c>
      <c r="U28" s="168" t="s">
        <v>660</v>
      </c>
      <c r="V28" s="149">
        <f t="shared" si="93"/>
        <v>6.3693</v>
      </c>
      <c r="W28" s="181">
        <v>0.000434782608695652</v>
      </c>
      <c r="X28" s="151"/>
      <c r="Z28" s="168"/>
      <c r="AA28" s="168"/>
      <c r="AB28" s="149"/>
      <c r="AC28" s="181"/>
      <c r="AD28" s="151"/>
      <c r="AF28" s="168"/>
      <c r="AG28" s="168"/>
      <c r="AH28" s="149"/>
      <c r="AI28" s="181"/>
      <c r="AJ28" s="151"/>
      <c r="AL28" s="168" t="s">
        <v>661</v>
      </c>
      <c r="AM28" s="168" t="s">
        <v>662</v>
      </c>
      <c r="AN28" s="149">
        <f t="shared" si="100"/>
        <v>6.3014</v>
      </c>
      <c r="AO28" s="181">
        <v>0.000431034482758621</v>
      </c>
      <c r="AP28" s="151">
        <f t="shared" si="144"/>
        <v>368.172152220141</v>
      </c>
      <c r="AR28" s="196"/>
      <c r="AS28" s="196"/>
      <c r="AT28" s="197"/>
      <c r="AU28" s="181"/>
      <c r="AV28" s="198"/>
      <c r="AX28" s="196"/>
      <c r="AY28" s="196"/>
      <c r="AZ28" s="197"/>
      <c r="BA28" s="181"/>
      <c r="BB28" s="198"/>
      <c r="BD28" s="196"/>
      <c r="BE28" s="196"/>
      <c r="BF28" s="197"/>
      <c r="BG28" s="181"/>
      <c r="BH28" s="198"/>
      <c r="BJ28" s="196"/>
      <c r="BK28" s="196"/>
      <c r="BL28" s="197"/>
      <c r="BM28" s="181"/>
      <c r="BN28" s="198"/>
      <c r="BP28" s="196" t="s">
        <v>663</v>
      </c>
      <c r="BQ28" s="196" t="s">
        <v>664</v>
      </c>
      <c r="BR28" s="149">
        <f t="shared" si="159"/>
        <v>6.7467</v>
      </c>
      <c r="BS28" s="181">
        <v>0.000428816466552316</v>
      </c>
      <c r="BT28" s="151">
        <f t="shared" si="160"/>
        <v>345.650466153823</v>
      </c>
      <c r="BV28" s="196"/>
      <c r="BW28" s="196"/>
      <c r="BX28" s="149"/>
      <c r="BY28" s="181"/>
      <c r="BZ28" s="151"/>
      <c r="CB28" s="196"/>
      <c r="CC28" s="196"/>
      <c r="CD28" s="149"/>
      <c r="CE28" s="181"/>
      <c r="CF28" s="151"/>
      <c r="CH28" s="196"/>
      <c r="CI28" s="196"/>
      <c r="CJ28" s="149"/>
      <c r="CK28" s="181"/>
      <c r="CL28" s="151"/>
      <c r="CN28" s="196"/>
      <c r="CO28" s="196"/>
      <c r="CP28" s="149"/>
      <c r="CQ28" s="181"/>
      <c r="CR28" s="151"/>
      <c r="CT28" s="196"/>
      <c r="CU28" s="196"/>
      <c r="CV28" s="149"/>
      <c r="CW28" s="181"/>
      <c r="CX28" s="151"/>
      <c r="CZ28" s="196"/>
      <c r="DA28" s="196"/>
      <c r="DB28" s="149"/>
      <c r="DC28" s="181"/>
      <c r="DD28" s="151"/>
      <c r="DF28" s="172">
        <v>44986</v>
      </c>
      <c r="DG28" s="196">
        <v>694</v>
      </c>
      <c r="DH28" s="149">
        <f t="shared" si="4"/>
        <v>6.94</v>
      </c>
      <c r="DI28" s="181">
        <f t="shared" si="5"/>
        <v>0.000428816</v>
      </c>
      <c r="DJ28" s="151">
        <f t="shared" si="6"/>
        <v>336.023420348525</v>
      </c>
      <c r="DL28" s="172"/>
      <c r="DM28" s="196"/>
      <c r="DN28" s="149"/>
      <c r="DO28" s="181"/>
      <c r="DP28" s="151"/>
      <c r="DR28" s="172"/>
      <c r="DS28" s="196"/>
      <c r="DT28" s="149"/>
      <c r="DU28" s="181"/>
      <c r="DV28" s="151"/>
      <c r="DX28" s="172"/>
      <c r="DY28" s="196"/>
      <c r="DZ28" s="149"/>
      <c r="EA28" s="181"/>
      <c r="EB28" s="151"/>
      <c r="ED28" s="172"/>
      <c r="EE28" s="196"/>
      <c r="EF28" s="149"/>
      <c r="EG28" s="181"/>
      <c r="EH28" s="151"/>
      <c r="EJ28" s="172">
        <v>45139</v>
      </c>
      <c r="EK28" s="196">
        <v>712.83</v>
      </c>
      <c r="EL28" s="149">
        <f t="shared" si="18"/>
        <v>7.1283</v>
      </c>
      <c r="EM28" s="181">
        <f t="shared" si="19"/>
        <v>0.000399202</v>
      </c>
      <c r="EN28" s="151">
        <f t="shared" si="20"/>
        <v>351.41583125746</v>
      </c>
      <c r="EP28" s="172"/>
      <c r="EQ28" s="196"/>
      <c r="ER28" s="149"/>
      <c r="ES28" s="181"/>
      <c r="ET28" s="151"/>
      <c r="EV28" s="172"/>
      <c r="EW28" s="196"/>
      <c r="EX28" s="149"/>
      <c r="EY28" s="181"/>
      <c r="EZ28" s="151"/>
      <c r="FB28" s="172"/>
      <c r="FC28" s="196"/>
      <c r="FD28" s="149"/>
      <c r="FE28" s="181"/>
      <c r="FF28" s="151"/>
      <c r="FH28" s="172"/>
      <c r="FI28" s="196"/>
      <c r="FJ28" s="149"/>
      <c r="FK28" s="181"/>
      <c r="FL28" s="151"/>
      <c r="FN28" s="172"/>
      <c r="FO28" s="196"/>
      <c r="FP28" s="149"/>
      <c r="FQ28" s="181"/>
      <c r="FR28" s="151"/>
      <c r="FT28" s="172"/>
      <c r="FU28" s="196"/>
      <c r="FV28" s="149"/>
      <c r="FW28" s="181"/>
      <c r="FX28" s="151"/>
      <c r="FZ28" s="172"/>
      <c r="GA28" s="196"/>
      <c r="GB28" s="149"/>
      <c r="GC28" s="181"/>
      <c r="GD28" s="151"/>
      <c r="GF28" s="172"/>
      <c r="GG28" s="196"/>
      <c r="GH28" s="149"/>
      <c r="GI28" s="181"/>
      <c r="GJ28" s="151"/>
      <c r="GL28" s="172"/>
      <c r="GM28" s="196"/>
      <c r="GN28" s="149"/>
      <c r="GO28" s="181"/>
      <c r="GP28" s="151"/>
      <c r="GR28" s="172">
        <v>45474</v>
      </c>
      <c r="GS28" s="196">
        <v>712.65</v>
      </c>
      <c r="GT28" s="149">
        <f t="shared" si="48"/>
        <v>7.1265</v>
      </c>
      <c r="GU28" s="181">
        <f t="shared" si="122"/>
        <v>0.000369686</v>
      </c>
      <c r="GV28" s="151">
        <f t="shared" si="49"/>
        <v>379.568974370459</v>
      </c>
      <c r="GX28" s="172"/>
      <c r="GY28" s="196"/>
      <c r="GZ28" s="149"/>
      <c r="HA28" s="181"/>
      <c r="HB28" s="151"/>
      <c r="HD28" s="172"/>
      <c r="HE28" s="196"/>
      <c r="HF28" s="149"/>
      <c r="HG28" s="181"/>
      <c r="HH28" s="151"/>
      <c r="HJ28" s="172"/>
      <c r="HK28" s="196"/>
      <c r="HL28" s="149"/>
      <c r="HM28" s="181"/>
      <c r="HN28" s="151"/>
      <c r="HP28" s="172"/>
      <c r="HQ28" s="196"/>
      <c r="HR28" s="149"/>
      <c r="HS28" s="181"/>
      <c r="HT28" s="151"/>
      <c r="HV28" s="172"/>
      <c r="HW28" s="196"/>
      <c r="HX28" s="149"/>
      <c r="HY28" s="181"/>
      <c r="HZ28" s="151"/>
      <c r="IB28" s="172"/>
      <c r="IC28" s="196"/>
      <c r="ID28" s="149"/>
      <c r="IE28" s="181"/>
      <c r="IF28" s="151"/>
      <c r="IH28" s="172"/>
      <c r="II28" s="196"/>
      <c r="IJ28" s="149"/>
      <c r="IK28" s="181"/>
      <c r="IL28" s="151"/>
      <c r="IN28" s="172"/>
      <c r="IO28" s="196"/>
      <c r="IP28" s="149"/>
      <c r="IQ28" s="181"/>
      <c r="IR28" s="151"/>
      <c r="IT28" s="172"/>
      <c r="IU28" s="196"/>
      <c r="IV28" s="149"/>
      <c r="IW28" s="181"/>
      <c r="IX28" s="151"/>
      <c r="IZ28" s="172"/>
      <c r="JA28" s="196"/>
      <c r="JB28" s="149"/>
      <c r="JC28" s="181"/>
      <c r="JD28" s="151"/>
      <c r="JF28" s="172"/>
      <c r="JG28" s="196"/>
      <c r="JH28" s="149"/>
      <c r="JI28" s="181"/>
      <c r="JJ28" s="151"/>
      <c r="JL28" s="147">
        <v>45839</v>
      </c>
      <c r="JM28" s="152">
        <v>715.34</v>
      </c>
      <c r="JN28" s="149">
        <f t="shared" si="63"/>
        <v>7.1534</v>
      </c>
      <c r="JO28" s="181">
        <f>JO$2</f>
        <v>0.000389105058365833</v>
      </c>
      <c r="JP28" s="151">
        <f t="shared" si="64"/>
        <v>359.269717896316</v>
      </c>
      <c r="JR28" s="147"/>
      <c r="JS28" s="152"/>
      <c r="JT28" s="149"/>
      <c r="JU28" s="181"/>
      <c r="JV28" s="151"/>
      <c r="JX28" s="147"/>
      <c r="JY28" s="152"/>
      <c r="JZ28" s="149"/>
      <c r="KA28" s="181"/>
      <c r="KB28" s="151"/>
      <c r="KD28" s="147"/>
      <c r="KE28" s="152"/>
      <c r="KF28" s="149"/>
      <c r="KG28" s="181"/>
      <c r="KH28" s="151"/>
      <c r="KJ28" s="147"/>
      <c r="KK28" s="152"/>
      <c r="KL28" s="149"/>
      <c r="KM28" s="181"/>
      <c r="KN28" s="151"/>
      <c r="KP28" s="147">
        <v>45992</v>
      </c>
      <c r="KQ28" s="152">
        <v>707.59</v>
      </c>
      <c r="KR28" s="149">
        <f t="shared" si="155"/>
        <v>7.0759</v>
      </c>
      <c r="KS28" s="181">
        <f>KS$2</f>
        <v>0.000404858299594806</v>
      </c>
      <c r="KT28" s="151">
        <f t="shared" si="74"/>
        <v>349.072202829612</v>
      </c>
      <c r="KV28" s="147"/>
      <c r="KW28" s="152"/>
      <c r="KX28" s="149"/>
      <c r="KY28" s="181"/>
      <c r="KZ28" s="151"/>
      <c r="LB28" s="147"/>
      <c r="LC28" s="152"/>
      <c r="LD28" s="149"/>
      <c r="LE28" s="181"/>
      <c r="LF28" s="151"/>
      <c r="LH28" s="147"/>
      <c r="LI28" s="152"/>
      <c r="LJ28" s="149"/>
      <c r="LK28" s="181"/>
      <c r="LL28" s="151"/>
      <c r="LN28" s="147"/>
      <c r="LO28" s="152"/>
      <c r="LP28" s="149"/>
      <c r="LQ28" s="181"/>
      <c r="LR28" s="151"/>
      <c r="LT28" s="147"/>
      <c r="LU28" s="152"/>
      <c r="LV28" s="149"/>
      <c r="LW28" s="181"/>
      <c r="LX28" s="151"/>
      <c r="LZ28" s="147"/>
      <c r="MA28" s="152"/>
      <c r="MB28" s="149"/>
      <c r="MC28" s="181"/>
      <c r="MD28" s="151"/>
    </row>
    <row r="29" spans="2:342">
      <c r="B29" s="154" t="s">
        <v>3930</v>
      </c>
      <c r="C29" s="154" t="s">
        <v>62</v>
      </c>
      <c r="D29" s="155">
        <f>D6</f>
        <v>6.4854</v>
      </c>
      <c r="E29" s="156"/>
      <c r="F29" s="157"/>
      <c r="H29" s="154" t="s">
        <v>3930</v>
      </c>
      <c r="I29" s="154" t="s">
        <v>62</v>
      </c>
      <c r="J29" s="155">
        <f>J6</f>
        <v>6.3907</v>
      </c>
      <c r="K29" s="156"/>
      <c r="L29" s="157"/>
      <c r="N29" s="154" t="s">
        <v>3930</v>
      </c>
      <c r="O29" s="154" t="s">
        <v>62</v>
      </c>
      <c r="P29" s="155">
        <f>P6</f>
        <v>6.3794</v>
      </c>
      <c r="Q29" s="156"/>
      <c r="R29" s="157"/>
      <c r="T29" s="154" t="s">
        <v>3930</v>
      </c>
      <c r="U29" s="154" t="s">
        <v>62</v>
      </c>
      <c r="V29" s="155">
        <f>V6</f>
        <v>6.3757</v>
      </c>
      <c r="W29" s="156"/>
      <c r="X29" s="157"/>
      <c r="Z29" s="154" t="s">
        <v>3930</v>
      </c>
      <c r="AA29" s="154" t="s">
        <v>62</v>
      </c>
      <c r="AB29" s="155">
        <f>AB6</f>
        <v>6.3492</v>
      </c>
      <c r="AC29" s="156"/>
      <c r="AD29" s="157"/>
      <c r="AF29" s="154" t="s">
        <v>3930</v>
      </c>
      <c r="AG29" s="154" t="s">
        <v>62</v>
      </c>
      <c r="AH29" s="155">
        <f>AH6</f>
        <v>6.3222</v>
      </c>
      <c r="AI29" s="156"/>
      <c r="AJ29" s="157"/>
      <c r="AL29" s="154" t="s">
        <v>3930</v>
      </c>
      <c r="AM29" s="154" t="s">
        <v>62</v>
      </c>
      <c r="AN29" s="155">
        <f>AN6</f>
        <v>6.3482</v>
      </c>
      <c r="AO29" s="156"/>
      <c r="AP29" s="157"/>
      <c r="AR29" s="199" t="s">
        <v>3930</v>
      </c>
      <c r="AS29" s="199" t="s">
        <v>62</v>
      </c>
      <c r="AT29" s="200">
        <f>AT6</f>
        <v>6.6177</v>
      </c>
      <c r="AU29" s="156"/>
      <c r="AV29" s="157"/>
      <c r="AX29" s="199" t="s">
        <v>3930</v>
      </c>
      <c r="AY29" s="199" t="s">
        <v>62</v>
      </c>
      <c r="AZ29" s="200">
        <f>AZ6</f>
        <v>6.6607</v>
      </c>
      <c r="BA29" s="156"/>
      <c r="BB29" s="157"/>
      <c r="BD29" s="199" t="s">
        <v>3930</v>
      </c>
      <c r="BE29" s="199" t="s">
        <v>62</v>
      </c>
      <c r="BF29" s="200">
        <f>BF6</f>
        <v>6.7114</v>
      </c>
      <c r="BG29" s="156"/>
      <c r="BH29" s="157"/>
      <c r="BJ29" s="199" t="s">
        <v>3930</v>
      </c>
      <c r="BK29" s="199" t="s">
        <v>62</v>
      </c>
      <c r="BL29" s="200">
        <f>BL6</f>
        <v>6.7437</v>
      </c>
      <c r="BM29" s="156"/>
      <c r="BN29" s="157"/>
      <c r="BP29" s="199" t="s">
        <v>3930</v>
      </c>
      <c r="BQ29" s="199" t="s">
        <v>62</v>
      </c>
      <c r="BR29" s="200">
        <f>BR6</f>
        <v>6.8906</v>
      </c>
      <c r="BS29" s="156"/>
      <c r="BT29" s="157"/>
      <c r="BV29" s="199" t="s">
        <v>3930</v>
      </c>
      <c r="BW29" s="199" t="s">
        <v>62</v>
      </c>
      <c r="BX29" s="200">
        <f>BX6</f>
        <v>7.0998</v>
      </c>
      <c r="BY29" s="156"/>
      <c r="BZ29" s="157"/>
      <c r="CB29" s="199" t="s">
        <v>3930</v>
      </c>
      <c r="CC29" s="199" t="s">
        <v>62</v>
      </c>
      <c r="CD29" s="200">
        <f>CD6</f>
        <v>7.1768</v>
      </c>
      <c r="CE29" s="156"/>
      <c r="CF29" s="157"/>
      <c r="CH29" s="199" t="s">
        <v>3930</v>
      </c>
      <c r="CI29" s="199" t="s">
        <v>62</v>
      </c>
      <c r="CJ29" s="200">
        <f>CJ6</f>
        <v>7.1769</v>
      </c>
      <c r="CK29" s="156"/>
      <c r="CL29" s="157"/>
      <c r="CN29" s="199" t="s">
        <v>3930</v>
      </c>
      <c r="CO29" s="199" t="s">
        <v>62</v>
      </c>
      <c r="CP29" s="200">
        <f>CP6</f>
        <v>6.9646</v>
      </c>
      <c r="CQ29" s="156"/>
      <c r="CR29" s="157"/>
      <c r="CT29" s="199" t="s">
        <v>3930</v>
      </c>
      <c r="CU29" s="199" t="s">
        <v>62</v>
      </c>
      <c r="CV29" s="200">
        <f>CV6</f>
        <v>6.7604</v>
      </c>
      <c r="CW29" s="156"/>
      <c r="CX29" s="157"/>
      <c r="CZ29" s="199" t="s">
        <v>3930</v>
      </c>
      <c r="DA29" s="199" t="s">
        <v>62</v>
      </c>
      <c r="DB29" s="200">
        <f>DB6</f>
        <v>6.9519</v>
      </c>
      <c r="DC29" s="156"/>
      <c r="DD29" s="157"/>
      <c r="DF29" s="199" t="s">
        <v>3930</v>
      </c>
      <c r="DG29" s="199" t="s">
        <v>62</v>
      </c>
      <c r="DH29" s="200">
        <f>DH6</f>
        <v>6.8717</v>
      </c>
      <c r="DI29" s="156"/>
      <c r="DJ29" s="157"/>
      <c r="DL29" s="199" t="s">
        <v>3930</v>
      </c>
      <c r="DM29" s="199" t="s">
        <v>62</v>
      </c>
      <c r="DN29" s="200">
        <f>DN6</f>
        <v>6.924</v>
      </c>
      <c r="DO29" s="156"/>
      <c r="DP29" s="157"/>
      <c r="DR29" s="199" t="s">
        <v>3930</v>
      </c>
      <c r="DS29" s="199" t="s">
        <v>62</v>
      </c>
      <c r="DT29" s="200">
        <f>DT6</f>
        <v>7.0821</v>
      </c>
      <c r="DU29" s="156"/>
      <c r="DV29" s="157"/>
      <c r="DX29" s="199" t="s">
        <v>3930</v>
      </c>
      <c r="DY29" s="199" t="s">
        <v>62</v>
      </c>
      <c r="DZ29" s="200">
        <f>DZ6</f>
        <v>7.2258</v>
      </c>
      <c r="EA29" s="156"/>
      <c r="EB29" s="157"/>
      <c r="ED29" s="199" t="s">
        <v>3930</v>
      </c>
      <c r="EE29" s="199" t="s">
        <v>62</v>
      </c>
      <c r="EF29" s="200">
        <f>EF6</f>
        <v>7.1305</v>
      </c>
      <c r="EG29" s="156"/>
      <c r="EH29" s="157"/>
      <c r="EJ29" s="199" t="s">
        <v>3930</v>
      </c>
      <c r="EK29" s="199" t="s">
        <v>62</v>
      </c>
      <c r="EL29" s="200">
        <f>EL6</f>
        <v>7.1811</v>
      </c>
      <c r="EM29" s="156"/>
      <c r="EN29" s="157"/>
      <c r="EP29" s="199" t="s">
        <v>3930</v>
      </c>
      <c r="EQ29" s="199" t="s">
        <v>62</v>
      </c>
      <c r="ER29" s="200">
        <f>ER6</f>
        <v>7.1798</v>
      </c>
      <c r="ES29" s="156"/>
      <c r="ET29" s="157"/>
      <c r="EV29" s="199" t="s">
        <v>3930</v>
      </c>
      <c r="EW29" s="199" t="s">
        <v>62</v>
      </c>
      <c r="EX29" s="200">
        <f>EX6</f>
        <v>7.1779</v>
      </c>
      <c r="EY29" s="156"/>
      <c r="EZ29" s="157"/>
      <c r="FB29" s="199" t="s">
        <v>3930</v>
      </c>
      <c r="FC29" s="199" t="s">
        <v>62</v>
      </c>
      <c r="FD29" s="200">
        <f>FD6</f>
        <v>7.1018</v>
      </c>
      <c r="FE29" s="156"/>
      <c r="FF29" s="157"/>
      <c r="FH29" s="199" t="s">
        <v>3930</v>
      </c>
      <c r="FI29" s="199" t="s">
        <v>62</v>
      </c>
      <c r="FJ29" s="200">
        <f>FJ6</f>
        <v>7.0827</v>
      </c>
      <c r="FK29" s="156"/>
      <c r="FL29" s="157"/>
      <c r="FN29" s="199" t="s">
        <v>3930</v>
      </c>
      <c r="FO29" s="199" t="s">
        <v>62</v>
      </c>
      <c r="FP29" s="200">
        <f>FP6</f>
        <v>7.1036</v>
      </c>
      <c r="FQ29" s="156"/>
      <c r="FR29" s="157"/>
      <c r="FT29" s="199" t="s">
        <v>3930</v>
      </c>
      <c r="FU29" s="199" t="s">
        <v>62</v>
      </c>
      <c r="FV29" s="200">
        <f>FV6</f>
        <v>7.095</v>
      </c>
      <c r="FW29" s="156"/>
      <c r="FX29" s="157"/>
      <c r="FZ29" s="199" t="s">
        <v>3930</v>
      </c>
      <c r="GA29" s="199" t="s">
        <v>62</v>
      </c>
      <c r="GB29" s="200">
        <f>GB6</f>
        <v>7.1063</v>
      </c>
      <c r="GC29" s="156"/>
      <c r="GD29" s="157"/>
      <c r="GF29" s="199" t="s">
        <v>3930</v>
      </c>
      <c r="GG29" s="199" t="s">
        <v>62</v>
      </c>
      <c r="GH29" s="200">
        <f>GH6</f>
        <v>7.1088</v>
      </c>
      <c r="GI29" s="156"/>
      <c r="GJ29" s="157"/>
      <c r="GL29" s="199" t="s">
        <v>3930</v>
      </c>
      <c r="GM29" s="199" t="s">
        <v>62</v>
      </c>
      <c r="GN29" s="200">
        <f>GN6</f>
        <v>7.1268</v>
      </c>
      <c r="GO29" s="156"/>
      <c r="GP29" s="157"/>
      <c r="GR29" s="199" t="s">
        <v>3930</v>
      </c>
      <c r="GS29" s="199" t="s">
        <v>62</v>
      </c>
      <c r="GT29" s="200">
        <f>GT6</f>
        <v>7.1346</v>
      </c>
      <c r="GU29" s="156"/>
      <c r="GV29" s="157"/>
      <c r="GX29" s="199" t="s">
        <v>3930</v>
      </c>
      <c r="GY29" s="199" t="s">
        <v>62</v>
      </c>
      <c r="GZ29" s="200">
        <f>GZ6</f>
        <v>7.1124</v>
      </c>
      <c r="HA29" s="156"/>
      <c r="HB29" s="157"/>
      <c r="HD29" s="199" t="s">
        <v>3930</v>
      </c>
      <c r="HE29" s="199" t="s">
        <v>62</v>
      </c>
      <c r="HF29" s="200">
        <f>HF6</f>
        <v>7.0074</v>
      </c>
      <c r="HG29" s="156"/>
      <c r="HH29" s="157"/>
      <c r="HJ29" s="199" t="s">
        <v>3930</v>
      </c>
      <c r="HK29" s="199" t="s">
        <v>62</v>
      </c>
      <c r="HL29" s="200">
        <f>HL6</f>
        <v>7.125</v>
      </c>
      <c r="HM29" s="156"/>
      <c r="HN29" s="157"/>
      <c r="HP29" s="199" t="s">
        <v>3930</v>
      </c>
      <c r="HQ29" s="199" t="s">
        <v>62</v>
      </c>
      <c r="HR29" s="200">
        <f>HR6</f>
        <v>7.1877</v>
      </c>
      <c r="HS29" s="156"/>
      <c r="HT29" s="157"/>
      <c r="HV29" s="199" t="s">
        <v>3930</v>
      </c>
      <c r="HW29" s="199" t="s">
        <v>62</v>
      </c>
      <c r="HX29" s="200">
        <f>HX6</f>
        <v>7.1884</v>
      </c>
      <c r="HY29" s="156"/>
      <c r="HZ29" s="157"/>
      <c r="IB29" s="199" t="s">
        <v>3930</v>
      </c>
      <c r="IC29" s="199" t="s">
        <v>62</v>
      </c>
      <c r="ID29" s="200">
        <f>ID6</f>
        <v>7.1889</v>
      </c>
      <c r="IE29" s="156"/>
      <c r="IF29" s="157"/>
      <c r="IH29" s="199" t="s">
        <v>3930</v>
      </c>
      <c r="II29" s="199" t="s">
        <v>62</v>
      </c>
      <c r="IJ29" s="200">
        <f>IJ6</f>
        <v>7.1738</v>
      </c>
      <c r="IK29" s="156"/>
      <c r="IL29" s="157"/>
      <c r="IN29" s="199" t="s">
        <v>3930</v>
      </c>
      <c r="IO29" s="199" t="s">
        <v>62</v>
      </c>
      <c r="IP29" s="200">
        <f>IP6</f>
        <v>7.1782</v>
      </c>
      <c r="IQ29" s="156"/>
      <c r="IR29" s="157"/>
      <c r="IT29" s="199" t="s">
        <v>3930</v>
      </c>
      <c r="IU29" s="199" t="s">
        <v>62</v>
      </c>
      <c r="IV29" s="200">
        <f>IV6</f>
        <v>7.2014</v>
      </c>
      <c r="IW29" s="156"/>
      <c r="IX29" s="157"/>
      <c r="IZ29" s="199" t="s">
        <v>3930</v>
      </c>
      <c r="JA29" s="199" t="s">
        <v>62</v>
      </c>
      <c r="JB29" s="200">
        <f>JB6</f>
        <v>7.1848</v>
      </c>
      <c r="JC29" s="156"/>
      <c r="JD29" s="157"/>
      <c r="JF29" s="199" t="s">
        <v>3930</v>
      </c>
      <c r="JG29" s="199" t="s">
        <v>62</v>
      </c>
      <c r="JH29" s="200">
        <f>JH6</f>
        <v>7.1586</v>
      </c>
      <c r="JI29" s="156"/>
      <c r="JJ29" s="157"/>
      <c r="JL29" s="199" t="s">
        <v>3930</v>
      </c>
      <c r="JM29" s="199" t="s">
        <v>62</v>
      </c>
      <c r="JN29" s="200">
        <f>JN6</f>
        <v>7.1494</v>
      </c>
      <c r="JO29" s="156"/>
      <c r="JP29" s="157"/>
      <c r="JR29" s="199" t="s">
        <v>3930</v>
      </c>
      <c r="JS29" s="199" t="s">
        <v>62</v>
      </c>
      <c r="JT29" s="200">
        <f>JT6</f>
        <v>7.103</v>
      </c>
      <c r="JU29" s="156"/>
      <c r="JV29" s="157"/>
      <c r="JX29" s="199" t="s">
        <v>3930</v>
      </c>
      <c r="JY29" s="199" t="s">
        <v>62</v>
      </c>
      <c r="JZ29" s="200">
        <f>JZ6</f>
        <v>7.1055</v>
      </c>
      <c r="KA29" s="156"/>
      <c r="KB29" s="157"/>
      <c r="KD29" s="199" t="s">
        <v>3930</v>
      </c>
      <c r="KE29" s="199" t="s">
        <v>62</v>
      </c>
      <c r="KF29" s="200">
        <f>KF6</f>
        <v>7.088</v>
      </c>
      <c r="KG29" s="156"/>
      <c r="KH29" s="157"/>
      <c r="KJ29" s="199" t="s">
        <v>3930</v>
      </c>
      <c r="KK29" s="199" t="s">
        <v>62</v>
      </c>
      <c r="KL29" s="200">
        <f>KL6</f>
        <v>7.0789</v>
      </c>
      <c r="KM29" s="156"/>
      <c r="KN29" s="157"/>
      <c r="KP29" s="199" t="s">
        <v>3930</v>
      </c>
      <c r="KQ29" s="199" t="s">
        <v>62</v>
      </c>
      <c r="KR29" s="200">
        <f>KR6</f>
        <v>7.0288</v>
      </c>
      <c r="KS29" s="156"/>
      <c r="KT29" s="157"/>
      <c r="KV29" s="199" t="s">
        <v>3930</v>
      </c>
      <c r="KW29" s="199" t="s">
        <v>62</v>
      </c>
      <c r="KX29" s="200">
        <f>KX6</f>
        <v>6.9678</v>
      </c>
      <c r="KY29" s="156"/>
      <c r="KZ29" s="157"/>
      <c r="LB29" s="199" t="s">
        <v>3930</v>
      </c>
      <c r="LC29" s="199" t="s">
        <v>62</v>
      </c>
      <c r="LD29" s="200">
        <f>LD6</f>
        <v>6.9228</v>
      </c>
      <c r="LE29" s="156"/>
      <c r="LF29" s="157"/>
      <c r="LH29" s="199" t="s">
        <v>3930</v>
      </c>
      <c r="LI29" s="199" t="s">
        <v>62</v>
      </c>
      <c r="LJ29" s="200">
        <f>LJ6</f>
        <v>6.9194</v>
      </c>
      <c r="LK29" s="156"/>
      <c r="LL29" s="157"/>
      <c r="LN29" s="199" t="s">
        <v>3930</v>
      </c>
      <c r="LO29" s="199" t="s">
        <v>62</v>
      </c>
      <c r="LP29" s="200">
        <f>LP6</f>
        <v>6.8628</v>
      </c>
      <c r="LQ29" s="156"/>
      <c r="LR29" s="157"/>
      <c r="LT29" s="199" t="s">
        <v>3930</v>
      </c>
      <c r="LU29" s="199" t="s">
        <v>62</v>
      </c>
      <c r="LV29" s="200">
        <f>LV6</f>
        <v>6.8176</v>
      </c>
      <c r="LW29" s="156"/>
      <c r="LX29" s="157"/>
      <c r="LZ29" s="199" t="s">
        <v>3930</v>
      </c>
      <c r="MA29" s="199" t="s">
        <v>62</v>
      </c>
      <c r="MB29" s="200">
        <f>MB6</f>
        <v>6.8109</v>
      </c>
      <c r="MC29" s="156"/>
      <c r="MD29" s="157"/>
    </row>
    <row r="30" spans="2:342">
      <c r="B30" s="191"/>
      <c r="C30" s="136" t="s">
        <v>63</v>
      </c>
      <c r="D30" s="159">
        <f>AVERAGE(D6:D28)</f>
        <v>6.45987</v>
      </c>
      <c r="E30" s="156"/>
      <c r="F30" s="157"/>
      <c r="H30" s="191"/>
      <c r="I30" s="136" t="s">
        <v>63</v>
      </c>
      <c r="J30" s="159">
        <f>AVERAGE(J6:J28)</f>
        <v>6.4192125</v>
      </c>
      <c r="K30" s="156"/>
      <c r="L30" s="157"/>
      <c r="N30" s="191"/>
      <c r="O30" s="136" t="s">
        <v>63</v>
      </c>
      <c r="P30" s="159">
        <f>AVERAGE(P6:P28)</f>
        <v>6.39532727272727</v>
      </c>
      <c r="Q30" s="156"/>
      <c r="R30" s="157"/>
      <c r="T30" s="191"/>
      <c r="U30" s="136" t="s">
        <v>63</v>
      </c>
      <c r="V30" s="159">
        <f>AVERAGE(V6:V28)</f>
        <v>6.37001304347826</v>
      </c>
      <c r="W30" s="156"/>
      <c r="X30" s="157"/>
      <c r="Z30" s="191"/>
      <c r="AA30" s="136" t="s">
        <v>63</v>
      </c>
      <c r="AB30" s="159">
        <f>AVERAGE(AB6:AB28)</f>
        <v>6.36412857142857</v>
      </c>
      <c r="AC30" s="156"/>
      <c r="AD30" s="157"/>
      <c r="AF30" s="191"/>
      <c r="AG30" s="136" t="s">
        <v>63</v>
      </c>
      <c r="AH30" s="159">
        <f>AVERAGE(AH6:AH28)</f>
        <v>6.34704375</v>
      </c>
      <c r="AI30" s="156"/>
      <c r="AJ30" s="157"/>
      <c r="AL30" s="191"/>
      <c r="AM30" s="136" t="s">
        <v>63</v>
      </c>
      <c r="AN30" s="159">
        <f>AVERAGE(AN6:AN28)</f>
        <v>6.34572173913044</v>
      </c>
      <c r="AO30" s="156"/>
      <c r="AP30" s="157"/>
      <c r="AR30" s="191"/>
      <c r="AS30" s="136" t="s">
        <v>63</v>
      </c>
      <c r="AT30" s="159">
        <f>AVERAGE(AT6:AT28)</f>
        <v>6.42801578947368</v>
      </c>
      <c r="AU30" s="156"/>
      <c r="AV30" s="157"/>
      <c r="AX30" s="191"/>
      <c r="AY30" s="136" t="s">
        <v>63</v>
      </c>
      <c r="AZ30" s="159">
        <f>AVERAGE(AZ6:AZ28)</f>
        <v>6.70712631578947</v>
      </c>
      <c r="BA30" s="156"/>
      <c r="BB30" s="157"/>
      <c r="BD30" s="191"/>
      <c r="BE30" s="136" t="s">
        <v>63</v>
      </c>
      <c r="BF30" s="159">
        <f>AVERAGE(BF6:BF28)</f>
        <v>6.69912857142857</v>
      </c>
      <c r="BG30" s="156"/>
      <c r="BH30" s="157"/>
      <c r="BJ30" s="191"/>
      <c r="BK30" s="136" t="s">
        <v>63</v>
      </c>
      <c r="BL30" s="159">
        <f>AVERAGE(BL6:BL28)</f>
        <v>6.73244761904762</v>
      </c>
      <c r="BM30" s="156"/>
      <c r="BN30" s="157"/>
      <c r="BP30" s="191"/>
      <c r="BQ30" s="136" t="s">
        <v>63</v>
      </c>
      <c r="BR30" s="159">
        <f>AVERAGE(BR6:BR28)</f>
        <v>6.79486086956522</v>
      </c>
      <c r="BS30" s="156"/>
      <c r="BT30" s="157"/>
      <c r="BV30" s="191"/>
      <c r="BW30" s="136" t="s">
        <v>63</v>
      </c>
      <c r="BX30" s="159">
        <f>AVERAGE(BX6:BX28)</f>
        <v>6.96206190476191</v>
      </c>
      <c r="BY30" s="156"/>
      <c r="BZ30" s="157"/>
      <c r="CB30" s="191"/>
      <c r="CC30" s="136" t="s">
        <v>63</v>
      </c>
      <c r="CD30" s="159">
        <f>AVERAGE(CD6:CD28)</f>
        <v>7.12869375</v>
      </c>
      <c r="CE30" s="156"/>
      <c r="CF30" s="157"/>
      <c r="CH30" s="191"/>
      <c r="CI30" s="136" t="s">
        <v>63</v>
      </c>
      <c r="CJ30" s="159">
        <f>AVERAGE(CJ6:CJ28)</f>
        <v>7.16278636363636</v>
      </c>
      <c r="CK30" s="156"/>
      <c r="CL30" s="157"/>
      <c r="CN30" s="191"/>
      <c r="CO30" s="136" t="s">
        <v>63</v>
      </c>
      <c r="CP30" s="159">
        <f>AVERAGE(CP6:CP28)</f>
        <v>6.98325909090909</v>
      </c>
      <c r="CQ30" s="156"/>
      <c r="CR30" s="157"/>
      <c r="CT30" s="191"/>
      <c r="CU30" s="136" t="s">
        <v>63</v>
      </c>
      <c r="CV30" s="159">
        <f>AVERAGE(CV6:CV28)</f>
        <v>6.79758125</v>
      </c>
      <c r="CW30" s="156"/>
      <c r="CX30" s="157"/>
      <c r="CZ30" s="191"/>
      <c r="DA30" s="136" t="s">
        <v>63</v>
      </c>
      <c r="DB30" s="159">
        <f>AVERAGE(DB6:DB28)</f>
        <v>6.829585</v>
      </c>
      <c r="DC30" s="156"/>
      <c r="DD30" s="157"/>
      <c r="DF30" s="191"/>
      <c r="DG30" s="136" t="s">
        <v>63</v>
      </c>
      <c r="DH30" s="159">
        <f>AVERAGE(DH6:DH28)</f>
        <v>6.89815217391304</v>
      </c>
      <c r="DI30" s="156"/>
      <c r="DJ30" s="157"/>
      <c r="DL30" s="191"/>
      <c r="DM30" s="136" t="s">
        <v>63</v>
      </c>
      <c r="DN30" s="159">
        <f>AVERAGE(DN6:DN28)</f>
        <v>6.88516842105263</v>
      </c>
      <c r="DO30" s="156"/>
      <c r="DP30" s="157"/>
      <c r="DR30" s="191"/>
      <c r="DS30" s="136" t="s">
        <v>63</v>
      </c>
      <c r="DT30" s="159">
        <f>AVERAGE(DT6:DT28)</f>
        <v>6.991195</v>
      </c>
      <c r="DU30" s="156"/>
      <c r="DV30" s="157"/>
      <c r="DX30" s="191"/>
      <c r="DY30" s="136" t="s">
        <v>63</v>
      </c>
      <c r="DZ30" s="159">
        <f>AVERAGE(DZ6:DZ28)</f>
        <v>7.149205</v>
      </c>
      <c r="EA30" s="156"/>
      <c r="EB30" s="157"/>
      <c r="ED30" s="191"/>
      <c r="EE30" s="136" t="s">
        <v>63</v>
      </c>
      <c r="EF30" s="159">
        <f>AVERAGE(EF6:EF28)</f>
        <v>7.16186666666667</v>
      </c>
      <c r="EG30" s="156"/>
      <c r="EH30" s="157"/>
      <c r="EJ30" s="191"/>
      <c r="EK30" s="136" t="s">
        <v>63</v>
      </c>
      <c r="EL30" s="159">
        <f>AVERAGE(EL6:EL28)</f>
        <v>7.17326956521739</v>
      </c>
      <c r="EM30" s="156"/>
      <c r="EN30" s="157"/>
      <c r="EP30" s="191"/>
      <c r="EQ30" s="136" t="s">
        <v>63</v>
      </c>
      <c r="ER30" s="159">
        <f>AVERAGE(ER6:ER28)</f>
        <v>7.183895</v>
      </c>
      <c r="ES30" s="156"/>
      <c r="ET30" s="157"/>
      <c r="EV30" s="191"/>
      <c r="EW30" s="136" t="s">
        <v>63</v>
      </c>
      <c r="EX30" s="159">
        <f>AVERAGE(EX6:EX28)</f>
        <v>7.17862352941176</v>
      </c>
      <c r="EY30" s="156"/>
      <c r="EZ30" s="157"/>
      <c r="FB30" s="191"/>
      <c r="FC30" s="136" t="s">
        <v>63</v>
      </c>
      <c r="FD30" s="159">
        <f>AVERAGE(FD6:FD28)</f>
        <v>7.15435909090909</v>
      </c>
      <c r="FE30" s="156"/>
      <c r="FF30" s="157"/>
      <c r="FH30" s="191"/>
      <c r="FI30" s="136" t="s">
        <v>63</v>
      </c>
      <c r="FJ30" s="159">
        <f>AVERAGE(FJ6:FJ28)</f>
        <v>7.10388095238095</v>
      </c>
      <c r="FK30" s="156"/>
      <c r="FL30" s="157"/>
      <c r="FN30" s="191"/>
      <c r="FO30" s="136" t="s">
        <v>63</v>
      </c>
      <c r="FP30" s="159">
        <f>AVERAGE(FP6:FP28)</f>
        <v>7.10509375</v>
      </c>
      <c r="FQ30" s="156"/>
      <c r="FR30" s="157"/>
      <c r="FT30" s="191"/>
      <c r="FU30" s="136" t="s">
        <v>63</v>
      </c>
      <c r="FV30" s="159">
        <f>AVERAGE(FV6:FV28)</f>
        <v>7.0978</v>
      </c>
      <c r="FW30" s="156"/>
      <c r="FX30" s="157"/>
      <c r="FZ30" s="191"/>
      <c r="GA30" s="136" t="s">
        <v>63</v>
      </c>
      <c r="GB30" s="159">
        <f>AVERAGE(GB6:GB28)</f>
        <v>7.10066</v>
      </c>
      <c r="GC30" s="156"/>
      <c r="GD30" s="157"/>
      <c r="GF30" s="191"/>
      <c r="GG30" s="136" t="s">
        <v>63</v>
      </c>
      <c r="GH30" s="159">
        <f>AVERAGE(GH6:GH28)</f>
        <v>7.105665</v>
      </c>
      <c r="GI30" s="156"/>
      <c r="GJ30" s="157"/>
      <c r="GL30" s="191"/>
      <c r="GM30" s="136" t="s">
        <v>63</v>
      </c>
      <c r="GN30" s="159">
        <f>AVERAGE(GN6:GN28)</f>
        <v>7.11619473684211</v>
      </c>
      <c r="GO30" s="156"/>
      <c r="GP30" s="157"/>
      <c r="GR30" s="191"/>
      <c r="GS30" s="136" t="s">
        <v>63</v>
      </c>
      <c r="GT30" s="159">
        <f>AVERAGE(GT6:GT28)</f>
        <v>7.13155217391304</v>
      </c>
      <c r="GU30" s="156"/>
      <c r="GV30" s="157"/>
      <c r="GX30" s="191"/>
      <c r="GY30" s="136" t="s">
        <v>63</v>
      </c>
      <c r="GZ30" s="159">
        <f>AVERAGE(GZ6:GZ28)</f>
        <v>7.13423636363636</v>
      </c>
      <c r="HA30" s="156"/>
      <c r="HB30" s="157"/>
      <c r="HD30" s="191"/>
      <c r="HE30" s="136" t="s">
        <v>63</v>
      </c>
      <c r="HF30" s="159">
        <f>AVERAGE(HF6:HF28)</f>
        <v>7.07905789473684</v>
      </c>
      <c r="HG30" s="156"/>
      <c r="HH30" s="157"/>
      <c r="HJ30" s="191"/>
      <c r="HK30" s="136" t="s">
        <v>63</v>
      </c>
      <c r="HL30" s="159">
        <f>AVERAGE(HL6:HL28)</f>
        <v>7.1058</v>
      </c>
      <c r="HM30" s="156"/>
      <c r="HN30" s="157"/>
      <c r="HP30" s="191"/>
      <c r="HQ30" s="136" t="s">
        <v>63</v>
      </c>
      <c r="HR30" s="159">
        <f>AVERAGE(HR6:HR28)</f>
        <v>7.17290952380952</v>
      </c>
      <c r="HS30" s="156"/>
      <c r="HT30" s="157"/>
      <c r="HV30" s="191"/>
      <c r="HW30" s="136" t="s">
        <v>63</v>
      </c>
      <c r="HX30" s="159">
        <f>AVERAGE(HX6:HX28)</f>
        <v>7.18865</v>
      </c>
      <c r="HY30" s="156"/>
      <c r="HZ30" s="157"/>
      <c r="IB30" s="191"/>
      <c r="IC30" s="136" t="s">
        <v>63</v>
      </c>
      <c r="ID30" s="159">
        <f>AVERAGE(ID6:ID28)</f>
        <v>7.18826666666667</v>
      </c>
      <c r="IE30" s="156"/>
      <c r="IF30" s="157"/>
      <c r="IH30" s="191"/>
      <c r="II30" s="136" t="s">
        <v>63</v>
      </c>
      <c r="IJ30" s="159">
        <f>AVERAGE(IJ6:IJ28)</f>
        <v>7.17114444444444</v>
      </c>
      <c r="IK30" s="156"/>
      <c r="IL30" s="157"/>
      <c r="IN30" s="191"/>
      <c r="IO30" s="136" t="s">
        <v>63</v>
      </c>
      <c r="IP30" s="159">
        <f>AVERAGE(IP6:IP28)</f>
        <v>7.17372380952381</v>
      </c>
      <c r="IQ30" s="156"/>
      <c r="IR30" s="157"/>
      <c r="IT30" s="191"/>
      <c r="IU30" s="136" t="s">
        <v>63</v>
      </c>
      <c r="IV30" s="159">
        <f>AVERAGE(IV6:IV28)</f>
        <v>7.20337142857143</v>
      </c>
      <c r="IW30" s="156"/>
      <c r="IX30" s="157"/>
      <c r="IZ30" s="191"/>
      <c r="JA30" s="136" t="s">
        <v>63</v>
      </c>
      <c r="JB30" s="159">
        <f>AVERAGE(JB6:JB28)</f>
        <v>7.19504736842105</v>
      </c>
      <c r="JC30" s="156"/>
      <c r="JD30" s="157"/>
      <c r="JF30" s="191"/>
      <c r="JG30" s="136" t="s">
        <v>63</v>
      </c>
      <c r="JH30" s="159">
        <f>AVERAGE(JH6:JH28)</f>
        <v>7.175685</v>
      </c>
      <c r="JI30" s="156"/>
      <c r="JJ30" s="157"/>
      <c r="JL30" s="191"/>
      <c r="JM30" s="136" t="s">
        <v>63</v>
      </c>
      <c r="JN30" s="159">
        <f>AVERAGE(JN6:JN28)</f>
        <v>7.14909130434783</v>
      </c>
      <c r="JO30" s="156"/>
      <c r="JP30" s="157"/>
      <c r="JR30" s="191"/>
      <c r="JS30" s="136" t="s">
        <v>63</v>
      </c>
      <c r="JT30" s="159">
        <f>AVERAGE(JT6:JT28)</f>
        <v>7.1309380952381</v>
      </c>
      <c r="JU30" s="156"/>
      <c r="JV30" s="157"/>
      <c r="JX30" s="191"/>
      <c r="JY30" s="136" t="s">
        <v>63</v>
      </c>
      <c r="JZ30" s="159">
        <f>AVERAGE(JZ6:JZ28)</f>
        <v>7.10681818181818</v>
      </c>
      <c r="KA30" s="156"/>
      <c r="KB30" s="157"/>
      <c r="KD30" s="191"/>
      <c r="KE30" s="136" t="s">
        <v>63</v>
      </c>
      <c r="KF30" s="159">
        <f>AVERAGE(KF6:KF28)</f>
        <v>7.09480588235294</v>
      </c>
      <c r="KG30" s="156"/>
      <c r="KH30" s="157"/>
      <c r="KJ30" s="191"/>
      <c r="KK30" s="136" t="s">
        <v>63</v>
      </c>
      <c r="KL30" s="159">
        <f>AVERAGE(KL6:KL28)</f>
        <v>7.0848</v>
      </c>
      <c r="KM30" s="156"/>
      <c r="KN30" s="157"/>
      <c r="KP30" s="191"/>
      <c r="KQ30" s="136" t="s">
        <v>63</v>
      </c>
      <c r="KR30" s="159">
        <f>AVERAGE(KR6:KR28)</f>
        <v>7.05934782608696</v>
      </c>
      <c r="KS30" s="156"/>
      <c r="KT30" s="157"/>
      <c r="KV30" s="191"/>
      <c r="KW30" s="136" t="s">
        <v>63</v>
      </c>
      <c r="KX30" s="159">
        <f>AVERAGE(KX6:KX28)</f>
        <v>7.00156</v>
      </c>
      <c r="KY30" s="156"/>
      <c r="KZ30" s="157"/>
      <c r="LB30" s="191"/>
      <c r="LC30" s="136" t="s">
        <v>63</v>
      </c>
      <c r="LD30" s="159">
        <f>AVERAGE(LD6:LD28)</f>
        <v>6.94615</v>
      </c>
      <c r="LE30" s="156"/>
      <c r="LF30" s="157"/>
      <c r="LH30" s="191"/>
      <c r="LI30" s="136" t="s">
        <v>63</v>
      </c>
      <c r="LJ30" s="159">
        <f>AVERAGE(LJ6:LJ28)</f>
        <v>6.90369090909091</v>
      </c>
      <c r="LK30" s="156"/>
      <c r="LL30" s="157"/>
      <c r="LN30" s="191"/>
      <c r="LO30" s="136" t="s">
        <v>63</v>
      </c>
      <c r="LP30" s="159">
        <f>AVERAGE(LP6:LP28)</f>
        <v>6.86831428571429</v>
      </c>
      <c r="LQ30" s="156"/>
      <c r="LR30" s="157"/>
      <c r="LT30" s="191"/>
      <c r="LU30" s="136" t="s">
        <v>63</v>
      </c>
      <c r="LV30" s="159">
        <f>AVERAGE(LV6:LV28)</f>
        <v>6.83851666666667</v>
      </c>
      <c r="LW30" s="156"/>
      <c r="LX30" s="157"/>
      <c r="LZ30" s="191"/>
      <c r="MA30" s="136" t="s">
        <v>63</v>
      </c>
      <c r="MB30" s="159">
        <f>AVERAGE(MB6:MB28)</f>
        <v>6.81537619047619</v>
      </c>
      <c r="MC30" s="156"/>
      <c r="MD30" s="157"/>
    </row>
    <row r="31" spans="2:342">
      <c r="B31" s="192" t="s">
        <v>3938</v>
      </c>
      <c r="C31" s="161" t="s">
        <v>62</v>
      </c>
      <c r="D31" s="162">
        <f>E6</f>
        <v>0.000432900432900433</v>
      </c>
      <c r="E31" s="163"/>
      <c r="H31" s="192" t="s">
        <v>3938</v>
      </c>
      <c r="I31" s="161" t="s">
        <v>62</v>
      </c>
      <c r="J31" s="162">
        <f>K6</f>
        <v>0.000434782608695652</v>
      </c>
      <c r="K31" s="163"/>
      <c r="N31" s="192" t="s">
        <v>3938</v>
      </c>
      <c r="O31" s="161" t="s">
        <v>62</v>
      </c>
      <c r="P31" s="162">
        <f>Q6</f>
        <v>0.000434782608695652</v>
      </c>
      <c r="Q31" s="163"/>
      <c r="T31" s="192" t="s">
        <v>3938</v>
      </c>
      <c r="U31" s="161" t="s">
        <v>62</v>
      </c>
      <c r="V31" s="162">
        <f>W6</f>
        <v>0.000434782608695652</v>
      </c>
      <c r="W31" s="163"/>
      <c r="Z31" s="192" t="s">
        <v>3938</v>
      </c>
      <c r="AA31" s="161" t="s">
        <v>62</v>
      </c>
      <c r="AB31" s="162">
        <f>AC6</f>
        <v>0.000434782608695652</v>
      </c>
      <c r="AC31" s="163"/>
      <c r="AF31" s="192" t="s">
        <v>3938</v>
      </c>
      <c r="AG31" s="161" t="s">
        <v>62</v>
      </c>
      <c r="AH31" s="162">
        <f>AI6</f>
        <v>0.000431965442764579</v>
      </c>
      <c r="AI31" s="184">
        <f>ROUND(AH31,6)</f>
        <v>0.000432</v>
      </c>
      <c r="AJ31" s="193">
        <f>1/AH31</f>
        <v>2315</v>
      </c>
      <c r="AL31" s="192" t="s">
        <v>3938</v>
      </c>
      <c r="AM31" s="161" t="s">
        <v>62</v>
      </c>
      <c r="AN31" s="162">
        <f>AO6</f>
        <v>0.000431034482758621</v>
      </c>
      <c r="AO31" s="184">
        <f>ROUND(AN31,6)</f>
        <v>0.000431</v>
      </c>
      <c r="AP31" s="193">
        <f>1/AN31</f>
        <v>2320</v>
      </c>
      <c r="AR31" s="192" t="s">
        <v>3938</v>
      </c>
      <c r="AS31" s="161" t="s">
        <v>62</v>
      </c>
      <c r="AT31" s="162">
        <f>AU6</f>
        <v>0.000430292598967298</v>
      </c>
      <c r="AU31" s="184">
        <f>ROUND(AT31,6)</f>
        <v>0.00043</v>
      </c>
      <c r="AV31" s="193">
        <f>1/AT31</f>
        <v>2324</v>
      </c>
      <c r="AX31" s="192" t="s">
        <v>3938</v>
      </c>
      <c r="AY31" s="161" t="s">
        <v>62</v>
      </c>
      <c r="AZ31" s="162">
        <f>BA6</f>
        <v>0.000429737859905458</v>
      </c>
      <c r="BA31" s="184">
        <f>ROUND(AZ31,6)</f>
        <v>0.00043</v>
      </c>
      <c r="BB31" s="193">
        <f>1/AZ31</f>
        <v>2327</v>
      </c>
      <c r="BD31" s="192" t="s">
        <v>3938</v>
      </c>
      <c r="BE31" s="161" t="s">
        <v>62</v>
      </c>
      <c r="BF31" s="162">
        <f>BG6</f>
        <v>0.00042863266180883</v>
      </c>
      <c r="BG31" s="184">
        <f>ROUND(BF31,6)</f>
        <v>0.000429</v>
      </c>
      <c r="BH31" s="193">
        <f>1/BF31</f>
        <v>2333</v>
      </c>
      <c r="BJ31" s="192" t="s">
        <v>3938</v>
      </c>
      <c r="BK31" s="161" t="s">
        <v>62</v>
      </c>
      <c r="BL31" s="162">
        <f>BM6</f>
        <v>0.000428816466552316</v>
      </c>
      <c r="BM31" s="184">
        <f>ROUND(BL31,6)</f>
        <v>0.000429</v>
      </c>
      <c r="BN31" s="193">
        <f>1/BL31</f>
        <v>2332</v>
      </c>
      <c r="BP31" s="192" t="s">
        <v>3938</v>
      </c>
      <c r="BQ31" s="161" t="s">
        <v>62</v>
      </c>
      <c r="BR31" s="162">
        <f>BS6</f>
        <v>0.000428816466552316</v>
      </c>
      <c r="BS31" s="184">
        <f>ROUND(BR31,6)</f>
        <v>0.000429</v>
      </c>
      <c r="BT31" s="193">
        <f>1/BR31</f>
        <v>2332</v>
      </c>
      <c r="BV31" s="192" t="s">
        <v>3938</v>
      </c>
      <c r="BW31" s="161" t="s">
        <v>62</v>
      </c>
      <c r="BX31" s="162">
        <f>BY6</f>
        <v>0.000428816466552316</v>
      </c>
      <c r="BY31" s="184">
        <f>ROUND(BX31,6)</f>
        <v>0.000429</v>
      </c>
      <c r="BZ31" s="193">
        <f>1/BX31</f>
        <v>2332</v>
      </c>
      <c r="CB31" s="192" t="s">
        <v>3938</v>
      </c>
      <c r="CC31" s="161" t="s">
        <v>62</v>
      </c>
      <c r="CD31" s="162">
        <f>CE6</f>
        <v>0.000428816466552316</v>
      </c>
      <c r="CE31" s="184">
        <f>ROUND(CD31,6)</f>
        <v>0.000429</v>
      </c>
      <c r="CF31" s="193">
        <f>1/CD31</f>
        <v>2332</v>
      </c>
      <c r="CH31" s="192" t="s">
        <v>3938</v>
      </c>
      <c r="CI31" s="161" t="s">
        <v>62</v>
      </c>
      <c r="CJ31" s="162">
        <f>CK6</f>
        <v>0.000428816466552316</v>
      </c>
      <c r="CK31" s="184">
        <f>ROUND(CJ31,6)</f>
        <v>0.000429</v>
      </c>
      <c r="CL31" s="193">
        <f>1/CJ31</f>
        <v>2332</v>
      </c>
      <c r="CN31" s="192" t="s">
        <v>3938</v>
      </c>
      <c r="CO31" s="161" t="s">
        <v>62</v>
      </c>
      <c r="CP31" s="162">
        <f>CQ6</f>
        <v>0.000428816466552316</v>
      </c>
      <c r="CQ31" s="184">
        <f>ROUND(CP31,6)</f>
        <v>0.000429</v>
      </c>
      <c r="CR31" s="193">
        <f>1/CP31</f>
        <v>2332</v>
      </c>
      <c r="CT31" s="192" t="s">
        <v>3938</v>
      </c>
      <c r="CU31" s="161" t="s">
        <v>62</v>
      </c>
      <c r="CV31" s="162">
        <f>CW6</f>
        <v>0.000428816466552316</v>
      </c>
      <c r="CW31" s="184">
        <f>ROUND(CV31,6)</f>
        <v>0.000429</v>
      </c>
      <c r="CX31" s="193">
        <f>1/CV31</f>
        <v>2332</v>
      </c>
      <c r="CZ31" s="192" t="s">
        <v>3938</v>
      </c>
      <c r="DA31" s="161" t="s">
        <v>62</v>
      </c>
      <c r="DB31" s="162">
        <f>DC6</f>
        <v>0.000428816</v>
      </c>
      <c r="DC31" s="184"/>
      <c r="DD31" s="193"/>
      <c r="DF31" s="192" t="s">
        <v>3938</v>
      </c>
      <c r="DG31" s="161" t="s">
        <v>62</v>
      </c>
      <c r="DH31" s="162">
        <f>DI6</f>
        <v>0.000428816</v>
      </c>
      <c r="DI31" s="184"/>
      <c r="DJ31" s="193"/>
      <c r="DL31" s="192" t="s">
        <v>3938</v>
      </c>
      <c r="DM31" s="161" t="s">
        <v>62</v>
      </c>
      <c r="DN31" s="162">
        <f>DO6</f>
        <v>0.000425441</v>
      </c>
      <c r="DO31" s="184"/>
      <c r="DP31" s="193"/>
      <c r="DR31" s="192" t="s">
        <v>3938</v>
      </c>
      <c r="DS31" s="161" t="s">
        <v>62</v>
      </c>
      <c r="DT31" s="162">
        <f>DU6</f>
        <v>0.000422833</v>
      </c>
      <c r="DU31" s="184"/>
      <c r="DV31" s="193">
        <f>DN31-DT31</f>
        <v>2.60799999999997e-6</v>
      </c>
      <c r="DX31" s="192" t="s">
        <v>3938</v>
      </c>
      <c r="DY31" s="161" t="s">
        <v>62</v>
      </c>
      <c r="DZ31" s="162">
        <f>EA6</f>
        <v>0.00041407867494824</v>
      </c>
      <c r="EA31" s="184"/>
      <c r="EB31" s="193">
        <f>DT31-DZ31</f>
        <v>8.75432505176001e-6</v>
      </c>
      <c r="ED31" s="192" t="s">
        <v>3938</v>
      </c>
      <c r="EE31" s="161" t="s">
        <v>62</v>
      </c>
      <c r="EF31" s="162">
        <f>EG6</f>
        <v>0.000407332</v>
      </c>
      <c r="EG31" s="184"/>
      <c r="EH31" s="193">
        <f>DZ31-EF31</f>
        <v>6.74667494824e-6</v>
      </c>
      <c r="EJ31" s="192" t="s">
        <v>3938</v>
      </c>
      <c r="EK31" s="161" t="s">
        <v>62</v>
      </c>
      <c r="EL31" s="162">
        <f>EM6</f>
        <v>0.000399202</v>
      </c>
      <c r="EM31" s="184"/>
      <c r="EN31" s="193">
        <f>EF31-EL31</f>
        <v>8.13000000000002e-6</v>
      </c>
      <c r="EP31" s="192" t="s">
        <v>3938</v>
      </c>
      <c r="EQ31" s="161" t="s">
        <v>62</v>
      </c>
      <c r="ER31" s="162">
        <f>ES6</f>
        <v>0.000398406</v>
      </c>
      <c r="ES31" s="184"/>
      <c r="ET31" s="193">
        <f>EL31-ER31</f>
        <v>7.95999999999956e-7</v>
      </c>
      <c r="EV31" s="192" t="s">
        <v>3938</v>
      </c>
      <c r="EW31" s="161" t="s">
        <v>62</v>
      </c>
      <c r="EX31" s="162">
        <f>EY6</f>
        <v>0.00040016006402561</v>
      </c>
      <c r="EY31" s="184"/>
      <c r="EZ31" s="193">
        <f>ER31-EX31</f>
        <v>-1.75406402560998e-6</v>
      </c>
      <c r="FB31" s="192" t="s">
        <v>3938</v>
      </c>
      <c r="FC31" s="161" t="s">
        <v>62</v>
      </c>
      <c r="FD31" s="162">
        <f>FE6</f>
        <v>0.000399202</v>
      </c>
      <c r="FE31" s="184"/>
      <c r="FF31" s="193">
        <f>EX31-FD31</f>
        <v>9.58064025610023e-7</v>
      </c>
      <c r="FH31" s="192" t="s">
        <v>3938</v>
      </c>
      <c r="FI31" s="161" t="s">
        <v>62</v>
      </c>
      <c r="FJ31" s="162">
        <f>FK6</f>
        <v>0.000397614</v>
      </c>
      <c r="FK31" s="184"/>
      <c r="FL31" s="193">
        <f>FD31-FJ31</f>
        <v>1.58799999999996e-6</v>
      </c>
      <c r="FN31" s="192" t="s">
        <v>3938</v>
      </c>
      <c r="FO31" s="161" t="s">
        <v>62</v>
      </c>
      <c r="FP31" s="162">
        <f>FQ6</f>
        <v>0.000392157</v>
      </c>
      <c r="FQ31" s="184"/>
      <c r="FR31" s="193">
        <f>FJ31-FP31</f>
        <v>5.457e-6</v>
      </c>
      <c r="FT31" s="192" t="s">
        <v>3938</v>
      </c>
      <c r="FU31" s="161" t="s">
        <v>62</v>
      </c>
      <c r="FV31" s="162">
        <f>FW6</f>
        <v>0.000387597</v>
      </c>
      <c r="FW31" s="184"/>
      <c r="FX31" s="193">
        <f>FP31-FV31</f>
        <v>4.56000000000002e-6</v>
      </c>
      <c r="FZ31" s="192" t="s">
        <v>3938</v>
      </c>
      <c r="GA31" s="161" t="s">
        <v>62</v>
      </c>
      <c r="GB31" s="162">
        <f>GC6</f>
        <v>0.0003861</v>
      </c>
      <c r="GC31" s="184"/>
      <c r="GD31" s="193">
        <f>FV31-GB31</f>
        <v>1.49699999999999e-6</v>
      </c>
      <c r="GF31" s="192" t="s">
        <v>3938</v>
      </c>
      <c r="GG31" s="161" t="s">
        <v>62</v>
      </c>
      <c r="GH31" s="162">
        <f>GI6</f>
        <v>0.000384615</v>
      </c>
      <c r="GI31" s="184"/>
      <c r="GJ31" s="193">
        <f>GB31-GH31</f>
        <v>1.48500000000002e-6</v>
      </c>
      <c r="GL31" s="192" t="s">
        <v>3938</v>
      </c>
      <c r="GM31" s="161" t="s">
        <v>62</v>
      </c>
      <c r="GN31" s="162">
        <f>GO6</f>
        <v>0.000380952</v>
      </c>
      <c r="GO31" s="184"/>
      <c r="GP31" s="193">
        <f>GH31-GN31</f>
        <v>3.663e-6</v>
      </c>
      <c r="GR31" s="192" t="s">
        <v>3938</v>
      </c>
      <c r="GS31" s="161" t="s">
        <v>62</v>
      </c>
      <c r="GT31" s="162">
        <f>GU6</f>
        <v>0.000369686</v>
      </c>
      <c r="GU31" s="184"/>
      <c r="GV31" s="193">
        <f>GN31-GT31</f>
        <v>1.1266e-5</v>
      </c>
      <c r="GX31" s="192" t="s">
        <v>3938</v>
      </c>
      <c r="GY31" s="161" t="s">
        <v>62</v>
      </c>
      <c r="GZ31" s="162">
        <f>HA6</f>
        <v>0.000369004</v>
      </c>
      <c r="HA31" s="184"/>
      <c r="HB31" s="193">
        <f>GT31-GZ31</f>
        <v>6.82000000000005e-7</v>
      </c>
      <c r="HD31" s="192" t="s">
        <v>3938</v>
      </c>
      <c r="HE31" s="161" t="s">
        <v>62</v>
      </c>
      <c r="HF31" s="162">
        <f>HG6</f>
        <v>0.0003663</v>
      </c>
      <c r="HG31" s="184"/>
      <c r="HH31" s="193">
        <f>GZ31-HF31</f>
        <v>2.70399999999997e-6</v>
      </c>
      <c r="HJ31" s="192" t="s">
        <v>3938</v>
      </c>
      <c r="HK31" s="161" t="s">
        <v>62</v>
      </c>
      <c r="HL31" s="162">
        <f>HM6</f>
        <v>0.000367647</v>
      </c>
      <c r="HM31" s="184"/>
      <c r="HN31" s="193">
        <f>HF31-HL31</f>
        <v>-1.34700000000001e-6</v>
      </c>
      <c r="HP31" s="192" t="s">
        <v>3938</v>
      </c>
      <c r="HQ31" s="161" t="s">
        <v>62</v>
      </c>
      <c r="HR31" s="162">
        <f>HS6</f>
        <v>0.000378072</v>
      </c>
      <c r="HS31" s="184"/>
      <c r="HT31" s="193">
        <f>HL31-HR31</f>
        <v>-1.0425e-5</v>
      </c>
      <c r="HV31" s="192" t="s">
        <v>3938</v>
      </c>
      <c r="HW31" s="161" t="s">
        <v>62</v>
      </c>
      <c r="HX31" s="162">
        <f>HY6</f>
        <v>0.000408997955009684</v>
      </c>
      <c r="HY31" s="184"/>
      <c r="HZ31" s="193">
        <f>HR31-HX31</f>
        <v>-3.0925955009684e-5</v>
      </c>
      <c r="IB31" s="192" t="s">
        <v>3938</v>
      </c>
      <c r="IC31" s="161" t="s">
        <v>62</v>
      </c>
      <c r="ID31" s="162">
        <f>IE6</f>
        <v>0.000408997955009684</v>
      </c>
      <c r="IE31" s="184"/>
      <c r="IF31" s="193">
        <f>HX31-ID31</f>
        <v>0</v>
      </c>
      <c r="IH31" s="192" t="s">
        <v>3938</v>
      </c>
      <c r="II31" s="161" t="s">
        <v>62</v>
      </c>
      <c r="IJ31" s="162">
        <f>IK6</f>
        <v>0.00038550501156521</v>
      </c>
      <c r="IK31" s="184"/>
      <c r="IL31" s="193">
        <f>ID31-IJ31</f>
        <v>2.3492943444474e-5</v>
      </c>
      <c r="IN31" s="192" t="s">
        <v>3938</v>
      </c>
      <c r="IO31" s="161" t="s">
        <v>62</v>
      </c>
      <c r="IP31" s="162">
        <f>IQ6</f>
        <v>0.000377358490566418</v>
      </c>
      <c r="IQ31" s="184"/>
      <c r="IR31" s="193">
        <f>IJ31-IP31</f>
        <v>8.14652099879201e-6</v>
      </c>
      <c r="IT31" s="192" t="s">
        <v>3938</v>
      </c>
      <c r="IU31" s="161" t="s">
        <v>62</v>
      </c>
      <c r="IV31" s="162">
        <f>IW6</f>
        <v>0.000371747211896065</v>
      </c>
      <c r="IW31" s="184"/>
      <c r="IX31" s="193">
        <f>IP31-IV31</f>
        <v>5.611278670353e-6</v>
      </c>
      <c r="IZ31" s="192" t="s">
        <v>3938</v>
      </c>
      <c r="JA31" s="161" t="s">
        <v>62</v>
      </c>
      <c r="JB31" s="162">
        <f>JC6</f>
        <v>0.000372786579683063</v>
      </c>
      <c r="JC31" s="184"/>
      <c r="JD31" s="193">
        <f>IV31-JB31</f>
        <v>-1.039367786998e-6</v>
      </c>
      <c r="JF31" s="192" t="s">
        <v>3938</v>
      </c>
      <c r="JG31" s="161" t="s">
        <v>62</v>
      </c>
      <c r="JH31" s="162">
        <f>JI6</f>
        <v>0.000379506641365931</v>
      </c>
      <c r="JI31" s="184"/>
      <c r="JJ31" s="193">
        <f>JB31-JH31</f>
        <v>-6.720061682868e-6</v>
      </c>
      <c r="JL31" s="192" t="s">
        <v>3938</v>
      </c>
      <c r="JM31" s="161" t="s">
        <v>62</v>
      </c>
      <c r="JN31" s="162">
        <f>JO6</f>
        <v>0.000389105058365833</v>
      </c>
      <c r="JO31" s="184"/>
      <c r="JP31" s="193">
        <f>JH31-JN31</f>
        <v>-9.59841699990199e-6</v>
      </c>
      <c r="JR31" s="192" t="s">
        <v>3938</v>
      </c>
      <c r="JS31" s="161" t="s">
        <v>62</v>
      </c>
      <c r="JT31" s="162">
        <f>JU6</f>
        <v>0.000398803589232621</v>
      </c>
      <c r="JU31" s="184"/>
      <c r="JV31" s="193">
        <f>JN31-JT31</f>
        <v>-9.69853086678802e-6</v>
      </c>
      <c r="JX31" s="192" t="s">
        <v>3938</v>
      </c>
      <c r="JY31" s="161" t="s">
        <v>62</v>
      </c>
      <c r="JZ31" s="162">
        <f>KA6</f>
        <v>0.000407331975560629</v>
      </c>
      <c r="KA31" s="184"/>
      <c r="KB31" s="193">
        <f>JT31-JZ31</f>
        <v>-8.52838632800799e-6</v>
      </c>
      <c r="KD31" s="192" t="s">
        <v>3938</v>
      </c>
      <c r="KE31" s="161" t="s">
        <v>62</v>
      </c>
      <c r="KF31" s="162">
        <f>KG6</f>
        <v>0.000406504065040592</v>
      </c>
      <c r="KG31" s="184"/>
      <c r="KH31" s="193">
        <f>JZ31-KF31</f>
        <v>8.27910520036983e-7</v>
      </c>
      <c r="KJ31" s="192" t="s">
        <v>3938</v>
      </c>
      <c r="KK31" s="161" t="s">
        <v>62</v>
      </c>
      <c r="KL31" s="162">
        <f>KM6</f>
        <v>0.000406091370558754</v>
      </c>
      <c r="KM31" s="184"/>
      <c r="KN31" s="193">
        <f>KF31-KL31</f>
        <v>4.12694481838013e-7</v>
      </c>
      <c r="KP31" s="192" t="s">
        <v>3938</v>
      </c>
      <c r="KQ31" s="161" t="s">
        <v>62</v>
      </c>
      <c r="KR31" s="162">
        <f>KS6</f>
        <v>0.000404858299594806</v>
      </c>
      <c r="KS31" s="184"/>
      <c r="KT31" s="193">
        <f>KL31-KR31</f>
        <v>1.23307096394799e-6</v>
      </c>
      <c r="KV31" s="192" t="s">
        <v>3938</v>
      </c>
      <c r="KW31" s="161" t="s">
        <v>62</v>
      </c>
      <c r="KX31" s="162">
        <f>KY6</f>
        <v>0.000389863547758529</v>
      </c>
      <c r="KY31" s="184"/>
      <c r="KZ31" s="193">
        <f>KR31-KX31</f>
        <v>1.4994751836277e-5</v>
      </c>
      <c r="LB31" s="192" t="s">
        <v>3938</v>
      </c>
      <c r="LC31" s="161" t="s">
        <v>62</v>
      </c>
      <c r="LD31" s="162">
        <f>LE6</f>
        <v>0.000391389432485631</v>
      </c>
      <c r="LE31" s="184"/>
      <c r="LF31" s="193">
        <f>KX31-LD31</f>
        <v>-1.52588472710196e-6</v>
      </c>
      <c r="LH31" s="192" t="s">
        <v>3938</v>
      </c>
      <c r="LI31" s="161" t="s">
        <v>62</v>
      </c>
      <c r="LJ31" s="162">
        <f>LK6</f>
        <v>0.000386847195357504</v>
      </c>
      <c r="LK31" s="184"/>
      <c r="LL31" s="193">
        <f>LD31-LJ31</f>
        <v>4.54223712812699e-6</v>
      </c>
      <c r="LN31" s="192" t="s">
        <v>3938</v>
      </c>
      <c r="LO31" s="161" t="s">
        <v>62</v>
      </c>
      <c r="LP31" s="162">
        <f>LQ6</f>
        <v>0.00038535645472082</v>
      </c>
      <c r="LQ31" s="184"/>
      <c r="LR31" s="193">
        <f>LJ31-LP31</f>
        <v>1.49074063668402e-6</v>
      </c>
      <c r="LT31" s="192" t="s">
        <v>3938</v>
      </c>
      <c r="LU31" s="161" t="s">
        <v>62</v>
      </c>
      <c r="LV31" s="162">
        <f>LW6</f>
        <v>0.000382409177820421</v>
      </c>
      <c r="LW31" s="184"/>
      <c r="LX31" s="193">
        <f>LP31-LV31</f>
        <v>2.94727690039898e-6</v>
      </c>
      <c r="LZ31" s="192" t="s">
        <v>3938</v>
      </c>
      <c r="MA31" s="161" t="s">
        <v>62</v>
      </c>
      <c r="MB31" s="162">
        <f>MC6</f>
        <v>0.000380952380952127</v>
      </c>
      <c r="MC31" s="184"/>
      <c r="MD31" s="193">
        <f>LV31-MB31</f>
        <v>1.456796868294e-6</v>
      </c>
    </row>
    <row r="32" spans="38:342">
      <c r="AL32" s="164"/>
      <c r="AR32" s="164"/>
      <c r="AX32" s="164"/>
      <c r="BD32" s="164"/>
      <c r="BJ32" s="164"/>
      <c r="BP32" s="164"/>
      <c r="BV32" s="164"/>
      <c r="CB32" s="164"/>
      <c r="CH32" s="164"/>
      <c r="CN32" s="164"/>
      <c r="CT32" s="164"/>
      <c r="CZ32" s="164">
        <f>CZ6</f>
        <v>44985</v>
      </c>
      <c r="DA32" s="202"/>
      <c r="DF32" s="164">
        <f>DF6</f>
        <v>45016</v>
      </c>
      <c r="DG32" s="202"/>
      <c r="DL32" s="164">
        <f>DL6</f>
        <v>45044</v>
      </c>
      <c r="DM32" s="202"/>
      <c r="DR32" s="164">
        <f>DR6</f>
        <v>45077</v>
      </c>
      <c r="DS32" s="202"/>
      <c r="DX32" s="164">
        <f>DX6</f>
        <v>45107</v>
      </c>
      <c r="DY32" s="202"/>
      <c r="ED32" s="164">
        <f>ED6</f>
        <v>45138</v>
      </c>
      <c r="EE32" s="202"/>
      <c r="EJ32" s="164">
        <f>EJ6</f>
        <v>45169</v>
      </c>
      <c r="EK32" s="202"/>
      <c r="EP32" s="164">
        <f>EP6</f>
        <v>45197</v>
      </c>
      <c r="EQ32" s="202"/>
      <c r="EV32" s="164">
        <f>EV6</f>
        <v>45230</v>
      </c>
      <c r="EW32" s="202"/>
      <c r="FB32" s="164">
        <f>FB6</f>
        <v>45260</v>
      </c>
      <c r="FC32" s="202"/>
      <c r="FH32" s="164">
        <f>FH6</f>
        <v>45289</v>
      </c>
      <c r="FI32" s="202"/>
      <c r="FN32" s="164">
        <f>FN6</f>
        <v>45351</v>
      </c>
      <c r="FO32" s="202"/>
      <c r="FT32" s="164">
        <f>FT6</f>
        <v>45380</v>
      </c>
      <c r="FU32" s="202"/>
      <c r="FZ32" s="164">
        <f>FZ6</f>
        <v>45412</v>
      </c>
      <c r="GA32" s="202"/>
      <c r="GF32" s="164">
        <f>GF6</f>
        <v>45443</v>
      </c>
      <c r="GG32" s="202"/>
      <c r="GL32" s="164">
        <f>GL6</f>
        <v>45471</v>
      </c>
      <c r="GM32" s="202"/>
      <c r="GR32" s="164">
        <f>GR6</f>
        <v>45504</v>
      </c>
      <c r="GS32" s="202"/>
      <c r="GX32" s="164">
        <f>GX6</f>
        <v>45534</v>
      </c>
      <c r="GY32" s="202"/>
      <c r="GZ32" s="135"/>
      <c r="HA32" s="135"/>
      <c r="HB32" s="135"/>
      <c r="HD32" s="164">
        <f>HD6</f>
        <v>45565</v>
      </c>
      <c r="HE32" s="202"/>
      <c r="HF32" s="135"/>
      <c r="HG32" s="135"/>
      <c r="HH32" s="135"/>
      <c r="HJ32" s="164">
        <f>HJ6</f>
        <v>45596</v>
      </c>
      <c r="HK32" s="202"/>
      <c r="HL32" s="135"/>
      <c r="HM32" s="135"/>
      <c r="HN32" s="135"/>
      <c r="HP32" s="164">
        <f>HP6</f>
        <v>45625</v>
      </c>
      <c r="HQ32" s="202"/>
      <c r="HR32" s="135"/>
      <c r="HS32" s="135"/>
      <c r="HT32" s="135"/>
      <c r="HV32" s="164">
        <f>HV6</f>
        <v>45657</v>
      </c>
      <c r="HW32" s="202"/>
      <c r="HX32" s="135"/>
      <c r="HY32" s="135"/>
      <c r="HZ32" s="135"/>
      <c r="IB32" s="164">
        <f>IB6</f>
        <v>45674</v>
      </c>
      <c r="IC32" s="202"/>
      <c r="ID32" s="135"/>
      <c r="IE32" s="135"/>
      <c r="IF32" s="135"/>
      <c r="IH32" s="164">
        <f>IH6</f>
        <v>45716</v>
      </c>
      <c r="II32" s="202"/>
      <c r="IJ32" s="135"/>
      <c r="IK32" s="135"/>
      <c r="IL32" s="135"/>
      <c r="IN32" s="164">
        <f>IN6</f>
        <v>45747</v>
      </c>
      <c r="IO32" s="202"/>
      <c r="IP32" s="135"/>
      <c r="IQ32" s="135"/>
      <c r="IR32" s="135"/>
      <c r="IT32" s="164">
        <f>IT6</f>
        <v>45777</v>
      </c>
      <c r="IU32" s="202"/>
      <c r="IV32" s="135"/>
      <c r="IW32" s="135"/>
      <c r="IX32" s="135"/>
      <c r="IZ32" s="164">
        <f>IZ6</f>
        <v>45807</v>
      </c>
      <c r="JA32" s="202"/>
      <c r="JB32" s="135"/>
      <c r="JC32" s="135"/>
      <c r="JD32" s="135"/>
      <c r="JF32" s="164">
        <f>JF6</f>
        <v>45838</v>
      </c>
      <c r="JG32" s="202"/>
      <c r="JH32" s="135"/>
      <c r="JI32" s="135"/>
      <c r="JJ32" s="135"/>
      <c r="JL32" s="164">
        <f>JL6</f>
        <v>45869</v>
      </c>
      <c r="JM32" s="202"/>
      <c r="JN32" s="135"/>
      <c r="JO32" s="135"/>
      <c r="JP32" s="135"/>
      <c r="JR32" s="164">
        <f>JR6</f>
        <v>45898</v>
      </c>
      <c r="JS32" s="202"/>
      <c r="JT32" s="135"/>
      <c r="JU32" s="135"/>
      <c r="JV32" s="135"/>
      <c r="JX32" s="164">
        <f>JX6</f>
        <v>45930</v>
      </c>
      <c r="JY32" s="202"/>
      <c r="JZ32" s="135"/>
      <c r="KA32" s="135"/>
      <c r="KB32" s="135"/>
      <c r="KD32" s="164">
        <f>KD6</f>
        <v>45961</v>
      </c>
      <c r="KE32" s="202"/>
      <c r="KF32" s="135"/>
      <c r="KG32" s="135"/>
      <c r="KH32" s="135"/>
      <c r="KJ32" s="164">
        <f>KJ6</f>
        <v>45989</v>
      </c>
      <c r="KK32" s="202"/>
      <c r="KL32" s="135"/>
      <c r="KM32" s="135"/>
      <c r="KN32" s="135"/>
      <c r="KP32" s="164">
        <f>KP6</f>
        <v>46022</v>
      </c>
      <c r="KQ32" s="202"/>
      <c r="KR32" s="135"/>
      <c r="KS32" s="135"/>
      <c r="KT32" s="135"/>
      <c r="KV32" s="164">
        <f>KV6</f>
        <v>46052</v>
      </c>
      <c r="KW32" s="202"/>
      <c r="KX32" s="135"/>
      <c r="KY32" s="135"/>
      <c r="KZ32" s="135"/>
      <c r="LB32" s="164">
        <f>LB6</f>
        <v>46080</v>
      </c>
      <c r="LC32" s="202"/>
      <c r="LD32" s="135"/>
      <c r="LE32" s="135"/>
      <c r="LF32" s="135"/>
      <c r="LH32" s="164">
        <f>LH6</f>
        <v>46112</v>
      </c>
      <c r="LI32" s="202"/>
      <c r="LJ32" s="135"/>
      <c r="LK32" s="135"/>
      <c r="LL32" s="135"/>
      <c r="LN32" s="164">
        <f>LN6</f>
        <v>46142</v>
      </c>
      <c r="LO32" s="202"/>
      <c r="LP32" s="135"/>
      <c r="LQ32" s="135"/>
      <c r="LR32" s="135"/>
      <c r="LT32" s="164">
        <f>LT6</f>
        <v>46171</v>
      </c>
      <c r="LU32" s="202"/>
      <c r="LV32" s="135"/>
      <c r="LW32" s="135"/>
      <c r="LX32" s="135"/>
      <c r="LZ32" s="164">
        <f>LZ6</f>
        <v>46203</v>
      </c>
      <c r="MA32" s="202"/>
      <c r="MB32" s="135"/>
      <c r="MC32" s="135"/>
      <c r="MD32" s="135"/>
    </row>
  </sheetData>
  <sheetProtection formatCells="0" insertHyperlinks="0" autoFilter="0"/>
  <mergeCells count="17">
    <mergeCell ref="C5:D5"/>
    <mergeCell ref="I5:J5"/>
    <mergeCell ref="O5:P5"/>
    <mergeCell ref="U5:V5"/>
    <mergeCell ref="AA5:AB5"/>
    <mergeCell ref="AG5:AH5"/>
    <mergeCell ref="AM5:AN5"/>
    <mergeCell ref="AS5:AT5"/>
    <mergeCell ref="AY5:AZ5"/>
    <mergeCell ref="BE5:BF5"/>
    <mergeCell ref="BK5:BL5"/>
    <mergeCell ref="BQ5:BR5"/>
    <mergeCell ref="BW5:BX5"/>
    <mergeCell ref="CC5:CD5"/>
    <mergeCell ref="CI5:CJ5"/>
    <mergeCell ref="CO5:CP5"/>
    <mergeCell ref="CU5:CV5"/>
  </mergeCells>
  <pageMargins left="0.7" right="0.7" top="0.75" bottom="0.75" header="0.3" footer="0.3"/>
  <pageSetup paperSize="9" orientation="portrait"/>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B1:LL32"/>
  <sheetViews>
    <sheetView zoomScale="85" zoomScaleNormal="85" topLeftCell="KU1" workbookViewId="0">
      <selection activeCell="IF2" sqref="IF2"/>
    </sheetView>
  </sheetViews>
  <sheetFormatPr defaultColWidth="9" defaultRowHeight="14.4"/>
  <cols>
    <col min="2" max="2" width="13.8888888888889" style="135" customWidth="1"/>
    <col min="3" max="3" width="12.212962962963" style="135" customWidth="1"/>
    <col min="4" max="4" width="14" style="135" customWidth="1"/>
    <col min="5" max="5" width="20.4444444444444" style="135" customWidth="1"/>
    <col min="6" max="6" width="13" style="135" customWidth="1"/>
    <col min="8" max="8" width="13.8888888888889" style="135" customWidth="1"/>
    <col min="9" max="9" width="12.212962962963" style="135" customWidth="1"/>
    <col min="10" max="10" width="14" style="135" customWidth="1"/>
    <col min="11" max="11" width="20.4444444444444" style="135" customWidth="1"/>
    <col min="12" max="12" width="13" style="135" customWidth="1"/>
    <col min="14" max="14" width="13.8888888888889" style="135" customWidth="1"/>
    <col min="15" max="15" width="12.212962962963" style="135" customWidth="1"/>
    <col min="16" max="16" width="14" style="135" customWidth="1"/>
    <col min="17" max="17" width="20.4444444444444" style="135" customWidth="1"/>
    <col min="18" max="18" width="13" style="135" customWidth="1"/>
    <col min="20" max="20" width="13.8888888888889" style="135" customWidth="1"/>
    <col min="21" max="21" width="12.212962962963" style="135" customWidth="1"/>
    <col min="22" max="22" width="14" style="135" customWidth="1"/>
    <col min="23" max="23" width="20.4444444444444" style="135" customWidth="1"/>
    <col min="24" max="24" width="13" style="135" customWidth="1"/>
    <col min="26" max="26" width="13.8888888888889" style="135" customWidth="1"/>
    <col min="27" max="27" width="12.212962962963" style="135" customWidth="1"/>
    <col min="28" max="28" width="14" style="135" customWidth="1"/>
    <col min="29" max="29" width="20.4444444444444" style="135" customWidth="1"/>
    <col min="30" max="30" width="13" style="135" customWidth="1"/>
    <col min="32" max="32" width="13.8888888888889" style="135" customWidth="1"/>
    <col min="33" max="33" width="12.212962962963" style="135" customWidth="1"/>
    <col min="34" max="34" width="14" style="135" customWidth="1"/>
    <col min="35" max="35" width="20.4444444444444" style="135" customWidth="1"/>
    <col min="36" max="36" width="13" style="135" customWidth="1"/>
    <col min="38" max="38" width="13.8888888888889" style="135" customWidth="1"/>
    <col min="39" max="39" width="12.212962962963" style="135" customWidth="1"/>
    <col min="40" max="40" width="14" style="135" customWidth="1"/>
    <col min="41" max="41" width="20.4444444444444" style="135" customWidth="1"/>
    <col min="42" max="42" width="13" style="135" customWidth="1"/>
    <col min="44" max="44" width="13.8888888888889" style="135" customWidth="1"/>
    <col min="45" max="45" width="12.212962962963" style="135" customWidth="1"/>
    <col min="46" max="46" width="14" style="135" customWidth="1"/>
    <col min="47" max="47" width="20.4444444444444" style="135" customWidth="1"/>
    <col min="48" max="48" width="13" style="135" customWidth="1"/>
    <col min="50" max="50" width="13.8888888888889" style="135" customWidth="1"/>
    <col min="51" max="51" width="12.212962962963" style="135" customWidth="1"/>
    <col min="52" max="52" width="14" style="135" customWidth="1"/>
    <col min="53" max="53" width="20.4444444444444" style="135" customWidth="1"/>
    <col min="54" max="54" width="13" style="135" customWidth="1"/>
    <col min="56" max="56" width="13.8888888888889" style="135" customWidth="1"/>
    <col min="57" max="57" width="12.212962962963" style="135" customWidth="1"/>
    <col min="58" max="58" width="14" style="135" customWidth="1"/>
    <col min="59" max="59" width="20.4444444444444" style="135" customWidth="1"/>
    <col min="60" max="60" width="13" style="135" customWidth="1"/>
    <col min="62" max="62" width="13.8888888888889" style="135" customWidth="1"/>
    <col min="63" max="63" width="12.212962962963" style="135" customWidth="1"/>
    <col min="64" max="64" width="14" style="135" customWidth="1"/>
    <col min="65" max="65" width="20.4444444444444" style="135" customWidth="1"/>
    <col min="66" max="66" width="13" style="135" customWidth="1"/>
    <col min="68" max="68" width="13.8888888888889" style="135" customWidth="1"/>
    <col min="69" max="69" width="12.212962962963" style="135" customWidth="1"/>
    <col min="70" max="70" width="14" style="135" customWidth="1"/>
    <col min="71" max="71" width="20.4444444444444" style="135" customWidth="1"/>
    <col min="72" max="72" width="13" style="135" customWidth="1"/>
    <col min="74" max="74" width="13.8888888888889" style="135" customWidth="1"/>
    <col min="75" max="75" width="12.212962962963" style="135" customWidth="1"/>
    <col min="76" max="76" width="14" style="135" customWidth="1"/>
    <col min="77" max="77" width="20.4444444444444" style="135" customWidth="1"/>
    <col min="78" max="78" width="13" style="135" customWidth="1"/>
    <col min="80" max="80" width="13.8888888888889" style="135" customWidth="1"/>
    <col min="81" max="81" width="12.212962962963" style="135" customWidth="1"/>
    <col min="82" max="82" width="14" style="135" customWidth="1"/>
    <col min="83" max="83" width="20.4444444444444" style="135" customWidth="1"/>
    <col min="84" max="84" width="13" style="135" customWidth="1"/>
    <col min="86" max="86" width="13.8888888888889" style="135" customWidth="1"/>
    <col min="87" max="87" width="12.212962962963" style="135" customWidth="1"/>
    <col min="88" max="88" width="14" style="135" customWidth="1"/>
    <col min="89" max="89" width="20.4444444444444" style="135" customWidth="1"/>
    <col min="90" max="90" width="13" style="135" customWidth="1"/>
    <col min="92" max="92" width="13.8888888888889" style="135" customWidth="1"/>
    <col min="93" max="93" width="12.212962962963" style="135" customWidth="1"/>
    <col min="94" max="94" width="14" style="135" customWidth="1"/>
    <col min="95" max="95" width="20.4444444444444" style="135" customWidth="1"/>
    <col min="96" max="96" width="13" style="135" customWidth="1"/>
    <col min="98" max="98" width="13.8888888888889" style="135" customWidth="1"/>
    <col min="99" max="99" width="12.212962962963" style="135" customWidth="1"/>
    <col min="100" max="100" width="14" style="135" customWidth="1"/>
    <col min="101" max="101" width="20.4444444444444" style="135" customWidth="1"/>
    <col min="102" max="102" width="13" style="135" customWidth="1"/>
    <col min="104" max="104" width="13.8888888888889" style="135" customWidth="1"/>
    <col min="105" max="105" width="12.212962962963" style="135" customWidth="1"/>
    <col min="106" max="106" width="14" style="135" customWidth="1"/>
    <col min="107" max="107" width="20.4444444444444" style="135" customWidth="1"/>
    <col min="108" max="108" width="13" style="135" customWidth="1"/>
    <col min="110" max="110" width="13.8888888888889" style="135" customWidth="1"/>
    <col min="111" max="111" width="12.212962962963" style="135" customWidth="1"/>
    <col min="112" max="112" width="14" style="135" customWidth="1"/>
    <col min="113" max="113" width="20.4444444444444" style="135" customWidth="1"/>
    <col min="114" max="114" width="13" style="135" customWidth="1"/>
    <col min="116" max="116" width="13.8888888888889" style="135" customWidth="1"/>
    <col min="117" max="117" width="12.212962962963" style="135" customWidth="1"/>
    <col min="118" max="118" width="14" style="135" customWidth="1"/>
    <col min="119" max="119" width="20.4444444444444" style="135" customWidth="1"/>
    <col min="120" max="120" width="13" style="135" customWidth="1"/>
    <col min="122" max="122" width="13.8888888888889" style="135" customWidth="1"/>
    <col min="123" max="123" width="12.212962962963" style="135" customWidth="1"/>
    <col min="124" max="124" width="14" style="135" customWidth="1"/>
    <col min="125" max="125" width="20.4444444444444" style="135" customWidth="1"/>
    <col min="126" max="126" width="13" style="135" customWidth="1"/>
    <col min="128" max="128" width="13.8888888888889" style="135" customWidth="1"/>
    <col min="129" max="129" width="12.212962962963" style="135" customWidth="1"/>
    <col min="130" max="130" width="14" style="135" customWidth="1"/>
    <col min="131" max="131" width="20.4444444444444" style="135" customWidth="1"/>
    <col min="132" max="132" width="13" style="135" customWidth="1"/>
    <col min="134" max="134" width="13.8888888888889" style="135" customWidth="1"/>
    <col min="135" max="135" width="12.212962962963" style="135" customWidth="1"/>
    <col min="136" max="136" width="14" style="135" customWidth="1"/>
    <col min="137" max="137" width="20.4444444444444" style="135" customWidth="1"/>
    <col min="138" max="138" width="13" style="135" customWidth="1"/>
    <col min="140" max="140" width="13.8888888888889" style="135" customWidth="1"/>
    <col min="141" max="141" width="12.212962962963" style="135" customWidth="1"/>
    <col min="142" max="142" width="14" style="135" customWidth="1"/>
    <col min="143" max="143" width="20.4444444444444" style="135" customWidth="1"/>
    <col min="144" max="144" width="13" style="135" customWidth="1"/>
    <col min="146" max="146" width="13.8888888888889" style="135" customWidth="1"/>
    <col min="147" max="147" width="12.212962962963" style="135" customWidth="1"/>
    <col min="148" max="148" width="14" style="135" customWidth="1"/>
    <col min="149" max="149" width="20.4444444444444" style="135" customWidth="1"/>
    <col min="150" max="150" width="13" style="135" customWidth="1"/>
    <col min="152" max="152" width="13.8888888888889" style="135" customWidth="1"/>
    <col min="153" max="153" width="12.212962962963" style="135" customWidth="1"/>
    <col min="154" max="154" width="14" style="135" customWidth="1"/>
    <col min="155" max="155" width="20.4444444444444" style="135" customWidth="1"/>
    <col min="156" max="156" width="13" style="135" customWidth="1"/>
    <col min="158" max="158" width="13.8888888888889" style="135" customWidth="1"/>
    <col min="159" max="159" width="12.212962962963" style="135" customWidth="1"/>
    <col min="160" max="160" width="14" style="135" customWidth="1"/>
    <col min="161" max="161" width="20.4444444444444" style="135" customWidth="1"/>
    <col min="162" max="162" width="13" style="135" customWidth="1"/>
    <col min="164" max="164" width="13.8888888888889" style="135" customWidth="1"/>
    <col min="165" max="165" width="12.212962962963" style="135" customWidth="1"/>
    <col min="166" max="166" width="14" style="135" customWidth="1"/>
    <col min="167" max="167" width="20.4444444444444" style="135" customWidth="1"/>
    <col min="168" max="168" width="13" style="135" customWidth="1"/>
    <col min="170" max="170" width="13.8888888888889" style="135" customWidth="1"/>
    <col min="171" max="171" width="12.212962962963" style="135" customWidth="1"/>
    <col min="172" max="172" width="14" style="135" customWidth="1"/>
    <col min="173" max="173" width="20.4444444444444" style="135" customWidth="1"/>
    <col min="174" max="174" width="13" style="135" customWidth="1"/>
    <col min="176" max="176" width="13.8888888888889" style="135" customWidth="1"/>
    <col min="177" max="177" width="12.212962962963" style="135" customWidth="1"/>
    <col min="178" max="178" width="14" style="135" customWidth="1"/>
    <col min="179" max="179" width="20.4444444444444" style="135" customWidth="1"/>
    <col min="180" max="180" width="13" style="135" customWidth="1"/>
    <col min="182" max="182" width="13.8888888888889" style="135" customWidth="1"/>
    <col min="183" max="183" width="12.212962962963" style="135" customWidth="1"/>
    <col min="184" max="184" width="14" style="135" customWidth="1"/>
    <col min="185" max="185" width="20.4444444444444" style="135" customWidth="1"/>
    <col min="186" max="186" width="13" style="135" customWidth="1"/>
    <col min="188" max="188" width="11.8888888888889" customWidth="1"/>
    <col min="189" max="189" width="9.66666666666667" customWidth="1"/>
    <col min="190" max="190" width="13.6666666666667" customWidth="1"/>
    <col min="191" max="191" width="14.1111111111111" customWidth="1"/>
    <col min="192" max="192" width="12.8888888888889" customWidth="1"/>
    <col min="194" max="194" width="11.8888888888889" customWidth="1"/>
    <col min="195" max="195" width="9.66666666666667" customWidth="1"/>
    <col min="196" max="196" width="13.6666666666667" customWidth="1"/>
    <col min="197" max="197" width="14.1111111111111" customWidth="1"/>
    <col min="198" max="198" width="12.8888888888889" customWidth="1"/>
    <col min="200" max="200" width="11.8888888888889" customWidth="1"/>
    <col min="201" max="201" width="9.66666666666667" customWidth="1"/>
    <col min="202" max="202" width="13.6666666666667" customWidth="1"/>
    <col min="203" max="203" width="14.1111111111111" customWidth="1"/>
    <col min="204" max="204" width="12.8888888888889" customWidth="1"/>
    <col min="206" max="206" width="11.8888888888889" customWidth="1"/>
    <col min="207" max="207" width="9.66666666666667" customWidth="1"/>
    <col min="208" max="208" width="13.6666666666667" customWidth="1"/>
    <col min="209" max="209" width="14.1111111111111" customWidth="1"/>
    <col min="210" max="210" width="12.8888888888889" customWidth="1"/>
    <col min="212" max="212" width="11.8888888888889" customWidth="1"/>
    <col min="213" max="213" width="9.66666666666667" customWidth="1"/>
    <col min="214" max="214" width="13.6666666666667" customWidth="1"/>
    <col min="215" max="215" width="16.1851851851852" customWidth="1"/>
    <col min="216" max="216" width="12.8888888888889" customWidth="1"/>
    <col min="218" max="218" width="11.8888888888889" customWidth="1"/>
    <col min="219" max="219" width="9.66666666666667" customWidth="1"/>
    <col min="220" max="220" width="13.6666666666667" customWidth="1"/>
    <col min="221" max="221" width="16.1851851851852" customWidth="1"/>
    <col min="222" max="222" width="12.8888888888889" customWidth="1"/>
    <col min="224" max="224" width="11.8888888888889" customWidth="1"/>
    <col min="225" max="225" width="9.66666666666667" customWidth="1"/>
    <col min="226" max="226" width="13.6666666666667" customWidth="1"/>
    <col min="227" max="227" width="16.1851851851852" customWidth="1"/>
    <col min="228" max="228" width="12.8888888888889" customWidth="1"/>
    <col min="230" max="230" width="11.8888888888889" customWidth="1"/>
    <col min="231" max="231" width="9.66666666666667" customWidth="1"/>
    <col min="232" max="232" width="13.6666666666667" customWidth="1"/>
    <col min="233" max="233" width="16.1851851851852" customWidth="1"/>
    <col min="234" max="234" width="12.8888888888889" customWidth="1"/>
    <col min="236" max="236" width="11.8888888888889" customWidth="1"/>
    <col min="237" max="237" width="9.66666666666667" customWidth="1"/>
    <col min="238" max="238" width="13.6666666666667" customWidth="1"/>
    <col min="239" max="239" width="16.1851851851852" customWidth="1"/>
    <col min="240" max="240" width="12.8888888888889" customWidth="1"/>
    <col min="242" max="242" width="11.8888888888889" customWidth="1"/>
    <col min="243" max="243" width="9.66666666666667" customWidth="1"/>
    <col min="244" max="244" width="13.6666666666667" customWidth="1"/>
    <col min="245" max="245" width="16.1851851851852" customWidth="1"/>
    <col min="246" max="246" width="12.8888888888889" customWidth="1"/>
    <col min="248" max="248" width="11.8888888888889" customWidth="1"/>
    <col min="249" max="249" width="9.66666666666667" customWidth="1"/>
    <col min="250" max="250" width="13.6666666666667" customWidth="1"/>
    <col min="251" max="251" width="16.1851851851852" customWidth="1"/>
    <col min="252" max="252" width="12.8888888888889" customWidth="1"/>
    <col min="254" max="254" width="11.8888888888889" customWidth="1"/>
    <col min="255" max="255" width="9.66666666666667" customWidth="1"/>
    <col min="256" max="256" width="13.6666666666667" customWidth="1"/>
    <col min="257" max="257" width="16.1851851851852" customWidth="1"/>
    <col min="258" max="258" width="12.8888888888889" customWidth="1"/>
    <col min="260" max="260" width="11.8888888888889" customWidth="1"/>
    <col min="261" max="261" width="9.66666666666667" customWidth="1"/>
    <col min="262" max="262" width="13.6666666666667" customWidth="1"/>
    <col min="263" max="263" width="16.1851851851852" customWidth="1"/>
    <col min="264" max="264" width="12.8888888888889" customWidth="1"/>
    <col min="266" max="266" width="11.8888888888889" customWidth="1"/>
    <col min="267" max="267" width="9.66666666666667" customWidth="1"/>
    <col min="268" max="268" width="13.6666666666667" customWidth="1"/>
    <col min="269" max="269" width="16.1851851851852" customWidth="1"/>
    <col min="270" max="270" width="12.8888888888889" customWidth="1"/>
    <col min="272" max="272" width="11.8888888888889" customWidth="1"/>
    <col min="273" max="273" width="9.66666666666667" customWidth="1"/>
    <col min="274" max="274" width="13.6666666666667" customWidth="1"/>
    <col min="275" max="275" width="16.1851851851852" customWidth="1"/>
    <col min="276" max="276" width="12.8888888888889" customWidth="1"/>
    <col min="278" max="278" width="11.8888888888889" customWidth="1"/>
    <col min="279" max="279" width="9.66666666666667" customWidth="1"/>
    <col min="280" max="280" width="13.6666666666667" customWidth="1"/>
    <col min="281" max="281" width="16.1851851851852" customWidth="1"/>
    <col min="282" max="282" width="12.8888888888889" customWidth="1"/>
    <col min="284" max="284" width="11.8888888888889" customWidth="1"/>
    <col min="285" max="285" width="9.66666666666667" customWidth="1"/>
    <col min="286" max="286" width="13.6666666666667" customWidth="1"/>
    <col min="287" max="287" width="16.1851851851852" customWidth="1"/>
    <col min="288" max="288" width="12.8888888888889" customWidth="1"/>
    <col min="290" max="290" width="11.8888888888889" customWidth="1"/>
    <col min="291" max="291" width="9.66666666666667" customWidth="1"/>
    <col min="292" max="292" width="13.6666666666667" customWidth="1"/>
    <col min="293" max="293" width="16.1851851851852" customWidth="1"/>
    <col min="294" max="294" width="12.8888888888889" customWidth="1"/>
    <col min="296" max="296" width="11.8888888888889" customWidth="1"/>
    <col min="297" max="297" width="9.66666666666667" customWidth="1"/>
    <col min="298" max="298" width="13.6666666666667" customWidth="1"/>
    <col min="299" max="299" width="16.1851851851852" customWidth="1"/>
    <col min="300" max="300" width="12.8888888888889" customWidth="1"/>
    <col min="302" max="302" width="11.8888888888889" customWidth="1"/>
    <col min="303" max="303" width="9.66666666666667" customWidth="1"/>
    <col min="304" max="304" width="13.6666666666667" customWidth="1"/>
    <col min="305" max="305" width="16.1851851851852" customWidth="1"/>
    <col min="306" max="306" width="12.8888888888889" customWidth="1"/>
    <col min="308" max="308" width="11.8888888888889" customWidth="1"/>
    <col min="309" max="309" width="9.66666666666667" customWidth="1"/>
    <col min="310" max="310" width="13.6666666666667" customWidth="1"/>
    <col min="311" max="311" width="16.1851851851852" customWidth="1"/>
    <col min="312" max="312" width="12.8888888888889" customWidth="1"/>
    <col min="314" max="314" width="11.8888888888889" customWidth="1"/>
    <col min="315" max="315" width="9.66666666666667" customWidth="1"/>
    <col min="316" max="316" width="13.6666666666667" customWidth="1"/>
    <col min="317" max="317" width="16.1851851851852" customWidth="1"/>
    <col min="318" max="318" width="12.8888888888889" customWidth="1"/>
    <col min="320" max="320" width="11.8888888888889" customWidth="1"/>
    <col min="321" max="321" width="9.66666666666667" customWidth="1"/>
    <col min="322" max="322" width="13.6666666666667" customWidth="1"/>
    <col min="323" max="323" width="16.1851851851852" customWidth="1"/>
    <col min="324" max="324" width="12.8888888888889" customWidth="1"/>
  </cols>
  <sheetData>
    <row r="1" spans="2:324">
      <c r="B1" s="140" t="s">
        <v>3939</v>
      </c>
      <c r="C1" s="178" t="s">
        <v>62</v>
      </c>
      <c r="D1" s="179">
        <f>D31*D29</f>
        <v>0.000280004391743523</v>
      </c>
      <c r="H1" s="140" t="s">
        <v>3939</v>
      </c>
      <c r="I1" s="178" t="s">
        <v>62</v>
      </c>
      <c r="J1" s="179">
        <f>J31*J29</f>
        <v>0.000278840579710145</v>
      </c>
      <c r="N1" s="140" t="s">
        <v>3939</v>
      </c>
      <c r="O1" s="178" t="s">
        <v>62</v>
      </c>
      <c r="P1" s="179">
        <f>P31*P29</f>
        <v>0.000276682713347921</v>
      </c>
      <c r="T1" s="140" t="s">
        <v>3939</v>
      </c>
      <c r="U1" s="178" t="s">
        <v>62</v>
      </c>
      <c r="V1" s="179">
        <f>V31*V29</f>
        <v>0.000277741561481417</v>
      </c>
      <c r="Z1" s="140" t="s">
        <v>3939</v>
      </c>
      <c r="AA1" s="178" t="s">
        <v>62</v>
      </c>
      <c r="AB1" s="179">
        <f>AB31*AB29</f>
        <v>0.000288258738974191</v>
      </c>
      <c r="AF1" s="140" t="s">
        <v>3939</v>
      </c>
      <c r="AG1" s="178" t="s">
        <v>62</v>
      </c>
      <c r="AH1" s="179">
        <f>AH31*AH29</f>
        <v>0.000287346850733391</v>
      </c>
      <c r="AL1" s="140" t="s">
        <v>3939</v>
      </c>
      <c r="AM1" s="178" t="s">
        <v>62</v>
      </c>
      <c r="AN1" s="179">
        <f>AN31*AN29</f>
        <v>0.000288414267296949</v>
      </c>
      <c r="AR1" s="140" t="s">
        <v>3939</v>
      </c>
      <c r="AS1" s="178" t="s">
        <v>62</v>
      </c>
      <c r="AT1" s="179">
        <f>AT31*AT29</f>
        <v>0.000288648718058469</v>
      </c>
      <c r="AX1" s="140" t="s">
        <v>3939</v>
      </c>
      <c r="AY1" s="178" t="s">
        <v>62</v>
      </c>
      <c r="AZ1" s="179">
        <f>AZ31*AZ29</f>
        <v>0.000294218616567037</v>
      </c>
      <c r="BD1" s="140" t="s">
        <v>3939</v>
      </c>
      <c r="BE1" s="178" t="s">
        <v>62</v>
      </c>
      <c r="BF1" s="179">
        <f>BF31*BF29</f>
        <v>0.000297872876022656</v>
      </c>
      <c r="BJ1" s="140" t="s">
        <v>3939</v>
      </c>
      <c r="BK1" s="178" t="s">
        <v>62</v>
      </c>
      <c r="BL1" s="179">
        <f>BL31*BL29</f>
        <v>0.0002890083559851</v>
      </c>
      <c r="BP1" s="140" t="s">
        <v>3939</v>
      </c>
      <c r="BQ1" s="178" t="s">
        <v>62</v>
      </c>
      <c r="BR1" s="179">
        <f>BR31*BR29</f>
        <v>0.000289858642972536</v>
      </c>
      <c r="BV1" s="140" t="s">
        <v>3939</v>
      </c>
      <c r="BW1" s="178" t="s">
        <v>62</v>
      </c>
      <c r="BX1" s="179">
        <f>BX31*BX29</f>
        <v>0.000294860287891618</v>
      </c>
      <c r="CB1" s="140" t="s">
        <v>3939</v>
      </c>
      <c r="CC1" s="178" t="s">
        <v>62</v>
      </c>
      <c r="CD1" s="179">
        <f>CD31*CD29</f>
        <v>0.000288013632974758</v>
      </c>
      <c r="CH1" s="140" t="s">
        <v>3939</v>
      </c>
      <c r="CI1" s="178" t="s">
        <v>62</v>
      </c>
      <c r="CJ1" s="179">
        <f>CJ31*CJ29</f>
        <v>0.00029185118985</v>
      </c>
      <c r="CK1" s="135" t="s">
        <v>3940</v>
      </c>
      <c r="CN1" s="140" t="s">
        <v>3939</v>
      </c>
      <c r="CO1" s="178" t="s">
        <v>62</v>
      </c>
      <c r="CP1" s="179">
        <f>CP31*CP29</f>
        <v>0.00029266157998</v>
      </c>
      <c r="CQ1" s="135" t="s">
        <v>3940</v>
      </c>
      <c r="CT1" s="140" t="s">
        <v>3939</v>
      </c>
      <c r="CU1" s="178" t="s">
        <v>62</v>
      </c>
      <c r="CV1" s="179">
        <f>CV31*CV29</f>
        <v>0.0002952033552</v>
      </c>
      <c r="CW1" s="135" t="s">
        <v>3940</v>
      </c>
      <c r="CZ1" s="140" t="s">
        <v>3939</v>
      </c>
      <c r="DA1" s="178" t="s">
        <v>62</v>
      </c>
      <c r="DB1" s="179">
        <f>DB31*DB29</f>
        <v>0.00030155865084</v>
      </c>
      <c r="DC1" s="135" t="s">
        <v>3940</v>
      </c>
      <c r="DF1" s="140" t="s">
        <v>3939</v>
      </c>
      <c r="DG1" s="178" t="s">
        <v>62</v>
      </c>
      <c r="DH1" s="179">
        <f>DH31*DH29</f>
        <v>0.000306548161975267</v>
      </c>
      <c r="DI1" s="135" t="s">
        <v>3940</v>
      </c>
      <c r="DL1" s="140" t="s">
        <v>3939</v>
      </c>
      <c r="DM1" s="178" t="s">
        <v>62</v>
      </c>
      <c r="DN1" s="179">
        <f>DN31*DN29</f>
        <v>0.0003009284915</v>
      </c>
      <c r="DO1" s="135" t="s">
        <v>3940</v>
      </c>
      <c r="DR1" s="140" t="s">
        <v>3939</v>
      </c>
      <c r="DS1" s="178" t="s">
        <v>62</v>
      </c>
      <c r="DT1" s="179">
        <f>DT31*DT29</f>
        <v>0.00029760058242</v>
      </c>
      <c r="DU1" s="135" t="s">
        <v>3940</v>
      </c>
      <c r="DX1" s="140" t="s">
        <v>3939</v>
      </c>
      <c r="DY1" s="178" t="s">
        <v>62</v>
      </c>
      <c r="DZ1" s="179">
        <f>DZ31*DZ29</f>
        <v>0.00029425405128</v>
      </c>
      <c r="EA1" s="135" t="s">
        <v>3940</v>
      </c>
      <c r="ED1" s="140" t="s">
        <v>3939</v>
      </c>
      <c r="EE1" s="178" t="s">
        <v>62</v>
      </c>
      <c r="EF1" s="179">
        <f>EF31*EF29</f>
        <v>0.000292164604363399</v>
      </c>
      <c r="EG1" s="135" t="s">
        <v>3940</v>
      </c>
      <c r="EJ1" s="140" t="s">
        <v>3939</v>
      </c>
      <c r="EK1" s="178" t="s">
        <v>62</v>
      </c>
      <c r="EL1" s="179">
        <f>EL31*EL29</f>
        <v>0.00029261617558</v>
      </c>
      <c r="EM1" s="135" t="s">
        <v>3940</v>
      </c>
      <c r="EP1" s="140" t="s">
        <v>3939</v>
      </c>
      <c r="EQ1" s="178" t="s">
        <v>62</v>
      </c>
      <c r="ER1" s="179">
        <f>ER31*ER29</f>
        <v>0.00029207000817</v>
      </c>
      <c r="ES1" s="135" t="s">
        <v>3940</v>
      </c>
      <c r="EV1" s="140" t="s">
        <v>3939</v>
      </c>
      <c r="EW1" s="178" t="s">
        <v>62</v>
      </c>
      <c r="EX1" s="179">
        <f>EX31*EX29</f>
        <v>0.00028841255324</v>
      </c>
      <c r="EY1" s="135" t="s">
        <v>3940</v>
      </c>
      <c r="FB1" s="140" t="s">
        <v>3939</v>
      </c>
      <c r="FC1" s="178" t="s">
        <v>62</v>
      </c>
      <c r="FD1" s="179">
        <f>FD31*FD29</f>
        <v>0.0002861463165</v>
      </c>
      <c r="FE1" s="135" t="s">
        <v>3940</v>
      </c>
      <c r="FH1" s="140" t="s">
        <v>3939</v>
      </c>
      <c r="FI1" s="178" t="s">
        <v>62</v>
      </c>
      <c r="FJ1" s="179">
        <f>FJ31*FJ29</f>
        <v>0.00028038261965</v>
      </c>
      <c r="FK1" s="135" t="s">
        <v>3940</v>
      </c>
      <c r="FN1" s="140" t="s">
        <v>3939</v>
      </c>
      <c r="FO1" s="178" t="s">
        <v>62</v>
      </c>
      <c r="FP1" s="179">
        <f>FP31*FP29</f>
        <v>0.00027924219456</v>
      </c>
      <c r="FQ1" s="135" t="s">
        <v>3940</v>
      </c>
      <c r="FT1" s="140" t="s">
        <v>3939</v>
      </c>
      <c r="FU1" s="178" t="s">
        <v>62</v>
      </c>
      <c r="FV1" s="179">
        <f>FV31*FV29</f>
        <v>0.00027994925616</v>
      </c>
      <c r="FW1" s="135" t="s">
        <v>3940</v>
      </c>
      <c r="FZ1" s="140" t="s">
        <v>3939</v>
      </c>
      <c r="GA1" s="178" t="s">
        <v>62</v>
      </c>
      <c r="GB1" s="179">
        <f>GB31*GB29</f>
        <v>0.00028216700886</v>
      </c>
      <c r="GC1" s="135" t="s">
        <v>3940</v>
      </c>
      <c r="GF1" s="140" t="s">
        <v>3939</v>
      </c>
      <c r="GG1" s="178" t="s">
        <v>62</v>
      </c>
      <c r="GH1" s="179">
        <f>GH31*GH29</f>
        <v>0.00028586798196</v>
      </c>
      <c r="GI1" s="135" t="s">
        <v>3940</v>
      </c>
      <c r="GJ1" s="135"/>
      <c r="GL1" s="140" t="s">
        <v>3939</v>
      </c>
      <c r="GM1" s="178" t="s">
        <v>62</v>
      </c>
      <c r="GN1" s="179">
        <f>GN31*GN29</f>
        <v>0.00028473799086</v>
      </c>
      <c r="GO1" s="135" t="s">
        <v>3940</v>
      </c>
      <c r="GP1" s="135"/>
      <c r="GR1" s="140" t="s">
        <v>3939</v>
      </c>
      <c r="GS1" s="178" t="s">
        <v>62</v>
      </c>
      <c r="GT1" s="179">
        <f>GT31*GT29</f>
        <v>0.0002816761875</v>
      </c>
      <c r="GU1" s="135" t="s">
        <v>3940</v>
      </c>
      <c r="GV1" s="135"/>
      <c r="GX1" s="140" t="s">
        <v>3939</v>
      </c>
      <c r="GY1" s="178" t="s">
        <v>62</v>
      </c>
      <c r="GZ1" s="179">
        <f>GZ31*GZ29</f>
        <v>0.0002832816324</v>
      </c>
      <c r="HA1" s="135" t="s">
        <v>3940</v>
      </c>
      <c r="HB1" s="135"/>
      <c r="HD1" s="140" t="s">
        <v>3939</v>
      </c>
      <c r="HE1" s="178" t="s">
        <v>62</v>
      </c>
      <c r="HF1" s="179">
        <f>HF31*HF29</f>
        <v>0.000282063959191658</v>
      </c>
      <c r="HG1" s="135" t="s">
        <v>3940</v>
      </c>
      <c r="HH1" s="135"/>
      <c r="HJ1" s="140" t="s">
        <v>3939</v>
      </c>
      <c r="HK1" s="178" t="s">
        <v>62</v>
      </c>
      <c r="HL1" s="179">
        <f>HL31*HL29</f>
        <v>0.000282083578575609</v>
      </c>
      <c r="HM1" s="135" t="s">
        <v>3940</v>
      </c>
      <c r="HN1" s="135"/>
      <c r="HP1" s="140" t="s">
        <v>3939</v>
      </c>
      <c r="HQ1" s="178" t="s">
        <v>62</v>
      </c>
      <c r="HR1" s="179">
        <f>HR31*HR29</f>
        <v>0.000280736494022353</v>
      </c>
      <c r="HS1" s="135" t="s">
        <v>3940</v>
      </c>
      <c r="HT1" s="135"/>
      <c r="HV1" s="140" t="s">
        <v>3939</v>
      </c>
      <c r="HW1" s="178" t="s">
        <v>62</v>
      </c>
      <c r="HX1" s="179">
        <f>HX31*HX29</f>
        <v>0.000280672531769305</v>
      </c>
      <c r="HY1" s="135" t="s">
        <v>3940</v>
      </c>
      <c r="HZ1" s="135"/>
      <c r="IB1" s="140" t="s">
        <v>3939</v>
      </c>
      <c r="IC1" s="178" t="s">
        <v>62</v>
      </c>
      <c r="ID1" s="179">
        <f>ID31*ID29</f>
        <v>0.000276923668525267</v>
      </c>
      <c r="IE1" s="135" t="s">
        <v>3940</v>
      </c>
      <c r="IF1" s="135"/>
      <c r="IH1" s="140" t="s">
        <v>3939</v>
      </c>
      <c r="II1" s="178" t="s">
        <v>62</v>
      </c>
      <c r="IJ1" s="179">
        <f>IJ31*IJ29</f>
        <v>0.000276444786456319</v>
      </c>
      <c r="IK1" s="135" t="s">
        <v>3940</v>
      </c>
      <c r="IL1" s="135"/>
      <c r="IN1" s="140" t="s">
        <v>3939</v>
      </c>
      <c r="IO1" s="178" t="s">
        <v>62</v>
      </c>
      <c r="IP1" s="179">
        <f>IP31*IP29</f>
        <v>0.000274328415405223</v>
      </c>
      <c r="IQ1" s="135" t="s">
        <v>3940</v>
      </c>
      <c r="IR1" s="135"/>
      <c r="IT1" s="140" t="s">
        <v>3939</v>
      </c>
      <c r="IU1" s="178" t="s">
        <v>62</v>
      </c>
      <c r="IV1" s="179">
        <f>IV31*IV29</f>
        <v>0.00027259174530552</v>
      </c>
      <c r="IW1" s="135" t="s">
        <v>3940</v>
      </c>
      <c r="IX1" s="135"/>
      <c r="IZ1" s="140" t="s">
        <v>3939</v>
      </c>
      <c r="JA1" s="178" t="s">
        <v>62</v>
      </c>
      <c r="JB1" s="179">
        <f>JB31*JB29</f>
        <v>0.000269308056872033</v>
      </c>
      <c r="JC1" s="135" t="s">
        <v>3940</v>
      </c>
      <c r="JD1" s="135"/>
      <c r="JF1" s="140" t="s">
        <v>3939</v>
      </c>
      <c r="JG1" s="178" t="s">
        <v>62</v>
      </c>
      <c r="JH1" s="179">
        <f>JH31*JH29</f>
        <v>0.000268933802656997</v>
      </c>
      <c r="JI1" s="135" t="s">
        <v>3940</v>
      </c>
      <c r="JJ1" s="135"/>
      <c r="JL1" s="140" t="s">
        <v>3939</v>
      </c>
      <c r="JM1" s="178" t="s">
        <v>62</v>
      </c>
      <c r="JN1" s="179">
        <f>JN31*JN29</f>
        <v>0.000269198632738309</v>
      </c>
      <c r="JO1" s="135" t="s">
        <v>3940</v>
      </c>
      <c r="JP1" s="135"/>
      <c r="JR1" s="140" t="s">
        <v>3939</v>
      </c>
      <c r="JS1" s="178" t="s">
        <v>62</v>
      </c>
      <c r="JT1" s="179">
        <f>JT31*JT29</f>
        <v>0.000268389224848817</v>
      </c>
      <c r="JU1" s="135" t="s">
        <v>3940</v>
      </c>
      <c r="JV1" s="135"/>
      <c r="JX1" s="140" t="s">
        <v>3939</v>
      </c>
      <c r="JY1" s="178" t="s">
        <v>62</v>
      </c>
      <c r="JZ1" s="179">
        <f>JZ31*JZ29</f>
        <v>0.000267610889015826</v>
      </c>
      <c r="KA1" s="135" t="s">
        <v>3940</v>
      </c>
      <c r="KB1" s="135"/>
      <c r="KD1" s="140" t="s">
        <v>3939</v>
      </c>
      <c r="KE1" s="178" t="s">
        <v>62</v>
      </c>
      <c r="KF1" s="179">
        <f>KF31*KF29</f>
        <v>0.000267992307692279</v>
      </c>
      <c r="KG1" s="135" t="s">
        <v>3940</v>
      </c>
      <c r="KH1" s="135"/>
      <c r="KJ1" s="140" t="s">
        <v>3939</v>
      </c>
      <c r="KK1" s="178" t="s">
        <v>62</v>
      </c>
      <c r="KL1" s="179">
        <f>KL31*KL29</f>
        <v>0.000265495685522525</v>
      </c>
      <c r="KM1" s="135" t="s">
        <v>3940</v>
      </c>
      <c r="KN1" s="135"/>
      <c r="KP1" s="140" t="s">
        <v>3939</v>
      </c>
      <c r="KQ1" s="178" t="s">
        <v>62</v>
      </c>
      <c r="KR1" s="179">
        <f>KR31*KR29</f>
        <v>0.000262645663313696</v>
      </c>
      <c r="KS1" s="135" t="s">
        <v>3940</v>
      </c>
      <c r="KT1" s="135"/>
      <c r="KV1" s="140" t="s">
        <v>3939</v>
      </c>
      <c r="KW1" s="178" t="s">
        <v>62</v>
      </c>
      <c r="KX1" s="179">
        <f>KX31*KX29</f>
        <v>0.00026038852633175</v>
      </c>
      <c r="KY1" s="135" t="s">
        <v>3940</v>
      </c>
      <c r="KZ1" s="135"/>
      <c r="LB1" s="140" t="s">
        <v>3939</v>
      </c>
      <c r="LC1" s="178" t="s">
        <v>62</v>
      </c>
      <c r="LD1" s="179">
        <f>LD31*LD29</f>
        <v>0.000258953565663251</v>
      </c>
      <c r="LE1" s="135" t="s">
        <v>3940</v>
      </c>
      <c r="LF1" s="135"/>
      <c r="LH1" s="140" t="s">
        <v>3939</v>
      </c>
      <c r="LI1" s="178" t="s">
        <v>62</v>
      </c>
      <c r="LJ1" s="179">
        <f>LJ31*LJ29</f>
        <v>0.000259068086724985</v>
      </c>
      <c r="LK1" s="135" t="s">
        <v>3940</v>
      </c>
      <c r="LL1" s="135"/>
    </row>
    <row r="2" spans="2:324">
      <c r="B2" s="136"/>
      <c r="C2" s="137" t="s">
        <v>63</v>
      </c>
      <c r="D2" s="138">
        <f>D31*D30</f>
        <v>0.00027975463519887</v>
      </c>
      <c r="H2" s="136"/>
      <c r="I2" s="137" t="s">
        <v>63</v>
      </c>
      <c r="J2" s="138">
        <f>J31*J30</f>
        <v>0.000279496204278813</v>
      </c>
      <c r="N2" s="136"/>
      <c r="O2" s="137" t="s">
        <v>63</v>
      </c>
      <c r="P2" s="138">
        <f>P31*P30</f>
        <v>0.000277769967177243</v>
      </c>
      <c r="T2" s="136"/>
      <c r="U2" s="137" t="s">
        <v>63</v>
      </c>
      <c r="V2" s="138">
        <f>V31*V30</f>
        <v>0.000277633134518865</v>
      </c>
      <c r="Z2" s="136"/>
      <c r="AA2" s="137" t="s">
        <v>63</v>
      </c>
      <c r="AB2" s="138">
        <f>AB31*AB30</f>
        <v>0.000279996331894748</v>
      </c>
      <c r="AF2" s="136"/>
      <c r="AG2" s="137" t="s">
        <v>63</v>
      </c>
      <c r="AH2" s="138">
        <f>AH31*AH30</f>
        <v>0.00028934971163889</v>
      </c>
      <c r="AL2" s="136"/>
      <c r="AM2" s="137" t="s">
        <v>63</v>
      </c>
      <c r="AN2" s="138">
        <f>AN31*AN30</f>
        <v>0.000287886917551722</v>
      </c>
      <c r="AR2" s="136"/>
      <c r="AS2" s="137" t="s">
        <v>63</v>
      </c>
      <c r="AT2" s="138">
        <f>AT31*AT30</f>
        <v>0.000288167085521877</v>
      </c>
      <c r="AX2" s="136"/>
      <c r="AY2" s="137" t="s">
        <v>63</v>
      </c>
      <c r="AZ2" s="138">
        <f>AZ31*AZ30</f>
        <v>0.000290130694686815</v>
      </c>
      <c r="BD2" s="136"/>
      <c r="BE2" s="137" t="s">
        <v>63</v>
      </c>
      <c r="BF2" s="138">
        <f>BF31*BF30</f>
        <v>0.000292094059356489</v>
      </c>
      <c r="BJ2" s="136"/>
      <c r="BK2" s="137" t="s">
        <v>63</v>
      </c>
      <c r="BL2" s="138">
        <f>BL31*BL30</f>
        <v>0.000287071126547871</v>
      </c>
      <c r="BP2" s="136"/>
      <c r="BQ2" s="137" t="s">
        <v>63</v>
      </c>
      <c r="BR2" s="138">
        <f>BR31*BR30</f>
        <v>0.000289288625348803</v>
      </c>
      <c r="BV2" s="136"/>
      <c r="BW2" s="137" t="s">
        <v>63</v>
      </c>
      <c r="BX2" s="138">
        <f>BX31*BX30</f>
        <v>0.000295650257870834</v>
      </c>
      <c r="CB2" s="136"/>
      <c r="CC2" s="137" t="s">
        <v>63</v>
      </c>
      <c r="CD2" s="138">
        <f>CD31*CD30</f>
        <v>0.000289597667483225</v>
      </c>
      <c r="CH2" s="136"/>
      <c r="CI2" s="137" t="s">
        <v>63</v>
      </c>
      <c r="CJ2" s="138">
        <f>CJ31*CJ30</f>
        <v>0.0002867162226775</v>
      </c>
      <c r="CK2" s="185">
        <v>4.19815e-5</v>
      </c>
      <c r="CN2" s="136"/>
      <c r="CO2" s="137" t="s">
        <v>63</v>
      </c>
      <c r="CP2" s="138">
        <f>CP31*CP30</f>
        <v>0.000293788162195652</v>
      </c>
      <c r="CQ2" s="185">
        <v>4.25894e-5</v>
      </c>
      <c r="CT2" s="136"/>
      <c r="CU2" s="137" t="s">
        <v>63</v>
      </c>
      <c r="CV2" s="138">
        <f>CV31*CV30</f>
        <v>0.000293547778597895</v>
      </c>
      <c r="CW2" s="185">
        <v>4.26348e-5</v>
      </c>
      <c r="CZ2" s="136"/>
      <c r="DA2" s="137" t="s">
        <v>63</v>
      </c>
      <c r="DB2" s="138">
        <f>DB31*DB30</f>
        <v>0.000297687879578</v>
      </c>
      <c r="DC2" s="185">
        <v>4.25804e-5</v>
      </c>
      <c r="DF2" s="136"/>
      <c r="DG2" s="137" t="s">
        <v>63</v>
      </c>
      <c r="DH2" s="138">
        <f>DH31*DH30</f>
        <v>0.000303298686973676</v>
      </c>
      <c r="DI2" s="185">
        <v>4.24241138663216e-5</v>
      </c>
      <c r="DL2" s="136"/>
      <c r="DM2" s="137" t="s">
        <v>63</v>
      </c>
      <c r="DN2" s="138">
        <f>DN31*DN30</f>
        <v>0.000302252258933333</v>
      </c>
      <c r="DO2" s="185">
        <v>4.2203e-5</v>
      </c>
      <c r="DR2" s="136"/>
      <c r="DS2" s="137" t="s">
        <v>63</v>
      </c>
      <c r="DT2" s="138">
        <f>DT31*DT30</f>
        <v>0.000297276071975652</v>
      </c>
      <c r="DU2">
        <v>4.14422e-5</v>
      </c>
      <c r="DX2" s="136"/>
      <c r="DY2" s="137" t="s">
        <v>63</v>
      </c>
      <c r="DZ2" s="138">
        <f>DZ31*DZ30</f>
        <v>0.000294421879122</v>
      </c>
      <c r="EA2" s="185">
        <v>4.09836e-5</v>
      </c>
      <c r="ED2" s="136"/>
      <c r="EE2" s="137" t="s">
        <v>63</v>
      </c>
      <c r="EF2" s="138">
        <f>EF31*EF30</f>
        <v>0.000292194054437144</v>
      </c>
      <c r="EG2" s="185">
        <v>4.0703353956366e-5</v>
      </c>
      <c r="EJ2" s="136"/>
      <c r="EK2" s="137" t="s">
        <v>63</v>
      </c>
      <c r="EL2" s="138">
        <f>EL31*EL30</f>
        <v>0.000294781773058636</v>
      </c>
      <c r="EM2">
        <v>4.12031e-5</v>
      </c>
      <c r="EP2" s="136"/>
      <c r="EQ2" s="137" t="s">
        <v>63</v>
      </c>
      <c r="ER2" s="138">
        <f>ER31*ER30</f>
        <v>0.000292943449221429</v>
      </c>
      <c r="ES2">
        <v>4.12371e-5</v>
      </c>
      <c r="EV2" s="136"/>
      <c r="EW2" s="137" t="s">
        <v>63</v>
      </c>
      <c r="EX2" s="138">
        <f>EX31*EX30</f>
        <v>0.000288473200834375</v>
      </c>
      <c r="EY2">
        <v>4.06009e-5</v>
      </c>
      <c r="FB2" s="136"/>
      <c r="FC2" s="137" t="s">
        <v>63</v>
      </c>
      <c r="FD2" s="138">
        <f>FD31*FD30</f>
        <v>0.00028625924246</v>
      </c>
      <c r="FE2">
        <v>4.03307e-5</v>
      </c>
      <c r="FH2" s="136"/>
      <c r="FI2" s="137" t="s">
        <v>63</v>
      </c>
      <c r="FJ2" s="138">
        <f>FJ31*FJ30</f>
        <v>0.00028016009063</v>
      </c>
      <c r="FK2">
        <v>3.94555e-5</v>
      </c>
      <c r="FN2" s="136"/>
      <c r="FO2" s="137" t="s">
        <v>63</v>
      </c>
      <c r="FP2" s="138">
        <f>FP31*FP30</f>
        <v>0.000279119047998</v>
      </c>
      <c r="FQ2">
        <v>3.92812e-5</v>
      </c>
      <c r="FT2" s="136"/>
      <c r="FU2" s="137" t="s">
        <v>63</v>
      </c>
      <c r="FV2" s="138">
        <f>FV31*FV30</f>
        <v>0.000279532668696842</v>
      </c>
      <c r="FW2">
        <v>3.92812e-5</v>
      </c>
      <c r="FZ2" s="136"/>
      <c r="GA2" s="137" t="s">
        <v>63</v>
      </c>
      <c r="GB2" s="138">
        <f>GB31*GB30</f>
        <v>0.000282046470081304</v>
      </c>
      <c r="GC2" s="187">
        <v>3.95491e-5</v>
      </c>
      <c r="GF2" s="136"/>
      <c r="GG2" s="137" t="s">
        <v>63</v>
      </c>
      <c r="GH2" s="138">
        <f>GH31*GH30</f>
        <v>0.00028674564874</v>
      </c>
      <c r="GI2" s="188">
        <v>4.01929e-5</v>
      </c>
      <c r="GJ2" s="135"/>
      <c r="GL2" s="136"/>
      <c r="GM2" s="137" t="s">
        <v>63</v>
      </c>
      <c r="GN2" s="138">
        <f>GN31*GN30</f>
        <v>0.000287649730588947</v>
      </c>
      <c r="GO2" s="187">
        <v>4.06339e-5</v>
      </c>
      <c r="GP2" s="135"/>
      <c r="GR2" s="136"/>
      <c r="GS2" s="137" t="s">
        <v>63</v>
      </c>
      <c r="GT2" s="138">
        <f>GT31*GT30</f>
        <v>0.0002809171443</v>
      </c>
      <c r="GU2" s="10">
        <v>3.95335e-5</v>
      </c>
      <c r="GV2" s="135"/>
      <c r="GX2" s="136"/>
      <c r="GY2" s="137" t="s">
        <v>63</v>
      </c>
      <c r="GZ2" s="138">
        <f>GZ31*GZ30</f>
        <v>0.000282698710152381</v>
      </c>
      <c r="HA2" s="189">
        <v>3.9412e-5</v>
      </c>
      <c r="HB2" s="135"/>
      <c r="HD2" s="136"/>
      <c r="HE2" s="137" t="s">
        <v>63</v>
      </c>
      <c r="HF2" s="138">
        <f>HF31*HF30</f>
        <v>0.000282073768883634</v>
      </c>
      <c r="HG2" s="190">
        <v>3.92387679026846e-5</v>
      </c>
      <c r="HH2" s="135"/>
      <c r="HJ2" s="136"/>
      <c r="HK2" s="137" t="s">
        <v>63</v>
      </c>
      <c r="HL2" s="138">
        <f>HL31*HL30</f>
        <v>0.000282058727355938</v>
      </c>
      <c r="HM2" s="190">
        <v>3.92387679026846e-5</v>
      </c>
      <c r="HN2" s="135"/>
      <c r="HP2" s="136"/>
      <c r="HQ2" s="137" t="s">
        <v>63</v>
      </c>
      <c r="HR2" s="138">
        <f>HR31*HR30</f>
        <v>0.000280632572619979</v>
      </c>
      <c r="HS2" s="190">
        <v>3.91335824838095e-5</v>
      </c>
      <c r="HT2" s="135"/>
      <c r="HV2" s="136"/>
      <c r="HW2" s="137" t="s">
        <v>63</v>
      </c>
      <c r="HX2" s="138">
        <f>HX31*HX30</f>
        <v>0.000280497509658799</v>
      </c>
      <c r="HY2" s="190">
        <v>3.91006842619745e-5</v>
      </c>
      <c r="HZ2" s="135"/>
      <c r="IB2" s="136"/>
      <c r="IC2" s="137" t="s">
        <v>63</v>
      </c>
      <c r="ID2" s="138">
        <f>ID31*ID30</f>
        <v>0.000276999478122322</v>
      </c>
      <c r="IE2" s="190">
        <v>3.84541434339527e-5</v>
      </c>
      <c r="IF2" s="135"/>
      <c r="IH2" s="136"/>
      <c r="II2" s="137" t="s">
        <v>63</v>
      </c>
      <c r="IJ2" s="138">
        <f>IJ31*IJ30</f>
        <v>0.00027683906765759</v>
      </c>
      <c r="IK2" s="190">
        <v>3.84763370527111e-5</v>
      </c>
      <c r="IL2" s="135"/>
      <c r="IN2" s="136"/>
      <c r="IO2" s="137" t="s">
        <v>63</v>
      </c>
      <c r="IP2" s="138">
        <f>IP31*IP30</f>
        <v>0.000274983138532259</v>
      </c>
      <c r="IQ2" s="190">
        <v>3.83215175320905e-5</v>
      </c>
      <c r="IR2" s="135"/>
      <c r="IT2" s="136"/>
      <c r="IU2" s="137" t="s">
        <v>63</v>
      </c>
      <c r="IV2" s="138">
        <f>IV31*IV30</f>
        <v>0.000272579975382646</v>
      </c>
      <c r="IW2" s="190">
        <v>3.81279191688141e-5</v>
      </c>
      <c r="IX2" s="135"/>
      <c r="IZ2" s="136"/>
      <c r="JA2" s="137" t="s">
        <v>63</v>
      </c>
      <c r="JB2" s="138">
        <f>JB31*JB30</f>
        <v>0.000270367321146463</v>
      </c>
      <c r="JC2" s="190">
        <v>3.79146919431273e-5</v>
      </c>
      <c r="JD2" s="135"/>
      <c r="JF2" s="136"/>
      <c r="JG2" s="137" t="s">
        <v>63</v>
      </c>
      <c r="JH2" s="138">
        <f>JH31*JH30</f>
        <v>0.000268983694100099</v>
      </c>
      <c r="JI2" s="190">
        <v>3.78486809734709e-5</v>
      </c>
      <c r="JJ2" s="135"/>
      <c r="JL2" s="136"/>
      <c r="JM2" s="137" t="s">
        <v>63</v>
      </c>
      <c r="JN2" s="138">
        <f>JN31*JN30</f>
        <v>0.000269457116686388</v>
      </c>
      <c r="JO2" s="190">
        <v>3.79794910748178e-5</v>
      </c>
      <c r="JP2" s="135"/>
      <c r="JR2" s="136"/>
      <c r="JS2" s="137" t="s">
        <v>63</v>
      </c>
      <c r="JT2" s="138">
        <f>JT31*JT30</f>
        <v>0.000268612917290666</v>
      </c>
      <c r="JU2" s="190">
        <v>3.79139731948208e-5</v>
      </c>
      <c r="JV2" s="135"/>
      <c r="JX2" s="136"/>
      <c r="JY2" s="137" t="s">
        <v>63</v>
      </c>
      <c r="JZ2" s="138">
        <f>JZ31*JZ30</f>
        <v>0.000268773951116986</v>
      </c>
      <c r="KA2" s="190">
        <v>3.80734818199161e-5</v>
      </c>
      <c r="KB2" s="135"/>
      <c r="KD2" s="136"/>
      <c r="KE2" s="137" t="s">
        <v>63</v>
      </c>
      <c r="KF2" s="138">
        <f>KF31*KF30</f>
        <v>0.00026929076923074</v>
      </c>
      <c r="KG2" s="190">
        <v>3.84615384615343e-5</v>
      </c>
      <c r="KH2" s="135"/>
      <c r="KJ2" s="136"/>
      <c r="KK2" s="137" t="s">
        <v>63</v>
      </c>
      <c r="KL2" s="138">
        <f>KL31*KL30</f>
        <v>0.000266391179290502</v>
      </c>
      <c r="KM2" s="190">
        <v>3.83509108341314e-5</v>
      </c>
      <c r="KN2" s="135"/>
      <c r="KP2" s="136"/>
      <c r="KQ2" s="137" t="s">
        <v>63</v>
      </c>
      <c r="KR2" s="138">
        <f>KR31*KR30</f>
        <v>0.000262049379733924</v>
      </c>
      <c r="KS2" s="190">
        <v>3.79578667678839e-5</v>
      </c>
      <c r="KT2" s="135"/>
      <c r="KV2" s="136"/>
      <c r="KW2" s="137" t="s">
        <v>63</v>
      </c>
      <c r="KX2" s="138">
        <f>KX31*KX30</f>
        <v>0.000260597749495899</v>
      </c>
      <c r="KY2" s="190">
        <v>3.79420245864298e-5</v>
      </c>
      <c r="KZ2" s="135"/>
      <c r="LB2" s="136"/>
      <c r="LC2" s="137" t="s">
        <v>63</v>
      </c>
      <c r="LD2" s="138">
        <f>LD31*LD30</f>
        <v>0.000259748045453078</v>
      </c>
      <c r="LE2" s="190">
        <v>3.79830975215987e-5</v>
      </c>
      <c r="LF2" s="135"/>
      <c r="LH2" s="136"/>
      <c r="LI2" s="137" t="s">
        <v>63</v>
      </c>
      <c r="LJ2" s="138">
        <f>LJ31*LJ30</f>
        <v>0.000259238348819933</v>
      </c>
      <c r="LK2" s="190">
        <v>3.80372765309995e-5</v>
      </c>
      <c r="LL2" s="135"/>
    </row>
    <row r="3" spans="2:324">
      <c r="B3" s="140" t="s">
        <v>3941</v>
      </c>
      <c r="C3" s="141" t="s">
        <v>62</v>
      </c>
      <c r="D3" s="175">
        <f>1/D1</f>
        <v>3571.37255517041</v>
      </c>
      <c r="E3" s="142">
        <f>ROUND(D3,12)</f>
        <v>3571.37255517041</v>
      </c>
      <c r="F3" s="142"/>
      <c r="H3" s="140" t="s">
        <v>3941</v>
      </c>
      <c r="I3" s="141" t="s">
        <v>62</v>
      </c>
      <c r="J3" s="175">
        <f>1/J1</f>
        <v>3586.27858627858</v>
      </c>
      <c r="K3" s="142">
        <f>ROUND(J3,12)</f>
        <v>3586.27858627858</v>
      </c>
      <c r="L3" s="142"/>
      <c r="N3" s="140" t="s">
        <v>3941</v>
      </c>
      <c r="O3" s="141" t="s">
        <v>62</v>
      </c>
      <c r="P3" s="175">
        <f>1/P1</f>
        <v>3614.24820473886</v>
      </c>
      <c r="Q3" s="142">
        <f>ROUND(P3,12)</f>
        <v>3614.24820473886</v>
      </c>
      <c r="R3" s="142"/>
      <c r="T3" s="140" t="s">
        <v>3941</v>
      </c>
      <c r="U3" s="141" t="s">
        <v>62</v>
      </c>
      <c r="V3" s="175">
        <f>1/V1</f>
        <v>3600.46942440377</v>
      </c>
      <c r="W3" s="142">
        <f>ROUND(V3,12)</f>
        <v>3600.46942440377</v>
      </c>
      <c r="X3" s="142"/>
      <c r="Z3" s="140" t="s">
        <v>3941</v>
      </c>
      <c r="AA3" s="141" t="s">
        <v>62</v>
      </c>
      <c r="AB3" s="175">
        <f>1/AB1</f>
        <v>3469.10558048869</v>
      </c>
      <c r="AC3" s="142">
        <f>ROUND(AB3,12)</f>
        <v>3469.10558048869</v>
      </c>
      <c r="AD3" s="142"/>
      <c r="AF3" s="140" t="s">
        <v>3941</v>
      </c>
      <c r="AG3" s="141" t="s">
        <v>62</v>
      </c>
      <c r="AH3" s="175">
        <f>1/AH1</f>
        <v>3480.11470265888</v>
      </c>
      <c r="AI3" s="142">
        <f>ROUND(AH3,12)</f>
        <v>3480.11470265888</v>
      </c>
      <c r="AJ3" s="142"/>
      <c r="AL3" s="140" t="s">
        <v>3941</v>
      </c>
      <c r="AM3" s="141" t="s">
        <v>62</v>
      </c>
      <c r="AN3" s="175">
        <f>1/AN1</f>
        <v>3467.23485412879</v>
      </c>
      <c r="AO3" s="142">
        <f>ROUND(AN3,12)</f>
        <v>3467.23485412879</v>
      </c>
      <c r="AP3" s="142">
        <v>3467.2348541288</v>
      </c>
      <c r="AR3" s="140" t="s">
        <v>3941</v>
      </c>
      <c r="AS3" s="141" t="s">
        <v>62</v>
      </c>
      <c r="AT3" s="175">
        <f>1/AT1</f>
        <v>3464.41864258493</v>
      </c>
      <c r="AU3" s="142">
        <f>ROUND(AT3,12)</f>
        <v>3464.41864258493</v>
      </c>
      <c r="AV3" s="142"/>
      <c r="AX3" s="140" t="s">
        <v>3941</v>
      </c>
      <c r="AY3" s="141" t="s">
        <v>62</v>
      </c>
      <c r="AZ3" s="175">
        <f>1/AZ1</f>
        <v>3398.8331930456</v>
      </c>
      <c r="BA3" s="142">
        <f>ROUND(AZ3,12)</f>
        <v>3398.8331930456</v>
      </c>
      <c r="BB3" s="142"/>
      <c r="BD3" s="140" t="s">
        <v>3941</v>
      </c>
      <c r="BE3" s="141" t="s">
        <v>62</v>
      </c>
      <c r="BF3" s="175">
        <f>1/BF1</f>
        <v>3357.13682075551</v>
      </c>
      <c r="BG3" s="142">
        <f>ROUND(BF3,12)</f>
        <v>3357.13682075551</v>
      </c>
      <c r="BH3" s="142"/>
      <c r="BJ3" s="140" t="s">
        <v>3941</v>
      </c>
      <c r="BK3" s="141" t="s">
        <v>62</v>
      </c>
      <c r="BL3" s="175">
        <f>1/BL1</f>
        <v>3460.1075688329</v>
      </c>
      <c r="BM3" s="142">
        <f>ROUND(BL3,12)</f>
        <v>3460.1075688329</v>
      </c>
      <c r="BN3" s="142"/>
      <c r="BP3" s="140" t="s">
        <v>3941</v>
      </c>
      <c r="BQ3" s="141" t="s">
        <v>62</v>
      </c>
      <c r="BR3" s="175">
        <f>1/BR1</f>
        <v>3449.95750254288</v>
      </c>
      <c r="BS3" s="142">
        <f>ROUND(BR3,12)</f>
        <v>3449.95750254288</v>
      </c>
      <c r="BT3" s="142"/>
      <c r="BV3" s="140" t="s">
        <v>3941</v>
      </c>
      <c r="BW3" s="141" t="s">
        <v>62</v>
      </c>
      <c r="BX3" s="175">
        <f>1/BX1</f>
        <v>3391.43669413893</v>
      </c>
      <c r="BY3" s="142">
        <f>ROUND(BX3,12)</f>
        <v>3391.43669413893</v>
      </c>
      <c r="BZ3" s="142"/>
      <c r="CB3" s="140" t="s">
        <v>3941</v>
      </c>
      <c r="CC3" s="141" t="s">
        <v>62</v>
      </c>
      <c r="CD3" s="175">
        <f>1/CD1</f>
        <v>3472.05786639844</v>
      </c>
      <c r="CE3" s="142">
        <f>ROUND(CD3,12)</f>
        <v>3472.05786639844</v>
      </c>
      <c r="CF3" s="142"/>
      <c r="CH3" s="140" t="s">
        <v>3941</v>
      </c>
      <c r="CI3" s="141" t="s">
        <v>62</v>
      </c>
      <c r="CJ3" s="175">
        <f>1/CJ1</f>
        <v>3426.40371113087</v>
      </c>
      <c r="CK3" s="142"/>
      <c r="CL3" s="142"/>
      <c r="CN3" s="140" t="s">
        <v>3941</v>
      </c>
      <c r="CO3" s="141" t="s">
        <v>62</v>
      </c>
      <c r="CP3" s="175">
        <f>1/CP1</f>
        <v>3416.91587965984</v>
      </c>
      <c r="CQ3" s="142"/>
      <c r="CR3" s="142"/>
      <c r="CT3" s="140" t="s">
        <v>3941</v>
      </c>
      <c r="CU3" s="141" t="s">
        <v>62</v>
      </c>
      <c r="CV3" s="175">
        <f>1/CV1</f>
        <v>3387.49537356207</v>
      </c>
      <c r="CW3" s="142"/>
      <c r="CX3" s="142"/>
      <c r="CZ3" s="140" t="s">
        <v>3941</v>
      </c>
      <c r="DA3" s="141" t="s">
        <v>62</v>
      </c>
      <c r="DB3" s="175">
        <f>1/DB1</f>
        <v>3316.10450310237</v>
      </c>
      <c r="DC3" s="142"/>
      <c r="DD3" s="142"/>
      <c r="DF3" s="140" t="s">
        <v>3941</v>
      </c>
      <c r="DG3" s="141" t="s">
        <v>62</v>
      </c>
      <c r="DH3" s="175">
        <f>1/DH1</f>
        <v>3262.13014475906</v>
      </c>
      <c r="DI3" s="142"/>
      <c r="DJ3" s="142"/>
      <c r="DL3" s="140" t="s">
        <v>3941</v>
      </c>
      <c r="DM3" s="141" t="s">
        <v>62</v>
      </c>
      <c r="DN3" s="175">
        <f>1/DN1</f>
        <v>3323.04859209385</v>
      </c>
      <c r="DO3" s="142"/>
      <c r="DP3" s="142"/>
      <c r="DR3" s="140" t="s">
        <v>3941</v>
      </c>
      <c r="DS3" s="141" t="s">
        <v>62</v>
      </c>
      <c r="DT3" s="175">
        <f>1/DT1</f>
        <v>3360.20847764576</v>
      </c>
      <c r="DU3" s="142"/>
      <c r="DV3" s="142"/>
      <c r="DX3" s="140" t="s">
        <v>3941</v>
      </c>
      <c r="DY3" s="141" t="s">
        <v>62</v>
      </c>
      <c r="DZ3" s="175">
        <f>1/DZ1</f>
        <v>3398.42389815881</v>
      </c>
      <c r="EA3" s="142"/>
      <c r="EB3" s="142"/>
      <c r="ED3" s="140" t="s">
        <v>3941</v>
      </c>
      <c r="EE3" s="141" t="s">
        <v>62</v>
      </c>
      <c r="EF3" s="175">
        <f>1/EF1</f>
        <v>3422.72809596122</v>
      </c>
      <c r="EG3" s="142"/>
      <c r="EH3" s="142"/>
      <c r="EJ3" s="140" t="s">
        <v>3941</v>
      </c>
      <c r="EK3" s="141" t="s">
        <v>62</v>
      </c>
      <c r="EL3" s="175">
        <f>1/EL1</f>
        <v>3417.44607254839</v>
      </c>
      <c r="EM3" s="142"/>
      <c r="EN3" s="142"/>
      <c r="EP3" s="140" t="s">
        <v>3941</v>
      </c>
      <c r="EQ3" s="141" t="s">
        <v>62</v>
      </c>
      <c r="ER3" s="175">
        <f>1/ER1</f>
        <v>3423.83665568958</v>
      </c>
      <c r="ES3" s="142"/>
      <c r="ET3" s="142"/>
      <c r="EV3" s="140" t="s">
        <v>3941</v>
      </c>
      <c r="EW3" s="141" t="s">
        <v>62</v>
      </c>
      <c r="EX3" s="175">
        <f>1/EX1</f>
        <v>3467.25546015973</v>
      </c>
      <c r="EY3" s="142"/>
      <c r="EZ3" s="142"/>
      <c r="FB3" s="140" t="s">
        <v>3941</v>
      </c>
      <c r="FC3" s="141" t="s">
        <v>62</v>
      </c>
      <c r="FD3" s="175">
        <f>1/FD1</f>
        <v>3494.71561343688</v>
      </c>
      <c r="FE3" s="142"/>
      <c r="FF3" s="142"/>
      <c r="FH3" s="140" t="s">
        <v>3941</v>
      </c>
      <c r="FI3" s="141" t="s">
        <v>62</v>
      </c>
      <c r="FJ3" s="175">
        <f>1/FJ1</f>
        <v>3566.5548786451</v>
      </c>
      <c r="FK3" s="142"/>
      <c r="FL3" s="142"/>
      <c r="FN3" s="140" t="s">
        <v>3941</v>
      </c>
      <c r="FO3" s="141" t="s">
        <v>62</v>
      </c>
      <c r="FP3" s="175">
        <f>1/FP1</f>
        <v>3581.12068835332</v>
      </c>
      <c r="FQ3" s="142"/>
      <c r="FR3" s="142"/>
      <c r="FT3" s="140" t="s">
        <v>3941</v>
      </c>
      <c r="FU3" s="141" t="s">
        <v>62</v>
      </c>
      <c r="FV3" s="175">
        <f>1/FV1</f>
        <v>3572.0759316055</v>
      </c>
      <c r="FW3" s="142"/>
      <c r="FX3" s="142"/>
      <c r="FZ3" s="140" t="s">
        <v>3941</v>
      </c>
      <c r="GA3" s="141" t="s">
        <v>62</v>
      </c>
      <c r="GB3" s="175">
        <f>1/GB1</f>
        <v>3544.00042740702</v>
      </c>
      <c r="GC3" s="142"/>
      <c r="GD3" s="142"/>
      <c r="GF3" s="140" t="s">
        <v>3941</v>
      </c>
      <c r="GG3" s="141" t="s">
        <v>62</v>
      </c>
      <c r="GH3" s="175">
        <f>1/GH1</f>
        <v>3498.11823326169</v>
      </c>
      <c r="GI3" s="142"/>
      <c r="GJ3" s="142"/>
      <c r="GL3" s="140" t="s">
        <v>3941</v>
      </c>
      <c r="GM3" s="141" t="s">
        <v>62</v>
      </c>
      <c r="GN3" s="175">
        <f>1/GN1</f>
        <v>3512.00061846218</v>
      </c>
      <c r="GO3" s="142"/>
      <c r="GP3" s="142"/>
      <c r="GR3" s="140" t="s">
        <v>3941</v>
      </c>
      <c r="GS3" s="141" t="s">
        <v>62</v>
      </c>
      <c r="GT3" s="175">
        <f>1/GT1</f>
        <v>3550.17585574215</v>
      </c>
      <c r="GU3" s="142"/>
      <c r="GV3" s="142"/>
      <c r="GX3" s="140" t="s">
        <v>3941</v>
      </c>
      <c r="GY3" s="141" t="s">
        <v>62</v>
      </c>
      <c r="GZ3" s="175">
        <f>1/GZ1</f>
        <v>3530.05590771229</v>
      </c>
      <c r="HA3" s="142"/>
      <c r="HB3" s="142"/>
      <c r="HD3" s="140" t="s">
        <v>3941</v>
      </c>
      <c r="HE3" s="141" t="s">
        <v>62</v>
      </c>
      <c r="HF3" s="175">
        <f>1/HF1</f>
        <v>3545.295197819</v>
      </c>
      <c r="HG3" s="142"/>
      <c r="HH3" s="142"/>
      <c r="HJ3" s="140" t="s">
        <v>3941</v>
      </c>
      <c r="HK3" s="141" t="s">
        <v>62</v>
      </c>
      <c r="HL3" s="175">
        <f>1/HL1</f>
        <v>3545.04861661758</v>
      </c>
      <c r="HM3" s="142"/>
      <c r="HN3" s="142"/>
      <c r="HP3" s="140" t="s">
        <v>3941</v>
      </c>
      <c r="HQ3" s="141" t="s">
        <v>62</v>
      </c>
      <c r="HR3" s="175">
        <f>1/HR1</f>
        <v>3562.05915972</v>
      </c>
      <c r="HS3" s="142"/>
      <c r="HT3" s="142"/>
      <c r="HV3" s="140" t="s">
        <v>3941</v>
      </c>
      <c r="HW3" s="141" t="s">
        <v>62</v>
      </c>
      <c r="HX3" s="175">
        <f>1/HX1</f>
        <v>3562.870914714</v>
      </c>
      <c r="HY3" s="142"/>
      <c r="HZ3" s="142"/>
      <c r="IB3" s="140" t="s">
        <v>3941</v>
      </c>
      <c r="IC3" s="141" t="s">
        <v>62</v>
      </c>
      <c r="ID3" s="175">
        <f>1/ID1</f>
        <v>3611.103396562</v>
      </c>
      <c r="IE3" s="142"/>
      <c r="IF3" s="142"/>
      <c r="IH3" s="140" t="s">
        <v>3941</v>
      </c>
      <c r="II3" s="141" t="s">
        <v>62</v>
      </c>
      <c r="IJ3" s="175">
        <f>1/IJ1</f>
        <v>3617.358868723</v>
      </c>
      <c r="IK3" s="142"/>
      <c r="IL3" s="142"/>
      <c r="IN3" s="140" t="s">
        <v>3941</v>
      </c>
      <c r="IO3" s="141" t="s">
        <v>62</v>
      </c>
      <c r="IP3" s="175">
        <f>1/IP1</f>
        <v>3645.265834102</v>
      </c>
      <c r="IQ3" s="142"/>
      <c r="IR3" s="142"/>
      <c r="IT3" s="140" t="s">
        <v>3941</v>
      </c>
      <c r="IU3" s="141" t="s">
        <v>62</v>
      </c>
      <c r="IV3" s="175">
        <f>1/IV1</f>
        <v>3668.489663468</v>
      </c>
      <c r="IW3" s="142"/>
      <c r="IX3" s="142"/>
      <c r="IZ3" s="140" t="s">
        <v>3941</v>
      </c>
      <c r="JA3" s="141" t="s">
        <v>62</v>
      </c>
      <c r="JB3" s="175">
        <f>1/JB1</f>
        <v>3713.219766296</v>
      </c>
      <c r="JC3" s="142"/>
      <c r="JD3" s="142"/>
      <c r="JF3" s="140" t="s">
        <v>3941</v>
      </c>
      <c r="JG3" s="141" t="s">
        <v>62</v>
      </c>
      <c r="JH3" s="175">
        <f>1/JH1</f>
        <v>3718.387164872</v>
      </c>
      <c r="JI3" s="142"/>
      <c r="JJ3" s="142"/>
      <c r="JL3" s="140" t="s">
        <v>3941</v>
      </c>
      <c r="JM3" s="141" t="s">
        <v>62</v>
      </c>
      <c r="JN3" s="175">
        <f>1/JN1</f>
        <v>3714.729119639</v>
      </c>
      <c r="JO3" s="142"/>
      <c r="JP3" s="142"/>
      <c r="JR3" s="140" t="s">
        <v>3941</v>
      </c>
      <c r="JS3" s="141" t="s">
        <v>62</v>
      </c>
      <c r="JT3" s="175">
        <f>1/JT1</f>
        <v>3725.931995084</v>
      </c>
      <c r="JU3" s="142"/>
      <c r="JV3" s="142"/>
      <c r="JX3" s="140" t="s">
        <v>3941</v>
      </c>
      <c r="JY3" s="141" t="s">
        <v>62</v>
      </c>
      <c r="JZ3" s="175">
        <f>1/JZ1</f>
        <v>3736.768722968</v>
      </c>
      <c r="KA3" s="142"/>
      <c r="KB3" s="142"/>
      <c r="KD3" s="140" t="s">
        <v>3941</v>
      </c>
      <c r="KE3" s="141" t="s">
        <v>62</v>
      </c>
      <c r="KF3" s="175">
        <f>1/KF1</f>
        <v>3731.450386062</v>
      </c>
      <c r="KG3" s="142"/>
      <c r="KH3" s="142"/>
      <c r="KJ3" s="140" t="s">
        <v>3941</v>
      </c>
      <c r="KK3" s="141" t="s">
        <v>62</v>
      </c>
      <c r="KL3" s="175">
        <f>1/KL1</f>
        <v>3766.539550471</v>
      </c>
      <c r="KM3" s="142"/>
      <c r="KN3" s="142"/>
      <c r="KP3" s="140" t="s">
        <v>3941</v>
      </c>
      <c r="KQ3" s="141" t="s">
        <v>62</v>
      </c>
      <c r="KR3" s="175">
        <f>1/KR1</f>
        <v>3807.411047201</v>
      </c>
      <c r="KS3" s="142"/>
      <c r="KT3" s="142"/>
      <c r="KV3" s="140" t="s">
        <v>3941</v>
      </c>
      <c r="KW3" s="141" t="s">
        <v>62</v>
      </c>
      <c r="KX3" s="175">
        <f>1/KX1</f>
        <v>3840.414990966</v>
      </c>
      <c r="KY3" s="142"/>
      <c r="KZ3" s="142"/>
      <c r="LB3" s="140" t="s">
        <v>3941</v>
      </c>
      <c r="LC3" s="141" t="s">
        <v>62</v>
      </c>
      <c r="LD3" s="175">
        <f>1/LD1</f>
        <v>3861.69619807599</v>
      </c>
      <c r="LE3" s="142"/>
      <c r="LF3" s="142"/>
      <c r="LH3" s="140" t="s">
        <v>3941</v>
      </c>
      <c r="LI3" s="141" t="s">
        <v>62</v>
      </c>
      <c r="LJ3" s="175">
        <f>1/LJ1</f>
        <v>3859.989135063</v>
      </c>
      <c r="LK3" s="142"/>
      <c r="LL3" s="142"/>
    </row>
    <row r="4" spans="2:324">
      <c r="B4" s="136"/>
      <c r="C4" s="137" t="s">
        <v>63</v>
      </c>
      <c r="D4" s="176">
        <f>1/D2</f>
        <v>3574.56096943354</v>
      </c>
      <c r="E4" s="142">
        <f>ROUND(D4,12)</f>
        <v>3574.56096943354</v>
      </c>
      <c r="F4" s="142"/>
      <c r="H4" s="136"/>
      <c r="I4" s="137" t="s">
        <v>63</v>
      </c>
      <c r="J4" s="176">
        <f>1/J2</f>
        <v>3577.86612015111</v>
      </c>
      <c r="K4" s="142">
        <f>ROUND(J4,12)</f>
        <v>3577.86612015111</v>
      </c>
      <c r="L4" s="142"/>
      <c r="N4" s="136"/>
      <c r="O4" s="137" t="s">
        <v>63</v>
      </c>
      <c r="P4" s="176">
        <f>1/P2</f>
        <v>3600.10122822928</v>
      </c>
      <c r="Q4" s="142">
        <f>ROUND(P4,12)</f>
        <v>3600.10122822928</v>
      </c>
      <c r="R4" s="142"/>
      <c r="T4" s="136"/>
      <c r="U4" s="137" t="s">
        <v>63</v>
      </c>
      <c r="V4" s="176">
        <f>1/V2</f>
        <v>3601.8755532656</v>
      </c>
      <c r="W4" s="142">
        <f>ROUND(V4,12)</f>
        <v>3601.8755532656</v>
      </c>
      <c r="X4" s="142"/>
      <c r="Z4" s="136"/>
      <c r="AA4" s="137" t="s">
        <v>63</v>
      </c>
      <c r="AB4" s="176">
        <f>1/AB2</f>
        <v>3571.47535909829</v>
      </c>
      <c r="AC4" s="142">
        <f>ROUND(AB4,12)</f>
        <v>3571.47535909829</v>
      </c>
      <c r="AD4" s="142"/>
      <c r="AF4" s="136"/>
      <c r="AG4" s="137" t="s">
        <v>63</v>
      </c>
      <c r="AH4" s="176">
        <f>1/AH2</f>
        <v>3456.02556275572</v>
      </c>
      <c r="AI4" s="142">
        <f>ROUND(AH4,12)</f>
        <v>3456.02556275572</v>
      </c>
      <c r="AJ4" s="142"/>
      <c r="AL4" s="136"/>
      <c r="AM4" s="137" t="s">
        <v>63</v>
      </c>
      <c r="AN4" s="176">
        <f>1/AN2</f>
        <v>3473.58611674439</v>
      </c>
      <c r="AO4" s="142">
        <f>ROUND(AN4,12)</f>
        <v>3473.58611674439</v>
      </c>
      <c r="AP4" s="142">
        <v>3473.58611674439</v>
      </c>
      <c r="AR4" s="136"/>
      <c r="AS4" s="137" t="s">
        <v>63</v>
      </c>
      <c r="AT4" s="176">
        <f>1/AT2</f>
        <v>3470.20895252134</v>
      </c>
      <c r="AU4" s="142">
        <f>ROUND(AT4,12)</f>
        <v>3470.20895252134</v>
      </c>
      <c r="AV4" s="142"/>
      <c r="AX4" s="136"/>
      <c r="AY4" s="137" t="s">
        <v>63</v>
      </c>
      <c r="AZ4" s="176">
        <f>1/AZ2</f>
        <v>3446.72252303212</v>
      </c>
      <c r="BA4" s="142">
        <f>ROUND(AZ4,12)</f>
        <v>3446.72252303212</v>
      </c>
      <c r="BB4" s="142"/>
      <c r="BD4" s="136"/>
      <c r="BE4" s="137" t="s">
        <v>63</v>
      </c>
      <c r="BF4" s="176">
        <f>1/BF2</f>
        <v>3423.55473508464</v>
      </c>
      <c r="BG4" s="142">
        <f>ROUND(BF4,12)</f>
        <v>3423.55473508464</v>
      </c>
      <c r="BH4" s="142"/>
      <c r="BJ4" s="136"/>
      <c r="BK4" s="137" t="s">
        <v>63</v>
      </c>
      <c r="BL4" s="176">
        <f>1/BL2</f>
        <v>3483.45726031505</v>
      </c>
      <c r="BM4" s="142">
        <f>ROUND(BL4,12)</f>
        <v>3483.45726031505</v>
      </c>
      <c r="BN4" s="142"/>
      <c r="BP4" s="136"/>
      <c r="BQ4" s="137" t="s">
        <v>63</v>
      </c>
      <c r="BR4" s="176">
        <f>1/BR2</f>
        <v>3456.75533835551</v>
      </c>
      <c r="BS4" s="142">
        <f>ROUND(BR4,12)</f>
        <v>3456.75533835551</v>
      </c>
      <c r="BT4" s="142"/>
      <c r="BV4" s="136"/>
      <c r="BW4" s="137" t="s">
        <v>63</v>
      </c>
      <c r="BX4" s="176">
        <f>1/BX2</f>
        <v>3382.3748614381</v>
      </c>
      <c r="BY4" s="142">
        <f>ROUND(BX4,12)</f>
        <v>3382.3748614381</v>
      </c>
      <c r="BZ4" s="142"/>
      <c r="CB4" s="136"/>
      <c r="CC4" s="137" t="s">
        <v>63</v>
      </c>
      <c r="CD4" s="176">
        <f>1/CD2</f>
        <v>3453.06648596514</v>
      </c>
      <c r="CE4" s="142">
        <f>ROUND(CD4,12)</f>
        <v>3453.06648596514</v>
      </c>
      <c r="CF4" s="142"/>
      <c r="CH4" s="136"/>
      <c r="CI4" s="137" t="s">
        <v>63</v>
      </c>
      <c r="CJ4" s="176">
        <f>1/CJ2</f>
        <v>3487.76916304734</v>
      </c>
      <c r="CK4" s="142"/>
      <c r="CL4" s="142"/>
      <c r="CN4" s="136"/>
      <c r="CO4" s="137" t="s">
        <v>63</v>
      </c>
      <c r="CP4" s="176">
        <f>1/CP2</f>
        <v>3403.81311665661</v>
      </c>
      <c r="CQ4" s="142"/>
      <c r="CR4" s="142"/>
      <c r="CT4" s="136"/>
      <c r="CU4" s="137" t="s">
        <v>63</v>
      </c>
      <c r="CV4" s="176">
        <f>1/CV2</f>
        <v>3406.60046816369</v>
      </c>
      <c r="CW4" s="142"/>
      <c r="CX4" s="142"/>
      <c r="CZ4" s="136"/>
      <c r="DA4" s="137" t="s">
        <v>63</v>
      </c>
      <c r="DB4" s="176">
        <f>1/DB2</f>
        <v>3359.22309439535</v>
      </c>
      <c r="DC4" s="142"/>
      <c r="DD4" s="142"/>
      <c r="DF4" s="136"/>
      <c r="DG4" s="137" t="s">
        <v>63</v>
      </c>
      <c r="DH4" s="176">
        <f>1/DH2</f>
        <v>3297.07988510611</v>
      </c>
      <c r="DI4" s="142"/>
      <c r="DJ4" s="142"/>
      <c r="DL4" s="136"/>
      <c r="DM4" s="137" t="s">
        <v>63</v>
      </c>
      <c r="DN4" s="176">
        <f>1/DN2</f>
        <v>3308.49471077259</v>
      </c>
      <c r="DO4" s="142"/>
      <c r="DP4" s="142"/>
      <c r="DR4" s="136"/>
      <c r="DS4" s="137" t="s">
        <v>63</v>
      </c>
      <c r="DT4" s="176">
        <f>1/DT2</f>
        <v>3363.8765251241</v>
      </c>
      <c r="DU4" s="142"/>
      <c r="DV4" s="142"/>
      <c r="DX4" s="136"/>
      <c r="DY4" s="137" t="s">
        <v>63</v>
      </c>
      <c r="DZ4" s="176">
        <f>1/DZ2</f>
        <v>3396.48671145676</v>
      </c>
      <c r="EA4" s="142"/>
      <c r="EB4" s="142"/>
      <c r="ED4" s="136"/>
      <c r="EE4" s="137" t="s">
        <v>63</v>
      </c>
      <c r="EF4" s="176">
        <f>1/EF2</f>
        <v>3422.38312112924</v>
      </c>
      <c r="EG4" s="142"/>
      <c r="EH4" s="142"/>
      <c r="EJ4" s="136"/>
      <c r="EK4" s="137" t="s">
        <v>63</v>
      </c>
      <c r="EL4" s="176">
        <f>1/EL2</f>
        <v>3392.33999993984</v>
      </c>
      <c r="EM4" s="142"/>
      <c r="EN4" s="142"/>
      <c r="EP4" s="136"/>
      <c r="EQ4" s="137" t="s">
        <v>63</v>
      </c>
      <c r="ER4" s="176">
        <f>1/ER2</f>
        <v>3413.6281342278</v>
      </c>
      <c r="ES4" s="142"/>
      <c r="ET4" s="142"/>
      <c r="EV4" s="136"/>
      <c r="EW4" s="137" t="s">
        <v>63</v>
      </c>
      <c r="EX4" s="176">
        <f>1/EX2</f>
        <v>3466.52651652776</v>
      </c>
      <c r="EY4" s="142"/>
      <c r="EZ4" s="142"/>
      <c r="FB4" s="136"/>
      <c r="FC4" s="137" t="s">
        <v>63</v>
      </c>
      <c r="FD4" s="176">
        <f>1/FD2</f>
        <v>3493.33698855063</v>
      </c>
      <c r="FE4" s="142"/>
      <c r="FF4" s="142"/>
      <c r="FH4" s="136"/>
      <c r="FI4" s="137" t="s">
        <v>63</v>
      </c>
      <c r="FJ4" s="176">
        <f>1/FJ2</f>
        <v>3569.38776594227</v>
      </c>
      <c r="FK4" s="142"/>
      <c r="FL4" s="142"/>
      <c r="FN4" s="136"/>
      <c r="FO4" s="137" t="s">
        <v>63</v>
      </c>
      <c r="FP4" s="176">
        <f>1/FP2</f>
        <v>3582.7006690248</v>
      </c>
      <c r="FQ4" s="142"/>
      <c r="FR4" s="142"/>
      <c r="FT4" s="136"/>
      <c r="FU4" s="137" t="s">
        <v>63</v>
      </c>
      <c r="FV4" s="176">
        <f>1/FV2</f>
        <v>3577.39939543351</v>
      </c>
      <c r="FW4" s="142"/>
      <c r="FX4" s="142"/>
      <c r="FZ4" s="136"/>
      <c r="GA4" s="137" t="s">
        <v>63</v>
      </c>
      <c r="GB4" s="176">
        <f>1/GB2</f>
        <v>3545.51503414219</v>
      </c>
      <c r="GC4" s="142"/>
      <c r="GD4" s="142"/>
      <c r="GF4" s="136"/>
      <c r="GG4" s="137" t="s">
        <v>63</v>
      </c>
      <c r="GH4" s="176">
        <f>1/GH2</f>
        <v>3487.41124545094</v>
      </c>
      <c r="GI4" s="142"/>
      <c r="GJ4" s="142"/>
      <c r="GL4" s="136"/>
      <c r="GM4" s="137" t="s">
        <v>63</v>
      </c>
      <c r="GN4" s="176">
        <f>1/GN2</f>
        <v>3476.4503271133</v>
      </c>
      <c r="GO4" s="142"/>
      <c r="GP4" s="142"/>
      <c r="GR4" s="136"/>
      <c r="GS4" s="137" t="s">
        <v>63</v>
      </c>
      <c r="GT4" s="176">
        <f>1/GT2</f>
        <v>3559.76849505515</v>
      </c>
      <c r="GU4" s="142"/>
      <c r="GV4" s="142"/>
      <c r="GX4" s="136"/>
      <c r="GY4" s="137" t="s">
        <v>63</v>
      </c>
      <c r="GZ4" s="176">
        <f>1/GZ2</f>
        <v>3537.33485186748</v>
      </c>
      <c r="HA4" s="142"/>
      <c r="HB4" s="142"/>
      <c r="HD4" s="136"/>
      <c r="HE4" s="137" t="s">
        <v>63</v>
      </c>
      <c r="HF4" s="176">
        <f>1/HF2</f>
        <v>3545.17190293061</v>
      </c>
      <c r="HG4" s="142"/>
      <c r="HH4" s="142"/>
      <c r="HJ4" s="136"/>
      <c r="HK4" s="137" t="s">
        <v>63</v>
      </c>
      <c r="HL4" s="176">
        <f>1/HL2</f>
        <v>3545.36095859949</v>
      </c>
      <c r="HM4" s="142"/>
      <c r="HN4" s="142"/>
      <c r="HP4" s="136"/>
      <c r="HQ4" s="137" t="s">
        <v>63</v>
      </c>
      <c r="HR4" s="176">
        <f>1/HR2</f>
        <v>3563.37823034591</v>
      </c>
      <c r="HS4" s="142"/>
      <c r="HT4" s="142"/>
      <c r="HV4" s="136"/>
      <c r="HW4" s="137" t="s">
        <v>63</v>
      </c>
      <c r="HX4" s="176">
        <f>1/HX2</f>
        <v>3565.09404028725</v>
      </c>
      <c r="HY4" s="142"/>
      <c r="HZ4" s="142"/>
      <c r="IB4" s="136"/>
      <c r="IC4" s="137" t="s">
        <v>63</v>
      </c>
      <c r="ID4" s="176">
        <f>1/ID2</f>
        <v>3610.11510483208</v>
      </c>
      <c r="IE4" s="142"/>
      <c r="IF4" s="142"/>
      <c r="IH4" s="136"/>
      <c r="II4" s="137" t="s">
        <v>63</v>
      </c>
      <c r="IJ4" s="176">
        <f>1/IJ2</f>
        <v>3612.20693474107</v>
      </c>
      <c r="IK4" s="142"/>
      <c r="IL4" s="142"/>
      <c r="IN4" s="136"/>
      <c r="IO4" s="137" t="s">
        <v>63</v>
      </c>
      <c r="IP4" s="176">
        <f>1/IP2</f>
        <v>3636.58661159214</v>
      </c>
      <c r="IQ4" s="142"/>
      <c r="IR4" s="142"/>
      <c r="IT4" s="136"/>
      <c r="IU4" s="137" t="s">
        <v>63</v>
      </c>
      <c r="IV4" s="176">
        <f>1/IV2</f>
        <v>3668.64806776876</v>
      </c>
      <c r="IW4" s="142"/>
      <c r="IX4" s="142"/>
      <c r="IZ4" s="136"/>
      <c r="JA4" s="137" t="s">
        <v>63</v>
      </c>
      <c r="JB4" s="176">
        <f>1/JB2</f>
        <v>3698.67185042781</v>
      </c>
      <c r="JC4" s="142"/>
      <c r="JD4" s="142"/>
      <c r="JF4" s="136"/>
      <c r="JG4" s="137" t="s">
        <v>63</v>
      </c>
      <c r="JH4" s="176">
        <f>1/JH2</f>
        <v>3717.69747361661</v>
      </c>
      <c r="JI4" s="142"/>
      <c r="JJ4" s="142"/>
      <c r="JL4" s="136"/>
      <c r="JM4" s="137" t="s">
        <v>63</v>
      </c>
      <c r="JN4" s="176">
        <f>1/JN2</f>
        <v>3711.16566634929</v>
      </c>
      <c r="JO4" s="142"/>
      <c r="JP4" s="142"/>
      <c r="JR4" s="136"/>
      <c r="JS4" s="137" t="s">
        <v>63</v>
      </c>
      <c r="JT4" s="176">
        <f>1/JT2</f>
        <v>3722.8291553749</v>
      </c>
      <c r="JU4" s="142"/>
      <c r="JV4" s="142"/>
      <c r="JX4" s="136"/>
      <c r="JY4" s="137" t="s">
        <v>63</v>
      </c>
      <c r="JZ4" s="176">
        <f>1/JZ2</f>
        <v>3720.59865118678</v>
      </c>
      <c r="KA4" s="142"/>
      <c r="KB4" s="142"/>
      <c r="KD4" s="136"/>
      <c r="KE4" s="137" t="s">
        <v>63</v>
      </c>
      <c r="KF4" s="176">
        <f>1/KF2</f>
        <v>3713.45814361411</v>
      </c>
      <c r="KG4" s="142"/>
      <c r="KH4" s="142"/>
      <c r="KJ4" s="136"/>
      <c r="KK4" s="137" t="s">
        <v>63</v>
      </c>
      <c r="KL4" s="176">
        <f>1/KL2</f>
        <v>3753.87804755161</v>
      </c>
      <c r="KM4" s="142"/>
      <c r="KN4" s="142"/>
      <c r="KP4" s="136"/>
      <c r="KQ4" s="137" t="s">
        <v>63</v>
      </c>
      <c r="KR4" s="176">
        <f>1/KR2</f>
        <v>3816.07466888632</v>
      </c>
      <c r="KS4" s="142"/>
      <c r="KT4" s="142"/>
      <c r="KV4" s="136"/>
      <c r="KW4" s="137" t="s">
        <v>63</v>
      </c>
      <c r="KX4" s="176">
        <f>1/KX2</f>
        <v>3837.33168047078</v>
      </c>
      <c r="KY4" s="142"/>
      <c r="KZ4" s="142"/>
      <c r="LB4" s="136"/>
      <c r="LC4" s="137" t="s">
        <v>63</v>
      </c>
      <c r="LD4" s="176">
        <f>1/LD2</f>
        <v>3849.88459973087</v>
      </c>
      <c r="LE4" s="142"/>
      <c r="LF4" s="142"/>
      <c r="LH4" s="136"/>
      <c r="LI4" s="137" t="s">
        <v>63</v>
      </c>
      <c r="LJ4" s="176">
        <f>1/LJ2</f>
        <v>3857.45397836414</v>
      </c>
      <c r="LK4" s="142"/>
      <c r="LL4" s="142"/>
    </row>
    <row r="5" ht="27.6" spans="2:324">
      <c r="B5" s="143" t="s">
        <v>72</v>
      </c>
      <c r="C5" s="144" t="s">
        <v>26</v>
      </c>
      <c r="D5" s="145"/>
      <c r="E5" s="180" t="s">
        <v>3940</v>
      </c>
      <c r="F5" s="143" t="s">
        <v>3942</v>
      </c>
      <c r="H5" s="143" t="s">
        <v>72</v>
      </c>
      <c r="I5" s="144" t="s">
        <v>26</v>
      </c>
      <c r="J5" s="145"/>
      <c r="K5" s="180" t="s">
        <v>3940</v>
      </c>
      <c r="L5" s="143" t="s">
        <v>3942</v>
      </c>
      <c r="N5" s="143" t="s">
        <v>72</v>
      </c>
      <c r="O5" s="144" t="s">
        <v>26</v>
      </c>
      <c r="P5" s="145"/>
      <c r="Q5" s="180" t="s">
        <v>3940</v>
      </c>
      <c r="R5" s="143" t="s">
        <v>3942</v>
      </c>
      <c r="T5" s="143" t="s">
        <v>72</v>
      </c>
      <c r="U5" s="144" t="s">
        <v>26</v>
      </c>
      <c r="V5" s="145"/>
      <c r="W5" s="180" t="s">
        <v>3940</v>
      </c>
      <c r="X5" s="143" t="s">
        <v>3942</v>
      </c>
      <c r="Z5" s="143" t="s">
        <v>72</v>
      </c>
      <c r="AA5" s="144" t="s">
        <v>26</v>
      </c>
      <c r="AB5" s="145"/>
      <c r="AC5" s="180" t="s">
        <v>3940</v>
      </c>
      <c r="AD5" s="143" t="s">
        <v>3942</v>
      </c>
      <c r="AF5" s="143" t="s">
        <v>72</v>
      </c>
      <c r="AG5" s="144" t="s">
        <v>26</v>
      </c>
      <c r="AH5" s="145"/>
      <c r="AI5" s="180" t="s">
        <v>3940</v>
      </c>
      <c r="AJ5" s="143" t="s">
        <v>3942</v>
      </c>
      <c r="AL5" s="143" t="s">
        <v>72</v>
      </c>
      <c r="AM5" s="144" t="s">
        <v>26</v>
      </c>
      <c r="AN5" s="145"/>
      <c r="AO5" s="180" t="s">
        <v>3940</v>
      </c>
      <c r="AP5" s="143" t="s">
        <v>3942</v>
      </c>
      <c r="AR5" s="143" t="s">
        <v>72</v>
      </c>
      <c r="AS5" s="144" t="s">
        <v>26</v>
      </c>
      <c r="AT5" s="145"/>
      <c r="AU5" s="180" t="s">
        <v>3940</v>
      </c>
      <c r="AV5" s="143" t="s">
        <v>3942</v>
      </c>
      <c r="AX5" s="143" t="s">
        <v>72</v>
      </c>
      <c r="AY5" s="144" t="s">
        <v>26</v>
      </c>
      <c r="AZ5" s="145"/>
      <c r="BA5" s="180" t="s">
        <v>3940</v>
      </c>
      <c r="BB5" s="143" t="s">
        <v>3942</v>
      </c>
      <c r="BD5" s="143" t="s">
        <v>72</v>
      </c>
      <c r="BE5" s="144" t="s">
        <v>26</v>
      </c>
      <c r="BF5" s="145"/>
      <c r="BG5" s="180" t="s">
        <v>3940</v>
      </c>
      <c r="BH5" s="143" t="s">
        <v>3942</v>
      </c>
      <c r="BJ5" s="143" t="s">
        <v>72</v>
      </c>
      <c r="BK5" s="144" t="s">
        <v>26</v>
      </c>
      <c r="BL5" s="145"/>
      <c r="BM5" s="180" t="s">
        <v>3940</v>
      </c>
      <c r="BN5" s="143" t="s">
        <v>3942</v>
      </c>
      <c r="BP5" s="143" t="s">
        <v>72</v>
      </c>
      <c r="BQ5" s="144" t="s">
        <v>26</v>
      </c>
      <c r="BR5" s="145"/>
      <c r="BS5" s="180" t="s">
        <v>3940</v>
      </c>
      <c r="BT5" s="143" t="s">
        <v>3942</v>
      </c>
      <c r="BV5" s="143" t="s">
        <v>72</v>
      </c>
      <c r="BW5" s="144" t="s">
        <v>26</v>
      </c>
      <c r="BX5" s="145"/>
      <c r="BY5" s="180" t="s">
        <v>3940</v>
      </c>
      <c r="BZ5" s="143" t="s">
        <v>3942</v>
      </c>
      <c r="CB5" s="143" t="s">
        <v>72</v>
      </c>
      <c r="CC5" s="144" t="s">
        <v>966</v>
      </c>
      <c r="CD5" s="145"/>
      <c r="CE5" s="180" t="s">
        <v>3940</v>
      </c>
      <c r="CF5" s="143" t="s">
        <v>3942</v>
      </c>
      <c r="CH5" s="143" t="s">
        <v>72</v>
      </c>
      <c r="CI5" s="144" t="s">
        <v>966</v>
      </c>
      <c r="CJ5" s="145"/>
      <c r="CK5" s="180" t="s">
        <v>3940</v>
      </c>
      <c r="CL5" s="143" t="s">
        <v>3942</v>
      </c>
      <c r="CN5" s="143" t="s">
        <v>72</v>
      </c>
      <c r="CO5" s="144" t="s">
        <v>966</v>
      </c>
      <c r="CP5" s="145"/>
      <c r="CQ5" s="180" t="s">
        <v>3940</v>
      </c>
      <c r="CR5" s="143" t="s">
        <v>3942</v>
      </c>
      <c r="CT5" s="143" t="s">
        <v>72</v>
      </c>
      <c r="CU5" s="144" t="s">
        <v>966</v>
      </c>
      <c r="CV5" s="145"/>
      <c r="CW5" s="180" t="s">
        <v>3940</v>
      </c>
      <c r="CX5" s="143" t="s">
        <v>3942</v>
      </c>
      <c r="CZ5" s="143" t="s">
        <v>72</v>
      </c>
      <c r="DA5" s="144" t="s">
        <v>966</v>
      </c>
      <c r="DB5" s="145"/>
      <c r="DC5" s="180" t="s">
        <v>3940</v>
      </c>
      <c r="DD5" s="143" t="s">
        <v>3942</v>
      </c>
      <c r="DF5" s="143" t="s">
        <v>72</v>
      </c>
      <c r="DG5" s="144" t="s">
        <v>966</v>
      </c>
      <c r="DH5" s="145"/>
      <c r="DI5" s="180" t="s">
        <v>3940</v>
      </c>
      <c r="DJ5" s="143" t="s">
        <v>3942</v>
      </c>
      <c r="DL5" s="143" t="s">
        <v>72</v>
      </c>
      <c r="DM5" s="144" t="s">
        <v>966</v>
      </c>
      <c r="DN5" s="145"/>
      <c r="DO5" s="180" t="s">
        <v>3940</v>
      </c>
      <c r="DP5" s="143" t="s">
        <v>3942</v>
      </c>
      <c r="DR5" s="143" t="s">
        <v>72</v>
      </c>
      <c r="DS5" s="144" t="s">
        <v>966</v>
      </c>
      <c r="DT5" s="145"/>
      <c r="DU5" s="180" t="s">
        <v>3940</v>
      </c>
      <c r="DV5" s="143" t="s">
        <v>3942</v>
      </c>
      <c r="DX5" s="143" t="s">
        <v>72</v>
      </c>
      <c r="DY5" s="144" t="s">
        <v>966</v>
      </c>
      <c r="DZ5" s="145"/>
      <c r="EA5" s="180" t="s">
        <v>3940</v>
      </c>
      <c r="EB5" s="143" t="s">
        <v>3942</v>
      </c>
      <c r="ED5" s="143" t="s">
        <v>72</v>
      </c>
      <c r="EE5" s="144" t="s">
        <v>966</v>
      </c>
      <c r="EF5" s="145"/>
      <c r="EG5" s="180" t="s">
        <v>3940</v>
      </c>
      <c r="EH5" s="143" t="s">
        <v>3942</v>
      </c>
      <c r="EJ5" s="143" t="s">
        <v>72</v>
      </c>
      <c r="EK5" s="144" t="s">
        <v>966</v>
      </c>
      <c r="EL5" s="145"/>
      <c r="EM5" s="180" t="s">
        <v>3940</v>
      </c>
      <c r="EN5" s="143" t="s">
        <v>3942</v>
      </c>
      <c r="EP5" s="143" t="s">
        <v>72</v>
      </c>
      <c r="EQ5" s="144" t="s">
        <v>966</v>
      </c>
      <c r="ER5" s="145"/>
      <c r="ES5" s="180" t="s">
        <v>3940</v>
      </c>
      <c r="ET5" s="143" t="s">
        <v>3942</v>
      </c>
      <c r="EV5" s="143" t="s">
        <v>72</v>
      </c>
      <c r="EW5" s="144" t="s">
        <v>966</v>
      </c>
      <c r="EX5" s="145"/>
      <c r="EY5" s="180" t="s">
        <v>3940</v>
      </c>
      <c r="EZ5" s="143" t="s">
        <v>3942</v>
      </c>
      <c r="FB5" s="143" t="s">
        <v>72</v>
      </c>
      <c r="FC5" s="144" t="s">
        <v>966</v>
      </c>
      <c r="FD5" s="145"/>
      <c r="FE5" s="180" t="s">
        <v>3940</v>
      </c>
      <c r="FF5" s="143" t="s">
        <v>3942</v>
      </c>
      <c r="FH5" s="143" t="s">
        <v>72</v>
      </c>
      <c r="FI5" s="144" t="s">
        <v>966</v>
      </c>
      <c r="FJ5" s="145"/>
      <c r="FK5" s="180" t="s">
        <v>3940</v>
      </c>
      <c r="FL5" s="143" t="s">
        <v>3942</v>
      </c>
      <c r="FN5" s="143" t="s">
        <v>72</v>
      </c>
      <c r="FO5" s="144" t="s">
        <v>966</v>
      </c>
      <c r="FP5" s="145"/>
      <c r="FQ5" s="180" t="s">
        <v>3940</v>
      </c>
      <c r="FR5" s="143" t="s">
        <v>3942</v>
      </c>
      <c r="FT5" s="143" t="s">
        <v>72</v>
      </c>
      <c r="FU5" s="144" t="s">
        <v>966</v>
      </c>
      <c r="FV5" s="145"/>
      <c r="FW5" s="180" t="s">
        <v>3940</v>
      </c>
      <c r="FX5" s="143" t="s">
        <v>3942</v>
      </c>
      <c r="FZ5" s="143" t="s">
        <v>72</v>
      </c>
      <c r="GA5" s="144" t="s">
        <v>966</v>
      </c>
      <c r="GB5" s="145"/>
      <c r="GC5" s="180" t="s">
        <v>3940</v>
      </c>
      <c r="GD5" s="143" t="s">
        <v>3942</v>
      </c>
      <c r="GF5" s="143" t="s">
        <v>72</v>
      </c>
      <c r="GG5" s="144" t="s">
        <v>966</v>
      </c>
      <c r="GH5" s="145"/>
      <c r="GI5" s="180" t="s">
        <v>3940</v>
      </c>
      <c r="GJ5" s="143" t="s">
        <v>3942</v>
      </c>
      <c r="GL5" s="143" t="s">
        <v>72</v>
      </c>
      <c r="GM5" s="144" t="s">
        <v>966</v>
      </c>
      <c r="GN5" s="145"/>
      <c r="GO5" s="180" t="s">
        <v>3940</v>
      </c>
      <c r="GP5" s="143" t="s">
        <v>3942</v>
      </c>
      <c r="GR5" s="143" t="s">
        <v>72</v>
      </c>
      <c r="GS5" s="144" t="s">
        <v>966</v>
      </c>
      <c r="GT5" s="145"/>
      <c r="GU5" s="180" t="s">
        <v>3940</v>
      </c>
      <c r="GV5" s="143" t="s">
        <v>3942</v>
      </c>
      <c r="GX5" s="143" t="s">
        <v>72</v>
      </c>
      <c r="GY5" s="144" t="s">
        <v>966</v>
      </c>
      <c r="GZ5" s="145"/>
      <c r="HA5" s="180" t="s">
        <v>3940</v>
      </c>
      <c r="HB5" s="143" t="s">
        <v>3942</v>
      </c>
      <c r="HD5" s="143" t="s">
        <v>72</v>
      </c>
      <c r="HE5" s="144" t="s">
        <v>966</v>
      </c>
      <c r="HF5" s="145"/>
      <c r="HG5" s="180" t="s">
        <v>3940</v>
      </c>
      <c r="HH5" s="143" t="s">
        <v>3942</v>
      </c>
      <c r="HJ5" s="143" t="s">
        <v>72</v>
      </c>
      <c r="HK5" s="144" t="s">
        <v>966</v>
      </c>
      <c r="HL5" s="145"/>
      <c r="HM5" s="180" t="s">
        <v>3940</v>
      </c>
      <c r="HN5" s="143" t="s">
        <v>3942</v>
      </c>
      <c r="HP5" s="143" t="s">
        <v>72</v>
      </c>
      <c r="HQ5" s="144" t="s">
        <v>966</v>
      </c>
      <c r="HR5" s="145"/>
      <c r="HS5" s="180" t="s">
        <v>3940</v>
      </c>
      <c r="HT5" s="143" t="s">
        <v>3942</v>
      </c>
      <c r="HV5" s="143" t="s">
        <v>72</v>
      </c>
      <c r="HW5" s="144" t="s">
        <v>966</v>
      </c>
      <c r="HX5" s="145"/>
      <c r="HY5" s="180" t="s">
        <v>3940</v>
      </c>
      <c r="HZ5" s="143" t="s">
        <v>3942</v>
      </c>
      <c r="IB5" s="143" t="s">
        <v>72</v>
      </c>
      <c r="IC5" s="144" t="s">
        <v>966</v>
      </c>
      <c r="ID5" s="145"/>
      <c r="IE5" s="180" t="s">
        <v>3940</v>
      </c>
      <c r="IF5" s="143" t="s">
        <v>3942</v>
      </c>
      <c r="IH5" s="143" t="s">
        <v>72</v>
      </c>
      <c r="II5" s="144" t="s">
        <v>966</v>
      </c>
      <c r="IJ5" s="145"/>
      <c r="IK5" s="180" t="s">
        <v>3940</v>
      </c>
      <c r="IL5" s="143" t="s">
        <v>3942</v>
      </c>
      <c r="IN5" s="143" t="s">
        <v>72</v>
      </c>
      <c r="IO5" s="144" t="s">
        <v>966</v>
      </c>
      <c r="IP5" s="145"/>
      <c r="IQ5" s="180" t="s">
        <v>3940</v>
      </c>
      <c r="IR5" s="143" t="s">
        <v>3942</v>
      </c>
      <c r="IT5" s="143" t="s">
        <v>72</v>
      </c>
      <c r="IU5" s="144" t="s">
        <v>966</v>
      </c>
      <c r="IV5" s="145"/>
      <c r="IW5" s="180" t="s">
        <v>3940</v>
      </c>
      <c r="IX5" s="143" t="s">
        <v>3942</v>
      </c>
      <c r="IZ5" s="143" t="s">
        <v>72</v>
      </c>
      <c r="JA5" s="144" t="s">
        <v>966</v>
      </c>
      <c r="JB5" s="145"/>
      <c r="JC5" s="180" t="s">
        <v>3940</v>
      </c>
      <c r="JD5" s="143" t="s">
        <v>3942</v>
      </c>
      <c r="JF5" s="143" t="s">
        <v>72</v>
      </c>
      <c r="JG5" s="144" t="s">
        <v>966</v>
      </c>
      <c r="JH5" s="145"/>
      <c r="JI5" s="180" t="s">
        <v>3940</v>
      </c>
      <c r="JJ5" s="143" t="s">
        <v>3942</v>
      </c>
      <c r="JL5" s="143" t="s">
        <v>72</v>
      </c>
      <c r="JM5" s="144" t="s">
        <v>966</v>
      </c>
      <c r="JN5" s="145"/>
      <c r="JO5" s="180" t="s">
        <v>3940</v>
      </c>
      <c r="JP5" s="143" t="s">
        <v>3942</v>
      </c>
      <c r="JR5" s="143" t="s">
        <v>72</v>
      </c>
      <c r="JS5" s="144" t="s">
        <v>966</v>
      </c>
      <c r="JT5" s="145"/>
      <c r="JU5" s="180" t="s">
        <v>3940</v>
      </c>
      <c r="JV5" s="143" t="s">
        <v>3942</v>
      </c>
      <c r="JX5" s="143" t="s">
        <v>72</v>
      </c>
      <c r="JY5" s="144" t="s">
        <v>966</v>
      </c>
      <c r="JZ5" s="145"/>
      <c r="KA5" s="180" t="s">
        <v>3940</v>
      </c>
      <c r="KB5" s="143" t="s">
        <v>3942</v>
      </c>
      <c r="KD5" s="143" t="s">
        <v>72</v>
      </c>
      <c r="KE5" s="144" t="s">
        <v>966</v>
      </c>
      <c r="KF5" s="145"/>
      <c r="KG5" s="180" t="s">
        <v>3940</v>
      </c>
      <c r="KH5" s="143" t="s">
        <v>3942</v>
      </c>
      <c r="KJ5" s="143" t="s">
        <v>72</v>
      </c>
      <c r="KK5" s="144" t="s">
        <v>966</v>
      </c>
      <c r="KL5" s="145"/>
      <c r="KM5" s="180" t="s">
        <v>3940</v>
      </c>
      <c r="KN5" s="143" t="s">
        <v>3942</v>
      </c>
      <c r="KP5" s="143" t="s">
        <v>72</v>
      </c>
      <c r="KQ5" s="144" t="s">
        <v>966</v>
      </c>
      <c r="KR5" s="145"/>
      <c r="KS5" s="180" t="s">
        <v>3940</v>
      </c>
      <c r="KT5" s="143" t="s">
        <v>3942</v>
      </c>
      <c r="KV5" s="143" t="s">
        <v>72</v>
      </c>
      <c r="KW5" s="144" t="s">
        <v>966</v>
      </c>
      <c r="KX5" s="145"/>
      <c r="KY5" s="180" t="s">
        <v>3940</v>
      </c>
      <c r="KZ5" s="143" t="s">
        <v>3942</v>
      </c>
      <c r="LB5" s="143" t="s">
        <v>72</v>
      </c>
      <c r="LC5" s="144" t="s">
        <v>966</v>
      </c>
      <c r="LD5" s="145"/>
      <c r="LE5" s="180" t="s">
        <v>3940</v>
      </c>
      <c r="LF5" s="143" t="s">
        <v>3942</v>
      </c>
      <c r="LH5" s="143" t="s">
        <v>72</v>
      </c>
      <c r="LI5" s="144" t="s">
        <v>966</v>
      </c>
      <c r="LJ5" s="145"/>
      <c r="LK5" s="180" t="s">
        <v>3940</v>
      </c>
      <c r="LL5" s="143" t="s">
        <v>3942</v>
      </c>
    </row>
    <row r="6" spans="2:324">
      <c r="B6" s="168" t="s">
        <v>76</v>
      </c>
      <c r="C6" s="168" t="s">
        <v>77</v>
      </c>
      <c r="D6" s="149">
        <f>C6/100</f>
        <v>6.3757</v>
      </c>
      <c r="E6" s="181">
        <v>4.39174352217831e-5</v>
      </c>
      <c r="F6" s="151">
        <f>1/(D6*E6)</f>
        <v>3571.37255517041</v>
      </c>
      <c r="H6" s="168" t="s">
        <v>78</v>
      </c>
      <c r="I6" s="168" t="s">
        <v>79</v>
      </c>
      <c r="J6" s="149">
        <f>I6/100</f>
        <v>6.3492</v>
      </c>
      <c r="K6" s="181">
        <f>E6</f>
        <v>4.39174352217831e-5</v>
      </c>
      <c r="L6" s="151">
        <f>1/(J6*K6)</f>
        <v>3586.27858627858</v>
      </c>
      <c r="N6" s="168" t="s">
        <v>80</v>
      </c>
      <c r="O6" s="168" t="s">
        <v>81</v>
      </c>
      <c r="P6" s="149">
        <f>O6/100</f>
        <v>6.3222</v>
      </c>
      <c r="Q6" s="181">
        <v>4.37636761487965e-5</v>
      </c>
      <c r="R6" s="151">
        <f>1/(P6*Q6)</f>
        <v>3614.24820473886</v>
      </c>
      <c r="T6" s="168" t="s">
        <v>82</v>
      </c>
      <c r="U6" s="168" t="s">
        <v>83</v>
      </c>
      <c r="V6" s="149">
        <f>U6/100</f>
        <v>6.3482</v>
      </c>
      <c r="W6" s="181">
        <v>4.37512305033579e-5</v>
      </c>
      <c r="X6" s="151">
        <f>1/(V6*W6)</f>
        <v>3600.46942440377</v>
      </c>
      <c r="Z6" s="168" t="s">
        <v>84</v>
      </c>
      <c r="AA6" s="168" t="s">
        <v>85</v>
      </c>
      <c r="AB6" s="149">
        <f>AA6/100</f>
        <v>6.6177</v>
      </c>
      <c r="AC6" s="181">
        <v>4.35587498638789e-5</v>
      </c>
      <c r="AD6" s="151">
        <f>1/(AB6*AC6)</f>
        <v>3469.10558048869</v>
      </c>
      <c r="AF6" s="168" t="s">
        <v>86</v>
      </c>
      <c r="AG6" s="168" t="s">
        <v>87</v>
      </c>
      <c r="AH6" s="149">
        <f>AG6/100</f>
        <v>6.6607</v>
      </c>
      <c r="AI6" s="181">
        <v>4.31406384814495e-5</v>
      </c>
      <c r="AJ6" s="151">
        <f>1/(AH6*AI6)</f>
        <v>3480.11470265888</v>
      </c>
      <c r="AL6" s="168" t="s">
        <v>88</v>
      </c>
      <c r="AM6" s="168" t="s">
        <v>89</v>
      </c>
      <c r="AN6" s="149">
        <f>AM6/100</f>
        <v>6.7114</v>
      </c>
      <c r="AO6" s="181">
        <v>4.29737859905458e-5</v>
      </c>
      <c r="AP6" s="151">
        <f>1/(AN6*AO6)</f>
        <v>3467.23485412879</v>
      </c>
      <c r="AR6" s="168" t="s">
        <v>90</v>
      </c>
      <c r="AS6" s="168" t="s">
        <v>91</v>
      </c>
      <c r="AT6" s="149">
        <f>AS6/100</f>
        <v>6.7437</v>
      </c>
      <c r="AU6" s="181">
        <v>4.28027222531353e-5</v>
      </c>
      <c r="AV6" s="151">
        <f>1/(AT6*AU6)</f>
        <v>3464.41864258493</v>
      </c>
      <c r="AX6" s="168" t="s">
        <v>92</v>
      </c>
      <c r="AY6" s="168" t="s">
        <v>93</v>
      </c>
      <c r="AZ6" s="149">
        <f>AY6/100</f>
        <v>6.8906</v>
      </c>
      <c r="BA6" s="181">
        <v>4.26985482493595e-5</v>
      </c>
      <c r="BB6" s="151">
        <f>1/(AZ6*BA6)</f>
        <v>3398.8331930456</v>
      </c>
      <c r="BD6" s="168" t="s">
        <v>94</v>
      </c>
      <c r="BE6" s="168" t="s">
        <v>95</v>
      </c>
      <c r="BF6" s="149">
        <f>BE6/100</f>
        <v>7.0998</v>
      </c>
      <c r="BG6" s="181">
        <v>4.19551080344032e-5</v>
      </c>
      <c r="BH6" s="151">
        <f>1/(BF6*BG6)</f>
        <v>3357.13682075551</v>
      </c>
      <c r="BJ6" s="168" t="s">
        <v>96</v>
      </c>
      <c r="BK6" s="168" t="s">
        <v>97</v>
      </c>
      <c r="BL6" s="149">
        <f>BK6/100</f>
        <v>7.1768</v>
      </c>
      <c r="BM6" s="181">
        <v>4.02698077116682e-5</v>
      </c>
      <c r="BN6" s="151">
        <f>1/(BL6*BM6)</f>
        <v>3460.1075688329</v>
      </c>
      <c r="BP6" s="168" t="s">
        <v>98</v>
      </c>
      <c r="BQ6" s="168" t="s">
        <v>99</v>
      </c>
      <c r="BR6" s="149">
        <f>BQ6/100</f>
        <v>7.1769</v>
      </c>
      <c r="BS6" s="181">
        <v>4.03877221324717e-5</v>
      </c>
      <c r="BT6" s="151">
        <f>1/(BR6*BS6)</f>
        <v>3449.95750254288</v>
      </c>
      <c r="BV6" s="168" t="s">
        <v>100</v>
      </c>
      <c r="BW6" s="168" t="s">
        <v>101</v>
      </c>
      <c r="BX6" s="149">
        <f t="shared" ref="BX6:BX27" si="0">BW6/100</f>
        <v>6.9646</v>
      </c>
      <c r="BY6" s="181">
        <v>4.23370025402202e-5</v>
      </c>
      <c r="BZ6" s="151">
        <f t="shared" ref="BZ6:BZ27" si="1">1/(BX6*BY6)</f>
        <v>3391.43669413893</v>
      </c>
      <c r="CB6" s="168" t="s">
        <v>102</v>
      </c>
      <c r="CC6" s="168" t="s">
        <v>103</v>
      </c>
      <c r="CD6" s="149">
        <f t="shared" ref="CD6:CD21" si="2">CC6/100</f>
        <v>6.7604</v>
      </c>
      <c r="CE6" s="181">
        <v>4.26030461177974e-5</v>
      </c>
      <c r="CF6" s="151">
        <f t="shared" ref="CF6:CF21" si="3">1/(CD6*CE6)</f>
        <v>3472.05786639844</v>
      </c>
      <c r="CH6" s="172">
        <v>44985</v>
      </c>
      <c r="CI6" s="168">
        <v>695.19</v>
      </c>
      <c r="CJ6" s="149">
        <f>CI6/100</f>
        <v>6.9519</v>
      </c>
      <c r="CK6" s="181">
        <f>CK$2</f>
        <v>4.19815e-5</v>
      </c>
      <c r="CL6" s="151">
        <f t="shared" ref="CL6:CL25" si="4">1/(CJ6*CK6)</f>
        <v>3426.40371113087</v>
      </c>
      <c r="CN6" s="172">
        <v>45016</v>
      </c>
      <c r="CO6" s="168">
        <v>687.17</v>
      </c>
      <c r="CP6" s="149">
        <f t="shared" ref="CP6:CP28" si="5">CO6/100</f>
        <v>6.8717</v>
      </c>
      <c r="CQ6" s="181">
        <f t="shared" ref="CQ6:CQ28" si="6">CQ$2</f>
        <v>4.25894e-5</v>
      </c>
      <c r="CR6" s="151">
        <f t="shared" ref="CR6:CR28" si="7">1/(CP6*CQ6)</f>
        <v>3416.91587965984</v>
      </c>
      <c r="CT6" s="172">
        <v>45044</v>
      </c>
      <c r="CU6" s="168">
        <v>692.4</v>
      </c>
      <c r="CV6" s="149">
        <f t="shared" ref="CV6:CV24" si="8">CU6/100</f>
        <v>6.924</v>
      </c>
      <c r="CW6" s="181">
        <f t="shared" ref="CW6:CW24" si="9">CW$2</f>
        <v>4.26348e-5</v>
      </c>
      <c r="CX6" s="151">
        <f t="shared" ref="CX6:CX24" si="10">1/(CV6*CW6)</f>
        <v>3387.49537356207</v>
      </c>
      <c r="CZ6" s="172">
        <v>45077</v>
      </c>
      <c r="DA6" s="168">
        <v>708.21</v>
      </c>
      <c r="DB6" s="149">
        <f t="shared" ref="DB6:DB25" si="11">DA6/100</f>
        <v>7.0821</v>
      </c>
      <c r="DC6" s="181">
        <f t="shared" ref="DC6:DC25" si="12">DC$2</f>
        <v>4.25804e-5</v>
      </c>
      <c r="DD6" s="151">
        <f t="shared" ref="DD6:DD25" si="13">1/(DB6*DC6)</f>
        <v>3316.10450310237</v>
      </c>
      <c r="DF6" s="172">
        <v>45107</v>
      </c>
      <c r="DG6" s="168">
        <v>722.58</v>
      </c>
      <c r="DH6" s="149">
        <f t="shared" ref="DH6:DH25" si="14">DG6/100</f>
        <v>7.2258</v>
      </c>
      <c r="DI6" s="181">
        <f t="shared" ref="DI6:DI25" si="15">DI$2</f>
        <v>4.24241138663216e-5</v>
      </c>
      <c r="DJ6" s="151">
        <f t="shared" ref="DJ6:DJ25" si="16">1/(DH6*DI6)</f>
        <v>3262.13014475906</v>
      </c>
      <c r="DL6" s="172">
        <v>45138</v>
      </c>
      <c r="DM6" s="168">
        <v>713.05</v>
      </c>
      <c r="DN6" s="149">
        <f t="shared" ref="DN6:DN26" si="17">DM6/100</f>
        <v>7.1305</v>
      </c>
      <c r="DO6" s="181">
        <f t="shared" ref="DO6:DO26" si="18">DO$2</f>
        <v>4.2203e-5</v>
      </c>
      <c r="DP6" s="151">
        <f t="shared" ref="DP6:DP26" si="19">1/(DN6*DO6)</f>
        <v>3323.04859209385</v>
      </c>
      <c r="DR6" s="172">
        <v>45169</v>
      </c>
      <c r="DS6" s="168">
        <v>718.11</v>
      </c>
      <c r="DT6" s="149">
        <f t="shared" ref="DT6:DT28" si="20">DS6/100</f>
        <v>7.1811</v>
      </c>
      <c r="DU6" s="181">
        <f t="shared" ref="DU6:DU28" si="21">DU$2</f>
        <v>4.14422e-5</v>
      </c>
      <c r="DV6" s="151">
        <f t="shared" ref="DV6:DV28" si="22">1/(DT6*DU6)</f>
        <v>3360.20847764576</v>
      </c>
      <c r="DX6" s="173">
        <v>45197</v>
      </c>
      <c r="DY6" s="186" t="s">
        <v>2982</v>
      </c>
      <c r="DZ6" s="149">
        <f t="shared" ref="DZ6:DZ25" si="23">DY6/100</f>
        <v>7.1798</v>
      </c>
      <c r="EA6" s="181">
        <f t="shared" ref="EA6:EA25" si="24">EA$2</f>
        <v>4.09836e-5</v>
      </c>
      <c r="EB6" s="151">
        <f t="shared" ref="EB6:EB25" si="25">1/(DZ6*EA6)</f>
        <v>3398.42389815881</v>
      </c>
      <c r="ED6" s="173">
        <v>45230</v>
      </c>
      <c r="EE6" s="186">
        <v>717.79</v>
      </c>
      <c r="EF6" s="149">
        <f t="shared" ref="EF6:EF22" si="26">EE6/100</f>
        <v>7.1779</v>
      </c>
      <c r="EG6" s="181">
        <f t="shared" ref="EG6:EG22" si="27">EG$2</f>
        <v>4.0703353956366e-5</v>
      </c>
      <c r="EH6" s="151">
        <f t="shared" ref="EH6:EH22" si="28">1/(EF6*EG6)</f>
        <v>3422.72809596122</v>
      </c>
      <c r="EJ6" s="173">
        <v>45260</v>
      </c>
      <c r="EK6" s="186">
        <v>710.18</v>
      </c>
      <c r="EL6" s="149">
        <f t="shared" ref="EL6:EL27" si="29">EK6/100</f>
        <v>7.1018</v>
      </c>
      <c r="EM6" s="181">
        <f t="shared" ref="EM6:EM27" si="30">EM$2</f>
        <v>4.12031e-5</v>
      </c>
      <c r="EN6" s="151">
        <f t="shared" ref="EN6:EN27" si="31">1/(EL6*EM6)</f>
        <v>3417.44607254839</v>
      </c>
      <c r="EP6" s="173">
        <v>45289</v>
      </c>
      <c r="EQ6" s="186">
        <v>708.27</v>
      </c>
      <c r="ER6" s="149">
        <f t="shared" ref="ER6:ER26" si="32">EQ6/100</f>
        <v>7.0827</v>
      </c>
      <c r="ES6" s="181">
        <f t="shared" ref="ES6:ES26" si="33">ES$2</f>
        <v>4.12371e-5</v>
      </c>
      <c r="ET6" s="151">
        <f t="shared" ref="ET6:ET26" si="34">1/(ER6*ES6)</f>
        <v>3423.83665568958</v>
      </c>
      <c r="EV6" s="173">
        <v>45351</v>
      </c>
      <c r="EW6" s="186">
        <v>710.36</v>
      </c>
      <c r="EX6" s="149">
        <f t="shared" ref="EX6:EX21" si="35">EW6/100</f>
        <v>7.1036</v>
      </c>
      <c r="EY6" s="181">
        <f t="shared" ref="EY6:EY21" si="36">EY$2</f>
        <v>4.06009e-5</v>
      </c>
      <c r="EZ6" s="151">
        <f t="shared" ref="EZ6:EZ21" si="37">1/(EX6*EY6)</f>
        <v>3467.25546015973</v>
      </c>
      <c r="FB6" s="173">
        <v>45380</v>
      </c>
      <c r="FC6" s="186">
        <v>709.5</v>
      </c>
      <c r="FD6" s="149">
        <f t="shared" ref="FD6:FD26" si="38">FC6/100</f>
        <v>7.095</v>
      </c>
      <c r="FE6" s="181">
        <f t="shared" ref="FE6:FE26" si="39">FE$2</f>
        <v>4.03307e-5</v>
      </c>
      <c r="FF6" s="151">
        <f t="shared" ref="FF6:FF26" si="40">1/(FD6*FE6)</f>
        <v>3494.71561343688</v>
      </c>
      <c r="FH6" s="173">
        <v>45412</v>
      </c>
      <c r="FI6" s="186">
        <v>710.63</v>
      </c>
      <c r="FJ6" s="149">
        <f t="shared" ref="FJ6:FJ25" si="41">FI6/100</f>
        <v>7.1063</v>
      </c>
      <c r="FK6" s="181">
        <f t="shared" ref="FK6:FK25" si="42">FK$2</f>
        <v>3.94555e-5</v>
      </c>
      <c r="FL6" s="151">
        <f t="shared" ref="FL6:FL25" si="43">1/(FJ6*FK6)</f>
        <v>3566.5548786451</v>
      </c>
      <c r="FN6" s="173">
        <v>45443</v>
      </c>
      <c r="FO6" s="186">
        <v>710.88</v>
      </c>
      <c r="FP6" s="149">
        <f t="shared" ref="FP6:FP25" si="44">FO6/100</f>
        <v>7.1088</v>
      </c>
      <c r="FQ6" s="181">
        <f t="shared" ref="FQ6:FQ25" si="45">FQ$2</f>
        <v>3.92812e-5</v>
      </c>
      <c r="FR6" s="151">
        <f t="shared" ref="FR6:FR25" si="46">1/(FP6*FQ6)</f>
        <v>3581.12068835332</v>
      </c>
      <c r="FT6" s="173">
        <v>45471</v>
      </c>
      <c r="FU6" s="186">
        <v>712.68</v>
      </c>
      <c r="FV6" s="149">
        <f t="shared" ref="FV6:FV24" si="47">FU6/100</f>
        <v>7.1268</v>
      </c>
      <c r="FW6" s="181">
        <f t="shared" ref="FW6:FW24" si="48">FW$2</f>
        <v>3.92812e-5</v>
      </c>
      <c r="FX6" s="151">
        <f t="shared" ref="FX6:FX24" si="49">1/(FV6*FW6)</f>
        <v>3572.0759316055</v>
      </c>
      <c r="FZ6" s="173">
        <v>45504</v>
      </c>
      <c r="GA6" s="186">
        <v>713.46</v>
      </c>
      <c r="GB6" s="149">
        <f t="shared" ref="GB6:GB28" si="50">GA6/100</f>
        <v>7.1346</v>
      </c>
      <c r="GC6" s="181">
        <f t="shared" ref="GC6:GC28" si="51">GC$2</f>
        <v>3.95491e-5</v>
      </c>
      <c r="GD6" s="151">
        <f t="shared" ref="GD6:GD28" si="52">1/(GB6*GC6)</f>
        <v>3544.00042740702</v>
      </c>
      <c r="GF6" s="173">
        <v>45534</v>
      </c>
      <c r="GG6" s="186">
        <v>711.24</v>
      </c>
      <c r="GH6" s="149">
        <f t="shared" ref="GH6:GH27" si="53">GG6/100</f>
        <v>7.1124</v>
      </c>
      <c r="GI6" s="181">
        <f t="shared" ref="GI6:GI27" si="54">GI$2</f>
        <v>4.01929e-5</v>
      </c>
      <c r="GJ6" s="151">
        <f t="shared" ref="GJ6:GJ27" si="55">1/(GH6*GI6)</f>
        <v>3498.11823326169</v>
      </c>
      <c r="GL6" s="147">
        <v>45565</v>
      </c>
      <c r="GM6" s="152">
        <v>700.74</v>
      </c>
      <c r="GN6" s="149">
        <f t="shared" ref="GN6:GN27" si="56">GM6/100</f>
        <v>7.0074</v>
      </c>
      <c r="GO6" s="181">
        <f>GO$2</f>
        <v>4.06339e-5</v>
      </c>
      <c r="GP6" s="151">
        <f t="shared" ref="GP6:GP27" si="57">1/(GN6*GO6)</f>
        <v>3512.00061846218</v>
      </c>
      <c r="GR6" s="147">
        <v>45596</v>
      </c>
      <c r="GS6" s="152">
        <v>712.5</v>
      </c>
      <c r="GT6" s="149">
        <f t="shared" ref="GT6:GT24" si="58">GS6/100</f>
        <v>7.125</v>
      </c>
      <c r="GU6" s="181">
        <f>GU$2</f>
        <v>3.95335e-5</v>
      </c>
      <c r="GV6" s="151">
        <f t="shared" ref="GV6:GV24" si="59">1/(GT6*GU6)</f>
        <v>3550.17585574215</v>
      </c>
      <c r="GX6" s="147">
        <v>45625</v>
      </c>
      <c r="GY6" s="177">
        <v>718.77</v>
      </c>
      <c r="GZ6" s="149">
        <f>GY6/100</f>
        <v>7.1877</v>
      </c>
      <c r="HA6" s="181">
        <f>HA$2</f>
        <v>3.9412e-5</v>
      </c>
      <c r="HB6" s="151">
        <f>1/(GZ6*HA6)</f>
        <v>3530.05590771229</v>
      </c>
      <c r="HD6" s="147">
        <v>45657</v>
      </c>
      <c r="HE6" s="152">
        <v>718.84</v>
      </c>
      <c r="HF6" s="149">
        <f t="shared" ref="HF6:HF27" si="60">HE6/100</f>
        <v>7.1884</v>
      </c>
      <c r="HG6" s="181">
        <f>HG$2</f>
        <v>3.92387679026846e-5</v>
      </c>
      <c r="HH6" s="151">
        <f t="shared" ref="HH6:HH27" si="61">1/(HF6*HG6)</f>
        <v>3545.295197819</v>
      </c>
      <c r="HJ6" s="147">
        <v>45674</v>
      </c>
      <c r="HK6" s="152">
        <v>718.89</v>
      </c>
      <c r="HL6" s="149">
        <f t="shared" ref="HL6:HL27" si="62">HK6/100</f>
        <v>7.1889</v>
      </c>
      <c r="HM6" s="181">
        <f>HM$2</f>
        <v>3.92387679026846e-5</v>
      </c>
      <c r="HN6" s="151">
        <f t="shared" ref="HN6:HN27" si="63">1/(HL6*HM6)</f>
        <v>3545.04861661758</v>
      </c>
      <c r="HP6" s="147">
        <v>45716</v>
      </c>
      <c r="HQ6" s="148">
        <v>717.38</v>
      </c>
      <c r="HR6" s="149">
        <f>HQ6/100</f>
        <v>7.1738</v>
      </c>
      <c r="HS6" s="181">
        <f>HS$2</f>
        <v>3.91335824838095e-5</v>
      </c>
      <c r="HT6" s="151">
        <f>1/(HR6*HS6)</f>
        <v>3562.05915972</v>
      </c>
      <c r="HV6" s="147">
        <v>45747</v>
      </c>
      <c r="HW6" s="152">
        <v>717.82</v>
      </c>
      <c r="HX6" s="149">
        <f t="shared" ref="HX6:HX26" si="64">HW6/100</f>
        <v>7.1782</v>
      </c>
      <c r="HY6" s="181">
        <f>HY$2</f>
        <v>3.91006842619745e-5</v>
      </c>
      <c r="HZ6" s="151">
        <f t="shared" ref="HZ6:HZ26" si="65">1/(HX6*HY6)</f>
        <v>3562.870914714</v>
      </c>
      <c r="IB6" s="169">
        <v>45777</v>
      </c>
      <c r="IC6" s="152">
        <v>720.14</v>
      </c>
      <c r="ID6" s="149">
        <f t="shared" ref="ID6:ID26" si="66">IC6/100</f>
        <v>7.2014</v>
      </c>
      <c r="IE6" s="181">
        <f>IE$2</f>
        <v>3.84541434339527e-5</v>
      </c>
      <c r="IF6" s="151">
        <f t="shared" ref="IF6:IF26" si="67">1/(ID6*IE6)</f>
        <v>3611.103396562</v>
      </c>
      <c r="IH6" s="169">
        <v>45807</v>
      </c>
      <c r="II6" s="152">
        <v>718.48</v>
      </c>
      <c r="IJ6" s="149">
        <f t="shared" ref="IJ6:IJ26" si="68">II6/100</f>
        <v>7.1848</v>
      </c>
      <c r="IK6" s="181">
        <f>IK$2</f>
        <v>3.84763370527111e-5</v>
      </c>
      <c r="IL6" s="151">
        <f t="shared" ref="IL6:IL26" si="69">1/(IJ6*IK6)</f>
        <v>3617.358868723</v>
      </c>
      <c r="IN6" s="169">
        <v>45838</v>
      </c>
      <c r="IO6" s="152">
        <v>715.86</v>
      </c>
      <c r="IP6" s="149">
        <f t="shared" ref="IP6:IP25" si="70">IO6/100</f>
        <v>7.1586</v>
      </c>
      <c r="IQ6" s="181">
        <f>IQ$2</f>
        <v>3.83215175320905e-5</v>
      </c>
      <c r="IR6" s="151">
        <f t="shared" ref="IR6:IR25" si="71">1/(IP6*IQ6)</f>
        <v>3645.265834102</v>
      </c>
      <c r="IT6" s="147">
        <v>45869</v>
      </c>
      <c r="IU6" s="152">
        <v>714.94</v>
      </c>
      <c r="IV6" s="149">
        <f t="shared" ref="IV6:IV28" si="72">IU6/100</f>
        <v>7.1494</v>
      </c>
      <c r="IW6" s="181">
        <f>IW$2</f>
        <v>3.81279191688141e-5</v>
      </c>
      <c r="IX6" s="151">
        <f t="shared" ref="IX6:IX28" si="73">1/(IV6*IW6)</f>
        <v>3668.489663468</v>
      </c>
      <c r="IZ6" s="147">
        <v>45898</v>
      </c>
      <c r="JA6" s="152">
        <v>710.3</v>
      </c>
      <c r="JB6" s="149">
        <f t="shared" ref="JB6:JB28" si="74">JA6/100</f>
        <v>7.103</v>
      </c>
      <c r="JC6" s="181">
        <f>JC$2</f>
        <v>3.79146919431273e-5</v>
      </c>
      <c r="JD6" s="151">
        <f t="shared" ref="JD6:JD28" si="75">1/(JB6*JC6)</f>
        <v>3713.219766296</v>
      </c>
      <c r="JF6" s="147">
        <v>45930</v>
      </c>
      <c r="JG6" s="152">
        <v>710.55</v>
      </c>
      <c r="JH6" s="149">
        <f t="shared" ref="JH6:JH27" si="76">JG6/100</f>
        <v>7.1055</v>
      </c>
      <c r="JI6" s="181">
        <f>JI$2</f>
        <v>3.78486809734709e-5</v>
      </c>
      <c r="JJ6" s="151">
        <f t="shared" ref="JJ6:JJ27" si="77">1/(JH6*JI6)</f>
        <v>3718.387164872</v>
      </c>
      <c r="JL6" s="147">
        <v>45961</v>
      </c>
      <c r="JM6" s="148">
        <v>708.8</v>
      </c>
      <c r="JN6" s="149">
        <f t="shared" ref="JN6:JN27" si="78">JM6/100</f>
        <v>7.088</v>
      </c>
      <c r="JO6" s="181">
        <f>JO$2</f>
        <v>3.79794910748178e-5</v>
      </c>
      <c r="JP6" s="151">
        <f t="shared" ref="JP6:JP27" si="79">1/(JN6*JO6)</f>
        <v>3714.729119639</v>
      </c>
      <c r="JR6" s="147">
        <v>45989</v>
      </c>
      <c r="JS6" s="148">
        <v>707.89</v>
      </c>
      <c r="JT6" s="149">
        <f t="shared" ref="JT6:JT25" si="80">JS6/100</f>
        <v>7.0789</v>
      </c>
      <c r="JU6" s="181">
        <f>JU$2</f>
        <v>3.79139731948208e-5</v>
      </c>
      <c r="JV6" s="151">
        <f t="shared" ref="JV6:JV25" si="81">1/(JT6*JU6)</f>
        <v>3725.931995084</v>
      </c>
      <c r="JX6" s="147">
        <v>46022</v>
      </c>
      <c r="JY6" s="148">
        <v>702.88</v>
      </c>
      <c r="JZ6" s="149">
        <f t="shared" ref="JZ6:JZ28" si="82">JY6/100</f>
        <v>7.0288</v>
      </c>
      <c r="KA6" s="181">
        <f>KA$2</f>
        <v>3.80734818199161e-5</v>
      </c>
      <c r="KB6" s="151">
        <f t="shared" ref="KB6:KB28" si="83">1/(JZ6*KA6)</f>
        <v>3736.768722968</v>
      </c>
      <c r="KD6" s="147">
        <v>46052</v>
      </c>
      <c r="KE6" s="148">
        <v>696.78</v>
      </c>
      <c r="KF6" s="149">
        <f t="shared" ref="KF6:KF28" si="84">KE6/100</f>
        <v>6.9678</v>
      </c>
      <c r="KG6" s="181">
        <f>KG$2</f>
        <v>3.84615384615343e-5</v>
      </c>
      <c r="KH6" s="151">
        <f t="shared" ref="KH6:KH28" si="85">1/(KF6*KG6)</f>
        <v>3731.450386062</v>
      </c>
      <c r="KJ6" s="147">
        <v>46080</v>
      </c>
      <c r="KK6" s="148">
        <v>692.28</v>
      </c>
      <c r="KL6" s="149">
        <f t="shared" ref="KL6:KL25" si="86">KK6/100</f>
        <v>6.9228</v>
      </c>
      <c r="KM6" s="181">
        <f>KM$2</f>
        <v>3.83509108341314e-5</v>
      </c>
      <c r="KN6" s="151">
        <f t="shared" ref="KN6:KN25" si="87">1/(KL6*KM6)</f>
        <v>3766.539550471</v>
      </c>
      <c r="KP6" s="147">
        <v>46112</v>
      </c>
      <c r="KQ6" s="148">
        <v>691.94</v>
      </c>
      <c r="KR6" s="149">
        <f t="shared" ref="KR6:KR19" si="88">KQ6/100</f>
        <v>6.9194</v>
      </c>
      <c r="KS6" s="181">
        <f>KS$2</f>
        <v>3.79578667678839e-5</v>
      </c>
      <c r="KT6" s="151">
        <f t="shared" ref="KT6:KT19" si="89">1/(KR6*KS6)</f>
        <v>3807.411047201</v>
      </c>
      <c r="KV6" s="147">
        <v>46142</v>
      </c>
      <c r="KW6" s="148">
        <v>686.28</v>
      </c>
      <c r="KX6" s="149">
        <f t="shared" ref="KX6:KX27" si="90">KW6/100</f>
        <v>6.8628</v>
      </c>
      <c r="KY6" s="181">
        <f>KY$2</f>
        <v>3.79420245864298e-5</v>
      </c>
      <c r="KZ6" s="151">
        <f t="shared" ref="KZ6:KZ27" si="91">1/(KX6*KY6)</f>
        <v>3840.414990966</v>
      </c>
      <c r="LB6" s="147">
        <v>46171</v>
      </c>
      <c r="LC6" s="148">
        <v>681.76</v>
      </c>
      <c r="LD6" s="149">
        <f t="shared" ref="LD6:LD26" si="92">LC6/100</f>
        <v>6.8176</v>
      </c>
      <c r="LE6" s="181">
        <f>LE$2</f>
        <v>3.79830975215987e-5</v>
      </c>
      <c r="LF6" s="151">
        <f t="shared" ref="LF6:LF26" si="93">1/(LD6*LE6)</f>
        <v>3861.69619807599</v>
      </c>
      <c r="LH6" s="147">
        <v>46203</v>
      </c>
      <c r="LI6" s="148">
        <v>681.09</v>
      </c>
      <c r="LJ6" s="149">
        <f t="shared" ref="LJ6:LJ26" si="94">LI6/100</f>
        <v>6.8109</v>
      </c>
      <c r="LK6" s="181">
        <f>LK$2</f>
        <v>3.80372765309995e-5</v>
      </c>
      <c r="LL6" s="151">
        <f t="shared" ref="LL6:LL26" si="95">1/(LJ6*LK6)</f>
        <v>3859.989135063</v>
      </c>
    </row>
    <row r="7" spans="2:324">
      <c r="B7" s="168" t="s">
        <v>107</v>
      </c>
      <c r="C7" s="168" t="s">
        <v>108</v>
      </c>
      <c r="D7" s="149">
        <f t="shared" ref="D7:D28" si="96">C7/100</f>
        <v>6.3674</v>
      </c>
      <c r="E7" s="181">
        <v>4.39174352217831e-5</v>
      </c>
      <c r="F7" s="151">
        <f t="shared" ref="F7:F13" si="97">1/(D7*E7)</f>
        <v>3576.02789207525</v>
      </c>
      <c r="H7" s="168" t="s">
        <v>109</v>
      </c>
      <c r="I7" s="168" t="s">
        <v>110</v>
      </c>
      <c r="J7" s="149">
        <f t="shared" ref="J7:J19" si="98">I7/100</f>
        <v>6.3485</v>
      </c>
      <c r="K7" s="181">
        <f t="shared" ref="K7:K19" si="99">E7</f>
        <v>4.39174352217831e-5</v>
      </c>
      <c r="L7" s="151">
        <f t="shared" ref="L7:L13" si="100">1/(J7*K7)</f>
        <v>3586.67401748444</v>
      </c>
      <c r="N7" s="168" t="s">
        <v>111</v>
      </c>
      <c r="O7" s="168" t="s">
        <v>112</v>
      </c>
      <c r="P7" s="149">
        <f t="shared" ref="P7:P21" si="101">O7/100</f>
        <v>6.3346</v>
      </c>
      <c r="Q7" s="181">
        <v>4.37636761487965e-5</v>
      </c>
      <c r="R7" s="151">
        <f t="shared" ref="R7:R13" si="102">1/(P7*Q7)</f>
        <v>3607.17330218167</v>
      </c>
      <c r="T7" s="168" t="s">
        <v>113</v>
      </c>
      <c r="U7" s="168" t="s">
        <v>114</v>
      </c>
      <c r="V7" s="149">
        <f t="shared" ref="V7:V28" si="103">U7/100</f>
        <v>6.3566</v>
      </c>
      <c r="W7" s="181">
        <v>4.37512305033579e-5</v>
      </c>
      <c r="X7" s="151">
        <f t="shared" ref="X7:X13" si="104">1/(V7*W7)</f>
        <v>3595.71154390712</v>
      </c>
      <c r="Z7" s="168" t="s">
        <v>115</v>
      </c>
      <c r="AA7" s="168" t="s">
        <v>116</v>
      </c>
      <c r="AB7" s="149">
        <f t="shared" ref="AB7:AB24" si="105">AA7/100</f>
        <v>6.5628</v>
      </c>
      <c r="AC7" s="181">
        <v>4.35587498638789e-5</v>
      </c>
      <c r="AD7" s="151">
        <f t="shared" ref="AD7:AD13" si="106">1/(AB7*AC7)</f>
        <v>3498.12579996343</v>
      </c>
      <c r="AF7" s="168" t="s">
        <v>117</v>
      </c>
      <c r="AG7" s="168" t="s">
        <v>118</v>
      </c>
      <c r="AH7" s="149">
        <f t="shared" ref="AH7:AH24" si="107">AG7/100</f>
        <v>6.7048</v>
      </c>
      <c r="AI7" s="181">
        <v>4.31406384814495e-5</v>
      </c>
      <c r="AJ7" s="151">
        <f t="shared" ref="AJ7:AJ13" si="108">1/(AH7*AI7)</f>
        <v>3457.2246748598</v>
      </c>
      <c r="AL7" s="168" t="s">
        <v>119</v>
      </c>
      <c r="AM7" s="168" t="s">
        <v>120</v>
      </c>
      <c r="AN7" s="149">
        <f t="shared" ref="AN7:AN26" si="109">AM7/100</f>
        <v>6.7035</v>
      </c>
      <c r="AO7" s="181">
        <v>4.29737859905458e-5</v>
      </c>
      <c r="AP7" s="151">
        <f t="shared" ref="AP7:AP13" si="110">1/(AN7*AO7)</f>
        <v>3471.32095174162</v>
      </c>
      <c r="AR7" s="168" t="s">
        <v>121</v>
      </c>
      <c r="AS7" s="168" t="s">
        <v>122</v>
      </c>
      <c r="AT7" s="149">
        <f t="shared" ref="AT7:AT26" si="111">AS7/100</f>
        <v>6.7411</v>
      </c>
      <c r="AU7" s="181">
        <v>4.28027222531353e-5</v>
      </c>
      <c r="AV7" s="151">
        <f t="shared" ref="AV7:AV13" si="112">1/(AT7*AU7)</f>
        <v>3465.75484713177</v>
      </c>
      <c r="AX7" s="168" t="s">
        <v>123</v>
      </c>
      <c r="AY7" s="168" t="s">
        <v>124</v>
      </c>
      <c r="AZ7" s="149">
        <f t="shared" ref="AZ7:AZ26" si="113">AY7/100</f>
        <v>6.8802</v>
      </c>
      <c r="BA7" s="181">
        <v>4.26985482493595e-5</v>
      </c>
      <c r="BB7" s="151">
        <f t="shared" ref="BB7:BB13" si="114">1/(AZ7*BA7)</f>
        <v>3403.9708148019</v>
      </c>
      <c r="BD7" s="168" t="s">
        <v>125</v>
      </c>
      <c r="BE7" s="168" t="s">
        <v>126</v>
      </c>
      <c r="BF7" s="149">
        <f t="shared" ref="BF7:BF26" si="115">BE7/100</f>
        <v>7.1102</v>
      </c>
      <c r="BG7" s="181">
        <v>4.19551080344032e-5</v>
      </c>
      <c r="BH7" s="151">
        <f t="shared" ref="BH7:BH13" si="116">1/(BF7*BG7)</f>
        <v>3352.22637900481</v>
      </c>
      <c r="BJ7" s="168" t="s">
        <v>127</v>
      </c>
      <c r="BK7" s="168" t="s">
        <v>128</v>
      </c>
      <c r="BL7" s="149">
        <f t="shared" ref="BL7:BL21" si="117">BK7/100</f>
        <v>7.1698</v>
      </c>
      <c r="BM7" s="181">
        <v>4.02698077116682e-5</v>
      </c>
      <c r="BN7" s="151">
        <f t="shared" ref="BN7:BN13" si="118">1/(BL7*BM7)</f>
        <v>3463.48573181957</v>
      </c>
      <c r="BP7" s="168" t="s">
        <v>129</v>
      </c>
      <c r="BQ7" s="168" t="s">
        <v>130</v>
      </c>
      <c r="BR7" s="149">
        <f t="shared" ref="BR7:BR27" si="119">BQ7/100</f>
        <v>7.1989</v>
      </c>
      <c r="BS7" s="181">
        <v>4.03877221324717e-5</v>
      </c>
      <c r="BT7" s="151">
        <f t="shared" ref="BT7:BT27" si="120">1/(BR7*BS7)</f>
        <v>3439.4143549709</v>
      </c>
      <c r="BV7" s="168" t="s">
        <v>131</v>
      </c>
      <c r="BW7" s="168" t="s">
        <v>132</v>
      </c>
      <c r="BX7" s="149">
        <f t="shared" si="0"/>
        <v>6.9793</v>
      </c>
      <c r="BY7" s="181">
        <v>4.23370025402202e-5</v>
      </c>
      <c r="BZ7" s="151">
        <f t="shared" si="1"/>
        <v>3384.29355379479</v>
      </c>
      <c r="CB7" s="168" t="s">
        <v>133</v>
      </c>
      <c r="CC7" s="168" t="s">
        <v>134</v>
      </c>
      <c r="CD7" s="149">
        <f t="shared" si="2"/>
        <v>6.7626</v>
      </c>
      <c r="CE7" s="181">
        <v>4.26030461177974e-5</v>
      </c>
      <c r="CF7" s="151">
        <f t="shared" si="3"/>
        <v>3470.92834117056</v>
      </c>
      <c r="CH7" s="172">
        <v>44984</v>
      </c>
      <c r="CI7" s="168">
        <v>695.72</v>
      </c>
      <c r="CJ7" s="149">
        <f t="shared" ref="CJ7:CJ25" si="121">CI7/100</f>
        <v>6.9572</v>
      </c>
      <c r="CK7" s="181">
        <f t="shared" ref="CK7:CK25" si="122">CK$2</f>
        <v>4.19815e-5</v>
      </c>
      <c r="CL7" s="151">
        <f t="shared" si="4"/>
        <v>3423.79347430154</v>
      </c>
      <c r="CN7" s="172">
        <v>45015</v>
      </c>
      <c r="CO7" s="168">
        <v>688.86</v>
      </c>
      <c r="CP7" s="149">
        <f t="shared" si="5"/>
        <v>6.8886</v>
      </c>
      <c r="CQ7" s="181">
        <f t="shared" si="6"/>
        <v>4.25894e-5</v>
      </c>
      <c r="CR7" s="151">
        <f t="shared" si="7"/>
        <v>3408.53306190786</v>
      </c>
      <c r="CT7" s="172">
        <v>45043</v>
      </c>
      <c r="CU7" s="168">
        <v>692.07</v>
      </c>
      <c r="CV7" s="149">
        <f t="shared" si="8"/>
        <v>6.9207</v>
      </c>
      <c r="CW7" s="181">
        <f t="shared" si="9"/>
        <v>4.26348e-5</v>
      </c>
      <c r="CX7" s="151">
        <f t="shared" si="10"/>
        <v>3389.11063426297</v>
      </c>
      <c r="CZ7" s="172">
        <v>45076</v>
      </c>
      <c r="DA7" s="168">
        <v>708.18</v>
      </c>
      <c r="DB7" s="149">
        <f t="shared" si="11"/>
        <v>7.0818</v>
      </c>
      <c r="DC7" s="181">
        <f t="shared" si="12"/>
        <v>4.25804e-5</v>
      </c>
      <c r="DD7" s="151">
        <f t="shared" si="13"/>
        <v>3316.24498029051</v>
      </c>
      <c r="DF7" s="172">
        <v>45106</v>
      </c>
      <c r="DG7" s="168">
        <v>722.08</v>
      </c>
      <c r="DH7" s="149">
        <f t="shared" si="14"/>
        <v>7.2208</v>
      </c>
      <c r="DI7" s="181">
        <f t="shared" si="15"/>
        <v>4.24241138663216e-5</v>
      </c>
      <c r="DJ7" s="151">
        <f t="shared" si="16"/>
        <v>3264.38898736982</v>
      </c>
      <c r="DL7" s="172">
        <v>45135</v>
      </c>
      <c r="DM7" s="168">
        <v>713.38</v>
      </c>
      <c r="DN7" s="149">
        <f t="shared" si="17"/>
        <v>7.1338</v>
      </c>
      <c r="DO7" s="181">
        <f t="shared" si="18"/>
        <v>4.2203e-5</v>
      </c>
      <c r="DP7" s="151">
        <f t="shared" si="19"/>
        <v>3321.51139447772</v>
      </c>
      <c r="DR7" s="172">
        <v>45168</v>
      </c>
      <c r="DS7" s="168">
        <v>718.16</v>
      </c>
      <c r="DT7" s="149">
        <f t="shared" si="20"/>
        <v>7.1816</v>
      </c>
      <c r="DU7" s="181">
        <f t="shared" si="21"/>
        <v>4.14422e-5</v>
      </c>
      <c r="DV7" s="151">
        <f t="shared" si="22"/>
        <v>3359.97453197365</v>
      </c>
      <c r="DX7" s="173">
        <v>45196</v>
      </c>
      <c r="DY7" s="186" t="s">
        <v>3034</v>
      </c>
      <c r="DZ7" s="149">
        <f t="shared" si="23"/>
        <v>7.1717</v>
      </c>
      <c r="EA7" s="181">
        <f t="shared" si="24"/>
        <v>4.09836e-5</v>
      </c>
      <c r="EB7" s="151">
        <f t="shared" si="25"/>
        <v>3402.26221174905</v>
      </c>
      <c r="ED7" s="173">
        <v>45229</v>
      </c>
      <c r="EE7" s="186">
        <v>717.81</v>
      </c>
      <c r="EF7" s="149">
        <f t="shared" si="26"/>
        <v>7.1781</v>
      </c>
      <c r="EG7" s="181">
        <f t="shared" si="27"/>
        <v>4.0703353956366e-5</v>
      </c>
      <c r="EH7" s="151">
        <f t="shared" si="28"/>
        <v>3422.63273010964</v>
      </c>
      <c r="EJ7" s="173">
        <v>45259</v>
      </c>
      <c r="EK7" s="186">
        <v>710.31</v>
      </c>
      <c r="EL7" s="149">
        <f t="shared" si="29"/>
        <v>7.1031</v>
      </c>
      <c r="EM7" s="181">
        <f t="shared" si="30"/>
        <v>4.12031e-5</v>
      </c>
      <c r="EN7" s="151">
        <f t="shared" si="31"/>
        <v>3416.82061607244</v>
      </c>
      <c r="EP7" s="173">
        <v>45288</v>
      </c>
      <c r="EQ7" s="186">
        <v>709.74</v>
      </c>
      <c r="ER7" s="149">
        <f t="shared" si="32"/>
        <v>7.0974</v>
      </c>
      <c r="ES7" s="181">
        <f t="shared" si="33"/>
        <v>4.12371e-5</v>
      </c>
      <c r="ET7" s="151">
        <f t="shared" si="34"/>
        <v>3416.74527027539</v>
      </c>
      <c r="EV7" s="173">
        <v>45350</v>
      </c>
      <c r="EW7" s="186">
        <v>710.75</v>
      </c>
      <c r="EX7" s="149">
        <f t="shared" si="35"/>
        <v>7.1075</v>
      </c>
      <c r="EY7" s="181">
        <f t="shared" si="36"/>
        <v>4.06009e-5</v>
      </c>
      <c r="EZ7" s="151">
        <f t="shared" si="37"/>
        <v>3465.35292111019</v>
      </c>
      <c r="FB7" s="173">
        <v>45379</v>
      </c>
      <c r="FC7" s="186">
        <v>709.48</v>
      </c>
      <c r="FD7" s="149">
        <f t="shared" si="38"/>
        <v>7.0948</v>
      </c>
      <c r="FE7" s="181">
        <f t="shared" si="39"/>
        <v>4.03307e-5</v>
      </c>
      <c r="FF7" s="151">
        <f t="shared" si="40"/>
        <v>3494.81412828193</v>
      </c>
      <c r="FH7" s="173">
        <v>45411</v>
      </c>
      <c r="FI7" s="186">
        <v>710.66</v>
      </c>
      <c r="FJ7" s="149">
        <f t="shared" si="41"/>
        <v>7.1066</v>
      </c>
      <c r="FK7" s="181">
        <f t="shared" si="42"/>
        <v>3.94555e-5</v>
      </c>
      <c r="FL7" s="151">
        <f t="shared" si="43"/>
        <v>3566.40431909994</v>
      </c>
      <c r="FN7" s="173">
        <v>45442</v>
      </c>
      <c r="FO7" s="186">
        <v>711.11</v>
      </c>
      <c r="FP7" s="149">
        <f t="shared" si="44"/>
        <v>7.1111</v>
      </c>
      <c r="FQ7" s="181">
        <f t="shared" si="45"/>
        <v>3.92812e-5</v>
      </c>
      <c r="FR7" s="151">
        <f t="shared" si="46"/>
        <v>3579.96241782089</v>
      </c>
      <c r="FT7" s="173">
        <v>45470</v>
      </c>
      <c r="FU7" s="186">
        <v>712.7</v>
      </c>
      <c r="FV7" s="149">
        <f t="shared" si="47"/>
        <v>7.127</v>
      </c>
      <c r="FW7" s="181">
        <f t="shared" si="48"/>
        <v>3.92812e-5</v>
      </c>
      <c r="FX7" s="151">
        <f t="shared" si="49"/>
        <v>3571.97569094515</v>
      </c>
      <c r="FZ7" s="173">
        <v>45503</v>
      </c>
      <c r="GA7" s="186">
        <v>713.64</v>
      </c>
      <c r="GB7" s="149">
        <f t="shared" si="50"/>
        <v>7.1364</v>
      </c>
      <c r="GC7" s="181">
        <f t="shared" si="51"/>
        <v>3.95491e-5</v>
      </c>
      <c r="GD7" s="151">
        <f t="shared" si="52"/>
        <v>3543.10653121716</v>
      </c>
      <c r="GF7" s="173">
        <v>45533</v>
      </c>
      <c r="GG7" s="186">
        <v>712.99</v>
      </c>
      <c r="GH7" s="149">
        <f t="shared" si="53"/>
        <v>7.1299</v>
      </c>
      <c r="GI7" s="181">
        <f t="shared" si="54"/>
        <v>4.01929e-5</v>
      </c>
      <c r="GJ7" s="151">
        <f t="shared" si="55"/>
        <v>3489.53226865039</v>
      </c>
      <c r="GL7" s="147">
        <v>45562</v>
      </c>
      <c r="GM7" s="152">
        <v>701.01</v>
      </c>
      <c r="GN7" s="149">
        <f t="shared" si="56"/>
        <v>7.0101</v>
      </c>
      <c r="GO7" s="181">
        <f>GO$2</f>
        <v>4.06339e-5</v>
      </c>
      <c r="GP7" s="151">
        <f t="shared" si="57"/>
        <v>3510.64794137201</v>
      </c>
      <c r="GR7" s="147">
        <v>45595</v>
      </c>
      <c r="GS7" s="152">
        <v>713.9</v>
      </c>
      <c r="GT7" s="149">
        <f t="shared" si="58"/>
        <v>7.139</v>
      </c>
      <c r="GU7" s="181">
        <f>GU$2</f>
        <v>3.95335e-5</v>
      </c>
      <c r="GV7" s="151">
        <f t="shared" si="59"/>
        <v>3543.21375152862</v>
      </c>
      <c r="GX7" s="147">
        <v>45624</v>
      </c>
      <c r="GY7" s="177">
        <v>718.94</v>
      </c>
      <c r="GZ7" s="149">
        <f t="shared" ref="GZ7:GZ26" si="123">GY7/100</f>
        <v>7.1894</v>
      </c>
      <c r="HA7" s="181">
        <f t="shared" ref="HA7:HA26" si="124">HA$2</f>
        <v>3.9412e-5</v>
      </c>
      <c r="HB7" s="151">
        <f t="shared" ref="HB7:HB26" si="125">1/(GZ7*HA7)</f>
        <v>3529.22119340468</v>
      </c>
      <c r="HD7" s="147">
        <v>45656</v>
      </c>
      <c r="HE7" s="152">
        <v>718.89</v>
      </c>
      <c r="HF7" s="149">
        <f t="shared" si="60"/>
        <v>7.1889</v>
      </c>
      <c r="HG7" s="181">
        <f>HG$2</f>
        <v>3.92387679026846e-5</v>
      </c>
      <c r="HH7" s="151">
        <f t="shared" si="61"/>
        <v>3545.04861661758</v>
      </c>
      <c r="HJ7" s="147">
        <v>45673</v>
      </c>
      <c r="HK7" s="152">
        <v>718.81</v>
      </c>
      <c r="HL7" s="149">
        <f t="shared" si="62"/>
        <v>7.1881</v>
      </c>
      <c r="HM7" s="181">
        <f>HM$2</f>
        <v>3.92387679026846e-5</v>
      </c>
      <c r="HN7" s="151">
        <f t="shared" si="63"/>
        <v>3545.44316300582</v>
      </c>
      <c r="HP7" s="147">
        <v>45715</v>
      </c>
      <c r="HQ7" s="148">
        <v>717.4</v>
      </c>
      <c r="HR7" s="149">
        <f t="shared" ref="HR7:HR23" si="126">HQ7/100</f>
        <v>7.174</v>
      </c>
      <c r="HS7" s="181">
        <f t="shared" ref="HS7:HS23" si="127">HS$2</f>
        <v>3.91335824838095e-5</v>
      </c>
      <c r="HT7" s="151">
        <f t="shared" ref="HT7:HT23" si="128">1/(HR7*HS7)</f>
        <v>3561.95985503197</v>
      </c>
      <c r="HV7" s="147">
        <v>45744</v>
      </c>
      <c r="HW7" s="152">
        <v>717.52</v>
      </c>
      <c r="HX7" s="149">
        <f t="shared" si="64"/>
        <v>7.1752</v>
      </c>
      <c r="HY7" s="181">
        <f>HY$2</f>
        <v>3.91006842619745e-5</v>
      </c>
      <c r="HZ7" s="151">
        <f t="shared" si="65"/>
        <v>3564.36057531498</v>
      </c>
      <c r="IB7" s="170">
        <v>45776</v>
      </c>
      <c r="IC7" s="152">
        <v>720.29</v>
      </c>
      <c r="ID7" s="149">
        <f t="shared" si="66"/>
        <v>7.2029</v>
      </c>
      <c r="IE7" s="181">
        <f>IE$2</f>
        <v>3.84541434339527e-5</v>
      </c>
      <c r="IF7" s="151">
        <f t="shared" si="67"/>
        <v>3610.35138624742</v>
      </c>
      <c r="IH7" s="170">
        <v>45806</v>
      </c>
      <c r="II7" s="152">
        <v>719.07</v>
      </c>
      <c r="IJ7" s="149">
        <f t="shared" si="68"/>
        <v>7.1907</v>
      </c>
      <c r="IK7" s="181">
        <f>IK$2</f>
        <v>3.84763370527111e-5</v>
      </c>
      <c r="IL7" s="151">
        <f t="shared" si="69"/>
        <v>3614.3908103524</v>
      </c>
      <c r="IN7" s="170">
        <v>45835</v>
      </c>
      <c r="IO7" s="152">
        <v>716.27</v>
      </c>
      <c r="IP7" s="149">
        <f t="shared" si="70"/>
        <v>7.1627</v>
      </c>
      <c r="IQ7" s="181">
        <f>IQ$2</f>
        <v>3.83215175320905e-5</v>
      </c>
      <c r="IR7" s="151">
        <f t="shared" si="71"/>
        <v>3643.17924804928</v>
      </c>
      <c r="IT7" s="147">
        <v>45868</v>
      </c>
      <c r="IU7" s="152">
        <v>714.41</v>
      </c>
      <c r="IV7" s="149">
        <f t="shared" si="72"/>
        <v>7.1441</v>
      </c>
      <c r="IW7" s="181">
        <f>IW$2</f>
        <v>3.81279191688141e-5</v>
      </c>
      <c r="IX7" s="151">
        <f t="shared" si="73"/>
        <v>3671.21120924933</v>
      </c>
      <c r="IZ7" s="147">
        <v>45897</v>
      </c>
      <c r="JA7" s="152">
        <v>710.63</v>
      </c>
      <c r="JB7" s="149">
        <f t="shared" si="74"/>
        <v>7.1063</v>
      </c>
      <c r="JC7" s="181">
        <f>JC$2</f>
        <v>3.79146919431273e-5</v>
      </c>
      <c r="JD7" s="151">
        <f t="shared" si="75"/>
        <v>3711.49543362938</v>
      </c>
      <c r="JF7" s="147">
        <v>45929</v>
      </c>
      <c r="JG7" s="152">
        <v>710.89</v>
      </c>
      <c r="JH7" s="149">
        <f t="shared" si="76"/>
        <v>7.1089</v>
      </c>
      <c r="JI7" s="181">
        <f>JI$2</f>
        <v>3.78486809734709e-5</v>
      </c>
      <c r="JJ7" s="151">
        <f t="shared" si="77"/>
        <v>3716.60875803542</v>
      </c>
      <c r="JL7" s="147">
        <v>45960</v>
      </c>
      <c r="JM7" s="148">
        <v>708.64</v>
      </c>
      <c r="JN7" s="149">
        <f t="shared" si="78"/>
        <v>7.0864</v>
      </c>
      <c r="JO7" s="181">
        <f>JO$2</f>
        <v>3.79794910748178e-5</v>
      </c>
      <c r="JP7" s="151">
        <f t="shared" si="79"/>
        <v>3715.56784827292</v>
      </c>
      <c r="JR7" s="147">
        <v>45988</v>
      </c>
      <c r="JS7" s="148">
        <v>707.79</v>
      </c>
      <c r="JT7" s="149">
        <f t="shared" si="80"/>
        <v>7.0779</v>
      </c>
      <c r="JU7" s="181">
        <f>JU$2</f>
        <v>3.79139731948208e-5</v>
      </c>
      <c r="JV7" s="151">
        <f t="shared" si="81"/>
        <v>3726.45841280607</v>
      </c>
      <c r="JX7" s="147">
        <v>46021</v>
      </c>
      <c r="JY7" s="148">
        <v>703.48</v>
      </c>
      <c r="JZ7" s="149">
        <f t="shared" si="82"/>
        <v>7.0348</v>
      </c>
      <c r="KA7" s="181">
        <f>KA$2</f>
        <v>3.80734818199161e-5</v>
      </c>
      <c r="KB7" s="151">
        <f t="shared" si="83"/>
        <v>3733.5816227892</v>
      </c>
      <c r="KD7" s="147">
        <v>46051</v>
      </c>
      <c r="KE7" s="148">
        <v>697.71</v>
      </c>
      <c r="KF7" s="149">
        <f t="shared" si="84"/>
        <v>6.9771</v>
      </c>
      <c r="KG7" s="181">
        <f>KG$2</f>
        <v>3.84615384615343e-5</v>
      </c>
      <c r="KH7" s="151">
        <f t="shared" si="85"/>
        <v>3726.47661635964</v>
      </c>
      <c r="KJ7" s="147">
        <v>46079</v>
      </c>
      <c r="KK7" s="148">
        <v>692.28</v>
      </c>
      <c r="KL7" s="149">
        <f t="shared" si="86"/>
        <v>6.9228</v>
      </c>
      <c r="KM7" s="181">
        <f>KM$2</f>
        <v>3.83509108341314e-5</v>
      </c>
      <c r="KN7" s="151">
        <f t="shared" si="87"/>
        <v>3766.539550471</v>
      </c>
      <c r="KP7" s="147">
        <v>46111</v>
      </c>
      <c r="KQ7" s="148">
        <v>692.23</v>
      </c>
      <c r="KR7" s="149">
        <f t="shared" si="88"/>
        <v>6.9223</v>
      </c>
      <c r="KS7" s="181">
        <f>KS$2</f>
        <v>3.79578667678839e-5</v>
      </c>
      <c r="KT7" s="151">
        <f t="shared" si="89"/>
        <v>3805.81598601658</v>
      </c>
      <c r="KV7" s="147">
        <v>46141</v>
      </c>
      <c r="KW7" s="148">
        <v>686.08</v>
      </c>
      <c r="KX7" s="149">
        <f t="shared" si="90"/>
        <v>6.8608</v>
      </c>
      <c r="KY7" s="181">
        <f>KY$2</f>
        <v>3.79420245864298e-5</v>
      </c>
      <c r="KZ7" s="151">
        <f t="shared" si="91"/>
        <v>3841.53451492559</v>
      </c>
      <c r="LB7" s="147">
        <v>46170</v>
      </c>
      <c r="LC7" s="148">
        <v>682.4</v>
      </c>
      <c r="LD7" s="149">
        <f t="shared" si="92"/>
        <v>6.824</v>
      </c>
      <c r="LE7" s="181">
        <f>LE$2</f>
        <v>3.79830975215987e-5</v>
      </c>
      <c r="LF7" s="151">
        <f t="shared" si="93"/>
        <v>3858.07444314228</v>
      </c>
      <c r="LH7" s="147">
        <v>46202</v>
      </c>
      <c r="LI7" s="148">
        <v>681.75</v>
      </c>
      <c r="LJ7" s="149">
        <f t="shared" si="94"/>
        <v>6.8175</v>
      </c>
      <c r="LK7" s="181">
        <f>LK$2</f>
        <v>3.80372765309995e-5</v>
      </c>
      <c r="LL7" s="151">
        <f t="shared" si="95"/>
        <v>3856.25229189594</v>
      </c>
    </row>
    <row r="8" spans="2:324">
      <c r="B8" s="168" t="s">
        <v>138</v>
      </c>
      <c r="C8" s="168" t="s">
        <v>139</v>
      </c>
      <c r="D8" s="149">
        <f t="shared" si="96"/>
        <v>6.3735</v>
      </c>
      <c r="E8" s="181">
        <v>4.39174352217831e-5</v>
      </c>
      <c r="F8" s="151">
        <f t="shared" si="97"/>
        <v>3572.60531889856</v>
      </c>
      <c r="H8" s="168" t="s">
        <v>140</v>
      </c>
      <c r="I8" s="168" t="s">
        <v>141</v>
      </c>
      <c r="J8" s="149">
        <f t="shared" si="98"/>
        <v>6.3624</v>
      </c>
      <c r="K8" s="181">
        <f t="shared" si="99"/>
        <v>4.39174352217831e-5</v>
      </c>
      <c r="L8" s="151">
        <f t="shared" si="100"/>
        <v>3578.83817427385</v>
      </c>
      <c r="N8" s="168" t="s">
        <v>142</v>
      </c>
      <c r="O8" s="168" t="s">
        <v>143</v>
      </c>
      <c r="P8" s="149">
        <f t="shared" si="101"/>
        <v>6.328</v>
      </c>
      <c r="Q8" s="181">
        <v>4.37636761487965e-5</v>
      </c>
      <c r="R8" s="151">
        <f t="shared" si="102"/>
        <v>3610.93552465234</v>
      </c>
      <c r="T8" s="168" t="s">
        <v>144</v>
      </c>
      <c r="U8" s="168" t="s">
        <v>145</v>
      </c>
      <c r="V8" s="149">
        <f t="shared" si="103"/>
        <v>6.364</v>
      </c>
      <c r="W8" s="181">
        <v>4.37512305033579e-5</v>
      </c>
      <c r="X8" s="151">
        <f t="shared" si="104"/>
        <v>3591.53048397234</v>
      </c>
      <c r="Z8" s="168" t="s">
        <v>146</v>
      </c>
      <c r="AA8" s="168" t="s">
        <v>147</v>
      </c>
      <c r="AB8" s="149">
        <f t="shared" si="105"/>
        <v>6.5598</v>
      </c>
      <c r="AC8" s="181">
        <v>4.35587498638789e-5</v>
      </c>
      <c r="AD8" s="151">
        <f t="shared" si="106"/>
        <v>3499.72560139029</v>
      </c>
      <c r="AF8" s="168" t="s">
        <v>148</v>
      </c>
      <c r="AG8" s="168" t="s">
        <v>149</v>
      </c>
      <c r="AH8" s="149">
        <f t="shared" si="107"/>
        <v>6.7387</v>
      </c>
      <c r="AI8" s="181">
        <v>4.31406384814495e-5</v>
      </c>
      <c r="AJ8" s="151">
        <f t="shared" si="108"/>
        <v>3439.83260866339</v>
      </c>
      <c r="AL8" s="168" t="s">
        <v>150</v>
      </c>
      <c r="AM8" s="168" t="s">
        <v>151</v>
      </c>
      <c r="AN8" s="149">
        <f t="shared" si="109"/>
        <v>6.693</v>
      </c>
      <c r="AO8" s="181">
        <v>4.29737859905458e-5</v>
      </c>
      <c r="AP8" s="151">
        <f t="shared" si="110"/>
        <v>3476.76677125355</v>
      </c>
      <c r="AR8" s="168" t="s">
        <v>152</v>
      </c>
      <c r="AS8" s="168" t="s">
        <v>153</v>
      </c>
      <c r="AT8" s="149">
        <f t="shared" si="111"/>
        <v>6.7731</v>
      </c>
      <c r="AU8" s="181">
        <v>4.28027222531353e-5</v>
      </c>
      <c r="AV8" s="151">
        <f t="shared" si="112"/>
        <v>3449.38063811253</v>
      </c>
      <c r="AX8" s="168" t="s">
        <v>154</v>
      </c>
      <c r="AY8" s="168" t="s">
        <v>155</v>
      </c>
      <c r="AZ8" s="149">
        <f t="shared" si="113"/>
        <v>6.8698</v>
      </c>
      <c r="BA8" s="181">
        <v>4.26985482493595e-5</v>
      </c>
      <c r="BB8" s="151">
        <f t="shared" si="114"/>
        <v>3409.12399196483</v>
      </c>
      <c r="BD8" s="168" t="s">
        <v>156</v>
      </c>
      <c r="BE8" s="168" t="s">
        <v>157</v>
      </c>
      <c r="BF8" s="149">
        <f t="shared" si="115"/>
        <v>7.1107</v>
      </c>
      <c r="BG8" s="181">
        <v>4.19551080344032e-5</v>
      </c>
      <c r="BH8" s="151">
        <f t="shared" si="116"/>
        <v>3351.99066196014</v>
      </c>
      <c r="BJ8" s="168" t="s">
        <v>158</v>
      </c>
      <c r="BK8" s="168" t="s">
        <v>159</v>
      </c>
      <c r="BL8" s="149">
        <f t="shared" si="117"/>
        <v>7.157</v>
      </c>
      <c r="BM8" s="181">
        <v>4.02698077116682e-5</v>
      </c>
      <c r="BN8" s="151">
        <f t="shared" si="118"/>
        <v>3469.6800335336</v>
      </c>
      <c r="BP8" s="168" t="s">
        <v>160</v>
      </c>
      <c r="BQ8" s="168" t="s">
        <v>161</v>
      </c>
      <c r="BR8" s="149">
        <f t="shared" si="119"/>
        <v>7.1617</v>
      </c>
      <c r="BS8" s="181">
        <v>4.03877221324717e-5</v>
      </c>
      <c r="BT8" s="151">
        <f t="shared" si="120"/>
        <v>3457.27969616153</v>
      </c>
      <c r="BV8" s="168" t="s">
        <v>162</v>
      </c>
      <c r="BW8" s="168" t="s">
        <v>163</v>
      </c>
      <c r="BX8" s="149">
        <f t="shared" si="0"/>
        <v>6.9681</v>
      </c>
      <c r="BY8" s="181">
        <v>4.23370025402202e-5</v>
      </c>
      <c r="BZ8" s="151">
        <f t="shared" si="1"/>
        <v>3389.73321278397</v>
      </c>
      <c r="CB8" s="168" t="s">
        <v>164</v>
      </c>
      <c r="CC8" s="168" t="s">
        <v>165</v>
      </c>
      <c r="CD8" s="149">
        <f t="shared" si="2"/>
        <v>6.7702</v>
      </c>
      <c r="CE8" s="181">
        <v>4.26030461177974e-5</v>
      </c>
      <c r="CF8" s="151">
        <f t="shared" si="3"/>
        <v>3467.03199314644</v>
      </c>
      <c r="CH8" s="172">
        <v>44981</v>
      </c>
      <c r="CI8" s="168">
        <v>689.42</v>
      </c>
      <c r="CJ8" s="149">
        <f t="shared" si="121"/>
        <v>6.8942</v>
      </c>
      <c r="CK8" s="181">
        <f t="shared" si="122"/>
        <v>4.19815e-5</v>
      </c>
      <c r="CL8" s="151">
        <f t="shared" si="4"/>
        <v>3455.08049656388</v>
      </c>
      <c r="CN8" s="172">
        <v>45014</v>
      </c>
      <c r="CO8" s="168">
        <v>687.71</v>
      </c>
      <c r="CP8" s="149">
        <f t="shared" si="5"/>
        <v>6.8771</v>
      </c>
      <c r="CQ8" s="181">
        <f t="shared" si="6"/>
        <v>4.25894e-5</v>
      </c>
      <c r="CR8" s="151">
        <f t="shared" si="7"/>
        <v>3414.23286708911</v>
      </c>
      <c r="CT8" s="172">
        <v>45042</v>
      </c>
      <c r="CU8" s="168">
        <v>692.37</v>
      </c>
      <c r="CV8" s="149">
        <f t="shared" si="8"/>
        <v>6.9237</v>
      </c>
      <c r="CW8" s="181">
        <f t="shared" si="9"/>
        <v>4.26348e-5</v>
      </c>
      <c r="CX8" s="151">
        <f t="shared" si="10"/>
        <v>3387.64215181821</v>
      </c>
      <c r="CZ8" s="172">
        <v>45075</v>
      </c>
      <c r="DA8" s="168">
        <v>705.75</v>
      </c>
      <c r="DB8" s="149">
        <f t="shared" si="11"/>
        <v>7.0575</v>
      </c>
      <c r="DC8" s="181">
        <f t="shared" si="12"/>
        <v>4.25804e-5</v>
      </c>
      <c r="DD8" s="151">
        <f t="shared" si="13"/>
        <v>3327.66329456908</v>
      </c>
      <c r="DF8" s="172">
        <v>45105</v>
      </c>
      <c r="DG8" s="168">
        <v>721.01</v>
      </c>
      <c r="DH8" s="149">
        <f t="shared" si="14"/>
        <v>7.2101</v>
      </c>
      <c r="DI8" s="181">
        <f t="shared" si="15"/>
        <v>4.24241138663216e-5</v>
      </c>
      <c r="DJ8" s="151">
        <f t="shared" si="16"/>
        <v>3269.23343642945</v>
      </c>
      <c r="DL8" s="172">
        <v>45134</v>
      </c>
      <c r="DM8" s="168">
        <v>712.65</v>
      </c>
      <c r="DN8" s="149">
        <f t="shared" si="17"/>
        <v>7.1265</v>
      </c>
      <c r="DO8" s="181">
        <f t="shared" si="18"/>
        <v>4.2203e-5</v>
      </c>
      <c r="DP8" s="151">
        <f t="shared" si="19"/>
        <v>3324.91377056412</v>
      </c>
      <c r="DR8" s="172">
        <v>45167</v>
      </c>
      <c r="DS8" s="168">
        <v>718.51</v>
      </c>
      <c r="DT8" s="149">
        <f t="shared" si="20"/>
        <v>7.1851</v>
      </c>
      <c r="DU8" s="181">
        <f t="shared" si="21"/>
        <v>4.14422e-5</v>
      </c>
      <c r="DV8" s="151">
        <f t="shared" si="22"/>
        <v>3358.33782394427</v>
      </c>
      <c r="DX8" s="173">
        <v>45195</v>
      </c>
      <c r="DY8" s="186" t="s">
        <v>3085</v>
      </c>
      <c r="DZ8" s="149">
        <f t="shared" si="23"/>
        <v>7.1727</v>
      </c>
      <c r="EA8" s="181">
        <f t="shared" si="24"/>
        <v>4.09836e-5</v>
      </c>
      <c r="EB8" s="151">
        <f t="shared" si="25"/>
        <v>3401.78787681077</v>
      </c>
      <c r="ED8" s="173">
        <v>45226</v>
      </c>
      <c r="EE8" s="186">
        <v>717.82</v>
      </c>
      <c r="EF8" s="149">
        <f t="shared" si="26"/>
        <v>7.1782</v>
      </c>
      <c r="EG8" s="181">
        <f t="shared" si="27"/>
        <v>4.0703353956366e-5</v>
      </c>
      <c r="EH8" s="151">
        <f t="shared" si="28"/>
        <v>3422.58504917667</v>
      </c>
      <c r="EJ8" s="173">
        <v>45258</v>
      </c>
      <c r="EK8" s="186">
        <v>711.32</v>
      </c>
      <c r="EL8" s="149">
        <f t="shared" si="29"/>
        <v>7.1132</v>
      </c>
      <c r="EM8" s="181">
        <f t="shared" si="30"/>
        <v>4.12031e-5</v>
      </c>
      <c r="EN8" s="151">
        <f t="shared" si="31"/>
        <v>3411.96908817749</v>
      </c>
      <c r="EP8" s="173">
        <v>45287</v>
      </c>
      <c r="EQ8" s="186">
        <v>710.02</v>
      </c>
      <c r="ER8" s="149">
        <f t="shared" si="32"/>
        <v>7.1002</v>
      </c>
      <c r="ES8" s="181">
        <f t="shared" si="33"/>
        <v>4.12371e-5</v>
      </c>
      <c r="ET8" s="151">
        <f t="shared" si="34"/>
        <v>3415.39785939165</v>
      </c>
      <c r="EV8" s="173">
        <v>45349</v>
      </c>
      <c r="EW8" s="186">
        <v>710.57</v>
      </c>
      <c r="EX8" s="149">
        <f t="shared" si="35"/>
        <v>7.1057</v>
      </c>
      <c r="EY8" s="181">
        <f t="shared" si="36"/>
        <v>4.06009e-5</v>
      </c>
      <c r="EZ8" s="151">
        <f t="shared" si="37"/>
        <v>3466.23075654625</v>
      </c>
      <c r="FB8" s="173">
        <v>45378</v>
      </c>
      <c r="FC8" s="186">
        <v>709.46</v>
      </c>
      <c r="FD8" s="149">
        <f t="shared" si="38"/>
        <v>7.0946</v>
      </c>
      <c r="FE8" s="181">
        <f t="shared" si="39"/>
        <v>4.03307e-5</v>
      </c>
      <c r="FF8" s="151">
        <f t="shared" si="40"/>
        <v>3494.91264868134</v>
      </c>
      <c r="FH8" s="173">
        <v>45408</v>
      </c>
      <c r="FI8" s="186">
        <v>710.56</v>
      </c>
      <c r="FJ8" s="149">
        <f t="shared" si="41"/>
        <v>7.1056</v>
      </c>
      <c r="FK8" s="181">
        <f t="shared" si="42"/>
        <v>3.94555e-5</v>
      </c>
      <c r="FL8" s="151">
        <f t="shared" si="43"/>
        <v>3566.90623369112</v>
      </c>
      <c r="FN8" s="173">
        <v>45441</v>
      </c>
      <c r="FO8" s="186">
        <v>711.06</v>
      </c>
      <c r="FP8" s="149">
        <f t="shared" si="44"/>
        <v>7.1106</v>
      </c>
      <c r="FQ8" s="181">
        <f t="shared" si="45"/>
        <v>3.92812e-5</v>
      </c>
      <c r="FR8" s="151">
        <f t="shared" si="46"/>
        <v>3580.21415202179</v>
      </c>
      <c r="FT8" s="173">
        <v>45469</v>
      </c>
      <c r="FU8" s="186">
        <v>712.48</v>
      </c>
      <c r="FV8" s="149">
        <f t="shared" si="47"/>
        <v>7.1248</v>
      </c>
      <c r="FW8" s="181">
        <f t="shared" si="48"/>
        <v>3.92812e-5</v>
      </c>
      <c r="FX8" s="151">
        <f t="shared" si="49"/>
        <v>3573.07864773272</v>
      </c>
      <c r="FZ8" s="173">
        <v>45502</v>
      </c>
      <c r="GA8" s="186">
        <v>713.16</v>
      </c>
      <c r="GB8" s="149">
        <f t="shared" si="50"/>
        <v>7.1316</v>
      </c>
      <c r="GC8" s="181">
        <f t="shared" si="51"/>
        <v>3.95491e-5</v>
      </c>
      <c r="GD8" s="151">
        <f t="shared" si="52"/>
        <v>3545.49125713418</v>
      </c>
      <c r="GF8" s="173">
        <v>45532</v>
      </c>
      <c r="GG8" s="186">
        <v>712.16</v>
      </c>
      <c r="GH8" s="149">
        <f t="shared" si="53"/>
        <v>7.1216</v>
      </c>
      <c r="GI8" s="181">
        <f t="shared" si="54"/>
        <v>4.01929e-5</v>
      </c>
      <c r="GJ8" s="151">
        <f t="shared" si="55"/>
        <v>3493.59920835914</v>
      </c>
      <c r="GL8" s="147">
        <v>45561</v>
      </c>
      <c r="GM8" s="152">
        <v>703.54</v>
      </c>
      <c r="GN8" s="149">
        <f t="shared" si="56"/>
        <v>7.0354</v>
      </c>
      <c r="GO8" s="181">
        <f>GO$2</f>
        <v>4.06339e-5</v>
      </c>
      <c r="GP8" s="151">
        <f t="shared" si="57"/>
        <v>3498.0233012781</v>
      </c>
      <c r="GR8" s="147">
        <v>45594</v>
      </c>
      <c r="GS8" s="152">
        <v>712.83</v>
      </c>
      <c r="GT8" s="149">
        <f t="shared" si="58"/>
        <v>7.1283</v>
      </c>
      <c r="GU8" s="181">
        <f>GU$2</f>
        <v>3.95335e-5</v>
      </c>
      <c r="GV8" s="151">
        <f t="shared" si="59"/>
        <v>3548.53232498111</v>
      </c>
      <c r="GX8" s="147">
        <v>45623</v>
      </c>
      <c r="GY8" s="177">
        <v>719.82</v>
      </c>
      <c r="GZ8" s="149">
        <f t="shared" si="123"/>
        <v>7.1982</v>
      </c>
      <c r="HA8" s="181">
        <f t="shared" si="124"/>
        <v>3.9412e-5</v>
      </c>
      <c r="HB8" s="151">
        <f t="shared" si="125"/>
        <v>3524.90662219216</v>
      </c>
      <c r="HD8" s="147">
        <v>45653</v>
      </c>
      <c r="HE8" s="152">
        <v>718.93</v>
      </c>
      <c r="HF8" s="149">
        <f t="shared" si="60"/>
        <v>7.1893</v>
      </c>
      <c r="HG8" s="181">
        <f>HG$2</f>
        <v>3.92387679026846e-5</v>
      </c>
      <c r="HH8" s="151">
        <f t="shared" si="61"/>
        <v>3544.85137635126</v>
      </c>
      <c r="HJ8" s="147">
        <v>45672</v>
      </c>
      <c r="HK8" s="152">
        <v>718.83</v>
      </c>
      <c r="HL8" s="149">
        <f t="shared" si="62"/>
        <v>7.1883</v>
      </c>
      <c r="HM8" s="181">
        <f>HM$2</f>
        <v>3.92387679026846e-5</v>
      </c>
      <c r="HN8" s="151">
        <f t="shared" si="63"/>
        <v>3545.34451817566</v>
      </c>
      <c r="HP8" s="147">
        <v>45714</v>
      </c>
      <c r="HQ8" s="148">
        <v>717.32</v>
      </c>
      <c r="HR8" s="149">
        <f t="shared" si="126"/>
        <v>7.1732</v>
      </c>
      <c r="HS8" s="181">
        <f t="shared" si="127"/>
        <v>3.91335824838095e-5</v>
      </c>
      <c r="HT8" s="151">
        <f t="shared" si="128"/>
        <v>3562.35710700933</v>
      </c>
      <c r="HV8" s="147">
        <v>45743</v>
      </c>
      <c r="HW8" s="152">
        <v>717.63</v>
      </c>
      <c r="HX8" s="149">
        <f t="shared" si="64"/>
        <v>7.1763</v>
      </c>
      <c r="HY8" s="181">
        <f>HY$2</f>
        <v>3.91006842619745e-5</v>
      </c>
      <c r="HZ8" s="151">
        <f t="shared" si="65"/>
        <v>3563.81422181348</v>
      </c>
      <c r="IB8" s="170">
        <v>45775</v>
      </c>
      <c r="IC8" s="152">
        <v>720.43</v>
      </c>
      <c r="ID8" s="149">
        <f t="shared" si="66"/>
        <v>7.2043</v>
      </c>
      <c r="IE8" s="181">
        <f>IE$2</f>
        <v>3.84541434339527e-5</v>
      </c>
      <c r="IF8" s="151">
        <f t="shared" si="67"/>
        <v>3609.64979248526</v>
      </c>
      <c r="IH8" s="170">
        <v>45805</v>
      </c>
      <c r="II8" s="152">
        <v>718.94</v>
      </c>
      <c r="IJ8" s="149">
        <f t="shared" si="68"/>
        <v>7.1894</v>
      </c>
      <c r="IK8" s="181">
        <f>IK$2</f>
        <v>3.84763370527111e-5</v>
      </c>
      <c r="IL8" s="151">
        <f t="shared" si="69"/>
        <v>3615.04437087949</v>
      </c>
      <c r="IN8" s="170">
        <v>45834</v>
      </c>
      <c r="IO8" s="152">
        <v>716.2</v>
      </c>
      <c r="IP8" s="149">
        <f t="shared" si="70"/>
        <v>7.162</v>
      </c>
      <c r="IQ8" s="181">
        <f>IQ$2</f>
        <v>3.83215175320905e-5</v>
      </c>
      <c r="IR8" s="151">
        <f t="shared" si="71"/>
        <v>3643.53532532848</v>
      </c>
      <c r="IT8" s="147">
        <v>45867</v>
      </c>
      <c r="IU8" s="152">
        <v>715.11</v>
      </c>
      <c r="IV8" s="149">
        <f t="shared" si="72"/>
        <v>7.1511</v>
      </c>
      <c r="IW8" s="181">
        <f>IW$2</f>
        <v>3.81279191688141e-5</v>
      </c>
      <c r="IX8" s="151">
        <f t="shared" si="73"/>
        <v>3667.61756932474</v>
      </c>
      <c r="IZ8" s="147">
        <v>45896</v>
      </c>
      <c r="JA8" s="152">
        <v>711.08</v>
      </c>
      <c r="JB8" s="149">
        <f t="shared" si="74"/>
        <v>7.1108</v>
      </c>
      <c r="JC8" s="181">
        <f>JC$2</f>
        <v>3.79146919431273e-5</v>
      </c>
      <c r="JD8" s="151">
        <f t="shared" si="75"/>
        <v>3709.14665016601</v>
      </c>
      <c r="JF8" s="147">
        <v>45926</v>
      </c>
      <c r="JG8" s="152">
        <v>711.52</v>
      </c>
      <c r="JH8" s="149">
        <f t="shared" si="76"/>
        <v>7.1152</v>
      </c>
      <c r="JI8" s="181">
        <f>JI$2</f>
        <v>3.78486809734709e-5</v>
      </c>
      <c r="JJ8" s="151">
        <f t="shared" si="77"/>
        <v>3713.3179671686</v>
      </c>
      <c r="JL8" s="147">
        <v>45959</v>
      </c>
      <c r="JM8" s="148">
        <v>708.43</v>
      </c>
      <c r="JN8" s="149">
        <f t="shared" si="78"/>
        <v>7.0843</v>
      </c>
      <c r="JO8" s="181">
        <f>JO$2</f>
        <v>3.79794910748178e-5</v>
      </c>
      <c r="JP8" s="151">
        <f t="shared" si="79"/>
        <v>3716.66925454897</v>
      </c>
      <c r="JR8" s="147">
        <v>45987</v>
      </c>
      <c r="JS8" s="148">
        <v>707.96</v>
      </c>
      <c r="JT8" s="149">
        <f t="shared" si="80"/>
        <v>7.0796</v>
      </c>
      <c r="JU8" s="181">
        <f>JU$2</f>
        <v>3.79139731948208e-5</v>
      </c>
      <c r="JV8" s="151">
        <f t="shared" si="81"/>
        <v>3725.56359116336</v>
      </c>
      <c r="JX8" s="147">
        <v>46020</v>
      </c>
      <c r="JY8" s="148">
        <v>703.31</v>
      </c>
      <c r="JZ8" s="149">
        <f t="shared" si="82"/>
        <v>7.0331</v>
      </c>
      <c r="KA8" s="181">
        <f>KA$2</f>
        <v>3.80734818199161e-5</v>
      </c>
      <c r="KB8" s="151">
        <f t="shared" si="83"/>
        <v>3734.48408240996</v>
      </c>
      <c r="KD8" s="147">
        <v>46050</v>
      </c>
      <c r="KE8" s="148">
        <v>697.55</v>
      </c>
      <c r="KF8" s="149">
        <f t="shared" si="84"/>
        <v>6.9755</v>
      </c>
      <c r="KG8" s="181">
        <f>KG$2</f>
        <v>3.84615384615343e-5</v>
      </c>
      <c r="KH8" s="151">
        <f t="shared" si="85"/>
        <v>3727.33137409545</v>
      </c>
      <c r="KJ8" s="147">
        <v>46078</v>
      </c>
      <c r="KK8" s="148">
        <v>693.21</v>
      </c>
      <c r="KL8" s="149">
        <f t="shared" si="86"/>
        <v>6.9321</v>
      </c>
      <c r="KM8" s="181">
        <f>KM$2</f>
        <v>3.83509108341314e-5</v>
      </c>
      <c r="KN8" s="151">
        <f t="shared" si="87"/>
        <v>3761.48641825718</v>
      </c>
      <c r="KP8" s="147">
        <v>46108</v>
      </c>
      <c r="KQ8" s="148">
        <v>691.41</v>
      </c>
      <c r="KR8" s="149">
        <f t="shared" si="88"/>
        <v>6.9141</v>
      </c>
      <c r="KS8" s="181">
        <f>KS$2</f>
        <v>3.79578667678839e-5</v>
      </c>
      <c r="KT8" s="151">
        <f t="shared" si="89"/>
        <v>3810.32961629172</v>
      </c>
      <c r="KV8" s="147">
        <v>46140</v>
      </c>
      <c r="KW8" s="148">
        <v>685.89</v>
      </c>
      <c r="KX8" s="149">
        <f t="shared" si="90"/>
        <v>6.8589</v>
      </c>
      <c r="KY8" s="181">
        <f>KY$2</f>
        <v>3.79420245864298e-5</v>
      </c>
      <c r="KZ8" s="151">
        <f t="shared" si="91"/>
        <v>3842.59866742502</v>
      </c>
      <c r="LB8" s="147">
        <v>46169</v>
      </c>
      <c r="LC8" s="148">
        <v>682.91</v>
      </c>
      <c r="LD8" s="149">
        <f t="shared" si="92"/>
        <v>6.8291</v>
      </c>
      <c r="LE8" s="181">
        <f>LE$2</f>
        <v>3.79830975215987e-5</v>
      </c>
      <c r="LF8" s="151">
        <f t="shared" si="93"/>
        <v>3855.19321726185</v>
      </c>
      <c r="LH8" s="147">
        <v>46199</v>
      </c>
      <c r="LI8" s="148">
        <v>681.66</v>
      </c>
      <c r="LJ8" s="149">
        <f t="shared" si="94"/>
        <v>6.8166</v>
      </c>
      <c r="LK8" s="181">
        <f>LK$2</f>
        <v>3.80372765309995e-5</v>
      </c>
      <c r="LL8" s="151">
        <f t="shared" si="95"/>
        <v>3856.76143531975</v>
      </c>
    </row>
    <row r="9" spans="2:324">
      <c r="B9" s="168" t="s">
        <v>169</v>
      </c>
      <c r="C9" s="168" t="s">
        <v>170</v>
      </c>
      <c r="D9" s="149">
        <f t="shared" si="96"/>
        <v>6.3728</v>
      </c>
      <c r="E9" s="181">
        <v>4.39174352217831e-5</v>
      </c>
      <c r="F9" s="151">
        <f t="shared" si="97"/>
        <v>3572.99774039668</v>
      </c>
      <c r="H9" s="168" t="s">
        <v>171</v>
      </c>
      <c r="I9" s="168" t="s">
        <v>172</v>
      </c>
      <c r="J9" s="149">
        <f t="shared" si="98"/>
        <v>6.3521</v>
      </c>
      <c r="K9" s="181">
        <f t="shared" si="99"/>
        <v>4.39174352217831e-5</v>
      </c>
      <c r="L9" s="151">
        <f t="shared" si="100"/>
        <v>3584.64129972764</v>
      </c>
      <c r="N9" s="168" t="s">
        <v>173</v>
      </c>
      <c r="O9" s="168" t="s">
        <v>174</v>
      </c>
      <c r="P9" s="149">
        <f t="shared" si="101"/>
        <v>6.3313</v>
      </c>
      <c r="Q9" s="181">
        <v>4.37636761487965e-5</v>
      </c>
      <c r="R9" s="151">
        <f t="shared" si="102"/>
        <v>3609.05343294426</v>
      </c>
      <c r="T9" s="168" t="s">
        <v>175</v>
      </c>
      <c r="U9" s="168" t="s">
        <v>176</v>
      </c>
      <c r="V9" s="149">
        <f t="shared" si="103"/>
        <v>6.3732</v>
      </c>
      <c r="W9" s="181">
        <v>4.37512305033579e-5</v>
      </c>
      <c r="X9" s="151">
        <f t="shared" si="104"/>
        <v>3586.34594866001</v>
      </c>
      <c r="Z9" s="168" t="s">
        <v>177</v>
      </c>
      <c r="AA9" s="168" t="s">
        <v>178</v>
      </c>
      <c r="AB9" s="149">
        <f t="shared" si="105"/>
        <v>6.559</v>
      </c>
      <c r="AC9" s="181">
        <v>4.35587498638789e-5</v>
      </c>
      <c r="AD9" s="151">
        <f t="shared" si="106"/>
        <v>3500.15246226559</v>
      </c>
      <c r="AF9" s="168" t="s">
        <v>179</v>
      </c>
      <c r="AG9" s="168" t="s">
        <v>180</v>
      </c>
      <c r="AH9" s="149">
        <f t="shared" si="107"/>
        <v>6.6766</v>
      </c>
      <c r="AI9" s="181">
        <v>4.31406384814495e-5</v>
      </c>
      <c r="AJ9" s="151">
        <f t="shared" si="108"/>
        <v>3471.82697780308</v>
      </c>
      <c r="AL9" s="168" t="s">
        <v>181</v>
      </c>
      <c r="AM9" s="168" t="s">
        <v>182</v>
      </c>
      <c r="AN9" s="149">
        <f t="shared" si="109"/>
        <v>6.685</v>
      </c>
      <c r="AO9" s="181">
        <v>4.29737859905458e-5</v>
      </c>
      <c r="AP9" s="151">
        <f t="shared" si="110"/>
        <v>3480.92744951383</v>
      </c>
      <c r="AR9" s="168" t="s">
        <v>183</v>
      </c>
      <c r="AS9" s="168" t="s">
        <v>184</v>
      </c>
      <c r="AT9" s="149">
        <f t="shared" si="111"/>
        <v>6.7483</v>
      </c>
      <c r="AU9" s="181">
        <v>4.28027222531353e-5</v>
      </c>
      <c r="AV9" s="151">
        <f t="shared" si="112"/>
        <v>3462.05711067973</v>
      </c>
      <c r="AX9" s="168" t="s">
        <v>185</v>
      </c>
      <c r="AY9" s="168" t="s">
        <v>186</v>
      </c>
      <c r="AZ9" s="149">
        <f t="shared" si="113"/>
        <v>6.8486</v>
      </c>
      <c r="BA9" s="181">
        <v>4.26985482493595e-5</v>
      </c>
      <c r="BB9" s="151">
        <f t="shared" si="114"/>
        <v>3419.67701428029</v>
      </c>
      <c r="BD9" s="168" t="s">
        <v>187</v>
      </c>
      <c r="BE9" s="168" t="s">
        <v>188</v>
      </c>
      <c r="BF9" s="149">
        <f t="shared" si="115"/>
        <v>7.0722</v>
      </c>
      <c r="BG9" s="181">
        <v>4.19551080344032e-5</v>
      </c>
      <c r="BH9" s="151">
        <f t="shared" si="116"/>
        <v>3370.23839823534</v>
      </c>
      <c r="BJ9" s="168" t="s">
        <v>189</v>
      </c>
      <c r="BK9" s="168" t="s">
        <v>190</v>
      </c>
      <c r="BL9" s="149">
        <f t="shared" si="117"/>
        <v>7.1638</v>
      </c>
      <c r="BM9" s="181">
        <v>4.02698077116682e-5</v>
      </c>
      <c r="BN9" s="151">
        <f t="shared" si="118"/>
        <v>3466.38655462185</v>
      </c>
      <c r="BP9" s="168" t="s">
        <v>191</v>
      </c>
      <c r="BQ9" s="168" t="s">
        <v>192</v>
      </c>
      <c r="BR9" s="149">
        <f t="shared" si="119"/>
        <v>7.1339</v>
      </c>
      <c r="BS9" s="181">
        <v>4.03877221324717e-5</v>
      </c>
      <c r="BT9" s="151">
        <f t="shared" si="120"/>
        <v>3470.75232341356</v>
      </c>
      <c r="BV9" s="168" t="s">
        <v>193</v>
      </c>
      <c r="BW9" s="168" t="s">
        <v>194</v>
      </c>
      <c r="BX9" s="149">
        <f t="shared" si="0"/>
        <v>6.9546</v>
      </c>
      <c r="BY9" s="181">
        <v>4.23370025402202e-5</v>
      </c>
      <c r="BZ9" s="151">
        <f t="shared" si="1"/>
        <v>3396.31323153021</v>
      </c>
      <c r="CB9" s="168" t="s">
        <v>195</v>
      </c>
      <c r="CC9" s="168" t="s">
        <v>196</v>
      </c>
      <c r="CD9" s="149">
        <f t="shared" si="2"/>
        <v>6.7674</v>
      </c>
      <c r="CE9" s="181">
        <v>4.26030461177974e-5</v>
      </c>
      <c r="CF9" s="151">
        <f t="shared" si="3"/>
        <v>3468.46647161392</v>
      </c>
      <c r="CH9" s="172">
        <v>44980</v>
      </c>
      <c r="CI9" s="168">
        <v>690.28</v>
      </c>
      <c r="CJ9" s="149">
        <f t="shared" si="121"/>
        <v>6.9028</v>
      </c>
      <c r="CK9" s="181">
        <f t="shared" si="122"/>
        <v>4.19815e-5</v>
      </c>
      <c r="CL9" s="151">
        <f t="shared" si="4"/>
        <v>3450.77591113906</v>
      </c>
      <c r="CN9" s="172">
        <v>45013</v>
      </c>
      <c r="CO9" s="168">
        <v>687.49</v>
      </c>
      <c r="CP9" s="149">
        <f t="shared" si="5"/>
        <v>6.8749</v>
      </c>
      <c r="CQ9" s="181">
        <f t="shared" si="6"/>
        <v>4.25894e-5</v>
      </c>
      <c r="CR9" s="151">
        <f t="shared" si="7"/>
        <v>3415.32543749851</v>
      </c>
      <c r="CT9" s="172">
        <v>45041</v>
      </c>
      <c r="CU9" s="168">
        <v>688.47</v>
      </c>
      <c r="CV9" s="149">
        <f t="shared" si="8"/>
        <v>6.8847</v>
      </c>
      <c r="CW9" s="181">
        <f t="shared" si="9"/>
        <v>4.26348e-5</v>
      </c>
      <c r="CX9" s="151">
        <f t="shared" si="10"/>
        <v>3406.83224636422</v>
      </c>
      <c r="CZ9" s="172">
        <v>45072</v>
      </c>
      <c r="DA9" s="168">
        <v>707.6</v>
      </c>
      <c r="DB9" s="149">
        <f t="shared" si="11"/>
        <v>7.076</v>
      </c>
      <c r="DC9" s="181">
        <f t="shared" si="12"/>
        <v>4.25804e-5</v>
      </c>
      <c r="DD9" s="151">
        <f t="shared" si="13"/>
        <v>3318.96321388091</v>
      </c>
      <c r="DF9" s="172">
        <v>45104</v>
      </c>
      <c r="DG9" s="168">
        <v>720.98</v>
      </c>
      <c r="DH9" s="149">
        <f t="shared" si="14"/>
        <v>7.2098</v>
      </c>
      <c r="DI9" s="181">
        <f t="shared" si="15"/>
        <v>4.24241138663216e-5</v>
      </c>
      <c r="DJ9" s="151">
        <f t="shared" si="16"/>
        <v>3269.36946933341</v>
      </c>
      <c r="DL9" s="172">
        <v>45133</v>
      </c>
      <c r="DM9" s="168">
        <v>712.95</v>
      </c>
      <c r="DN9" s="149">
        <f t="shared" si="17"/>
        <v>7.1295</v>
      </c>
      <c r="DO9" s="181">
        <f t="shared" si="18"/>
        <v>4.2203e-5</v>
      </c>
      <c r="DP9" s="151">
        <f t="shared" si="19"/>
        <v>3323.51469050076</v>
      </c>
      <c r="DR9" s="172">
        <v>45166</v>
      </c>
      <c r="DS9" s="168">
        <v>718.56</v>
      </c>
      <c r="DT9" s="149">
        <f t="shared" si="20"/>
        <v>7.1856</v>
      </c>
      <c r="DU9" s="181">
        <f t="shared" si="21"/>
        <v>4.14422e-5</v>
      </c>
      <c r="DV9" s="151">
        <f t="shared" si="22"/>
        <v>3358.10413866928</v>
      </c>
      <c r="DX9" s="173">
        <v>45194</v>
      </c>
      <c r="DY9" s="186" t="s">
        <v>3085</v>
      </c>
      <c r="DZ9" s="149">
        <f t="shared" si="23"/>
        <v>7.1727</v>
      </c>
      <c r="EA9" s="181">
        <f t="shared" si="24"/>
        <v>4.09836e-5</v>
      </c>
      <c r="EB9" s="151">
        <f t="shared" si="25"/>
        <v>3401.78787681077</v>
      </c>
      <c r="ED9" s="173">
        <v>45225</v>
      </c>
      <c r="EE9" s="186">
        <v>717.84</v>
      </c>
      <c r="EF9" s="149">
        <f t="shared" si="26"/>
        <v>7.1784</v>
      </c>
      <c r="EG9" s="181">
        <f t="shared" si="27"/>
        <v>4.0703353956366e-5</v>
      </c>
      <c r="EH9" s="151">
        <f t="shared" si="28"/>
        <v>3422.48969129611</v>
      </c>
      <c r="EJ9" s="173">
        <v>45257</v>
      </c>
      <c r="EK9" s="186">
        <v>711.59</v>
      </c>
      <c r="EL9" s="149">
        <f t="shared" si="29"/>
        <v>7.1159</v>
      </c>
      <c r="EM9" s="181">
        <f t="shared" si="30"/>
        <v>4.12031e-5</v>
      </c>
      <c r="EN9" s="151">
        <f t="shared" si="31"/>
        <v>3410.67447800336</v>
      </c>
      <c r="EP9" s="173">
        <v>45286</v>
      </c>
      <c r="EQ9" s="186">
        <v>709.65</v>
      </c>
      <c r="ER9" s="149">
        <f t="shared" si="32"/>
        <v>7.0965</v>
      </c>
      <c r="ES9" s="181">
        <f t="shared" si="33"/>
        <v>4.12371e-5</v>
      </c>
      <c r="ET9" s="151">
        <f t="shared" si="34"/>
        <v>3417.1785924403</v>
      </c>
      <c r="EV9" s="173">
        <v>45348</v>
      </c>
      <c r="EW9" s="186">
        <v>710.8</v>
      </c>
      <c r="EX9" s="149">
        <f t="shared" si="35"/>
        <v>7.108</v>
      </c>
      <c r="EY9" s="181">
        <f t="shared" si="36"/>
        <v>4.06009e-5</v>
      </c>
      <c r="EZ9" s="151">
        <f t="shared" si="37"/>
        <v>3465.10915683606</v>
      </c>
      <c r="FB9" s="173">
        <v>45377</v>
      </c>
      <c r="FC9" s="186">
        <v>709.43</v>
      </c>
      <c r="FD9" s="149">
        <f t="shared" si="38"/>
        <v>7.0943</v>
      </c>
      <c r="FE9" s="181">
        <f t="shared" si="39"/>
        <v>4.03307e-5</v>
      </c>
      <c r="FF9" s="151">
        <f t="shared" si="40"/>
        <v>3495.0604396959</v>
      </c>
      <c r="FH9" s="173">
        <v>45407</v>
      </c>
      <c r="FI9" s="186">
        <v>710.58</v>
      </c>
      <c r="FJ9" s="149">
        <f t="shared" si="41"/>
        <v>7.1058</v>
      </c>
      <c r="FK9" s="181">
        <f t="shared" si="42"/>
        <v>3.94555e-5</v>
      </c>
      <c r="FL9" s="151">
        <f t="shared" si="43"/>
        <v>3566.80583947137</v>
      </c>
      <c r="FN9" s="173">
        <v>45440</v>
      </c>
      <c r="FO9" s="186">
        <v>711.01</v>
      </c>
      <c r="FP9" s="149">
        <f t="shared" si="44"/>
        <v>7.1101</v>
      </c>
      <c r="FQ9" s="181">
        <f t="shared" si="45"/>
        <v>3.92812e-5</v>
      </c>
      <c r="FR9" s="151">
        <f t="shared" si="46"/>
        <v>3580.46592162784</v>
      </c>
      <c r="FT9" s="173">
        <v>45468</v>
      </c>
      <c r="FU9" s="186">
        <v>712.25</v>
      </c>
      <c r="FV9" s="149">
        <f t="shared" si="47"/>
        <v>7.1225</v>
      </c>
      <c r="FW9" s="181">
        <f t="shared" si="48"/>
        <v>3.92812e-5</v>
      </c>
      <c r="FX9" s="151">
        <f t="shared" si="49"/>
        <v>3574.23246744347</v>
      </c>
      <c r="FZ9" s="173">
        <v>45499</v>
      </c>
      <c r="GA9" s="186">
        <v>712.7</v>
      </c>
      <c r="GB9" s="149">
        <f t="shared" si="50"/>
        <v>7.127</v>
      </c>
      <c r="GC9" s="181">
        <f t="shared" si="51"/>
        <v>3.95491e-5</v>
      </c>
      <c r="GD9" s="151">
        <f t="shared" si="52"/>
        <v>3547.77963369975</v>
      </c>
      <c r="GF9" s="173">
        <v>45531</v>
      </c>
      <c r="GG9" s="186">
        <v>712.49</v>
      </c>
      <c r="GH9" s="149">
        <f t="shared" si="53"/>
        <v>7.1249</v>
      </c>
      <c r="GI9" s="181">
        <f t="shared" si="54"/>
        <v>4.01929e-5</v>
      </c>
      <c r="GJ9" s="151">
        <f t="shared" si="55"/>
        <v>3491.98109759441</v>
      </c>
      <c r="GL9" s="147">
        <v>45560</v>
      </c>
      <c r="GM9" s="152">
        <v>702.02</v>
      </c>
      <c r="GN9" s="149">
        <f t="shared" si="56"/>
        <v>7.0202</v>
      </c>
      <c r="GO9" s="181">
        <f>GO$2</f>
        <v>4.06339e-5</v>
      </c>
      <c r="GP9" s="151">
        <f t="shared" si="57"/>
        <v>3505.59715304577</v>
      </c>
      <c r="GR9" s="147">
        <v>45593</v>
      </c>
      <c r="GS9" s="152">
        <v>713.07</v>
      </c>
      <c r="GT9" s="149">
        <f t="shared" si="58"/>
        <v>7.1307</v>
      </c>
      <c r="GU9" s="181">
        <f>GU$2</f>
        <v>3.95335e-5</v>
      </c>
      <c r="GV9" s="151">
        <f t="shared" si="59"/>
        <v>3547.33798535387</v>
      </c>
      <c r="GX9" s="147">
        <v>45622</v>
      </c>
      <c r="GY9" s="177">
        <v>719.1</v>
      </c>
      <c r="GZ9" s="149">
        <f t="shared" si="123"/>
        <v>7.191</v>
      </c>
      <c r="HA9" s="181">
        <f t="shared" si="124"/>
        <v>3.9412e-5</v>
      </c>
      <c r="HB9" s="151">
        <f t="shared" si="125"/>
        <v>3528.43594046219</v>
      </c>
      <c r="HD9" s="147">
        <v>45652</v>
      </c>
      <c r="HE9" s="152">
        <v>718.97</v>
      </c>
      <c r="HF9" s="149">
        <f t="shared" si="60"/>
        <v>7.1897</v>
      </c>
      <c r="HG9" s="181">
        <f>HG$2</f>
        <v>3.92387679026846e-5</v>
      </c>
      <c r="HH9" s="151">
        <f t="shared" si="61"/>
        <v>3544.65415803192</v>
      </c>
      <c r="HJ9" s="147">
        <v>45671</v>
      </c>
      <c r="HK9" s="152">
        <v>718.78</v>
      </c>
      <c r="HL9" s="149">
        <f t="shared" si="62"/>
        <v>7.1878</v>
      </c>
      <c r="HM9" s="181">
        <f>HM$2</f>
        <v>3.92387679026846e-5</v>
      </c>
      <c r="HN9" s="151">
        <f t="shared" si="63"/>
        <v>3545.59114054399</v>
      </c>
      <c r="HP9" s="147">
        <v>45713</v>
      </c>
      <c r="HQ9" s="148">
        <v>717.26</v>
      </c>
      <c r="HR9" s="149">
        <f t="shared" si="126"/>
        <v>7.1726</v>
      </c>
      <c r="HS9" s="181">
        <f t="shared" si="127"/>
        <v>3.91335824838095e-5</v>
      </c>
      <c r="HT9" s="151">
        <f t="shared" si="128"/>
        <v>3562.65510414624</v>
      </c>
      <c r="HV9" s="147">
        <v>45742</v>
      </c>
      <c r="HW9" s="152">
        <v>717.54</v>
      </c>
      <c r="HX9" s="149">
        <f t="shared" si="64"/>
        <v>7.1754</v>
      </c>
      <c r="HY9" s="181">
        <f>HY$2</f>
        <v>3.91006842619745e-5</v>
      </c>
      <c r="HZ9" s="151">
        <f t="shared" si="65"/>
        <v>3564.26122585501</v>
      </c>
      <c r="IB9" s="170">
        <v>45772</v>
      </c>
      <c r="IC9" s="152">
        <v>720.66</v>
      </c>
      <c r="ID9" s="149">
        <f t="shared" si="66"/>
        <v>7.2066</v>
      </c>
      <c r="IE9" s="181">
        <f>IE$2</f>
        <v>3.84541434339527e-5</v>
      </c>
      <c r="IF9" s="151">
        <f t="shared" si="67"/>
        <v>3608.497765937</v>
      </c>
      <c r="IH9" s="170">
        <v>45804</v>
      </c>
      <c r="II9" s="152">
        <v>718.76</v>
      </c>
      <c r="IJ9" s="149">
        <f t="shared" si="68"/>
        <v>7.1876</v>
      </c>
      <c r="IK9" s="181">
        <f>IK$2</f>
        <v>3.84763370527111e-5</v>
      </c>
      <c r="IL9" s="151">
        <f t="shared" si="69"/>
        <v>3615.94969113487</v>
      </c>
      <c r="IN9" s="170">
        <v>45833</v>
      </c>
      <c r="IO9" s="152">
        <v>716.68</v>
      </c>
      <c r="IP9" s="149">
        <f t="shared" si="70"/>
        <v>7.1668</v>
      </c>
      <c r="IQ9" s="181">
        <f>IQ$2</f>
        <v>3.83215175320905e-5</v>
      </c>
      <c r="IR9" s="151">
        <f t="shared" si="71"/>
        <v>3641.09504939479</v>
      </c>
      <c r="IT9" s="147">
        <v>45866</v>
      </c>
      <c r="IU9" s="152">
        <v>714.67</v>
      </c>
      <c r="IV9" s="149">
        <f t="shared" si="72"/>
        <v>7.1467</v>
      </c>
      <c r="IW9" s="181">
        <f>IW$2</f>
        <v>3.81279191688141e-5</v>
      </c>
      <c r="IX9" s="151">
        <f t="shared" si="73"/>
        <v>3669.87560692321</v>
      </c>
      <c r="IZ9" s="147">
        <v>45895</v>
      </c>
      <c r="JA9" s="152">
        <v>711.88</v>
      </c>
      <c r="JB9" s="149">
        <f t="shared" si="74"/>
        <v>7.1188</v>
      </c>
      <c r="JC9" s="181">
        <f>JC$2</f>
        <v>3.79146919431273e-5</v>
      </c>
      <c r="JD9" s="151">
        <f t="shared" si="75"/>
        <v>3704.97836714059</v>
      </c>
      <c r="JF9" s="147">
        <v>45925</v>
      </c>
      <c r="JG9" s="152">
        <v>711.18</v>
      </c>
      <c r="JH9" s="149">
        <f t="shared" si="76"/>
        <v>7.1118</v>
      </c>
      <c r="JI9" s="181">
        <f>JI$2</f>
        <v>3.78486809734709e-5</v>
      </c>
      <c r="JJ9" s="151">
        <f t="shared" si="77"/>
        <v>3715.09322534352</v>
      </c>
      <c r="JL9" s="147">
        <v>45958</v>
      </c>
      <c r="JM9" s="148">
        <v>708.56</v>
      </c>
      <c r="JN9" s="149">
        <f t="shared" si="78"/>
        <v>7.0856</v>
      </c>
      <c r="JO9" s="181">
        <f>JO$2</f>
        <v>3.79794910748178e-5</v>
      </c>
      <c r="JP9" s="151">
        <f t="shared" si="79"/>
        <v>3715.98735463493</v>
      </c>
      <c r="JR9" s="147">
        <v>45986</v>
      </c>
      <c r="JS9" s="148">
        <v>708.26</v>
      </c>
      <c r="JT9" s="149">
        <f t="shared" si="80"/>
        <v>7.0826</v>
      </c>
      <c r="JU9" s="181">
        <f>JU$2</f>
        <v>3.79139731948208e-5</v>
      </c>
      <c r="JV9" s="151">
        <f t="shared" si="81"/>
        <v>3723.9855420326</v>
      </c>
      <c r="JX9" s="147">
        <v>46017</v>
      </c>
      <c r="JY9" s="148">
        <v>703.58</v>
      </c>
      <c r="JZ9" s="149">
        <f t="shared" si="82"/>
        <v>7.0358</v>
      </c>
      <c r="KA9" s="181">
        <f>KA$2</f>
        <v>3.80734818199161e-5</v>
      </c>
      <c r="KB9" s="151">
        <f t="shared" si="83"/>
        <v>3733.05096790663</v>
      </c>
      <c r="KD9" s="147">
        <v>46049</v>
      </c>
      <c r="KE9" s="148">
        <v>698.58</v>
      </c>
      <c r="KF9" s="149">
        <f t="shared" si="84"/>
        <v>6.9858</v>
      </c>
      <c r="KG9" s="181">
        <f>KG$2</f>
        <v>3.84615384615343e-5</v>
      </c>
      <c r="KH9" s="151">
        <f t="shared" si="85"/>
        <v>3721.83572389745</v>
      </c>
      <c r="KJ9" s="147">
        <v>46077</v>
      </c>
      <c r="KK9" s="148">
        <v>694.14</v>
      </c>
      <c r="KL9" s="149">
        <f t="shared" si="86"/>
        <v>6.9414</v>
      </c>
      <c r="KM9" s="181">
        <f>KM$2</f>
        <v>3.83509108341314e-5</v>
      </c>
      <c r="KN9" s="151">
        <f t="shared" si="87"/>
        <v>3756.44682628873</v>
      </c>
      <c r="KP9" s="147">
        <v>46107</v>
      </c>
      <c r="KQ9" s="148">
        <v>690.56</v>
      </c>
      <c r="KR9" s="149">
        <f t="shared" si="88"/>
        <v>6.9056</v>
      </c>
      <c r="KS9" s="181">
        <f>KS$2</f>
        <v>3.79578667678839e-5</v>
      </c>
      <c r="KT9" s="151">
        <f t="shared" si="89"/>
        <v>3815.01969416164</v>
      </c>
      <c r="KV9" s="147">
        <v>46139</v>
      </c>
      <c r="KW9" s="148">
        <v>685.79</v>
      </c>
      <c r="KX9" s="149">
        <f t="shared" si="90"/>
        <v>6.8579</v>
      </c>
      <c r="KY9" s="181">
        <f>KY$2</f>
        <v>3.79420245864298e-5</v>
      </c>
      <c r="KZ9" s="151">
        <f t="shared" si="91"/>
        <v>3843.15898452901</v>
      </c>
      <c r="LB9" s="147">
        <v>46168</v>
      </c>
      <c r="LC9" s="148">
        <v>682.88</v>
      </c>
      <c r="LD9" s="149">
        <f t="shared" si="92"/>
        <v>6.8288</v>
      </c>
      <c r="LE9" s="181">
        <f>LE$2</f>
        <v>3.79830975215987e-5</v>
      </c>
      <c r="LF9" s="151">
        <f t="shared" si="93"/>
        <v>3855.36258200605</v>
      </c>
      <c r="LH9" s="147">
        <v>46198</v>
      </c>
      <c r="LI9" s="148">
        <v>682.09</v>
      </c>
      <c r="LJ9" s="149">
        <f t="shared" si="94"/>
        <v>6.8209</v>
      </c>
      <c r="LK9" s="181">
        <f>LK$2</f>
        <v>3.80372765309995e-5</v>
      </c>
      <c r="LL9" s="151">
        <f t="shared" si="95"/>
        <v>3854.33007374402</v>
      </c>
    </row>
    <row r="10" spans="2:324">
      <c r="B10" s="168" t="s">
        <v>200</v>
      </c>
      <c r="C10" s="168" t="s">
        <v>201</v>
      </c>
      <c r="D10" s="149">
        <f t="shared" si="96"/>
        <v>6.3686</v>
      </c>
      <c r="E10" s="181">
        <v>4.39174352217831e-5</v>
      </c>
      <c r="F10" s="151">
        <f t="shared" si="97"/>
        <v>3575.3540809597</v>
      </c>
      <c r="H10" s="168" t="s">
        <v>202</v>
      </c>
      <c r="I10" s="168" t="s">
        <v>203</v>
      </c>
      <c r="J10" s="149">
        <f t="shared" si="98"/>
        <v>6.3599</v>
      </c>
      <c r="K10" s="181">
        <f t="shared" si="99"/>
        <v>4.39174352217831e-5</v>
      </c>
      <c r="L10" s="151">
        <f t="shared" si="100"/>
        <v>3580.24497240522</v>
      </c>
      <c r="N10" s="168" t="s">
        <v>204</v>
      </c>
      <c r="O10" s="168" t="s">
        <v>205</v>
      </c>
      <c r="P10" s="149">
        <f t="shared" si="101"/>
        <v>6.3487</v>
      </c>
      <c r="Q10" s="181">
        <v>4.37636761487965e-5</v>
      </c>
      <c r="R10" s="151">
        <f t="shared" si="102"/>
        <v>3599.16203317215</v>
      </c>
      <c r="T10" s="168" t="s">
        <v>206</v>
      </c>
      <c r="U10" s="168" t="s">
        <v>207</v>
      </c>
      <c r="V10" s="149">
        <f t="shared" si="103"/>
        <v>6.3739</v>
      </c>
      <c r="W10" s="181">
        <v>4.37512305033579e-5</v>
      </c>
      <c r="X10" s="151">
        <f t="shared" si="104"/>
        <v>3585.95208585011</v>
      </c>
      <c r="Z10" s="168" t="s">
        <v>208</v>
      </c>
      <c r="AA10" s="168" t="s">
        <v>209</v>
      </c>
      <c r="AB10" s="149">
        <f t="shared" si="105"/>
        <v>6.4909</v>
      </c>
      <c r="AC10" s="181">
        <v>4.35587498638789e-5</v>
      </c>
      <c r="AD10" s="151">
        <f t="shared" si="106"/>
        <v>3536.87470150518</v>
      </c>
      <c r="AF10" s="168" t="s">
        <v>210</v>
      </c>
      <c r="AG10" s="168" t="s">
        <v>211</v>
      </c>
      <c r="AH10" s="149">
        <f t="shared" si="107"/>
        <v>6.655</v>
      </c>
      <c r="AI10" s="181">
        <v>4.31406384814495e-5</v>
      </c>
      <c r="AJ10" s="151">
        <f t="shared" si="108"/>
        <v>3483.09541697972</v>
      </c>
      <c r="AL10" s="168" t="s">
        <v>212</v>
      </c>
      <c r="AM10" s="168" t="s">
        <v>213</v>
      </c>
      <c r="AN10" s="149">
        <f t="shared" si="109"/>
        <v>6.7</v>
      </c>
      <c r="AO10" s="181">
        <v>4.29737859905458e-5</v>
      </c>
      <c r="AP10" s="151">
        <f t="shared" si="110"/>
        <v>3473.13432835821</v>
      </c>
      <c r="AR10" s="168" t="s">
        <v>214</v>
      </c>
      <c r="AS10" s="168" t="s">
        <v>215</v>
      </c>
      <c r="AT10" s="149">
        <f t="shared" si="111"/>
        <v>6.7543</v>
      </c>
      <c r="AU10" s="181">
        <v>4.28027222531353e-5</v>
      </c>
      <c r="AV10" s="151">
        <f t="shared" si="112"/>
        <v>3458.98168574094</v>
      </c>
      <c r="AX10" s="168" t="s">
        <v>216</v>
      </c>
      <c r="AY10" s="168" t="s">
        <v>217</v>
      </c>
      <c r="AZ10" s="149">
        <f t="shared" si="113"/>
        <v>6.8536</v>
      </c>
      <c r="BA10" s="181">
        <v>4.26985482493595e-5</v>
      </c>
      <c r="BB10" s="151">
        <f t="shared" si="114"/>
        <v>3417.18221080892</v>
      </c>
      <c r="BD10" s="168" t="s">
        <v>218</v>
      </c>
      <c r="BE10" s="168" t="s">
        <v>219</v>
      </c>
      <c r="BF10" s="149">
        <f t="shared" si="115"/>
        <v>7.0298</v>
      </c>
      <c r="BG10" s="181">
        <v>4.19551080344032e-5</v>
      </c>
      <c r="BH10" s="151">
        <f t="shared" si="116"/>
        <v>3390.56587669635</v>
      </c>
      <c r="BJ10" s="168" t="s">
        <v>220</v>
      </c>
      <c r="BK10" s="168" t="s">
        <v>221</v>
      </c>
      <c r="BL10" s="149">
        <f t="shared" si="117"/>
        <v>7.1668</v>
      </c>
      <c r="BM10" s="181">
        <v>4.02698077116682e-5</v>
      </c>
      <c r="BN10" s="151">
        <f t="shared" si="118"/>
        <v>3464.93553608305</v>
      </c>
      <c r="BP10" s="168" t="s">
        <v>222</v>
      </c>
      <c r="BQ10" s="168" t="s">
        <v>223</v>
      </c>
      <c r="BR10" s="149">
        <f t="shared" si="119"/>
        <v>7.1201</v>
      </c>
      <c r="BS10" s="181">
        <v>4.03877221324717e-5</v>
      </c>
      <c r="BT10" s="151">
        <f t="shared" si="120"/>
        <v>3477.47924888696</v>
      </c>
      <c r="BV10" s="168" t="s">
        <v>224</v>
      </c>
      <c r="BW10" s="168" t="s">
        <v>225</v>
      </c>
      <c r="BX10" s="149">
        <f t="shared" si="0"/>
        <v>6.9825</v>
      </c>
      <c r="BY10" s="181">
        <v>4.23370025402202e-5</v>
      </c>
      <c r="BZ10" s="151">
        <f t="shared" si="1"/>
        <v>3382.74257071249</v>
      </c>
      <c r="CB10" s="168" t="s">
        <v>226</v>
      </c>
      <c r="CC10" s="168" t="s">
        <v>227</v>
      </c>
      <c r="CD10" s="149">
        <f t="shared" si="2"/>
        <v>6.7602</v>
      </c>
      <c r="CE10" s="181">
        <v>4.26030461177974e-5</v>
      </c>
      <c r="CF10" s="151">
        <f t="shared" si="3"/>
        <v>3472.16058696488</v>
      </c>
      <c r="CH10" s="172">
        <v>44979</v>
      </c>
      <c r="CI10" s="168">
        <v>687.59</v>
      </c>
      <c r="CJ10" s="149">
        <f t="shared" si="121"/>
        <v>6.8759</v>
      </c>
      <c r="CK10" s="181">
        <f t="shared" si="122"/>
        <v>4.19815e-5</v>
      </c>
      <c r="CL10" s="151">
        <f t="shared" si="4"/>
        <v>3464.27608886265</v>
      </c>
      <c r="CN10" s="172">
        <v>45012</v>
      </c>
      <c r="CO10" s="168">
        <v>687.14</v>
      </c>
      <c r="CP10" s="149">
        <f t="shared" si="5"/>
        <v>6.8714</v>
      </c>
      <c r="CQ10" s="181">
        <f t="shared" si="6"/>
        <v>4.25894e-5</v>
      </c>
      <c r="CR10" s="151">
        <f t="shared" si="7"/>
        <v>3417.0650595597</v>
      </c>
      <c r="CT10" s="172">
        <v>45040</v>
      </c>
      <c r="CU10" s="168">
        <v>688.35</v>
      </c>
      <c r="CV10" s="149">
        <f t="shared" si="8"/>
        <v>6.8835</v>
      </c>
      <c r="CW10" s="181">
        <f t="shared" si="9"/>
        <v>4.26348e-5</v>
      </c>
      <c r="CX10" s="151">
        <f t="shared" si="10"/>
        <v>3407.42615915505</v>
      </c>
      <c r="CZ10" s="172">
        <v>45071</v>
      </c>
      <c r="DA10" s="168">
        <v>705.29</v>
      </c>
      <c r="DB10" s="149">
        <f t="shared" si="11"/>
        <v>7.0529</v>
      </c>
      <c r="DC10" s="181">
        <f t="shared" si="12"/>
        <v>4.25804e-5</v>
      </c>
      <c r="DD10" s="151">
        <f t="shared" si="13"/>
        <v>3329.83364310019</v>
      </c>
      <c r="DF10" s="172">
        <v>45103</v>
      </c>
      <c r="DG10" s="168">
        <v>720.56</v>
      </c>
      <c r="DH10" s="149">
        <f t="shared" si="14"/>
        <v>7.2056</v>
      </c>
      <c r="DI10" s="181">
        <f t="shared" si="15"/>
        <v>4.24241138663216e-5</v>
      </c>
      <c r="DJ10" s="151">
        <f t="shared" si="16"/>
        <v>3271.27511935162</v>
      </c>
      <c r="DL10" s="172">
        <v>45132</v>
      </c>
      <c r="DM10" s="168">
        <v>714.06</v>
      </c>
      <c r="DN10" s="149">
        <f t="shared" si="17"/>
        <v>7.1406</v>
      </c>
      <c r="DO10" s="181">
        <f t="shared" si="18"/>
        <v>4.2203e-5</v>
      </c>
      <c r="DP10" s="151">
        <f t="shared" si="19"/>
        <v>3318.34831609741</v>
      </c>
      <c r="DR10" s="172">
        <v>45163</v>
      </c>
      <c r="DS10" s="168">
        <v>718.83</v>
      </c>
      <c r="DT10" s="149">
        <f t="shared" si="20"/>
        <v>7.1883</v>
      </c>
      <c r="DU10" s="181">
        <f t="shared" si="21"/>
        <v>4.14422e-5</v>
      </c>
      <c r="DV10" s="151">
        <f t="shared" si="22"/>
        <v>3356.84279994185</v>
      </c>
      <c r="DX10" s="173">
        <v>45191</v>
      </c>
      <c r="DY10" s="186" t="s">
        <v>3190</v>
      </c>
      <c r="DZ10" s="149">
        <f t="shared" si="23"/>
        <v>7.1729</v>
      </c>
      <c r="EA10" s="181">
        <f t="shared" si="24"/>
        <v>4.09836e-5</v>
      </c>
      <c r="EB10" s="151">
        <f t="shared" si="25"/>
        <v>3401.69302569402</v>
      </c>
      <c r="ED10" s="173">
        <v>45224</v>
      </c>
      <c r="EE10" s="186">
        <v>717.85</v>
      </c>
      <c r="EF10" s="149">
        <f t="shared" si="26"/>
        <v>7.1785</v>
      </c>
      <c r="EG10" s="181">
        <f t="shared" si="27"/>
        <v>4.0703353956366e-5</v>
      </c>
      <c r="EH10" s="151">
        <f t="shared" si="28"/>
        <v>3422.4420143484</v>
      </c>
      <c r="EJ10" s="173">
        <v>45254</v>
      </c>
      <c r="EK10" s="186">
        <v>711.51</v>
      </c>
      <c r="EL10" s="149">
        <f t="shared" si="29"/>
        <v>7.1151</v>
      </c>
      <c r="EM10" s="181">
        <f t="shared" si="30"/>
        <v>4.12031e-5</v>
      </c>
      <c r="EN10" s="151">
        <f t="shared" si="31"/>
        <v>3411.05796377059</v>
      </c>
      <c r="EP10" s="173">
        <v>45285</v>
      </c>
      <c r="EQ10" s="186">
        <v>710.1</v>
      </c>
      <c r="ER10" s="149">
        <f t="shared" si="32"/>
        <v>7.101</v>
      </c>
      <c r="ES10" s="181">
        <f t="shared" si="33"/>
        <v>4.12371e-5</v>
      </c>
      <c r="ET10" s="151">
        <f t="shared" si="34"/>
        <v>3415.0130800243</v>
      </c>
      <c r="EV10" s="173">
        <v>45345</v>
      </c>
      <c r="EW10" s="186">
        <v>710.64</v>
      </c>
      <c r="EX10" s="149">
        <f t="shared" si="35"/>
        <v>7.1064</v>
      </c>
      <c r="EY10" s="181">
        <f t="shared" si="36"/>
        <v>4.06009e-5</v>
      </c>
      <c r="EZ10" s="151">
        <f t="shared" si="37"/>
        <v>3465.8893232566</v>
      </c>
      <c r="FB10" s="173">
        <v>45376</v>
      </c>
      <c r="FC10" s="186">
        <v>709.96</v>
      </c>
      <c r="FD10" s="149">
        <f t="shared" si="38"/>
        <v>7.0996</v>
      </c>
      <c r="FE10" s="181">
        <f t="shared" si="39"/>
        <v>4.03307e-5</v>
      </c>
      <c r="FF10" s="151">
        <f t="shared" si="40"/>
        <v>3492.45130392341</v>
      </c>
      <c r="FH10" s="173">
        <v>45406</v>
      </c>
      <c r="FI10" s="186">
        <v>710.48</v>
      </c>
      <c r="FJ10" s="149">
        <f t="shared" si="41"/>
        <v>7.1048</v>
      </c>
      <c r="FK10" s="181">
        <f t="shared" si="42"/>
        <v>3.94555e-5</v>
      </c>
      <c r="FL10" s="151">
        <f t="shared" si="43"/>
        <v>3567.30786709206</v>
      </c>
      <c r="FN10" s="173">
        <v>45439</v>
      </c>
      <c r="FO10" s="186">
        <v>710.91</v>
      </c>
      <c r="FP10" s="149">
        <f t="shared" si="44"/>
        <v>7.1091</v>
      </c>
      <c r="FQ10" s="181">
        <f t="shared" si="45"/>
        <v>3.92812e-5</v>
      </c>
      <c r="FR10" s="151">
        <f t="shared" si="46"/>
        <v>3580.9695670853</v>
      </c>
      <c r="FT10" s="173">
        <v>45467</v>
      </c>
      <c r="FU10" s="186">
        <v>712.01</v>
      </c>
      <c r="FV10" s="149">
        <f t="shared" si="47"/>
        <v>7.1201</v>
      </c>
      <c r="FW10" s="181">
        <f t="shared" si="48"/>
        <v>3.92812e-5</v>
      </c>
      <c r="FX10" s="151">
        <f t="shared" si="49"/>
        <v>3575.43724798333</v>
      </c>
      <c r="FZ10" s="173">
        <v>45498</v>
      </c>
      <c r="GA10" s="186">
        <v>713.21</v>
      </c>
      <c r="GB10" s="149">
        <f t="shared" si="50"/>
        <v>7.1321</v>
      </c>
      <c r="GC10" s="181">
        <f t="shared" si="51"/>
        <v>3.95491e-5</v>
      </c>
      <c r="GD10" s="151">
        <f t="shared" si="52"/>
        <v>3545.24269841675</v>
      </c>
      <c r="GF10" s="173">
        <v>45530</v>
      </c>
      <c r="GG10" s="186">
        <v>711.39</v>
      </c>
      <c r="GH10" s="149">
        <f t="shared" si="53"/>
        <v>7.1139</v>
      </c>
      <c r="GI10" s="181">
        <f t="shared" si="54"/>
        <v>4.01929e-5</v>
      </c>
      <c r="GJ10" s="151">
        <f t="shared" si="55"/>
        <v>3497.38063822242</v>
      </c>
      <c r="GL10" s="147">
        <v>45559</v>
      </c>
      <c r="GM10" s="152">
        <v>705.1</v>
      </c>
      <c r="GN10" s="149">
        <f t="shared" si="56"/>
        <v>7.051</v>
      </c>
      <c r="GO10" s="181">
        <f>GO$2</f>
        <v>4.06339e-5</v>
      </c>
      <c r="GP10" s="151">
        <f t="shared" si="57"/>
        <v>3490.28409215883</v>
      </c>
      <c r="GR10" s="147">
        <v>45590</v>
      </c>
      <c r="GS10" s="152">
        <v>710.9</v>
      </c>
      <c r="GT10" s="149">
        <f t="shared" si="58"/>
        <v>7.109</v>
      </c>
      <c r="GU10" s="181">
        <f>GU$2</f>
        <v>3.95335e-5</v>
      </c>
      <c r="GV10" s="151">
        <f t="shared" si="59"/>
        <v>3558.16612352832</v>
      </c>
      <c r="GX10" s="147">
        <v>45621</v>
      </c>
      <c r="GY10" s="177">
        <v>719.18</v>
      </c>
      <c r="GZ10" s="149">
        <f t="shared" si="123"/>
        <v>7.1918</v>
      </c>
      <c r="HA10" s="181">
        <f t="shared" si="124"/>
        <v>3.9412e-5</v>
      </c>
      <c r="HB10" s="151">
        <f t="shared" si="125"/>
        <v>3528.04344501566</v>
      </c>
      <c r="HD10" s="147">
        <v>45651</v>
      </c>
      <c r="HE10" s="152">
        <v>718.68</v>
      </c>
      <c r="HF10" s="149">
        <f t="shared" si="60"/>
        <v>7.1868</v>
      </c>
      <c r="HG10" s="181">
        <f>HG$2</f>
        <v>3.92387679026846e-5</v>
      </c>
      <c r="HH10" s="151">
        <f t="shared" si="61"/>
        <v>3546.08448822871</v>
      </c>
      <c r="HJ10" s="147">
        <v>45670</v>
      </c>
      <c r="HK10" s="152">
        <v>718.85</v>
      </c>
      <c r="HL10" s="149">
        <f t="shared" si="62"/>
        <v>7.1885</v>
      </c>
      <c r="HM10" s="181">
        <f>HM$2</f>
        <v>3.92387679026846e-5</v>
      </c>
      <c r="HN10" s="151">
        <f t="shared" si="63"/>
        <v>3545.24587883454</v>
      </c>
      <c r="HP10" s="147">
        <v>45712</v>
      </c>
      <c r="HQ10" s="148">
        <v>717.17</v>
      </c>
      <c r="HR10" s="149">
        <f t="shared" si="126"/>
        <v>7.1717</v>
      </c>
      <c r="HS10" s="181">
        <f t="shared" si="127"/>
        <v>3.91335824838095e-5</v>
      </c>
      <c r="HT10" s="151">
        <f t="shared" si="128"/>
        <v>3563.10219334319</v>
      </c>
      <c r="HV10" s="147">
        <v>45741</v>
      </c>
      <c r="HW10" s="152">
        <v>717.88</v>
      </c>
      <c r="HX10" s="149">
        <f t="shared" si="64"/>
        <v>7.1788</v>
      </c>
      <c r="HY10" s="181">
        <f>HY$2</f>
        <v>3.91006842619745e-5</v>
      </c>
      <c r="HZ10" s="151">
        <f t="shared" si="65"/>
        <v>3562.57313199978</v>
      </c>
      <c r="IB10" s="170">
        <v>45771</v>
      </c>
      <c r="IC10" s="152">
        <v>720.98</v>
      </c>
      <c r="ID10" s="149">
        <f t="shared" si="66"/>
        <v>7.2098</v>
      </c>
      <c r="IE10" s="181">
        <f>IE$2</f>
        <v>3.84541434339527e-5</v>
      </c>
      <c r="IF10" s="151">
        <f t="shared" si="67"/>
        <v>3606.89616910338</v>
      </c>
      <c r="IH10" s="170">
        <v>45803</v>
      </c>
      <c r="II10" s="152">
        <v>718.33</v>
      </c>
      <c r="IJ10" s="149">
        <f t="shared" si="68"/>
        <v>7.1833</v>
      </c>
      <c r="IK10" s="181">
        <f>IK$2</f>
        <v>3.84763370527111e-5</v>
      </c>
      <c r="IL10" s="151">
        <f t="shared" si="69"/>
        <v>3618.11423718918</v>
      </c>
      <c r="IN10" s="170">
        <v>45832</v>
      </c>
      <c r="IO10" s="152">
        <v>716.56</v>
      </c>
      <c r="IP10" s="149">
        <f t="shared" si="70"/>
        <v>7.1656</v>
      </c>
      <c r="IQ10" s="181">
        <f>IQ$2</f>
        <v>3.83215175320905e-5</v>
      </c>
      <c r="IR10" s="151">
        <f t="shared" si="71"/>
        <v>3641.70481187934</v>
      </c>
      <c r="IT10" s="147">
        <v>45863</v>
      </c>
      <c r="IU10" s="152">
        <v>714.19</v>
      </c>
      <c r="IV10" s="149">
        <f t="shared" si="72"/>
        <v>7.1419</v>
      </c>
      <c r="IW10" s="181">
        <f>IW$2</f>
        <v>3.81279191688141e-5</v>
      </c>
      <c r="IX10" s="151">
        <f t="shared" si="73"/>
        <v>3672.34209384031</v>
      </c>
      <c r="IZ10" s="147">
        <v>45894</v>
      </c>
      <c r="JA10" s="152">
        <v>711.61</v>
      </c>
      <c r="JB10" s="149">
        <f t="shared" si="74"/>
        <v>7.1161</v>
      </c>
      <c r="JC10" s="181">
        <f>JC$2</f>
        <v>3.79146919431273e-5</v>
      </c>
      <c r="JD10" s="151">
        <f t="shared" si="75"/>
        <v>3706.38411489446</v>
      </c>
      <c r="JF10" s="147">
        <v>45924</v>
      </c>
      <c r="JG10" s="152">
        <v>710.77</v>
      </c>
      <c r="JH10" s="149">
        <f t="shared" si="76"/>
        <v>7.1077</v>
      </c>
      <c r="JI10" s="181">
        <f>JI$2</f>
        <v>3.78486809734709e-5</v>
      </c>
      <c r="JJ10" s="151">
        <f t="shared" si="77"/>
        <v>3717.23623675704</v>
      </c>
      <c r="JL10" s="147">
        <v>45957</v>
      </c>
      <c r="JM10" s="148">
        <v>708.81</v>
      </c>
      <c r="JN10" s="149">
        <f t="shared" si="78"/>
        <v>7.0881</v>
      </c>
      <c r="JO10" s="181">
        <f>JO$2</f>
        <v>3.79794910748178e-5</v>
      </c>
      <c r="JP10" s="151">
        <f t="shared" si="79"/>
        <v>3714.67671167185</v>
      </c>
      <c r="JR10" s="147">
        <v>45985</v>
      </c>
      <c r="JS10" s="148">
        <v>708.47</v>
      </c>
      <c r="JT10" s="149">
        <f t="shared" si="80"/>
        <v>7.0847</v>
      </c>
      <c r="JU10" s="181">
        <f>JU$2</f>
        <v>3.79139731948208e-5</v>
      </c>
      <c r="JV10" s="151">
        <f t="shared" si="81"/>
        <v>3722.88170282441</v>
      </c>
      <c r="JX10" s="147">
        <v>46016</v>
      </c>
      <c r="JY10" s="148">
        <v>703.92</v>
      </c>
      <c r="JZ10" s="149">
        <f t="shared" si="82"/>
        <v>7.0392</v>
      </c>
      <c r="KA10" s="181">
        <f>KA$2</f>
        <v>3.80734818199161e-5</v>
      </c>
      <c r="KB10" s="151">
        <f t="shared" si="83"/>
        <v>3731.24786907567</v>
      </c>
      <c r="KD10" s="147">
        <v>46048</v>
      </c>
      <c r="KE10" s="148">
        <v>698.43</v>
      </c>
      <c r="KF10" s="149">
        <f t="shared" si="84"/>
        <v>6.9843</v>
      </c>
      <c r="KG10" s="181">
        <f>KG$2</f>
        <v>3.84615384615343e-5</v>
      </c>
      <c r="KH10" s="151">
        <f t="shared" si="85"/>
        <v>3722.63505290477</v>
      </c>
      <c r="KJ10" s="147">
        <v>46066</v>
      </c>
      <c r="KK10" s="148">
        <v>693.98</v>
      </c>
      <c r="KL10" s="149">
        <f t="shared" si="86"/>
        <v>6.9398</v>
      </c>
      <c r="KM10" s="181">
        <f>KM$2</f>
        <v>3.83509108341314e-5</v>
      </c>
      <c r="KN10" s="151">
        <f t="shared" si="87"/>
        <v>3757.3128908615</v>
      </c>
      <c r="KP10" s="147">
        <v>46106</v>
      </c>
      <c r="KQ10" s="148">
        <v>689.11</v>
      </c>
      <c r="KR10" s="149">
        <f t="shared" si="88"/>
        <v>6.8911</v>
      </c>
      <c r="KS10" s="181">
        <f>KS$2</f>
        <v>3.79578667678839e-5</v>
      </c>
      <c r="KT10" s="151">
        <f t="shared" si="89"/>
        <v>3823.04711874775</v>
      </c>
      <c r="KV10" s="147">
        <v>46136</v>
      </c>
      <c r="KW10" s="148">
        <v>686.74</v>
      </c>
      <c r="KX10" s="149">
        <f t="shared" si="90"/>
        <v>6.8674</v>
      </c>
      <c r="KY10" s="181">
        <f>KY$2</f>
        <v>3.79420245864298e-5</v>
      </c>
      <c r="KZ10" s="151">
        <f t="shared" si="91"/>
        <v>3837.84256050346</v>
      </c>
      <c r="LB10" s="147">
        <v>46167</v>
      </c>
      <c r="LC10" s="148">
        <v>683.18</v>
      </c>
      <c r="LD10" s="149">
        <f t="shared" si="92"/>
        <v>6.8318</v>
      </c>
      <c r="LE10" s="181">
        <f>LE$2</f>
        <v>3.79830975215987e-5</v>
      </c>
      <c r="LF10" s="151">
        <f t="shared" si="93"/>
        <v>3853.66960391155</v>
      </c>
      <c r="LH10" s="147">
        <v>46197</v>
      </c>
      <c r="LI10" s="148">
        <v>681.95</v>
      </c>
      <c r="LJ10" s="149">
        <f t="shared" si="94"/>
        <v>6.8195</v>
      </c>
      <c r="LK10" s="181">
        <f>LK$2</f>
        <v>3.80372765309995e-5</v>
      </c>
      <c r="LL10" s="151">
        <f t="shared" si="95"/>
        <v>3855.12134320707</v>
      </c>
    </row>
    <row r="11" spans="2:324">
      <c r="B11" s="168" t="s">
        <v>231</v>
      </c>
      <c r="C11" s="168" t="s">
        <v>232</v>
      </c>
      <c r="D11" s="149">
        <f t="shared" si="96"/>
        <v>6.3692</v>
      </c>
      <c r="E11" s="181">
        <v>4.39174352217831e-5</v>
      </c>
      <c r="F11" s="151">
        <f t="shared" si="97"/>
        <v>3575.01727061483</v>
      </c>
      <c r="H11" s="168" t="s">
        <v>233</v>
      </c>
      <c r="I11" s="168" t="s">
        <v>234</v>
      </c>
      <c r="J11" s="149">
        <f t="shared" si="98"/>
        <v>6.3677</v>
      </c>
      <c r="K11" s="181">
        <f t="shared" si="99"/>
        <v>4.39174352217831e-5</v>
      </c>
      <c r="L11" s="151">
        <f t="shared" si="100"/>
        <v>3575.85941548753</v>
      </c>
      <c r="N11" s="168" t="s">
        <v>235</v>
      </c>
      <c r="O11" s="168" t="s">
        <v>236</v>
      </c>
      <c r="P11" s="149">
        <f t="shared" si="101"/>
        <v>6.3401</v>
      </c>
      <c r="Q11" s="181">
        <v>4.37636761487965e-5</v>
      </c>
      <c r="R11" s="151">
        <f t="shared" si="102"/>
        <v>3604.04410025079</v>
      </c>
      <c r="T11" s="168" t="s">
        <v>237</v>
      </c>
      <c r="U11" s="168" t="s">
        <v>145</v>
      </c>
      <c r="V11" s="149">
        <f t="shared" si="103"/>
        <v>6.364</v>
      </c>
      <c r="W11" s="181">
        <v>4.37512305033579e-5</v>
      </c>
      <c r="X11" s="151">
        <f t="shared" si="104"/>
        <v>3591.53048397234</v>
      </c>
      <c r="Z11" s="168" t="s">
        <v>238</v>
      </c>
      <c r="AA11" s="168" t="s">
        <v>239</v>
      </c>
      <c r="AB11" s="149">
        <f t="shared" si="105"/>
        <v>6.4596</v>
      </c>
      <c r="AC11" s="181">
        <v>4.35587498638789e-5</v>
      </c>
      <c r="AD11" s="151">
        <f t="shared" si="106"/>
        <v>3554.01263236114</v>
      </c>
      <c r="AF11" s="168" t="s">
        <v>240</v>
      </c>
      <c r="AG11" s="168" t="s">
        <v>241</v>
      </c>
      <c r="AH11" s="149">
        <f t="shared" si="107"/>
        <v>6.6566</v>
      </c>
      <c r="AI11" s="181">
        <v>4.31406384814495e-5</v>
      </c>
      <c r="AJ11" s="151">
        <f t="shared" si="108"/>
        <v>3482.25820989695</v>
      </c>
      <c r="AL11" s="168" t="s">
        <v>242</v>
      </c>
      <c r="AM11" s="168" t="s">
        <v>243</v>
      </c>
      <c r="AN11" s="149">
        <f t="shared" si="109"/>
        <v>6.7079</v>
      </c>
      <c r="AO11" s="181">
        <v>4.29737859905458e-5</v>
      </c>
      <c r="AP11" s="151">
        <f t="shared" si="110"/>
        <v>3469.0439630883</v>
      </c>
      <c r="AR11" s="168" t="s">
        <v>244</v>
      </c>
      <c r="AS11" s="168" t="s">
        <v>245</v>
      </c>
      <c r="AT11" s="149">
        <f t="shared" si="111"/>
        <v>6.7522</v>
      </c>
      <c r="AU11" s="181">
        <v>4.28027222531353e-5</v>
      </c>
      <c r="AV11" s="151">
        <f t="shared" si="112"/>
        <v>3460.05746275288</v>
      </c>
      <c r="AX11" s="168" t="s">
        <v>246</v>
      </c>
      <c r="AY11" s="168" t="s">
        <v>247</v>
      </c>
      <c r="AZ11" s="149">
        <f t="shared" si="113"/>
        <v>6.8388</v>
      </c>
      <c r="BA11" s="181">
        <v>4.26985482493595e-5</v>
      </c>
      <c r="BB11" s="151">
        <f t="shared" si="114"/>
        <v>3424.57741124174</v>
      </c>
      <c r="BD11" s="168" t="s">
        <v>248</v>
      </c>
      <c r="BE11" s="168" t="s">
        <v>249</v>
      </c>
      <c r="BF11" s="149">
        <f t="shared" si="115"/>
        <v>6.992</v>
      </c>
      <c r="BG11" s="181">
        <v>4.19551080344032e-5</v>
      </c>
      <c r="BH11" s="151">
        <f t="shared" si="116"/>
        <v>3408.89588100686</v>
      </c>
      <c r="BJ11" s="168" t="s">
        <v>250</v>
      </c>
      <c r="BK11" s="168" t="s">
        <v>251</v>
      </c>
      <c r="BL11" s="149">
        <f t="shared" si="117"/>
        <v>7.123</v>
      </c>
      <c r="BM11" s="181">
        <v>4.02698077116682e-5</v>
      </c>
      <c r="BN11" s="151">
        <f t="shared" si="118"/>
        <v>3486.24175207075</v>
      </c>
      <c r="BP11" s="168" t="s">
        <v>252</v>
      </c>
      <c r="BQ11" s="168" t="s">
        <v>253</v>
      </c>
      <c r="BR11" s="149">
        <f t="shared" si="119"/>
        <v>7.1281</v>
      </c>
      <c r="BS11" s="181">
        <v>4.03877221324717e-5</v>
      </c>
      <c r="BT11" s="151">
        <f t="shared" si="120"/>
        <v>3473.57640886071</v>
      </c>
      <c r="BV11" s="168" t="s">
        <v>254</v>
      </c>
      <c r="BW11" s="168" t="s">
        <v>255</v>
      </c>
      <c r="BX11" s="149">
        <f t="shared" si="0"/>
        <v>6.981</v>
      </c>
      <c r="BY11" s="181">
        <v>4.23370025402202e-5</v>
      </c>
      <c r="BZ11" s="151">
        <f t="shared" si="1"/>
        <v>3383.46941698897</v>
      </c>
      <c r="CB11" s="168" t="s">
        <v>256</v>
      </c>
      <c r="CC11" s="168" t="s">
        <v>257</v>
      </c>
      <c r="CD11" s="149">
        <f t="shared" si="2"/>
        <v>6.7222</v>
      </c>
      <c r="CE11" s="181">
        <v>4.26030461177974e-5</v>
      </c>
      <c r="CF11" s="151">
        <f t="shared" si="3"/>
        <v>3491.78840260629</v>
      </c>
      <c r="CH11" s="172">
        <v>44978</v>
      </c>
      <c r="CI11" s="168">
        <v>685.57</v>
      </c>
      <c r="CJ11" s="149">
        <f t="shared" si="121"/>
        <v>6.8557</v>
      </c>
      <c r="CK11" s="181">
        <f t="shared" si="122"/>
        <v>4.19815e-5</v>
      </c>
      <c r="CL11" s="151">
        <f t="shared" si="4"/>
        <v>3474.48341663298</v>
      </c>
      <c r="CN11" s="172">
        <v>45009</v>
      </c>
      <c r="CO11" s="168">
        <v>683.74</v>
      </c>
      <c r="CP11" s="149">
        <f t="shared" si="5"/>
        <v>6.8374</v>
      </c>
      <c r="CQ11" s="181">
        <f t="shared" si="6"/>
        <v>4.25894e-5</v>
      </c>
      <c r="CR11" s="151">
        <f t="shared" si="7"/>
        <v>3434.05692957243</v>
      </c>
      <c r="CT11" s="172">
        <v>45037</v>
      </c>
      <c r="CU11" s="168">
        <v>687.52</v>
      </c>
      <c r="CV11" s="149">
        <f t="shared" si="8"/>
        <v>6.8752</v>
      </c>
      <c r="CW11" s="181">
        <f t="shared" si="9"/>
        <v>4.26348e-5</v>
      </c>
      <c r="CX11" s="151">
        <f t="shared" si="10"/>
        <v>3411.53973215961</v>
      </c>
      <c r="CZ11" s="172">
        <v>45070</v>
      </c>
      <c r="DA11" s="168">
        <v>705.6</v>
      </c>
      <c r="DB11" s="149">
        <f t="shared" si="11"/>
        <v>7.056</v>
      </c>
      <c r="DC11" s="181">
        <f t="shared" si="12"/>
        <v>4.25804e-5</v>
      </c>
      <c r="DD11" s="151">
        <f t="shared" si="13"/>
        <v>3328.37070598375</v>
      </c>
      <c r="DF11" s="172">
        <v>45098</v>
      </c>
      <c r="DG11" s="168">
        <v>717.95</v>
      </c>
      <c r="DH11" s="149">
        <f t="shared" si="14"/>
        <v>7.1795</v>
      </c>
      <c r="DI11" s="181">
        <f t="shared" si="15"/>
        <v>4.24241138663216e-5</v>
      </c>
      <c r="DJ11" s="151">
        <f t="shared" si="16"/>
        <v>3283.16735148687</v>
      </c>
      <c r="DL11" s="172">
        <v>45131</v>
      </c>
      <c r="DM11" s="168">
        <v>714.51</v>
      </c>
      <c r="DN11" s="149">
        <f t="shared" si="17"/>
        <v>7.1451</v>
      </c>
      <c r="DO11" s="181">
        <f t="shared" si="18"/>
        <v>4.2203e-5</v>
      </c>
      <c r="DP11" s="151">
        <f t="shared" si="19"/>
        <v>3316.25841288788</v>
      </c>
      <c r="DR11" s="172">
        <v>45162</v>
      </c>
      <c r="DS11" s="168">
        <v>718.86</v>
      </c>
      <c r="DT11" s="149">
        <f t="shared" si="20"/>
        <v>7.1886</v>
      </c>
      <c r="DU11" s="181">
        <f t="shared" si="21"/>
        <v>4.14422e-5</v>
      </c>
      <c r="DV11" s="151">
        <f t="shared" si="22"/>
        <v>3356.70270968227</v>
      </c>
      <c r="DX11" s="173">
        <v>45190</v>
      </c>
      <c r="DY11" s="186" t="s">
        <v>3239</v>
      </c>
      <c r="DZ11" s="149">
        <f t="shared" si="23"/>
        <v>7.173</v>
      </c>
      <c r="EA11" s="181">
        <f t="shared" si="24"/>
        <v>4.09836e-5</v>
      </c>
      <c r="EB11" s="151">
        <f t="shared" si="25"/>
        <v>3401.64560211914</v>
      </c>
      <c r="ED11" s="173">
        <v>45223</v>
      </c>
      <c r="EE11" s="186">
        <v>717.86</v>
      </c>
      <c r="EF11" s="149">
        <f t="shared" si="26"/>
        <v>7.1786</v>
      </c>
      <c r="EG11" s="181">
        <f t="shared" si="27"/>
        <v>4.0703353956366e-5</v>
      </c>
      <c r="EH11" s="151">
        <f t="shared" si="28"/>
        <v>3422.394338729</v>
      </c>
      <c r="EJ11" s="173">
        <v>45253</v>
      </c>
      <c r="EK11" s="186">
        <v>712.12</v>
      </c>
      <c r="EL11" s="149">
        <f t="shared" si="29"/>
        <v>7.1212</v>
      </c>
      <c r="EM11" s="181">
        <f t="shared" si="30"/>
        <v>4.12031e-5</v>
      </c>
      <c r="EN11" s="151">
        <f t="shared" si="31"/>
        <v>3408.13606106051</v>
      </c>
      <c r="EP11" s="173">
        <v>45282</v>
      </c>
      <c r="EQ11" s="186">
        <v>709.53</v>
      </c>
      <c r="ER11" s="149">
        <f t="shared" si="32"/>
        <v>7.0953</v>
      </c>
      <c r="ES11" s="181">
        <f t="shared" si="33"/>
        <v>4.12371e-5</v>
      </c>
      <c r="ET11" s="151">
        <f t="shared" si="34"/>
        <v>3417.75652632765</v>
      </c>
      <c r="EV11" s="173">
        <v>45344</v>
      </c>
      <c r="EW11" s="186">
        <v>710.18</v>
      </c>
      <c r="EX11" s="149">
        <f t="shared" si="35"/>
        <v>7.1018</v>
      </c>
      <c r="EY11" s="181">
        <f t="shared" si="36"/>
        <v>4.06009e-5</v>
      </c>
      <c r="EZ11" s="151">
        <f t="shared" si="37"/>
        <v>3468.13425987647</v>
      </c>
      <c r="FB11" s="173">
        <v>45373</v>
      </c>
      <c r="FC11" s="186">
        <v>710.04</v>
      </c>
      <c r="FD11" s="149">
        <f t="shared" si="38"/>
        <v>7.1004</v>
      </c>
      <c r="FE11" s="181">
        <f t="shared" si="39"/>
        <v>4.03307e-5</v>
      </c>
      <c r="FF11" s="151">
        <f t="shared" si="40"/>
        <v>3492.05781045218</v>
      </c>
      <c r="FH11" s="173">
        <v>45405</v>
      </c>
      <c r="FI11" s="186">
        <v>710.59</v>
      </c>
      <c r="FJ11" s="149">
        <f t="shared" si="41"/>
        <v>7.1059</v>
      </c>
      <c r="FK11" s="181">
        <f t="shared" si="42"/>
        <v>3.94555e-5</v>
      </c>
      <c r="FL11" s="151">
        <f t="shared" si="43"/>
        <v>3566.75564448073</v>
      </c>
      <c r="FN11" s="173">
        <v>45436</v>
      </c>
      <c r="FO11" s="186">
        <v>711.02</v>
      </c>
      <c r="FP11" s="149">
        <f t="shared" si="44"/>
        <v>7.1102</v>
      </c>
      <c r="FQ11" s="181">
        <f t="shared" si="45"/>
        <v>3.92812e-5</v>
      </c>
      <c r="FR11" s="151">
        <f t="shared" si="46"/>
        <v>3580.41556487386</v>
      </c>
      <c r="FT11" s="173">
        <v>45464</v>
      </c>
      <c r="FU11" s="186">
        <v>711.96</v>
      </c>
      <c r="FV11" s="149">
        <f t="shared" si="47"/>
        <v>7.1196</v>
      </c>
      <c r="FW11" s="181">
        <f t="shared" si="48"/>
        <v>3.92812e-5</v>
      </c>
      <c r="FX11" s="151">
        <f t="shared" si="49"/>
        <v>3575.68834616637</v>
      </c>
      <c r="FZ11" s="173">
        <v>45497</v>
      </c>
      <c r="GA11" s="186">
        <v>713.58</v>
      </c>
      <c r="GB11" s="149">
        <f t="shared" si="50"/>
        <v>7.1358</v>
      </c>
      <c r="GC11" s="181">
        <f t="shared" si="51"/>
        <v>3.95491e-5</v>
      </c>
      <c r="GD11" s="151">
        <f t="shared" si="52"/>
        <v>3543.40444650608</v>
      </c>
      <c r="GF11" s="173">
        <v>45527</v>
      </c>
      <c r="GG11" s="186">
        <v>713.58</v>
      </c>
      <c r="GH11" s="149">
        <f t="shared" si="53"/>
        <v>7.1358</v>
      </c>
      <c r="GI11" s="181">
        <f t="shared" si="54"/>
        <v>4.01929e-5</v>
      </c>
      <c r="GJ11" s="151">
        <f t="shared" si="55"/>
        <v>3486.6470644147</v>
      </c>
      <c r="GL11" s="147">
        <v>45558</v>
      </c>
      <c r="GM11" s="152">
        <v>705.31</v>
      </c>
      <c r="GN11" s="149">
        <f t="shared" si="56"/>
        <v>7.0531</v>
      </c>
      <c r="GO11" s="181">
        <f>GO$2</f>
        <v>4.06339e-5</v>
      </c>
      <c r="GP11" s="151">
        <f t="shared" si="57"/>
        <v>3489.24489002168</v>
      </c>
      <c r="GR11" s="147">
        <v>45589</v>
      </c>
      <c r="GS11" s="152">
        <v>712.86</v>
      </c>
      <c r="GT11" s="149">
        <f t="shared" si="58"/>
        <v>7.1286</v>
      </c>
      <c r="GU11" s="181">
        <f>GU$2</f>
        <v>3.95335e-5</v>
      </c>
      <c r="GV11" s="151">
        <f t="shared" si="59"/>
        <v>3548.38298854794</v>
      </c>
      <c r="GX11" s="147">
        <v>45618</v>
      </c>
      <c r="GY11" s="177">
        <v>719.42</v>
      </c>
      <c r="GZ11" s="149">
        <f t="shared" si="123"/>
        <v>7.1942</v>
      </c>
      <c r="HA11" s="181">
        <f t="shared" si="124"/>
        <v>3.9412e-5</v>
      </c>
      <c r="HB11" s="151">
        <f t="shared" si="125"/>
        <v>3526.86648242523</v>
      </c>
      <c r="HD11" s="147">
        <v>45650</v>
      </c>
      <c r="HE11" s="152">
        <v>718.76</v>
      </c>
      <c r="HF11" s="149">
        <f t="shared" si="60"/>
        <v>7.1876</v>
      </c>
      <c r="HG11" s="181">
        <f>HG$2</f>
        <v>3.92387679026846e-5</v>
      </c>
      <c r="HH11" s="151">
        <f t="shared" si="61"/>
        <v>3545.68979909874</v>
      </c>
      <c r="HJ11" s="147">
        <v>45667</v>
      </c>
      <c r="HK11" s="152">
        <v>718.91</v>
      </c>
      <c r="HL11" s="149">
        <f t="shared" si="62"/>
        <v>7.1891</v>
      </c>
      <c r="HM11" s="181">
        <f>HM$2</f>
        <v>3.92387679026846e-5</v>
      </c>
      <c r="HN11" s="151">
        <f t="shared" si="63"/>
        <v>3544.94999374082</v>
      </c>
      <c r="HP11" s="147">
        <v>45709</v>
      </c>
      <c r="HQ11" s="148">
        <v>716.96</v>
      </c>
      <c r="HR11" s="149">
        <f t="shared" si="126"/>
        <v>7.1696</v>
      </c>
      <c r="HS11" s="181">
        <f t="shared" si="127"/>
        <v>3.91335824838095e-5</v>
      </c>
      <c r="HT11" s="151">
        <f t="shared" si="128"/>
        <v>3564.1458379825</v>
      </c>
      <c r="HV11" s="147">
        <v>45740</v>
      </c>
      <c r="HW11" s="152">
        <v>717.8</v>
      </c>
      <c r="HX11" s="149">
        <f t="shared" si="64"/>
        <v>7.178</v>
      </c>
      <c r="HY11" s="181">
        <f>HY$2</f>
        <v>3.91006842619745e-5</v>
      </c>
      <c r="HZ11" s="151">
        <f t="shared" si="65"/>
        <v>3562.97018668153</v>
      </c>
      <c r="IB11" s="170">
        <v>45770</v>
      </c>
      <c r="IC11" s="152">
        <v>721.16</v>
      </c>
      <c r="ID11" s="149">
        <f t="shared" si="66"/>
        <v>7.2116</v>
      </c>
      <c r="IE11" s="181">
        <f>IE$2</f>
        <v>3.84541434339527e-5</v>
      </c>
      <c r="IF11" s="151">
        <f t="shared" si="67"/>
        <v>3605.99589550191</v>
      </c>
      <c r="IH11" s="170">
        <v>45800</v>
      </c>
      <c r="II11" s="152">
        <v>719.19</v>
      </c>
      <c r="IJ11" s="149">
        <f t="shared" si="68"/>
        <v>7.1919</v>
      </c>
      <c r="IK11" s="181">
        <f>IK$2</f>
        <v>3.84763370527111e-5</v>
      </c>
      <c r="IL11" s="151">
        <f t="shared" si="69"/>
        <v>3613.78773342246</v>
      </c>
      <c r="IN11" s="170">
        <v>45831</v>
      </c>
      <c r="IO11" s="152">
        <v>717.1</v>
      </c>
      <c r="IP11" s="149">
        <f t="shared" si="70"/>
        <v>7.171</v>
      </c>
      <c r="IQ11" s="181">
        <f>IQ$2</f>
        <v>3.83215175320905e-5</v>
      </c>
      <c r="IR11" s="151">
        <f t="shared" si="71"/>
        <v>3638.96248779843</v>
      </c>
      <c r="IT11" s="147">
        <v>45862</v>
      </c>
      <c r="IU11" s="152">
        <v>713.85</v>
      </c>
      <c r="IV11" s="149">
        <f t="shared" si="72"/>
        <v>7.1385</v>
      </c>
      <c r="IW11" s="181">
        <f>IW$2</f>
        <v>3.81279191688141e-5</v>
      </c>
      <c r="IX11" s="151">
        <f t="shared" si="73"/>
        <v>3674.09119562907</v>
      </c>
      <c r="IZ11" s="147">
        <v>45891</v>
      </c>
      <c r="JA11" s="152">
        <v>713.21</v>
      </c>
      <c r="JB11" s="149">
        <f t="shared" si="74"/>
        <v>7.1321</v>
      </c>
      <c r="JC11" s="181">
        <f>JC$2</f>
        <v>3.79146919431273e-5</v>
      </c>
      <c r="JD11" s="151">
        <f t="shared" si="75"/>
        <v>3698.06929235435</v>
      </c>
      <c r="JF11" s="147">
        <v>45923</v>
      </c>
      <c r="JG11" s="152">
        <v>710.57</v>
      </c>
      <c r="JH11" s="149">
        <f t="shared" si="76"/>
        <v>7.1057</v>
      </c>
      <c r="JI11" s="181">
        <f>JI$2</f>
        <v>3.78486809734709e-5</v>
      </c>
      <c r="JJ11" s="151">
        <f t="shared" si="77"/>
        <v>3718.28250559382</v>
      </c>
      <c r="JL11" s="147">
        <v>45954</v>
      </c>
      <c r="JM11" s="148">
        <v>709.28</v>
      </c>
      <c r="JN11" s="149">
        <f t="shared" si="78"/>
        <v>7.0928</v>
      </c>
      <c r="JO11" s="181">
        <f>JO$2</f>
        <v>3.79794910748178e-5</v>
      </c>
      <c r="JP11" s="151">
        <f t="shared" si="79"/>
        <v>3712.21520415086</v>
      </c>
      <c r="JR11" s="147">
        <v>45982</v>
      </c>
      <c r="JS11" s="148">
        <v>708.75</v>
      </c>
      <c r="JT11" s="149">
        <f t="shared" si="80"/>
        <v>7.0875</v>
      </c>
      <c r="JU11" s="181">
        <f>JU$2</f>
        <v>3.79139731948208e-5</v>
      </c>
      <c r="JV11" s="151">
        <f t="shared" si="81"/>
        <v>3721.41093474428</v>
      </c>
      <c r="JX11" s="147">
        <v>46015</v>
      </c>
      <c r="JY11" s="148">
        <v>704.71</v>
      </c>
      <c r="JZ11" s="149">
        <f t="shared" si="82"/>
        <v>7.0471</v>
      </c>
      <c r="KA11" s="181">
        <f>KA$2</f>
        <v>3.80734818199161e-5</v>
      </c>
      <c r="KB11" s="151">
        <f t="shared" si="83"/>
        <v>3727.06503384335</v>
      </c>
      <c r="KD11" s="147">
        <v>46045</v>
      </c>
      <c r="KE11" s="148">
        <v>699.29</v>
      </c>
      <c r="KF11" s="149">
        <f t="shared" si="84"/>
        <v>6.9929</v>
      </c>
      <c r="KG11" s="181">
        <f>KG$2</f>
        <v>3.84615384615343e-5</v>
      </c>
      <c r="KH11" s="151">
        <f t="shared" si="85"/>
        <v>3718.05688627076</v>
      </c>
      <c r="KJ11" s="147">
        <v>46065</v>
      </c>
      <c r="KK11" s="148">
        <v>694.57</v>
      </c>
      <c r="KL11" s="149">
        <f t="shared" si="86"/>
        <v>6.9457</v>
      </c>
      <c r="KM11" s="181">
        <f>KM$2</f>
        <v>3.83509108341314e-5</v>
      </c>
      <c r="KN11" s="151">
        <f t="shared" si="87"/>
        <v>3754.12125487721</v>
      </c>
      <c r="KP11" s="147">
        <v>46105</v>
      </c>
      <c r="KQ11" s="148">
        <v>689.43</v>
      </c>
      <c r="KR11" s="149">
        <f t="shared" si="88"/>
        <v>6.8943</v>
      </c>
      <c r="KS11" s="181">
        <f>KS$2</f>
        <v>3.79578667678839e-5</v>
      </c>
      <c r="KT11" s="151">
        <f t="shared" si="89"/>
        <v>3821.27264551914</v>
      </c>
      <c r="KV11" s="147">
        <v>46135</v>
      </c>
      <c r="KW11" s="148">
        <v>686.5</v>
      </c>
      <c r="KX11" s="149">
        <f t="shared" si="90"/>
        <v>6.865</v>
      </c>
      <c r="KY11" s="181">
        <f>KY$2</f>
        <v>3.79420245864298e-5</v>
      </c>
      <c r="KZ11" s="151">
        <f t="shared" si="91"/>
        <v>3839.18426802644</v>
      </c>
      <c r="LB11" s="147">
        <v>46164</v>
      </c>
      <c r="LC11" s="148">
        <v>683.73</v>
      </c>
      <c r="LD11" s="149">
        <f t="shared" si="92"/>
        <v>6.8373</v>
      </c>
      <c r="LE11" s="181">
        <f>LE$2</f>
        <v>3.79830975215987e-5</v>
      </c>
      <c r="LF11" s="151">
        <f t="shared" si="93"/>
        <v>3850.56966931434</v>
      </c>
      <c r="LH11" s="147">
        <v>46196</v>
      </c>
      <c r="LI11" s="148">
        <v>681.71</v>
      </c>
      <c r="LJ11" s="149">
        <f t="shared" si="94"/>
        <v>6.8171</v>
      </c>
      <c r="LK11" s="181">
        <f>LK$2</f>
        <v>3.80372765309995e-5</v>
      </c>
      <c r="LL11" s="151">
        <f t="shared" si="95"/>
        <v>3856.47856126514</v>
      </c>
    </row>
    <row r="12" spans="2:324">
      <c r="B12" s="168" t="s">
        <v>260</v>
      </c>
      <c r="C12" s="168" t="s">
        <v>261</v>
      </c>
      <c r="D12" s="149">
        <f t="shared" si="96"/>
        <v>6.3651</v>
      </c>
      <c r="E12" s="181">
        <v>4.39174352217831e-5</v>
      </c>
      <c r="F12" s="151">
        <f t="shared" si="97"/>
        <v>3577.32007352594</v>
      </c>
      <c r="H12" s="168" t="s">
        <v>262</v>
      </c>
      <c r="I12" s="168" t="s">
        <v>263</v>
      </c>
      <c r="J12" s="149">
        <f t="shared" si="98"/>
        <v>6.3542</v>
      </c>
      <c r="K12" s="181">
        <f t="shared" si="99"/>
        <v>4.39174352217831e-5</v>
      </c>
      <c r="L12" s="151">
        <f t="shared" si="100"/>
        <v>3583.45661137515</v>
      </c>
      <c r="N12" s="168" t="s">
        <v>264</v>
      </c>
      <c r="O12" s="168" t="s">
        <v>265</v>
      </c>
      <c r="P12" s="149">
        <f t="shared" si="101"/>
        <v>6.3343</v>
      </c>
      <c r="Q12" s="181">
        <v>4.37636761487965e-5</v>
      </c>
      <c r="R12" s="151">
        <f t="shared" si="102"/>
        <v>3607.34414220987</v>
      </c>
      <c r="T12" s="168" t="s">
        <v>266</v>
      </c>
      <c r="U12" s="168" t="s">
        <v>267</v>
      </c>
      <c r="V12" s="149">
        <f t="shared" si="103"/>
        <v>6.3558</v>
      </c>
      <c r="W12" s="181">
        <v>4.37512305033579e-5</v>
      </c>
      <c r="X12" s="151">
        <f t="shared" si="104"/>
        <v>3596.16413354731</v>
      </c>
      <c r="Z12" s="168" t="s">
        <v>268</v>
      </c>
      <c r="AA12" s="168" t="s">
        <v>269</v>
      </c>
      <c r="AB12" s="149">
        <f t="shared" si="105"/>
        <v>6.4098</v>
      </c>
      <c r="AC12" s="181">
        <v>4.35587498638789e-5</v>
      </c>
      <c r="AD12" s="151">
        <f t="shared" si="106"/>
        <v>3581.62501170083</v>
      </c>
      <c r="AF12" s="168" t="s">
        <v>270</v>
      </c>
      <c r="AG12" s="168" t="s">
        <v>271</v>
      </c>
      <c r="AH12" s="149">
        <f t="shared" si="107"/>
        <v>6.6756</v>
      </c>
      <c r="AI12" s="181">
        <v>4.31406384814495e-5</v>
      </c>
      <c r="AJ12" s="151">
        <f t="shared" si="108"/>
        <v>3472.34705494637</v>
      </c>
      <c r="AL12" s="168" t="s">
        <v>272</v>
      </c>
      <c r="AM12" s="168" t="s">
        <v>273</v>
      </c>
      <c r="AN12" s="149">
        <f t="shared" si="109"/>
        <v>6.7109</v>
      </c>
      <c r="AO12" s="181">
        <v>4.29737859905458e-5</v>
      </c>
      <c r="AP12" s="151">
        <f t="shared" si="110"/>
        <v>3467.49318273257</v>
      </c>
      <c r="AR12" s="168" t="s">
        <v>274</v>
      </c>
      <c r="AS12" s="168" t="s">
        <v>275</v>
      </c>
      <c r="AT12" s="149">
        <f t="shared" si="111"/>
        <v>6.762</v>
      </c>
      <c r="AU12" s="181">
        <v>4.28027222531353e-5</v>
      </c>
      <c r="AV12" s="151">
        <f t="shared" si="112"/>
        <v>3455.04288671991</v>
      </c>
      <c r="AX12" s="168" t="s">
        <v>276</v>
      </c>
      <c r="AY12" s="168" t="s">
        <v>277</v>
      </c>
      <c r="AZ12" s="149">
        <f t="shared" si="113"/>
        <v>6.8523</v>
      </c>
      <c r="BA12" s="181">
        <v>4.26985482493595e-5</v>
      </c>
      <c r="BB12" s="151">
        <f t="shared" si="114"/>
        <v>3417.83050946398</v>
      </c>
      <c r="BD12" s="168" t="s">
        <v>278</v>
      </c>
      <c r="BE12" s="168" t="s">
        <v>279</v>
      </c>
      <c r="BF12" s="149">
        <f t="shared" si="115"/>
        <v>6.9798</v>
      </c>
      <c r="BG12" s="181">
        <v>4.19551080344032e-5</v>
      </c>
      <c r="BH12" s="151">
        <f t="shared" si="116"/>
        <v>3414.85429381931</v>
      </c>
      <c r="BJ12" s="168" t="s">
        <v>280</v>
      </c>
      <c r="BK12" s="168" t="s">
        <v>281</v>
      </c>
      <c r="BL12" s="149">
        <f t="shared" si="117"/>
        <v>7.1186</v>
      </c>
      <c r="BM12" s="181">
        <v>4.02698077116682e-5</v>
      </c>
      <c r="BN12" s="151">
        <f t="shared" si="118"/>
        <v>3488.39659483606</v>
      </c>
      <c r="BP12" s="168" t="s">
        <v>282</v>
      </c>
      <c r="BQ12" s="168" t="s">
        <v>283</v>
      </c>
      <c r="BR12" s="149">
        <f t="shared" si="119"/>
        <v>7.1667</v>
      </c>
      <c r="BS12" s="181">
        <v>4.03877221324717e-5</v>
      </c>
      <c r="BT12" s="151">
        <f t="shared" si="120"/>
        <v>3454.86765177837</v>
      </c>
      <c r="BV12" s="168" t="s">
        <v>284</v>
      </c>
      <c r="BW12" s="168" t="s">
        <v>285</v>
      </c>
      <c r="BX12" s="149">
        <f t="shared" si="0"/>
        <v>6.9713</v>
      </c>
      <c r="BY12" s="181">
        <v>4.23370025402202e-5</v>
      </c>
      <c r="BZ12" s="151">
        <f t="shared" si="1"/>
        <v>3388.1772409737</v>
      </c>
      <c r="CB12" s="168" t="s">
        <v>286</v>
      </c>
      <c r="CC12" s="168" t="s">
        <v>287</v>
      </c>
      <c r="CD12" s="149">
        <f t="shared" si="2"/>
        <v>6.7135</v>
      </c>
      <c r="CE12" s="181">
        <v>4.26030461177974e-5</v>
      </c>
      <c r="CF12" s="151">
        <f t="shared" si="3"/>
        <v>3496.31339837641</v>
      </c>
      <c r="CH12" s="172">
        <v>44977</v>
      </c>
      <c r="CI12" s="168">
        <v>686.43</v>
      </c>
      <c r="CJ12" s="149">
        <f t="shared" si="121"/>
        <v>6.8643</v>
      </c>
      <c r="CK12" s="181">
        <f t="shared" si="122"/>
        <v>4.19815e-5</v>
      </c>
      <c r="CL12" s="151">
        <f t="shared" si="4"/>
        <v>3470.13037883116</v>
      </c>
      <c r="CN12" s="172">
        <v>45008</v>
      </c>
      <c r="CO12" s="168">
        <v>687.09</v>
      </c>
      <c r="CP12" s="149">
        <f t="shared" si="5"/>
        <v>6.8709</v>
      </c>
      <c r="CQ12" s="181">
        <f t="shared" si="6"/>
        <v>4.25894e-5</v>
      </c>
      <c r="CR12" s="151">
        <f t="shared" si="7"/>
        <v>3417.31372167525</v>
      </c>
      <c r="CT12" s="172">
        <v>45036</v>
      </c>
      <c r="CU12" s="168">
        <v>689.87</v>
      </c>
      <c r="CV12" s="149">
        <f t="shared" si="8"/>
        <v>6.8987</v>
      </c>
      <c r="CW12" s="181">
        <f t="shared" si="9"/>
        <v>4.26348e-5</v>
      </c>
      <c r="CX12" s="151">
        <f t="shared" si="10"/>
        <v>3399.91853052659</v>
      </c>
      <c r="CZ12" s="172">
        <v>45069</v>
      </c>
      <c r="DA12" s="168">
        <v>703.26</v>
      </c>
      <c r="DB12" s="149">
        <f t="shared" si="11"/>
        <v>7.0326</v>
      </c>
      <c r="DC12" s="181">
        <f t="shared" si="12"/>
        <v>4.25804e-5</v>
      </c>
      <c r="DD12" s="151">
        <f t="shared" si="13"/>
        <v>3339.44539735252</v>
      </c>
      <c r="DF12" s="172">
        <v>45097</v>
      </c>
      <c r="DG12" s="168">
        <v>715.96</v>
      </c>
      <c r="DH12" s="149">
        <f t="shared" si="14"/>
        <v>7.1596</v>
      </c>
      <c r="DI12" s="181">
        <f t="shared" si="15"/>
        <v>4.24241138663216e-5</v>
      </c>
      <c r="DJ12" s="151">
        <f t="shared" si="16"/>
        <v>3292.29286552321</v>
      </c>
      <c r="DL12" s="172">
        <v>45128</v>
      </c>
      <c r="DM12" s="168">
        <v>714.56</v>
      </c>
      <c r="DN12" s="149">
        <f t="shared" si="17"/>
        <v>7.1456</v>
      </c>
      <c r="DO12" s="181">
        <f t="shared" si="18"/>
        <v>4.2203e-5</v>
      </c>
      <c r="DP12" s="151">
        <f t="shared" si="19"/>
        <v>3316.02636390578</v>
      </c>
      <c r="DR12" s="172">
        <v>45161</v>
      </c>
      <c r="DS12" s="168">
        <v>719.88</v>
      </c>
      <c r="DT12" s="149">
        <f t="shared" si="20"/>
        <v>7.1988</v>
      </c>
      <c r="DU12" s="181">
        <f t="shared" si="21"/>
        <v>4.14422e-5</v>
      </c>
      <c r="DV12" s="151">
        <f t="shared" si="22"/>
        <v>3351.94658815663</v>
      </c>
      <c r="DX12" s="173">
        <v>45189</v>
      </c>
      <c r="DY12" s="186" t="s">
        <v>3288</v>
      </c>
      <c r="DZ12" s="149">
        <f t="shared" si="23"/>
        <v>7.1732</v>
      </c>
      <c r="EA12" s="181">
        <f t="shared" si="24"/>
        <v>4.09836e-5</v>
      </c>
      <c r="EB12" s="151">
        <f t="shared" si="25"/>
        <v>3401.55075893613</v>
      </c>
      <c r="ED12" s="173">
        <v>45222</v>
      </c>
      <c r="EE12" s="186">
        <v>717.92</v>
      </c>
      <c r="EF12" s="149">
        <f t="shared" si="26"/>
        <v>7.1792</v>
      </c>
      <c r="EG12" s="181">
        <f t="shared" si="27"/>
        <v>4.0703353956366e-5</v>
      </c>
      <c r="EH12" s="151">
        <f t="shared" si="28"/>
        <v>3422.10831290394</v>
      </c>
      <c r="EJ12" s="173">
        <v>45252</v>
      </c>
      <c r="EK12" s="186">
        <v>712.54</v>
      </c>
      <c r="EL12" s="149">
        <f t="shared" si="29"/>
        <v>7.1254</v>
      </c>
      <c r="EM12" s="181">
        <f t="shared" si="30"/>
        <v>4.12031e-5</v>
      </c>
      <c r="EN12" s="151">
        <f t="shared" si="31"/>
        <v>3406.12716732031</v>
      </c>
      <c r="EP12" s="173">
        <v>45281</v>
      </c>
      <c r="EQ12" s="186">
        <v>710.12</v>
      </c>
      <c r="ER12" s="149">
        <f t="shared" si="32"/>
        <v>7.1012</v>
      </c>
      <c r="ES12" s="181">
        <f t="shared" si="33"/>
        <v>4.12371e-5</v>
      </c>
      <c r="ET12" s="151">
        <f t="shared" si="34"/>
        <v>3414.91689872874</v>
      </c>
      <c r="EV12" s="173">
        <v>45343</v>
      </c>
      <c r="EW12" s="186">
        <v>710.3</v>
      </c>
      <c r="EX12" s="149">
        <f t="shared" si="35"/>
        <v>7.103</v>
      </c>
      <c r="EY12" s="181">
        <f t="shared" si="36"/>
        <v>4.06009e-5</v>
      </c>
      <c r="EZ12" s="151">
        <f t="shared" si="37"/>
        <v>3467.54834390971</v>
      </c>
      <c r="FB12" s="173">
        <v>45372</v>
      </c>
      <c r="FC12" s="186">
        <v>709.42</v>
      </c>
      <c r="FD12" s="149">
        <f t="shared" si="38"/>
        <v>7.0942</v>
      </c>
      <c r="FE12" s="181">
        <f t="shared" si="39"/>
        <v>4.03307e-5</v>
      </c>
      <c r="FF12" s="151">
        <f t="shared" si="40"/>
        <v>3495.10970614511</v>
      </c>
      <c r="FH12" s="173">
        <v>45404</v>
      </c>
      <c r="FI12" s="186">
        <v>710.43</v>
      </c>
      <c r="FJ12" s="149">
        <f t="shared" si="41"/>
        <v>7.1043</v>
      </c>
      <c r="FK12" s="181">
        <f t="shared" si="42"/>
        <v>3.94555e-5</v>
      </c>
      <c r="FL12" s="151">
        <f t="shared" si="43"/>
        <v>3567.55893390139</v>
      </c>
      <c r="FN12" s="173">
        <v>45435</v>
      </c>
      <c r="FO12" s="186">
        <v>710.98</v>
      </c>
      <c r="FP12" s="149">
        <f t="shared" si="44"/>
        <v>7.1098</v>
      </c>
      <c r="FQ12" s="181">
        <f t="shared" si="45"/>
        <v>3.92812e-5</v>
      </c>
      <c r="FR12" s="151">
        <f t="shared" si="46"/>
        <v>3580.61700038906</v>
      </c>
      <c r="FT12" s="173">
        <v>45463</v>
      </c>
      <c r="FU12" s="186">
        <v>711.92</v>
      </c>
      <c r="FV12" s="149">
        <f t="shared" si="47"/>
        <v>7.1192</v>
      </c>
      <c r="FW12" s="181">
        <f t="shared" si="48"/>
        <v>3.92812e-5</v>
      </c>
      <c r="FX12" s="151">
        <f t="shared" si="49"/>
        <v>3575.88925010761</v>
      </c>
      <c r="FZ12" s="173">
        <v>45496</v>
      </c>
      <c r="GA12" s="186">
        <v>713.34</v>
      </c>
      <c r="GB12" s="149">
        <f t="shared" si="50"/>
        <v>7.1334</v>
      </c>
      <c r="GC12" s="181">
        <f t="shared" si="51"/>
        <v>3.95491e-5</v>
      </c>
      <c r="GD12" s="151">
        <f t="shared" si="52"/>
        <v>3544.59660882302</v>
      </c>
      <c r="GF12" s="173">
        <v>45526</v>
      </c>
      <c r="GG12" s="186">
        <v>712.28</v>
      </c>
      <c r="GH12" s="149">
        <f t="shared" si="53"/>
        <v>7.1228</v>
      </c>
      <c r="GI12" s="181">
        <f t="shared" si="54"/>
        <v>4.01929e-5</v>
      </c>
      <c r="GJ12" s="151">
        <f t="shared" si="55"/>
        <v>3493.01063096682</v>
      </c>
      <c r="GL12" s="147">
        <v>45555</v>
      </c>
      <c r="GM12" s="152">
        <v>706.44</v>
      </c>
      <c r="GN12" s="149">
        <f t="shared" si="56"/>
        <v>7.0644</v>
      </c>
      <c r="GO12" s="181">
        <f>GO$2</f>
        <v>4.06339e-5</v>
      </c>
      <c r="GP12" s="151">
        <f t="shared" si="57"/>
        <v>3483.66359971291</v>
      </c>
      <c r="GR12" s="147">
        <v>45588</v>
      </c>
      <c r="GS12" s="152">
        <v>712.45</v>
      </c>
      <c r="GT12" s="149">
        <f t="shared" si="58"/>
        <v>7.1245</v>
      </c>
      <c r="GU12" s="181">
        <f>GU$2</f>
        <v>3.95335e-5</v>
      </c>
      <c r="GV12" s="151">
        <f t="shared" si="59"/>
        <v>3550.42500837432</v>
      </c>
      <c r="GX12" s="147">
        <v>45617</v>
      </c>
      <c r="GY12" s="177">
        <v>719.34</v>
      </c>
      <c r="GZ12" s="149">
        <f t="shared" si="123"/>
        <v>7.1934</v>
      </c>
      <c r="HA12" s="181">
        <f t="shared" si="124"/>
        <v>3.9412e-5</v>
      </c>
      <c r="HB12" s="151">
        <f t="shared" si="125"/>
        <v>3527.2587160263</v>
      </c>
      <c r="HD12" s="147">
        <v>45649</v>
      </c>
      <c r="HE12" s="152">
        <v>718.7</v>
      </c>
      <c r="HF12" s="149">
        <f t="shared" si="60"/>
        <v>7.187</v>
      </c>
      <c r="HG12" s="181">
        <f>HG$2</f>
        <v>3.92387679026846e-5</v>
      </c>
      <c r="HH12" s="151">
        <f t="shared" si="61"/>
        <v>3545.98580770866</v>
      </c>
      <c r="HJ12" s="147">
        <v>45666</v>
      </c>
      <c r="HK12" s="152">
        <v>718.86</v>
      </c>
      <c r="HL12" s="149">
        <f t="shared" si="62"/>
        <v>7.1886</v>
      </c>
      <c r="HM12" s="181">
        <f>HM$2</f>
        <v>3.92387679026846e-5</v>
      </c>
      <c r="HN12" s="151">
        <f t="shared" si="63"/>
        <v>3545.19656122223</v>
      </c>
      <c r="HP12" s="147">
        <v>45708</v>
      </c>
      <c r="HQ12" s="148">
        <v>717.12</v>
      </c>
      <c r="HR12" s="149">
        <f t="shared" si="126"/>
        <v>7.1712</v>
      </c>
      <c r="HS12" s="181">
        <f t="shared" si="127"/>
        <v>3.91335824838095e-5</v>
      </c>
      <c r="HT12" s="151">
        <f t="shared" si="128"/>
        <v>3563.35062472101</v>
      </c>
      <c r="HV12" s="147">
        <v>45737</v>
      </c>
      <c r="HW12" s="152">
        <v>717.6</v>
      </c>
      <c r="HX12" s="149">
        <f t="shared" si="64"/>
        <v>7.176</v>
      </c>
      <c r="HY12" s="181">
        <f>HY$2</f>
        <v>3.91006842619745e-5</v>
      </c>
      <c r="HZ12" s="151">
        <f t="shared" si="65"/>
        <v>3563.96321070235</v>
      </c>
      <c r="IB12" s="170">
        <v>45769</v>
      </c>
      <c r="IC12" s="152">
        <v>720.74</v>
      </c>
      <c r="ID12" s="149">
        <f t="shared" si="66"/>
        <v>7.2074</v>
      </c>
      <c r="IE12" s="181">
        <f>IE$2</f>
        <v>3.84541434339527e-5</v>
      </c>
      <c r="IF12" s="151">
        <f t="shared" si="67"/>
        <v>3608.09723339922</v>
      </c>
      <c r="IH12" s="170">
        <v>45799</v>
      </c>
      <c r="II12" s="152">
        <v>719.03</v>
      </c>
      <c r="IJ12" s="149">
        <f t="shared" si="68"/>
        <v>7.1903</v>
      </c>
      <c r="IK12" s="181">
        <f>IK$2</f>
        <v>3.84763370527111e-5</v>
      </c>
      <c r="IL12" s="151">
        <f t="shared" si="69"/>
        <v>3614.59188072834</v>
      </c>
      <c r="IN12" s="170">
        <v>45828</v>
      </c>
      <c r="IO12" s="152">
        <v>716.95</v>
      </c>
      <c r="IP12" s="149">
        <f t="shared" si="70"/>
        <v>7.1695</v>
      </c>
      <c r="IQ12" s="181">
        <f>IQ$2</f>
        <v>3.83215175320905e-5</v>
      </c>
      <c r="IR12" s="151">
        <f t="shared" si="71"/>
        <v>3639.72383011403</v>
      </c>
      <c r="IT12" s="147">
        <v>45861</v>
      </c>
      <c r="IU12" s="152">
        <v>714.14</v>
      </c>
      <c r="IV12" s="149">
        <f t="shared" si="72"/>
        <v>7.1414</v>
      </c>
      <c r="IW12" s="181">
        <f>IW$2</f>
        <v>3.81279191688141e-5</v>
      </c>
      <c r="IX12" s="151">
        <f t="shared" si="73"/>
        <v>3672.59921023863</v>
      </c>
      <c r="IZ12" s="147">
        <v>45890</v>
      </c>
      <c r="JA12" s="152">
        <v>712.87</v>
      </c>
      <c r="JB12" s="149">
        <f t="shared" si="74"/>
        <v>7.1287</v>
      </c>
      <c r="JC12" s="181">
        <f>JC$2</f>
        <v>3.79146919431273e-5</v>
      </c>
      <c r="JD12" s="151">
        <f t="shared" si="75"/>
        <v>3699.83306914311</v>
      </c>
      <c r="JF12" s="147">
        <v>45922</v>
      </c>
      <c r="JG12" s="152">
        <v>711.06</v>
      </c>
      <c r="JH12" s="149">
        <f t="shared" si="76"/>
        <v>7.1106</v>
      </c>
      <c r="JI12" s="181">
        <f>JI$2</f>
        <v>3.78486809734709e-5</v>
      </c>
      <c r="JJ12" s="151">
        <f t="shared" si="77"/>
        <v>3715.72019238855</v>
      </c>
      <c r="JL12" s="147">
        <v>45953</v>
      </c>
      <c r="JM12" s="148">
        <v>709.18</v>
      </c>
      <c r="JN12" s="149">
        <f t="shared" si="78"/>
        <v>7.0918</v>
      </c>
      <c r="JO12" s="181">
        <f>JO$2</f>
        <v>3.79794910748178e-5</v>
      </c>
      <c r="JP12" s="151">
        <f t="shared" si="79"/>
        <v>3712.73865591264</v>
      </c>
      <c r="JR12" s="147">
        <v>45981</v>
      </c>
      <c r="JS12" s="148">
        <v>709.05</v>
      </c>
      <c r="JT12" s="149">
        <f t="shared" si="80"/>
        <v>7.0905</v>
      </c>
      <c r="JU12" s="181">
        <f>JU$2</f>
        <v>3.79139731948208e-5</v>
      </c>
      <c r="JV12" s="151">
        <f t="shared" si="81"/>
        <v>3719.83640081801</v>
      </c>
      <c r="JX12" s="147">
        <v>46014</v>
      </c>
      <c r="JY12" s="148">
        <v>705.23</v>
      </c>
      <c r="JZ12" s="149">
        <f t="shared" si="82"/>
        <v>7.0523</v>
      </c>
      <c r="KA12" s="181">
        <f>KA$2</f>
        <v>3.80734818199161e-5</v>
      </c>
      <c r="KB12" s="151">
        <f t="shared" si="83"/>
        <v>3724.31688952504</v>
      </c>
      <c r="KD12" s="147">
        <v>46044</v>
      </c>
      <c r="KE12" s="148">
        <v>700.19</v>
      </c>
      <c r="KF12" s="149">
        <f t="shared" si="84"/>
        <v>7.0019</v>
      </c>
      <c r="KG12" s="181">
        <f>KG$2</f>
        <v>3.84615384615343e-5</v>
      </c>
      <c r="KH12" s="151">
        <f t="shared" si="85"/>
        <v>3713.27782459087</v>
      </c>
      <c r="KJ12" s="147">
        <v>46064</v>
      </c>
      <c r="KK12" s="148">
        <v>694.38</v>
      </c>
      <c r="KL12" s="149">
        <f t="shared" si="86"/>
        <v>6.9438</v>
      </c>
      <c r="KM12" s="181">
        <f>KM$2</f>
        <v>3.83509108341314e-5</v>
      </c>
      <c r="KN12" s="151">
        <f t="shared" si="87"/>
        <v>3755.14847777883</v>
      </c>
      <c r="KP12" s="147">
        <v>46104</v>
      </c>
      <c r="KQ12" s="148">
        <v>690.41</v>
      </c>
      <c r="KR12" s="149">
        <f t="shared" si="88"/>
        <v>6.9041</v>
      </c>
      <c r="KS12" s="181">
        <f>KS$2</f>
        <v>3.79578667678839e-5</v>
      </c>
      <c r="KT12" s="151">
        <f t="shared" si="89"/>
        <v>3815.84855375829</v>
      </c>
      <c r="KV12" s="147">
        <v>46134</v>
      </c>
      <c r="KW12" s="148">
        <v>686.35</v>
      </c>
      <c r="KX12" s="149">
        <f t="shared" si="90"/>
        <v>6.8635</v>
      </c>
      <c r="KY12" s="181">
        <f>KY$2</f>
        <v>3.79420245864298e-5</v>
      </c>
      <c r="KZ12" s="151">
        <f t="shared" si="91"/>
        <v>3840.02331172164</v>
      </c>
      <c r="LB12" s="147">
        <v>46163</v>
      </c>
      <c r="LC12" s="148">
        <v>683.49</v>
      </c>
      <c r="LD12" s="149">
        <f t="shared" si="92"/>
        <v>6.8349</v>
      </c>
      <c r="LE12" s="181">
        <f>LE$2</f>
        <v>3.79830975215987e-5</v>
      </c>
      <c r="LF12" s="151">
        <f t="shared" si="93"/>
        <v>3851.921754525</v>
      </c>
      <c r="LH12" s="147">
        <v>46195</v>
      </c>
      <c r="LI12" s="148">
        <v>681.5</v>
      </c>
      <c r="LJ12" s="149">
        <f t="shared" si="94"/>
        <v>6.815</v>
      </c>
      <c r="LK12" s="181">
        <f>LK$2</f>
        <v>3.80372765309995e-5</v>
      </c>
      <c r="LL12" s="151">
        <f t="shared" si="95"/>
        <v>3857.66691122533</v>
      </c>
    </row>
    <row r="13" spans="2:324">
      <c r="B13" s="168" t="s">
        <v>291</v>
      </c>
      <c r="C13" s="168" t="s">
        <v>292</v>
      </c>
      <c r="D13" s="149">
        <f t="shared" si="96"/>
        <v>6.3703</v>
      </c>
      <c r="E13" s="181">
        <v>4.39174352217831e-5</v>
      </c>
      <c r="F13" s="151">
        <f t="shared" si="97"/>
        <v>3574.39994976688</v>
      </c>
      <c r="H13" s="168" t="s">
        <v>293</v>
      </c>
      <c r="I13" s="168" t="s">
        <v>294</v>
      </c>
      <c r="J13" s="149">
        <f t="shared" si="98"/>
        <v>6.3658</v>
      </c>
      <c r="K13" s="181">
        <f t="shared" si="99"/>
        <v>4.39174352217831e-5</v>
      </c>
      <c r="L13" s="151">
        <f t="shared" si="100"/>
        <v>3576.92670206415</v>
      </c>
      <c r="N13" s="168" t="s">
        <v>295</v>
      </c>
      <c r="O13" s="168" t="s">
        <v>296</v>
      </c>
      <c r="P13" s="149">
        <f t="shared" si="101"/>
        <v>6.3321</v>
      </c>
      <c r="Q13" s="181">
        <v>4.37636761487965e-5</v>
      </c>
      <c r="R13" s="151">
        <f t="shared" si="102"/>
        <v>3608.59746371662</v>
      </c>
      <c r="T13" s="168" t="s">
        <v>297</v>
      </c>
      <c r="U13" s="168" t="s">
        <v>298</v>
      </c>
      <c r="V13" s="149">
        <f t="shared" si="103"/>
        <v>6.3664</v>
      </c>
      <c r="W13" s="181">
        <v>4.37512305033579e-5</v>
      </c>
      <c r="X13" s="151">
        <f t="shared" si="104"/>
        <v>3590.17655189746</v>
      </c>
      <c r="Z13" s="168" t="s">
        <v>299</v>
      </c>
      <c r="AA13" s="168" t="s">
        <v>300</v>
      </c>
      <c r="AB13" s="149">
        <f t="shared" si="105"/>
        <v>6.3996</v>
      </c>
      <c r="AC13" s="181">
        <v>4.35587498638789e-5</v>
      </c>
      <c r="AD13" s="151">
        <f t="shared" si="106"/>
        <v>3587.33358334896</v>
      </c>
      <c r="AF13" s="168" t="s">
        <v>301</v>
      </c>
      <c r="AG13" s="168" t="s">
        <v>302</v>
      </c>
      <c r="AH13" s="149">
        <f t="shared" si="107"/>
        <v>6.7487</v>
      </c>
      <c r="AI13" s="181">
        <v>4.31406384814495e-5</v>
      </c>
      <c r="AJ13" s="151">
        <f t="shared" si="108"/>
        <v>3434.73557870405</v>
      </c>
      <c r="AL13" s="168" t="s">
        <v>303</v>
      </c>
      <c r="AM13" s="168" t="s">
        <v>304</v>
      </c>
      <c r="AN13" s="149">
        <f t="shared" si="109"/>
        <v>6.6851</v>
      </c>
      <c r="AO13" s="181">
        <v>4.29737859905458e-5</v>
      </c>
      <c r="AP13" s="151">
        <f t="shared" si="110"/>
        <v>3480.87537957547</v>
      </c>
      <c r="AR13" s="168" t="s">
        <v>305</v>
      </c>
      <c r="AS13" s="168" t="s">
        <v>306</v>
      </c>
      <c r="AT13" s="149">
        <f t="shared" si="111"/>
        <v>6.7465</v>
      </c>
      <c r="AU13" s="181">
        <v>4.28027222531353e-5</v>
      </c>
      <c r="AV13" s="151">
        <f t="shared" si="112"/>
        <v>3462.98080486178</v>
      </c>
      <c r="AX13" s="168" t="s">
        <v>307</v>
      </c>
      <c r="AY13" s="168" t="s">
        <v>308</v>
      </c>
      <c r="AZ13" s="149">
        <f t="shared" si="113"/>
        <v>6.8198</v>
      </c>
      <c r="BA13" s="181">
        <v>4.26985482493595e-5</v>
      </c>
      <c r="BB13" s="151">
        <f t="shared" si="114"/>
        <v>3434.11830258952</v>
      </c>
      <c r="BD13" s="168" t="s">
        <v>309</v>
      </c>
      <c r="BE13" s="168" t="s">
        <v>310</v>
      </c>
      <c r="BF13" s="149">
        <f t="shared" si="115"/>
        <v>6.9536</v>
      </c>
      <c r="BG13" s="181">
        <v>4.19551080344032e-5</v>
      </c>
      <c r="BH13" s="151">
        <f t="shared" si="116"/>
        <v>3427.72089277496</v>
      </c>
      <c r="BJ13" s="168" t="s">
        <v>311</v>
      </c>
      <c r="BK13" s="168" t="s">
        <v>312</v>
      </c>
      <c r="BL13" s="149">
        <f t="shared" si="117"/>
        <v>7.1188</v>
      </c>
      <c r="BM13" s="181">
        <v>4.02698077116682e-5</v>
      </c>
      <c r="BN13" s="151">
        <f t="shared" si="118"/>
        <v>3488.29858964994</v>
      </c>
      <c r="BP13" s="168" t="s">
        <v>313</v>
      </c>
      <c r="BQ13" s="168" t="s">
        <v>314</v>
      </c>
      <c r="BR13" s="149">
        <f t="shared" si="119"/>
        <v>7.1256</v>
      </c>
      <c r="BS13" s="181">
        <v>4.03877221324717e-5</v>
      </c>
      <c r="BT13" s="151">
        <f t="shared" si="120"/>
        <v>3474.79510497362</v>
      </c>
      <c r="BV13" s="168" t="s">
        <v>315</v>
      </c>
      <c r="BW13" s="168" t="s">
        <v>316</v>
      </c>
      <c r="BX13" s="149">
        <f t="shared" si="0"/>
        <v>6.965</v>
      </c>
      <c r="BY13" s="181">
        <v>4.23370025402202e-5</v>
      </c>
      <c r="BZ13" s="151">
        <f t="shared" si="1"/>
        <v>3391.24192390524</v>
      </c>
      <c r="CB13" s="168" t="s">
        <v>317</v>
      </c>
      <c r="CC13" s="168" t="s">
        <v>318</v>
      </c>
      <c r="CD13" s="149">
        <f t="shared" si="2"/>
        <v>6.7292</v>
      </c>
      <c r="CE13" s="181">
        <v>4.26030461177974e-5</v>
      </c>
      <c r="CF13" s="151">
        <f t="shared" si="3"/>
        <v>3488.1560958212</v>
      </c>
      <c r="CH13" s="172">
        <v>44974</v>
      </c>
      <c r="CI13" s="168">
        <v>686.59</v>
      </c>
      <c r="CJ13" s="149">
        <f t="shared" si="121"/>
        <v>6.8659</v>
      </c>
      <c r="CK13" s="181">
        <f t="shared" si="122"/>
        <v>4.19815e-5</v>
      </c>
      <c r="CL13" s="151">
        <f t="shared" si="4"/>
        <v>3469.32171447453</v>
      </c>
      <c r="CN13" s="172">
        <v>45007</v>
      </c>
      <c r="CO13" s="168">
        <v>687.15</v>
      </c>
      <c r="CP13" s="149">
        <f t="shared" si="5"/>
        <v>6.8715</v>
      </c>
      <c r="CQ13" s="181">
        <f t="shared" si="6"/>
        <v>4.25894e-5</v>
      </c>
      <c r="CR13" s="151">
        <f t="shared" si="7"/>
        <v>3417.01533147908</v>
      </c>
      <c r="CT13" s="172">
        <v>45035</v>
      </c>
      <c r="CU13" s="168">
        <v>687.31</v>
      </c>
      <c r="CV13" s="149">
        <f t="shared" si="8"/>
        <v>6.8731</v>
      </c>
      <c r="CW13" s="181">
        <f t="shared" si="9"/>
        <v>4.26348e-5</v>
      </c>
      <c r="CX13" s="151">
        <f t="shared" si="10"/>
        <v>3412.58209054775</v>
      </c>
      <c r="CZ13" s="172">
        <v>45068</v>
      </c>
      <c r="DA13" s="168">
        <v>701.57</v>
      </c>
      <c r="DB13" s="149">
        <f t="shared" si="11"/>
        <v>7.0157</v>
      </c>
      <c r="DC13" s="181">
        <f t="shared" si="12"/>
        <v>4.25804e-5</v>
      </c>
      <c r="DD13" s="151">
        <f t="shared" si="13"/>
        <v>3347.48973037919</v>
      </c>
      <c r="DF13" s="172">
        <v>45096</v>
      </c>
      <c r="DG13" s="168">
        <v>712.01</v>
      </c>
      <c r="DH13" s="149">
        <f t="shared" si="14"/>
        <v>7.1201</v>
      </c>
      <c r="DI13" s="181">
        <f t="shared" si="15"/>
        <v>4.24241138663216e-5</v>
      </c>
      <c r="DJ13" s="151">
        <f t="shared" si="16"/>
        <v>3310.55743599107</v>
      </c>
      <c r="DL13" s="172">
        <v>45127</v>
      </c>
      <c r="DM13" s="168">
        <v>714.66</v>
      </c>
      <c r="DN13" s="149">
        <f t="shared" si="17"/>
        <v>7.1466</v>
      </c>
      <c r="DO13" s="181">
        <f t="shared" si="18"/>
        <v>4.2203e-5</v>
      </c>
      <c r="DP13" s="151">
        <f t="shared" si="19"/>
        <v>3315.56236335113</v>
      </c>
      <c r="DR13" s="172">
        <v>45160</v>
      </c>
      <c r="DS13" s="168">
        <v>719.92</v>
      </c>
      <c r="DT13" s="149">
        <f t="shared" si="20"/>
        <v>7.1992</v>
      </c>
      <c r="DU13" s="181">
        <f t="shared" si="21"/>
        <v>4.14422e-5</v>
      </c>
      <c r="DV13" s="151">
        <f t="shared" si="22"/>
        <v>3351.76034820841</v>
      </c>
      <c r="DX13" s="173">
        <v>45188</v>
      </c>
      <c r="DY13" s="186" t="s">
        <v>3338</v>
      </c>
      <c r="DZ13" s="149">
        <f t="shared" si="23"/>
        <v>7.1733</v>
      </c>
      <c r="EA13" s="181">
        <f t="shared" si="24"/>
        <v>4.09836e-5</v>
      </c>
      <c r="EB13" s="151">
        <f t="shared" si="25"/>
        <v>3401.50333932787</v>
      </c>
      <c r="ED13" s="173">
        <v>45219</v>
      </c>
      <c r="EE13" s="186">
        <v>717.93</v>
      </c>
      <c r="EF13" s="149">
        <f t="shared" si="26"/>
        <v>7.1793</v>
      </c>
      <c r="EG13" s="181">
        <f t="shared" si="27"/>
        <v>4.0703353956366e-5</v>
      </c>
      <c r="EH13" s="151">
        <f t="shared" si="28"/>
        <v>3422.06064658114</v>
      </c>
      <c r="EJ13" s="173">
        <v>45251</v>
      </c>
      <c r="EK13" s="186">
        <v>714.06</v>
      </c>
      <c r="EL13" s="149">
        <f t="shared" si="29"/>
        <v>7.1406</v>
      </c>
      <c r="EM13" s="181">
        <f t="shared" si="30"/>
        <v>4.12031e-5</v>
      </c>
      <c r="EN13" s="151">
        <f t="shared" si="31"/>
        <v>3398.87663754084</v>
      </c>
      <c r="EP13" s="173">
        <v>45280</v>
      </c>
      <c r="EQ13" s="186">
        <v>709.66</v>
      </c>
      <c r="ER13" s="149">
        <f t="shared" si="32"/>
        <v>7.0966</v>
      </c>
      <c r="ES13" s="181">
        <f t="shared" si="33"/>
        <v>4.12371e-5</v>
      </c>
      <c r="ET13" s="151">
        <f t="shared" si="34"/>
        <v>3417.13044010548</v>
      </c>
      <c r="EV13" s="173">
        <v>45342</v>
      </c>
      <c r="EW13" s="186">
        <v>710.68</v>
      </c>
      <c r="EX13" s="149">
        <f t="shared" si="35"/>
        <v>7.1068</v>
      </c>
      <c r="EY13" s="181">
        <f t="shared" si="36"/>
        <v>4.06009e-5</v>
      </c>
      <c r="EZ13" s="151">
        <f t="shared" si="37"/>
        <v>3465.69424871823</v>
      </c>
      <c r="FB13" s="173">
        <v>45371</v>
      </c>
      <c r="FC13" s="186">
        <v>709.68</v>
      </c>
      <c r="FD13" s="149">
        <f t="shared" si="38"/>
        <v>7.0968</v>
      </c>
      <c r="FE13" s="181">
        <f t="shared" si="39"/>
        <v>4.03307e-5</v>
      </c>
      <c r="FF13" s="151">
        <f t="shared" si="40"/>
        <v>3493.82922969995</v>
      </c>
      <c r="FH13" s="173">
        <v>45401</v>
      </c>
      <c r="FI13" s="186">
        <v>710.46</v>
      </c>
      <c r="FJ13" s="149">
        <f t="shared" si="41"/>
        <v>7.1046</v>
      </c>
      <c r="FK13" s="181">
        <f t="shared" si="42"/>
        <v>3.94555e-5</v>
      </c>
      <c r="FL13" s="151">
        <f t="shared" si="43"/>
        <v>3567.40828957515</v>
      </c>
      <c r="FN13" s="173">
        <v>45434</v>
      </c>
      <c r="FO13" s="186">
        <v>710.77</v>
      </c>
      <c r="FP13" s="149">
        <f t="shared" si="44"/>
        <v>7.1077</v>
      </c>
      <c r="FQ13" s="181">
        <f t="shared" si="45"/>
        <v>3.92812e-5</v>
      </c>
      <c r="FR13" s="151">
        <f t="shared" si="46"/>
        <v>3581.67490881243</v>
      </c>
      <c r="FT13" s="173">
        <v>45462</v>
      </c>
      <c r="FU13" s="186">
        <v>711.59</v>
      </c>
      <c r="FV13" s="149">
        <f t="shared" si="47"/>
        <v>7.1159</v>
      </c>
      <c r="FW13" s="181">
        <f t="shared" si="48"/>
        <v>3.92812e-5</v>
      </c>
      <c r="FX13" s="151">
        <f t="shared" si="49"/>
        <v>3577.54756943832</v>
      </c>
      <c r="FZ13" s="173">
        <v>45495</v>
      </c>
      <c r="GA13" s="186">
        <v>713.35</v>
      </c>
      <c r="GB13" s="149">
        <f t="shared" si="50"/>
        <v>7.1335</v>
      </c>
      <c r="GC13" s="181">
        <f t="shared" si="51"/>
        <v>3.95491e-5</v>
      </c>
      <c r="GD13" s="151">
        <f t="shared" si="52"/>
        <v>3544.54691937732</v>
      </c>
      <c r="GF13" s="173">
        <v>45525</v>
      </c>
      <c r="GG13" s="186">
        <v>713.07</v>
      </c>
      <c r="GH13" s="149">
        <f t="shared" si="53"/>
        <v>7.1307</v>
      </c>
      <c r="GI13" s="181">
        <f t="shared" si="54"/>
        <v>4.01929e-5</v>
      </c>
      <c r="GJ13" s="151">
        <f t="shared" si="55"/>
        <v>3489.14077471362</v>
      </c>
      <c r="GL13" s="147">
        <v>45554</v>
      </c>
      <c r="GM13" s="152">
        <v>709.83</v>
      </c>
      <c r="GN13" s="149">
        <f t="shared" si="56"/>
        <v>7.0983</v>
      </c>
      <c r="GO13" s="181">
        <f>GO$2</f>
        <v>4.06339e-5</v>
      </c>
      <c r="GP13" s="151">
        <f t="shared" si="57"/>
        <v>3467.02634909935</v>
      </c>
      <c r="GR13" s="147">
        <v>45587</v>
      </c>
      <c r="GS13" s="152">
        <v>712.23</v>
      </c>
      <c r="GT13" s="149">
        <f t="shared" si="58"/>
        <v>7.1223</v>
      </c>
      <c r="GU13" s="181">
        <f>GU$2</f>
        <v>3.95335e-5</v>
      </c>
      <c r="GV13" s="151">
        <f t="shared" si="59"/>
        <v>3551.52169554257</v>
      </c>
      <c r="GX13" s="147">
        <v>45616</v>
      </c>
      <c r="GY13" s="177">
        <v>719.35</v>
      </c>
      <c r="GZ13" s="149">
        <f t="shared" si="123"/>
        <v>7.1935</v>
      </c>
      <c r="HA13" s="181">
        <f t="shared" si="124"/>
        <v>3.9412e-5</v>
      </c>
      <c r="HB13" s="151">
        <f t="shared" si="125"/>
        <v>3527.20968205513</v>
      </c>
      <c r="HD13" s="147">
        <v>45646</v>
      </c>
      <c r="HE13" s="152">
        <v>719.01</v>
      </c>
      <c r="HF13" s="149">
        <f t="shared" si="60"/>
        <v>7.1901</v>
      </c>
      <c r="HG13" s="181">
        <f>HG$2</f>
        <v>3.92387679026846e-5</v>
      </c>
      <c r="HH13" s="151">
        <f t="shared" si="61"/>
        <v>3544.4569616559</v>
      </c>
      <c r="HJ13" s="147">
        <v>45665</v>
      </c>
      <c r="HK13" s="152">
        <v>718.87</v>
      </c>
      <c r="HL13" s="149">
        <f t="shared" si="62"/>
        <v>7.1887</v>
      </c>
      <c r="HM13" s="181">
        <f>HM$2</f>
        <v>3.92387679026846e-5</v>
      </c>
      <c r="HN13" s="151">
        <f t="shared" si="63"/>
        <v>3545.147244982</v>
      </c>
      <c r="HP13" s="147">
        <v>45707</v>
      </c>
      <c r="HQ13" s="148">
        <v>717.05</v>
      </c>
      <c r="HR13" s="149">
        <f t="shared" si="126"/>
        <v>7.1705</v>
      </c>
      <c r="HS13" s="181">
        <f t="shared" si="127"/>
        <v>3.91335824838095e-5</v>
      </c>
      <c r="HT13" s="151">
        <f t="shared" si="128"/>
        <v>3563.69848685578</v>
      </c>
      <c r="HV13" s="147">
        <v>45736</v>
      </c>
      <c r="HW13" s="152">
        <v>717.54</v>
      </c>
      <c r="HX13" s="149">
        <f t="shared" si="64"/>
        <v>7.1754</v>
      </c>
      <c r="HY13" s="181">
        <f>HY$2</f>
        <v>3.91006842619745e-5</v>
      </c>
      <c r="HZ13" s="151">
        <f t="shared" si="65"/>
        <v>3564.26122585501</v>
      </c>
      <c r="IB13" s="170">
        <v>45768</v>
      </c>
      <c r="IC13" s="152">
        <v>720.55</v>
      </c>
      <c r="ID13" s="149">
        <f t="shared" si="66"/>
        <v>7.2055</v>
      </c>
      <c r="IE13" s="181">
        <f>IE$2</f>
        <v>3.84541434339527e-5</v>
      </c>
      <c r="IF13" s="151">
        <f t="shared" si="67"/>
        <v>3609.04864339762</v>
      </c>
      <c r="IH13" s="170">
        <v>45798</v>
      </c>
      <c r="II13" s="152">
        <v>719.37</v>
      </c>
      <c r="IJ13" s="149">
        <f t="shared" si="68"/>
        <v>7.1937</v>
      </c>
      <c r="IK13" s="181">
        <f>IK$2</f>
        <v>3.84763370527111e-5</v>
      </c>
      <c r="IL13" s="151">
        <f t="shared" si="69"/>
        <v>3612.88349528073</v>
      </c>
      <c r="IN13" s="170">
        <v>45827</v>
      </c>
      <c r="IO13" s="152">
        <v>717.29</v>
      </c>
      <c r="IP13" s="149">
        <f t="shared" si="70"/>
        <v>7.1729</v>
      </c>
      <c r="IQ13" s="181">
        <f>IQ$2</f>
        <v>3.83215175320905e-5</v>
      </c>
      <c r="IR13" s="151">
        <f t="shared" si="71"/>
        <v>3637.99857798137</v>
      </c>
      <c r="IT13" s="147">
        <v>45860</v>
      </c>
      <c r="IU13" s="152">
        <v>714.6</v>
      </c>
      <c r="IV13" s="149">
        <f t="shared" si="72"/>
        <v>7.146</v>
      </c>
      <c r="IW13" s="181">
        <f>IW$2</f>
        <v>3.81279191688141e-5</v>
      </c>
      <c r="IX13" s="151">
        <f t="shared" si="73"/>
        <v>3670.23509655725</v>
      </c>
      <c r="IZ13" s="147">
        <v>45889</v>
      </c>
      <c r="JA13" s="152">
        <v>713.84</v>
      </c>
      <c r="JB13" s="149">
        <f t="shared" si="74"/>
        <v>7.1384</v>
      </c>
      <c r="JC13" s="181">
        <f>JC$2</f>
        <v>3.79146919431273e-5</v>
      </c>
      <c r="JD13" s="151">
        <f t="shared" si="75"/>
        <v>3694.80555866867</v>
      </c>
      <c r="JF13" s="147">
        <v>45919</v>
      </c>
      <c r="JG13" s="152">
        <v>711.28</v>
      </c>
      <c r="JH13" s="149">
        <f t="shared" si="76"/>
        <v>7.1128</v>
      </c>
      <c r="JI13" s="181">
        <f>JI$2</f>
        <v>3.78486809734709e-5</v>
      </c>
      <c r="JJ13" s="151">
        <f t="shared" si="77"/>
        <v>3714.57091440755</v>
      </c>
      <c r="JL13" s="147">
        <v>45952</v>
      </c>
      <c r="JM13" s="148">
        <v>709.54</v>
      </c>
      <c r="JN13" s="149">
        <f t="shared" si="78"/>
        <v>7.0954</v>
      </c>
      <c r="JO13" s="181">
        <f>JO$2</f>
        <v>3.79794910748178e-5</v>
      </c>
      <c r="JP13" s="151">
        <f t="shared" si="79"/>
        <v>3710.85492008925</v>
      </c>
      <c r="JR13" s="147">
        <v>45980</v>
      </c>
      <c r="JS13" s="148">
        <v>708.72</v>
      </c>
      <c r="JT13" s="149">
        <f t="shared" si="80"/>
        <v>7.0872</v>
      </c>
      <c r="JU13" s="181">
        <f>JU$2</f>
        <v>3.79139731948208e-5</v>
      </c>
      <c r="JV13" s="151">
        <f t="shared" si="81"/>
        <v>3721.56846145165</v>
      </c>
      <c r="JX13" s="147">
        <v>46013</v>
      </c>
      <c r="JY13" s="148">
        <v>705.72</v>
      </c>
      <c r="JZ13" s="149">
        <f t="shared" si="82"/>
        <v>7.0572</v>
      </c>
      <c r="KA13" s="181">
        <f>KA$2</f>
        <v>3.80734818199161e-5</v>
      </c>
      <c r="KB13" s="151">
        <f t="shared" si="83"/>
        <v>3721.73099812921</v>
      </c>
      <c r="KD13" s="147">
        <v>46043</v>
      </c>
      <c r="KE13" s="148">
        <v>700.14</v>
      </c>
      <c r="KF13" s="149">
        <f t="shared" si="84"/>
        <v>7.0014</v>
      </c>
      <c r="KG13" s="181">
        <f>KG$2</f>
        <v>3.84615384615343e-5</v>
      </c>
      <c r="KH13" s="151">
        <f t="shared" si="85"/>
        <v>3713.54300568498</v>
      </c>
      <c r="KJ13" s="147">
        <v>46063</v>
      </c>
      <c r="KK13" s="148">
        <v>694.58</v>
      </c>
      <c r="KL13" s="149">
        <f t="shared" si="86"/>
        <v>6.9458</v>
      </c>
      <c r="KM13" s="181">
        <f>KM$2</f>
        <v>3.83509108341314e-5</v>
      </c>
      <c r="KN13" s="151">
        <f t="shared" si="87"/>
        <v>3754.06720608146</v>
      </c>
      <c r="KP13" s="147">
        <v>46101</v>
      </c>
      <c r="KQ13" s="148">
        <v>688.98</v>
      </c>
      <c r="KR13" s="149">
        <f t="shared" si="88"/>
        <v>6.8898</v>
      </c>
      <c r="KS13" s="181">
        <f>KS$2</f>
        <v>3.79578667678839e-5</v>
      </c>
      <c r="KT13" s="151">
        <f t="shared" si="89"/>
        <v>3823.76846933185</v>
      </c>
      <c r="KV13" s="147">
        <v>46133</v>
      </c>
      <c r="KW13" s="148">
        <v>685.94</v>
      </c>
      <c r="KX13" s="149">
        <f t="shared" si="90"/>
        <v>6.8594</v>
      </c>
      <c r="KY13" s="181">
        <f>KY$2</f>
        <v>3.79420245864298e-5</v>
      </c>
      <c r="KZ13" s="151">
        <f t="shared" si="91"/>
        <v>3842.31857013755</v>
      </c>
      <c r="LB13" s="147">
        <v>46162</v>
      </c>
      <c r="LC13" s="148">
        <v>683.97</v>
      </c>
      <c r="LD13" s="149">
        <f t="shared" si="92"/>
        <v>6.8397</v>
      </c>
      <c r="LE13" s="181">
        <f>LE$2</f>
        <v>3.79830975215987e-5</v>
      </c>
      <c r="LF13" s="151">
        <f t="shared" si="93"/>
        <v>3849.21853297702</v>
      </c>
      <c r="LH13" s="147">
        <v>46191</v>
      </c>
      <c r="LI13" s="148">
        <v>681.3</v>
      </c>
      <c r="LJ13" s="149">
        <f t="shared" si="94"/>
        <v>6.813</v>
      </c>
      <c r="LK13" s="181">
        <f>LK$2</f>
        <v>3.80372765309995e-5</v>
      </c>
      <c r="LL13" s="151">
        <f t="shared" si="95"/>
        <v>3858.79935417593</v>
      </c>
    </row>
    <row r="14" spans="2:324">
      <c r="B14" s="168" t="s">
        <v>322</v>
      </c>
      <c r="C14" s="168" t="s">
        <v>323</v>
      </c>
      <c r="D14" s="149">
        <f t="shared" si="96"/>
        <v>6.3729</v>
      </c>
      <c r="E14" s="181">
        <v>4.39174352217831e-5</v>
      </c>
      <c r="F14" s="151">
        <f t="shared" ref="F14:F28" si="129">1/(D14*E14)</f>
        <v>3572.94167490467</v>
      </c>
      <c r="H14" s="168" t="s">
        <v>324</v>
      </c>
      <c r="I14" s="168" t="s">
        <v>325</v>
      </c>
      <c r="J14" s="149">
        <f t="shared" si="98"/>
        <v>6.3684</v>
      </c>
      <c r="K14" s="181">
        <f t="shared" si="99"/>
        <v>4.39174352217831e-5</v>
      </c>
      <c r="L14" s="151">
        <f t="shared" ref="L14:L19" si="130">1/(J14*K14)</f>
        <v>3575.46636517806</v>
      </c>
      <c r="N14" s="168" t="s">
        <v>326</v>
      </c>
      <c r="O14" s="168" t="s">
        <v>327</v>
      </c>
      <c r="P14" s="149">
        <f t="shared" si="101"/>
        <v>6.3463</v>
      </c>
      <c r="Q14" s="181">
        <v>4.37636761487965e-5</v>
      </c>
      <c r="R14" s="151">
        <f t="shared" ref="R14:R21" si="131">1/(P14*Q14)</f>
        <v>3600.52313946709</v>
      </c>
      <c r="T14" s="168" t="s">
        <v>328</v>
      </c>
      <c r="U14" s="168" t="s">
        <v>234</v>
      </c>
      <c r="V14" s="149">
        <f t="shared" si="103"/>
        <v>6.3677</v>
      </c>
      <c r="W14" s="181">
        <v>4.37512305033579e-5</v>
      </c>
      <c r="X14" s="151">
        <f t="shared" ref="X14:X28" si="132">1/(V14*W14)</f>
        <v>3589.44359815946</v>
      </c>
      <c r="Z14" s="168" t="s">
        <v>329</v>
      </c>
      <c r="AA14" s="168" t="s">
        <v>330</v>
      </c>
      <c r="AB14" s="149">
        <f t="shared" si="105"/>
        <v>6.372</v>
      </c>
      <c r="AC14" s="181">
        <v>4.35587498638789e-5</v>
      </c>
      <c r="AD14" s="151">
        <f t="shared" ref="AD14:AD24" si="133">1/(AB14*AC14)</f>
        <v>3602.87193973635</v>
      </c>
      <c r="AF14" s="168" t="s">
        <v>331</v>
      </c>
      <c r="AG14" s="168" t="s">
        <v>332</v>
      </c>
      <c r="AH14" s="149">
        <f t="shared" si="107"/>
        <v>6.7524</v>
      </c>
      <c r="AI14" s="181">
        <v>4.31406384814495e-5</v>
      </c>
      <c r="AJ14" s="151">
        <f t="shared" ref="AJ14:AJ24" si="134">1/(AH14*AI14)</f>
        <v>3432.85350393934</v>
      </c>
      <c r="AL14" s="168" t="s">
        <v>333</v>
      </c>
      <c r="AM14" s="168" t="s">
        <v>334</v>
      </c>
      <c r="AN14" s="149">
        <f t="shared" si="109"/>
        <v>6.712</v>
      </c>
      <c r="AO14" s="181">
        <v>4.29737859905458e-5</v>
      </c>
      <c r="AP14" s="151">
        <f t="shared" ref="AP14:AP26" si="135">1/(AN14*AO14)</f>
        <v>3466.92491060786</v>
      </c>
      <c r="AR14" s="168" t="s">
        <v>335</v>
      </c>
      <c r="AS14" s="168" t="s">
        <v>336</v>
      </c>
      <c r="AT14" s="149">
        <f t="shared" si="111"/>
        <v>6.7451</v>
      </c>
      <c r="AU14" s="181">
        <v>4.28027222531353e-5</v>
      </c>
      <c r="AV14" s="151">
        <f t="shared" ref="AV14:AV26" si="136">1/(AT14*AU14)</f>
        <v>3463.69957450594</v>
      </c>
      <c r="AX14" s="168" t="s">
        <v>337</v>
      </c>
      <c r="AY14" s="168" t="s">
        <v>338</v>
      </c>
      <c r="AZ14" s="149">
        <f t="shared" si="113"/>
        <v>6.8065</v>
      </c>
      <c r="BA14" s="181">
        <v>4.26985482493595e-5</v>
      </c>
      <c r="BB14" s="151">
        <f t="shared" ref="BB14:BB26" si="137">1/(AZ14*BA14)</f>
        <v>3440.82861970176</v>
      </c>
      <c r="BD14" s="168" t="s">
        <v>339</v>
      </c>
      <c r="BE14" s="168" t="s">
        <v>340</v>
      </c>
      <c r="BF14" s="149">
        <f t="shared" si="115"/>
        <v>6.9468</v>
      </c>
      <c r="BG14" s="181">
        <v>4.19551080344032e-5</v>
      </c>
      <c r="BH14" s="151">
        <f t="shared" ref="BH14:BH26" si="138">1/(BF14*BG14)</f>
        <v>3431.0761789601</v>
      </c>
      <c r="BJ14" s="168" t="s">
        <v>341</v>
      </c>
      <c r="BK14" s="168" t="s">
        <v>342</v>
      </c>
      <c r="BL14" s="149">
        <f t="shared" si="117"/>
        <v>7.1105</v>
      </c>
      <c r="BM14" s="181">
        <v>4.02698077116682e-5</v>
      </c>
      <c r="BN14" s="151">
        <f t="shared" ref="BN14:BN21" si="139">1/(BL14*BM14)</f>
        <v>3492.37043808452</v>
      </c>
      <c r="BP14" s="168" t="s">
        <v>343</v>
      </c>
      <c r="BQ14" s="168" t="s">
        <v>344</v>
      </c>
      <c r="BR14" s="149">
        <f t="shared" si="119"/>
        <v>7.1091</v>
      </c>
      <c r="BS14" s="181">
        <v>4.03877221324717e-5</v>
      </c>
      <c r="BT14" s="151">
        <f t="shared" si="120"/>
        <v>3482.85999634272</v>
      </c>
      <c r="BV14" s="168" t="s">
        <v>345</v>
      </c>
      <c r="BW14" s="168" t="s">
        <v>346</v>
      </c>
      <c r="BX14" s="149">
        <f t="shared" si="0"/>
        <v>6.9861</v>
      </c>
      <c r="BY14" s="181">
        <v>4.23370025402202e-5</v>
      </c>
      <c r="BZ14" s="151">
        <f t="shared" si="1"/>
        <v>3380.99941312033</v>
      </c>
      <c r="CB14" s="168" t="s">
        <v>347</v>
      </c>
      <c r="CC14" s="168" t="s">
        <v>348</v>
      </c>
      <c r="CD14" s="149">
        <f t="shared" si="2"/>
        <v>6.768</v>
      </c>
      <c r="CE14" s="181">
        <v>4.26030461177974e-5</v>
      </c>
      <c r="CF14" s="151">
        <f t="shared" si="3"/>
        <v>3468.15898345154</v>
      </c>
      <c r="CH14" s="172">
        <v>44973</v>
      </c>
      <c r="CI14" s="168">
        <v>685.19</v>
      </c>
      <c r="CJ14" s="149">
        <f t="shared" si="121"/>
        <v>6.8519</v>
      </c>
      <c r="CK14" s="181">
        <f t="shared" si="122"/>
        <v>4.19815e-5</v>
      </c>
      <c r="CL14" s="151">
        <f t="shared" si="4"/>
        <v>3476.41033281436</v>
      </c>
      <c r="CN14" s="172">
        <v>45006</v>
      </c>
      <c r="CO14" s="168">
        <v>687.63</v>
      </c>
      <c r="CP14" s="149">
        <f t="shared" si="5"/>
        <v>6.8763</v>
      </c>
      <c r="CQ14" s="181">
        <f t="shared" si="6"/>
        <v>4.25894e-5</v>
      </c>
      <c r="CR14" s="151">
        <f t="shared" si="7"/>
        <v>3414.63008453071</v>
      </c>
      <c r="CT14" s="172">
        <v>45034</v>
      </c>
      <c r="CU14" s="168">
        <v>688.14</v>
      </c>
      <c r="CV14" s="149">
        <f t="shared" si="8"/>
        <v>6.8814</v>
      </c>
      <c r="CW14" s="181">
        <f t="shared" si="9"/>
        <v>4.26348e-5</v>
      </c>
      <c r="CX14" s="151">
        <f t="shared" si="10"/>
        <v>3408.46600496175</v>
      </c>
      <c r="CZ14" s="172">
        <v>45065</v>
      </c>
      <c r="DA14" s="168">
        <v>703.56</v>
      </c>
      <c r="DB14" s="149">
        <f t="shared" si="11"/>
        <v>7.0356</v>
      </c>
      <c r="DC14" s="181">
        <f t="shared" si="12"/>
        <v>4.25804e-5</v>
      </c>
      <c r="DD14" s="151">
        <f t="shared" si="13"/>
        <v>3338.02144826615</v>
      </c>
      <c r="DF14" s="172">
        <v>45093</v>
      </c>
      <c r="DG14" s="168">
        <v>712.89</v>
      </c>
      <c r="DH14" s="149">
        <f t="shared" si="14"/>
        <v>7.1289</v>
      </c>
      <c r="DI14" s="181">
        <f t="shared" si="15"/>
        <v>4.24241138663216e-5</v>
      </c>
      <c r="DJ14" s="151">
        <f t="shared" si="16"/>
        <v>3306.47084402923</v>
      </c>
      <c r="DL14" s="172">
        <v>45126</v>
      </c>
      <c r="DM14" s="168">
        <v>714.86</v>
      </c>
      <c r="DN14" s="149">
        <f t="shared" si="17"/>
        <v>7.1486</v>
      </c>
      <c r="DO14" s="181">
        <f t="shared" si="18"/>
        <v>4.2203e-5</v>
      </c>
      <c r="DP14" s="151">
        <f t="shared" si="19"/>
        <v>3314.63475168917</v>
      </c>
      <c r="DR14" s="172">
        <v>45159</v>
      </c>
      <c r="DS14" s="168">
        <v>719.87</v>
      </c>
      <c r="DT14" s="149">
        <f t="shared" si="20"/>
        <v>7.1987</v>
      </c>
      <c r="DU14" s="181">
        <f t="shared" si="21"/>
        <v>4.14422e-5</v>
      </c>
      <c r="DV14" s="151">
        <f t="shared" si="22"/>
        <v>3351.99315137761</v>
      </c>
      <c r="DX14" s="173">
        <v>45187</v>
      </c>
      <c r="DY14" s="186" t="s">
        <v>3388</v>
      </c>
      <c r="DZ14" s="149">
        <f t="shared" si="23"/>
        <v>7.1736</v>
      </c>
      <c r="EA14" s="181">
        <f t="shared" si="24"/>
        <v>4.09836e-5</v>
      </c>
      <c r="EB14" s="151">
        <f t="shared" si="25"/>
        <v>3401.36108843546</v>
      </c>
      <c r="ED14" s="173">
        <v>45218</v>
      </c>
      <c r="EE14" s="186">
        <v>717.95</v>
      </c>
      <c r="EF14" s="149">
        <f t="shared" si="26"/>
        <v>7.1795</v>
      </c>
      <c r="EG14" s="181">
        <f t="shared" si="27"/>
        <v>4.0703353956366e-5</v>
      </c>
      <c r="EH14" s="151">
        <f t="shared" si="28"/>
        <v>3421.96531791908</v>
      </c>
      <c r="EJ14" s="173">
        <v>45250</v>
      </c>
      <c r="EK14" s="186">
        <v>716.12</v>
      </c>
      <c r="EL14" s="149">
        <f t="shared" si="29"/>
        <v>7.1612</v>
      </c>
      <c r="EM14" s="181">
        <f t="shared" si="30"/>
        <v>4.12031e-5</v>
      </c>
      <c r="EN14" s="151">
        <f t="shared" si="31"/>
        <v>3389.09938530192</v>
      </c>
      <c r="EP14" s="173">
        <v>45279</v>
      </c>
      <c r="EQ14" s="186">
        <v>709.82</v>
      </c>
      <c r="ER14" s="149">
        <f t="shared" si="32"/>
        <v>7.0982</v>
      </c>
      <c r="ES14" s="181">
        <f t="shared" si="33"/>
        <v>4.12371e-5</v>
      </c>
      <c r="ET14" s="151">
        <f t="shared" si="34"/>
        <v>3416.36018726615</v>
      </c>
      <c r="EV14" s="173">
        <v>45341</v>
      </c>
      <c r="EW14" s="186">
        <v>710.32</v>
      </c>
      <c r="EX14" s="149">
        <f t="shared" si="35"/>
        <v>7.1032</v>
      </c>
      <c r="EY14" s="181">
        <f t="shared" si="36"/>
        <v>4.06009e-5</v>
      </c>
      <c r="EZ14" s="151">
        <f t="shared" si="37"/>
        <v>3467.45071049537</v>
      </c>
      <c r="FB14" s="173">
        <v>45370</v>
      </c>
      <c r="FC14" s="186">
        <v>709.85</v>
      </c>
      <c r="FD14" s="149">
        <f t="shared" si="38"/>
        <v>7.0985</v>
      </c>
      <c r="FE14" s="181">
        <f t="shared" si="39"/>
        <v>4.03307e-5</v>
      </c>
      <c r="FF14" s="151">
        <f t="shared" si="40"/>
        <v>3492.99250226592</v>
      </c>
      <c r="FH14" s="173">
        <v>45400</v>
      </c>
      <c r="FI14" s="186">
        <v>710.2</v>
      </c>
      <c r="FJ14" s="149">
        <f t="shared" si="41"/>
        <v>7.102</v>
      </c>
      <c r="FK14" s="181">
        <f t="shared" si="42"/>
        <v>3.94555e-5</v>
      </c>
      <c r="FL14" s="151">
        <f t="shared" si="43"/>
        <v>3568.71429655247</v>
      </c>
      <c r="FN14" s="173">
        <v>45433</v>
      </c>
      <c r="FO14" s="186">
        <v>710.69</v>
      </c>
      <c r="FP14" s="149">
        <f t="shared" si="44"/>
        <v>7.1069</v>
      </c>
      <c r="FQ14" s="181">
        <f t="shared" si="45"/>
        <v>3.92812e-5</v>
      </c>
      <c r="FR14" s="151">
        <f t="shared" si="46"/>
        <v>3582.07808599616</v>
      </c>
      <c r="FT14" s="173">
        <v>45461</v>
      </c>
      <c r="FU14" s="186">
        <v>711.48</v>
      </c>
      <c r="FV14" s="149">
        <f t="shared" si="47"/>
        <v>7.1148</v>
      </c>
      <c r="FW14" s="181">
        <f t="shared" si="48"/>
        <v>3.92812e-5</v>
      </c>
      <c r="FX14" s="151">
        <f t="shared" si="49"/>
        <v>3578.10068439958</v>
      </c>
      <c r="FZ14" s="173">
        <v>45492</v>
      </c>
      <c r="GA14" s="186">
        <v>713.15</v>
      </c>
      <c r="GB14" s="149">
        <f t="shared" si="50"/>
        <v>7.1315</v>
      </c>
      <c r="GC14" s="181">
        <f t="shared" si="51"/>
        <v>3.95491e-5</v>
      </c>
      <c r="GD14" s="151">
        <f t="shared" si="52"/>
        <v>3545.5409730601</v>
      </c>
      <c r="GF14" s="173">
        <v>45524</v>
      </c>
      <c r="GG14" s="186">
        <v>713.25</v>
      </c>
      <c r="GH14" s="149">
        <f t="shared" si="53"/>
        <v>7.1325</v>
      </c>
      <c r="GI14" s="181">
        <f t="shared" si="54"/>
        <v>4.01929e-5</v>
      </c>
      <c r="GJ14" s="151">
        <f t="shared" si="55"/>
        <v>3488.26023445502</v>
      </c>
      <c r="GL14" s="147">
        <v>45553</v>
      </c>
      <c r="GM14" s="152">
        <v>708.7</v>
      </c>
      <c r="GN14" s="149">
        <f t="shared" si="56"/>
        <v>7.087</v>
      </c>
      <c r="GO14" s="181">
        <f>GO$2</f>
        <v>4.06339e-5</v>
      </c>
      <c r="GP14" s="151">
        <f t="shared" si="57"/>
        <v>3472.55441425313</v>
      </c>
      <c r="GR14" s="147">
        <v>45586</v>
      </c>
      <c r="GS14" s="152">
        <v>709.82</v>
      </c>
      <c r="GT14" s="149">
        <f t="shared" si="58"/>
        <v>7.0982</v>
      </c>
      <c r="GU14" s="181">
        <f>GU$2</f>
        <v>3.95335e-5</v>
      </c>
      <c r="GV14" s="151">
        <f t="shared" si="59"/>
        <v>3563.57991774856</v>
      </c>
      <c r="GX14" s="147">
        <v>45615</v>
      </c>
      <c r="GY14" s="177">
        <v>719.11</v>
      </c>
      <c r="GZ14" s="149">
        <f t="shared" si="123"/>
        <v>7.1911</v>
      </c>
      <c r="HA14" s="181">
        <f t="shared" si="124"/>
        <v>3.9412e-5</v>
      </c>
      <c r="HB14" s="151">
        <f t="shared" si="125"/>
        <v>3528.38687375556</v>
      </c>
      <c r="HD14" s="147">
        <v>45645</v>
      </c>
      <c r="HE14" s="152">
        <v>719.11</v>
      </c>
      <c r="HF14" s="149">
        <f t="shared" si="60"/>
        <v>7.1911</v>
      </c>
      <c r="HG14" s="181">
        <f>HG$2</f>
        <v>3.92387679026846e-5</v>
      </c>
      <c r="HH14" s="151">
        <f t="shared" si="61"/>
        <v>3543.96406669385</v>
      </c>
      <c r="HJ14" s="147">
        <v>45664</v>
      </c>
      <c r="HK14" s="152">
        <v>718.79</v>
      </c>
      <c r="HL14" s="149">
        <f t="shared" si="62"/>
        <v>7.1879</v>
      </c>
      <c r="HM14" s="181">
        <f>HM$2</f>
        <v>3.92387679026846e-5</v>
      </c>
      <c r="HN14" s="151">
        <f t="shared" si="63"/>
        <v>3545.54181332547</v>
      </c>
      <c r="HP14" s="147">
        <v>45706</v>
      </c>
      <c r="HQ14" s="148">
        <v>716.97</v>
      </c>
      <c r="HR14" s="149">
        <f t="shared" si="126"/>
        <v>7.1697</v>
      </c>
      <c r="HS14" s="181">
        <f t="shared" si="127"/>
        <v>3.91335824838095e-5</v>
      </c>
      <c r="HT14" s="151">
        <f t="shared" si="128"/>
        <v>3564.09612675556</v>
      </c>
      <c r="HV14" s="147">
        <v>45735</v>
      </c>
      <c r="HW14" s="152">
        <v>716.97</v>
      </c>
      <c r="HX14" s="149">
        <f t="shared" si="64"/>
        <v>7.1697</v>
      </c>
      <c r="HY14" s="181">
        <f>HY$2</f>
        <v>3.91006842619745e-5</v>
      </c>
      <c r="HZ14" s="151">
        <f t="shared" si="65"/>
        <v>3567.09485752543</v>
      </c>
      <c r="IB14" s="170">
        <v>45765</v>
      </c>
      <c r="IC14" s="152">
        <v>720.69</v>
      </c>
      <c r="ID14" s="149">
        <f t="shared" si="66"/>
        <v>7.2069</v>
      </c>
      <c r="IE14" s="181">
        <f>IE$2</f>
        <v>3.84541434339527e-5</v>
      </c>
      <c r="IF14" s="151">
        <f t="shared" si="67"/>
        <v>3608.34755581478</v>
      </c>
      <c r="IH14" s="170">
        <v>45797</v>
      </c>
      <c r="II14" s="152">
        <v>719.31</v>
      </c>
      <c r="IJ14" s="149">
        <f t="shared" si="68"/>
        <v>7.1931</v>
      </c>
      <c r="IK14" s="181">
        <f>IK$2</f>
        <v>3.84763370527111e-5</v>
      </c>
      <c r="IL14" s="151">
        <f t="shared" si="69"/>
        <v>3613.184857711</v>
      </c>
      <c r="IN14" s="170">
        <v>45826</v>
      </c>
      <c r="IO14" s="152">
        <v>717.61</v>
      </c>
      <c r="IP14" s="149">
        <f t="shared" si="70"/>
        <v>7.1761</v>
      </c>
      <c r="IQ14" s="181">
        <f>IQ$2</f>
        <v>3.83215175320905e-5</v>
      </c>
      <c r="IR14" s="151">
        <f t="shared" si="71"/>
        <v>3636.37630467839</v>
      </c>
      <c r="IT14" s="147">
        <v>45859</v>
      </c>
      <c r="IU14" s="152">
        <v>715.22</v>
      </c>
      <c r="IV14" s="149">
        <f t="shared" si="72"/>
        <v>7.1522</v>
      </c>
      <c r="IW14" s="181">
        <f>IW$2</f>
        <v>3.81279191688141e-5</v>
      </c>
      <c r="IX14" s="151">
        <f t="shared" si="73"/>
        <v>3667.05349402955</v>
      </c>
      <c r="IZ14" s="147">
        <v>45888</v>
      </c>
      <c r="JA14" s="152">
        <v>713.59</v>
      </c>
      <c r="JB14" s="149">
        <f t="shared" si="74"/>
        <v>7.1359</v>
      </c>
      <c r="JC14" s="181">
        <f>JC$2</f>
        <v>3.79146919431273e-5</v>
      </c>
      <c r="JD14" s="151">
        <f t="shared" si="75"/>
        <v>3696.10000140143</v>
      </c>
      <c r="JF14" s="147">
        <v>45918</v>
      </c>
      <c r="JG14" s="152">
        <v>710.85</v>
      </c>
      <c r="JH14" s="149">
        <f t="shared" si="76"/>
        <v>7.1085</v>
      </c>
      <c r="JI14" s="181">
        <f>JI$2</f>
        <v>3.78486809734709e-5</v>
      </c>
      <c r="JJ14" s="151">
        <f t="shared" si="77"/>
        <v>3716.8178940702</v>
      </c>
      <c r="JL14" s="147">
        <v>45951</v>
      </c>
      <c r="JM14" s="148">
        <v>709.3</v>
      </c>
      <c r="JN14" s="149">
        <f t="shared" si="78"/>
        <v>7.093</v>
      </c>
      <c r="JO14" s="181">
        <f>JO$2</f>
        <v>3.79794910748178e-5</v>
      </c>
      <c r="JP14" s="151">
        <f t="shared" si="79"/>
        <v>3712.11053151012</v>
      </c>
      <c r="JR14" s="147">
        <v>45979</v>
      </c>
      <c r="JS14" s="148">
        <v>708.56</v>
      </c>
      <c r="JT14" s="149">
        <f t="shared" si="80"/>
        <v>7.0856</v>
      </c>
      <c r="JU14" s="181">
        <f>JU$2</f>
        <v>3.79139731948208e-5</v>
      </c>
      <c r="JV14" s="151">
        <f t="shared" si="81"/>
        <v>3722.40882917468</v>
      </c>
      <c r="JX14" s="147">
        <v>46010</v>
      </c>
      <c r="JY14" s="148">
        <v>705.5</v>
      </c>
      <c r="JZ14" s="149">
        <f t="shared" si="82"/>
        <v>7.055</v>
      </c>
      <c r="KA14" s="181">
        <f>KA$2</f>
        <v>3.80734818199161e-5</v>
      </c>
      <c r="KB14" s="151">
        <f t="shared" si="83"/>
        <v>3722.8915662647</v>
      </c>
      <c r="KD14" s="147">
        <v>46042</v>
      </c>
      <c r="KE14" s="148">
        <v>700.06</v>
      </c>
      <c r="KF14" s="149">
        <f t="shared" si="84"/>
        <v>7.0006</v>
      </c>
      <c r="KG14" s="181">
        <f>KG$2</f>
        <v>3.84615384615343e-5</v>
      </c>
      <c r="KH14" s="151">
        <f t="shared" si="85"/>
        <v>3713.96737422547</v>
      </c>
      <c r="KJ14" s="147">
        <v>46062</v>
      </c>
      <c r="KK14" s="148">
        <v>695.23</v>
      </c>
      <c r="KL14" s="149">
        <f t="shared" si="86"/>
        <v>6.9523</v>
      </c>
      <c r="KM14" s="181">
        <f>KM$2</f>
        <v>3.83509108341314e-5</v>
      </c>
      <c r="KN14" s="151">
        <f t="shared" si="87"/>
        <v>3750.55736950371</v>
      </c>
      <c r="KP14" s="147">
        <v>46100</v>
      </c>
      <c r="KQ14" s="148">
        <v>689.75</v>
      </c>
      <c r="KR14" s="149">
        <f t="shared" si="88"/>
        <v>6.8975</v>
      </c>
      <c r="KS14" s="181">
        <f>KS$2</f>
        <v>3.79578667678839e-5</v>
      </c>
      <c r="KT14" s="151">
        <f t="shared" si="89"/>
        <v>3819.49981877529</v>
      </c>
      <c r="KV14" s="147">
        <v>46132</v>
      </c>
      <c r="KW14" s="148">
        <v>686.48</v>
      </c>
      <c r="KX14" s="149">
        <f t="shared" si="90"/>
        <v>6.8648</v>
      </c>
      <c r="KY14" s="181">
        <f>KY$2</f>
        <v>3.79420245864298e-5</v>
      </c>
      <c r="KZ14" s="151">
        <f t="shared" si="91"/>
        <v>3839.29611933363</v>
      </c>
      <c r="LB14" s="147">
        <v>46161</v>
      </c>
      <c r="LC14" s="148">
        <v>683.75</v>
      </c>
      <c r="LD14" s="149">
        <f t="shared" si="92"/>
        <v>6.8375</v>
      </c>
      <c r="LE14" s="181">
        <f>LE$2</f>
        <v>3.79830975215987e-5</v>
      </c>
      <c r="LF14" s="151">
        <f t="shared" si="93"/>
        <v>3850.45703839165</v>
      </c>
      <c r="LH14" s="147">
        <v>46190</v>
      </c>
      <c r="LI14" s="148">
        <v>680.96</v>
      </c>
      <c r="LJ14" s="149">
        <f t="shared" si="94"/>
        <v>6.8096</v>
      </c>
      <c r="LK14" s="181">
        <f>LK$2</f>
        <v>3.80372765309995e-5</v>
      </c>
      <c r="LL14" s="151">
        <f t="shared" si="95"/>
        <v>3860.72603383468</v>
      </c>
    </row>
    <row r="15" spans="2:324">
      <c r="B15" s="168" t="s">
        <v>352</v>
      </c>
      <c r="C15" s="168" t="s">
        <v>353</v>
      </c>
      <c r="D15" s="149">
        <f t="shared" si="96"/>
        <v>6.3933</v>
      </c>
      <c r="E15" s="181">
        <v>4.39174352217831e-5</v>
      </c>
      <c r="F15" s="151">
        <f t="shared" si="129"/>
        <v>3561.54098822204</v>
      </c>
      <c r="H15" s="168" t="s">
        <v>354</v>
      </c>
      <c r="I15" s="168" t="s">
        <v>355</v>
      </c>
      <c r="J15" s="149">
        <f t="shared" si="98"/>
        <v>6.3653</v>
      </c>
      <c r="K15" s="181">
        <f t="shared" si="99"/>
        <v>4.39174352217831e-5</v>
      </c>
      <c r="L15" s="151">
        <f t="shared" si="130"/>
        <v>3577.20767285124</v>
      </c>
      <c r="N15" s="168" t="s">
        <v>356</v>
      </c>
      <c r="O15" s="168" t="s">
        <v>357</v>
      </c>
      <c r="P15" s="149">
        <f t="shared" si="101"/>
        <v>6.3605</v>
      </c>
      <c r="Q15" s="181">
        <v>4.37636761487965e-5</v>
      </c>
      <c r="R15" s="151">
        <f t="shared" si="131"/>
        <v>3592.48486754186</v>
      </c>
      <c r="T15" s="168" t="s">
        <v>358</v>
      </c>
      <c r="U15" s="168" t="s">
        <v>359</v>
      </c>
      <c r="V15" s="149">
        <f t="shared" si="103"/>
        <v>6.3425</v>
      </c>
      <c r="W15" s="181">
        <v>4.37512305033579e-5</v>
      </c>
      <c r="X15" s="151">
        <f t="shared" si="132"/>
        <v>3603.70516357903</v>
      </c>
      <c r="Z15" s="168" t="s">
        <v>360</v>
      </c>
      <c r="AA15" s="168" t="s">
        <v>361</v>
      </c>
      <c r="AB15" s="149">
        <f t="shared" si="105"/>
        <v>6.3763</v>
      </c>
      <c r="AC15" s="181">
        <v>4.35587498638789e-5</v>
      </c>
      <c r="AD15" s="151">
        <f t="shared" si="133"/>
        <v>3600.44226275426</v>
      </c>
      <c r="AF15" s="168" t="s">
        <v>362</v>
      </c>
      <c r="AG15" s="168" t="s">
        <v>363</v>
      </c>
      <c r="AH15" s="149">
        <f t="shared" si="107"/>
        <v>6.7421</v>
      </c>
      <c r="AI15" s="181">
        <v>4.31406384814495e-5</v>
      </c>
      <c r="AJ15" s="151">
        <f t="shared" si="134"/>
        <v>3438.09792201243</v>
      </c>
      <c r="AL15" s="168" t="s">
        <v>364</v>
      </c>
      <c r="AM15" s="168" t="s">
        <v>365</v>
      </c>
      <c r="AN15" s="149">
        <f t="shared" si="109"/>
        <v>6.6923</v>
      </c>
      <c r="AO15" s="181">
        <v>4.29737859905458e-5</v>
      </c>
      <c r="AP15" s="151">
        <f t="shared" si="135"/>
        <v>3477.13043348325</v>
      </c>
      <c r="AR15" s="168" t="s">
        <v>366</v>
      </c>
      <c r="AS15" s="168" t="s">
        <v>367</v>
      </c>
      <c r="AT15" s="149">
        <f t="shared" si="111"/>
        <v>6.7447</v>
      </c>
      <c r="AU15" s="181">
        <v>4.28027222531353e-5</v>
      </c>
      <c r="AV15" s="151">
        <f t="shared" si="136"/>
        <v>3463.90499206785</v>
      </c>
      <c r="AX15" s="168" t="s">
        <v>368</v>
      </c>
      <c r="AY15" s="168" t="s">
        <v>369</v>
      </c>
      <c r="AZ15" s="149">
        <f t="shared" si="113"/>
        <v>6.7802</v>
      </c>
      <c r="BA15" s="181">
        <v>4.26985482493595e-5</v>
      </c>
      <c r="BB15" s="151">
        <f t="shared" si="137"/>
        <v>3454.17539305625</v>
      </c>
      <c r="BD15" s="168" t="s">
        <v>370</v>
      </c>
      <c r="BE15" s="168" t="s">
        <v>371</v>
      </c>
      <c r="BF15" s="149">
        <f t="shared" si="115"/>
        <v>6.9396</v>
      </c>
      <c r="BG15" s="181">
        <v>4.19551080344032e-5</v>
      </c>
      <c r="BH15" s="151">
        <f t="shared" si="138"/>
        <v>3434.63600207505</v>
      </c>
      <c r="BJ15" s="168" t="s">
        <v>372</v>
      </c>
      <c r="BK15" s="168" t="s">
        <v>373</v>
      </c>
      <c r="BL15" s="149">
        <f t="shared" si="117"/>
        <v>7.1086</v>
      </c>
      <c r="BM15" s="181">
        <v>4.02698077116682e-5</v>
      </c>
      <c r="BN15" s="151">
        <f t="shared" si="139"/>
        <v>3493.30388543454</v>
      </c>
      <c r="BP15" s="168" t="s">
        <v>374</v>
      </c>
      <c r="BQ15" s="168" t="s">
        <v>375</v>
      </c>
      <c r="BR15" s="149">
        <f t="shared" si="119"/>
        <v>7.0655</v>
      </c>
      <c r="BS15" s="181">
        <v>4.03877221324717e-5</v>
      </c>
      <c r="BT15" s="151">
        <f t="shared" si="120"/>
        <v>3504.35213360697</v>
      </c>
      <c r="BV15" s="168" t="s">
        <v>376</v>
      </c>
      <c r="BW15" s="168" t="s">
        <v>377</v>
      </c>
      <c r="BX15" s="149">
        <f t="shared" si="0"/>
        <v>6.9746</v>
      </c>
      <c r="BY15" s="181">
        <v>4.23370025402202e-5</v>
      </c>
      <c r="BZ15" s="151">
        <f t="shared" si="1"/>
        <v>3386.5741404525</v>
      </c>
      <c r="CB15" s="168" t="s">
        <v>378</v>
      </c>
      <c r="CC15" s="168" t="s">
        <v>379</v>
      </c>
      <c r="CD15" s="149">
        <f t="shared" si="2"/>
        <v>6.7756</v>
      </c>
      <c r="CE15" s="181">
        <v>4.26030461177974e-5</v>
      </c>
      <c r="CF15" s="151">
        <f t="shared" si="3"/>
        <v>3464.26884703938</v>
      </c>
      <c r="CH15" s="172">
        <v>44972</v>
      </c>
      <c r="CI15" s="168">
        <v>681.83</v>
      </c>
      <c r="CJ15" s="149">
        <f t="shared" si="121"/>
        <v>6.8183</v>
      </c>
      <c r="CK15" s="181">
        <f t="shared" si="122"/>
        <v>4.19815e-5</v>
      </c>
      <c r="CL15" s="151">
        <f t="shared" si="4"/>
        <v>3493.54178598928</v>
      </c>
      <c r="CN15" s="172">
        <v>45005</v>
      </c>
      <c r="CO15" s="168">
        <v>686.94</v>
      </c>
      <c r="CP15" s="149">
        <f t="shared" si="5"/>
        <v>6.8694</v>
      </c>
      <c r="CQ15" s="181">
        <f t="shared" si="6"/>
        <v>4.25894e-5</v>
      </c>
      <c r="CR15" s="151">
        <f t="shared" si="7"/>
        <v>3418.05992521305</v>
      </c>
      <c r="CT15" s="172">
        <v>45033</v>
      </c>
      <c r="CU15" s="168">
        <v>686.79</v>
      </c>
      <c r="CV15" s="149">
        <f t="shared" si="8"/>
        <v>6.8679</v>
      </c>
      <c r="CW15" s="181">
        <f t="shared" si="9"/>
        <v>4.26348e-5</v>
      </c>
      <c r="CX15" s="151">
        <f t="shared" si="10"/>
        <v>3415.16591192996</v>
      </c>
      <c r="CZ15" s="172">
        <v>45064</v>
      </c>
      <c r="DA15" s="168">
        <v>699.67</v>
      </c>
      <c r="DB15" s="149">
        <f t="shared" si="11"/>
        <v>6.9967</v>
      </c>
      <c r="DC15" s="181">
        <f t="shared" si="12"/>
        <v>4.25804e-5</v>
      </c>
      <c r="DD15" s="151">
        <f t="shared" si="13"/>
        <v>3356.58005937389</v>
      </c>
      <c r="DF15" s="172">
        <v>45092</v>
      </c>
      <c r="DG15" s="168">
        <v>714.89</v>
      </c>
      <c r="DH15" s="149">
        <f t="shared" si="14"/>
        <v>7.1489</v>
      </c>
      <c r="DI15" s="181">
        <f t="shared" si="15"/>
        <v>4.24241138663216e-5</v>
      </c>
      <c r="DJ15" s="151">
        <f t="shared" si="16"/>
        <v>3297.22055141351</v>
      </c>
      <c r="DL15" s="172">
        <v>45125</v>
      </c>
      <c r="DM15" s="168">
        <v>714.53</v>
      </c>
      <c r="DN15" s="149">
        <f t="shared" si="17"/>
        <v>7.1453</v>
      </c>
      <c r="DO15" s="181">
        <f t="shared" si="18"/>
        <v>4.2203e-5</v>
      </c>
      <c r="DP15" s="151">
        <f t="shared" si="19"/>
        <v>3316.16558939795</v>
      </c>
      <c r="DR15" s="172">
        <v>45156</v>
      </c>
      <c r="DS15" s="168">
        <v>720.06</v>
      </c>
      <c r="DT15" s="149">
        <f t="shared" si="20"/>
        <v>7.2006</v>
      </c>
      <c r="DU15" s="181">
        <f t="shared" si="21"/>
        <v>4.14422e-5</v>
      </c>
      <c r="DV15" s="151">
        <f t="shared" si="22"/>
        <v>3351.108671336</v>
      </c>
      <c r="DX15" s="173">
        <v>45184</v>
      </c>
      <c r="DY15" s="186" t="s">
        <v>3440</v>
      </c>
      <c r="DZ15" s="149">
        <f t="shared" si="23"/>
        <v>7.1786</v>
      </c>
      <c r="EA15" s="181">
        <f t="shared" si="24"/>
        <v>4.09836e-5</v>
      </c>
      <c r="EB15" s="151">
        <f t="shared" si="25"/>
        <v>3398.99199063893</v>
      </c>
      <c r="ED15" s="173">
        <v>45217</v>
      </c>
      <c r="EE15" s="186">
        <v>717.95</v>
      </c>
      <c r="EF15" s="149">
        <f t="shared" si="26"/>
        <v>7.1795</v>
      </c>
      <c r="EG15" s="181">
        <f t="shared" si="27"/>
        <v>4.0703353956366e-5</v>
      </c>
      <c r="EH15" s="151">
        <f t="shared" si="28"/>
        <v>3421.96531791908</v>
      </c>
      <c r="EJ15" s="173">
        <v>45247</v>
      </c>
      <c r="EK15" s="186">
        <v>717.28</v>
      </c>
      <c r="EL15" s="149">
        <f t="shared" si="29"/>
        <v>7.1728</v>
      </c>
      <c r="EM15" s="181">
        <f t="shared" si="30"/>
        <v>4.12031e-5</v>
      </c>
      <c r="EN15" s="151">
        <f t="shared" si="31"/>
        <v>3383.61846392261</v>
      </c>
      <c r="EP15" s="173">
        <v>45278</v>
      </c>
      <c r="EQ15" s="186">
        <v>709.33</v>
      </c>
      <c r="ER15" s="149">
        <f t="shared" si="32"/>
        <v>7.0933</v>
      </c>
      <c r="ES15" s="181">
        <f t="shared" si="33"/>
        <v>4.12371e-5</v>
      </c>
      <c r="ET15" s="151">
        <f t="shared" si="34"/>
        <v>3418.72018401203</v>
      </c>
      <c r="EV15" s="173">
        <v>45331</v>
      </c>
      <c r="EW15" s="186">
        <v>710.36</v>
      </c>
      <c r="EX15" s="149">
        <f t="shared" si="35"/>
        <v>7.1036</v>
      </c>
      <c r="EY15" s="181">
        <f t="shared" si="36"/>
        <v>4.06009e-5</v>
      </c>
      <c r="EZ15" s="151">
        <f t="shared" si="37"/>
        <v>3467.25546015973</v>
      </c>
      <c r="FB15" s="173">
        <v>45369</v>
      </c>
      <c r="FC15" s="186">
        <v>709.43</v>
      </c>
      <c r="FD15" s="149">
        <f t="shared" si="38"/>
        <v>7.0943</v>
      </c>
      <c r="FE15" s="181">
        <f t="shared" si="39"/>
        <v>4.03307e-5</v>
      </c>
      <c r="FF15" s="151">
        <f t="shared" si="40"/>
        <v>3495.0604396959</v>
      </c>
      <c r="FH15" s="173">
        <v>45399</v>
      </c>
      <c r="FI15" s="186">
        <v>710.25</v>
      </c>
      <c r="FJ15" s="149">
        <f t="shared" si="41"/>
        <v>7.1025</v>
      </c>
      <c r="FK15" s="181">
        <f t="shared" si="42"/>
        <v>3.94555e-5</v>
      </c>
      <c r="FL15" s="151">
        <f t="shared" si="43"/>
        <v>3568.46306710534</v>
      </c>
      <c r="FN15" s="173">
        <v>45432</v>
      </c>
      <c r="FO15" s="186">
        <v>710.42</v>
      </c>
      <c r="FP15" s="149">
        <f t="shared" si="44"/>
        <v>7.1042</v>
      </c>
      <c r="FQ15" s="181">
        <f t="shared" si="45"/>
        <v>3.92812e-5</v>
      </c>
      <c r="FR15" s="151">
        <f t="shared" si="46"/>
        <v>3583.43947937363</v>
      </c>
      <c r="FT15" s="173">
        <v>45460</v>
      </c>
      <c r="FU15" s="186">
        <v>711.49</v>
      </c>
      <c r="FV15" s="149">
        <f t="shared" si="47"/>
        <v>7.1149</v>
      </c>
      <c r="FW15" s="181">
        <f t="shared" si="48"/>
        <v>3.92812e-5</v>
      </c>
      <c r="FX15" s="151">
        <f t="shared" si="49"/>
        <v>3578.05039415397</v>
      </c>
      <c r="FZ15" s="173">
        <v>45491</v>
      </c>
      <c r="GA15" s="186">
        <v>712.85</v>
      </c>
      <c r="GB15" s="149">
        <f t="shared" si="50"/>
        <v>7.1285</v>
      </c>
      <c r="GC15" s="181">
        <f t="shared" si="51"/>
        <v>3.95491e-5</v>
      </c>
      <c r="GD15" s="151">
        <f t="shared" si="52"/>
        <v>3547.03309944282</v>
      </c>
      <c r="GF15" s="173">
        <v>45523</v>
      </c>
      <c r="GG15" s="186">
        <v>714.15</v>
      </c>
      <c r="GH15" s="149">
        <f t="shared" si="53"/>
        <v>7.1415</v>
      </c>
      <c r="GI15" s="181">
        <f t="shared" si="54"/>
        <v>4.01929e-5</v>
      </c>
      <c r="GJ15" s="151">
        <f t="shared" si="55"/>
        <v>3483.86419131141</v>
      </c>
      <c r="GL15" s="147">
        <v>45548</v>
      </c>
      <c r="GM15" s="152">
        <v>710.3</v>
      </c>
      <c r="GN15" s="149">
        <f t="shared" si="56"/>
        <v>7.103</v>
      </c>
      <c r="GO15" s="181">
        <f>GO$2</f>
        <v>4.06339e-5</v>
      </c>
      <c r="GP15" s="151">
        <f t="shared" si="57"/>
        <v>3464.73224465887</v>
      </c>
      <c r="GR15" s="147">
        <v>45583</v>
      </c>
      <c r="GS15" s="152">
        <v>712.74</v>
      </c>
      <c r="GT15" s="149">
        <f t="shared" si="58"/>
        <v>7.1274</v>
      </c>
      <c r="GU15" s="181">
        <f>GU$2</f>
        <v>3.95335e-5</v>
      </c>
      <c r="GV15" s="151">
        <f t="shared" si="59"/>
        <v>3548.98040970941</v>
      </c>
      <c r="GX15" s="147">
        <v>45614</v>
      </c>
      <c r="GY15" s="177">
        <v>719.07</v>
      </c>
      <c r="GZ15" s="149">
        <f t="shared" si="123"/>
        <v>7.1907</v>
      </c>
      <c r="HA15" s="181">
        <f t="shared" si="124"/>
        <v>3.9412e-5</v>
      </c>
      <c r="HB15" s="151">
        <f t="shared" si="125"/>
        <v>3528.58314877044</v>
      </c>
      <c r="HD15" s="147">
        <v>45644</v>
      </c>
      <c r="HE15" s="152">
        <v>718.8</v>
      </c>
      <c r="HF15" s="149">
        <f t="shared" si="60"/>
        <v>7.188</v>
      </c>
      <c r="HG15" s="181">
        <f>HG$2</f>
        <v>3.92387679026846e-5</v>
      </c>
      <c r="HH15" s="151">
        <f t="shared" si="61"/>
        <v>3545.49248747943</v>
      </c>
      <c r="HJ15" s="147">
        <v>45663</v>
      </c>
      <c r="HK15" s="152">
        <v>718.76</v>
      </c>
      <c r="HL15" s="149">
        <f t="shared" si="62"/>
        <v>7.1876</v>
      </c>
      <c r="HM15" s="181">
        <f>HM$2</f>
        <v>3.92387679026846e-5</v>
      </c>
      <c r="HN15" s="151">
        <f t="shared" si="63"/>
        <v>3545.68979909874</v>
      </c>
      <c r="HP15" s="147">
        <v>45705</v>
      </c>
      <c r="HQ15" s="148">
        <v>717.02</v>
      </c>
      <c r="HR15" s="149">
        <f t="shared" si="126"/>
        <v>7.1702</v>
      </c>
      <c r="HS15" s="181">
        <f t="shared" si="127"/>
        <v>3.91335824838095e-5</v>
      </c>
      <c r="HT15" s="151">
        <f t="shared" si="128"/>
        <v>3563.84759141995</v>
      </c>
      <c r="HV15" s="147">
        <v>45734</v>
      </c>
      <c r="HW15" s="152">
        <v>717.33</v>
      </c>
      <c r="HX15" s="149">
        <f t="shared" si="64"/>
        <v>7.1733</v>
      </c>
      <c r="HY15" s="181">
        <f>HY$2</f>
        <v>3.91006842619745e-5</v>
      </c>
      <c r="HZ15" s="151">
        <f t="shared" si="65"/>
        <v>3565.30467149012</v>
      </c>
      <c r="IB15" s="170">
        <v>45764</v>
      </c>
      <c r="IC15" s="152">
        <v>720.85</v>
      </c>
      <c r="ID15" s="149">
        <f t="shared" si="66"/>
        <v>7.2085</v>
      </c>
      <c r="IE15" s="181">
        <f>IE$2</f>
        <v>3.84541434339527e-5</v>
      </c>
      <c r="IF15" s="151">
        <f t="shared" si="67"/>
        <v>3607.54664632053</v>
      </c>
      <c r="IH15" s="170">
        <v>45796</v>
      </c>
      <c r="II15" s="152">
        <v>719.16</v>
      </c>
      <c r="IJ15" s="149">
        <f t="shared" si="68"/>
        <v>7.1916</v>
      </c>
      <c r="IK15" s="181">
        <f>IK$2</f>
        <v>3.84763370527111e-5</v>
      </c>
      <c r="IL15" s="151">
        <f t="shared" si="69"/>
        <v>3613.93848378678</v>
      </c>
      <c r="IN15" s="170">
        <v>45825</v>
      </c>
      <c r="IO15" s="152">
        <v>717.46</v>
      </c>
      <c r="IP15" s="149">
        <f t="shared" si="70"/>
        <v>7.1746</v>
      </c>
      <c r="IQ15" s="181">
        <f>IQ$2</f>
        <v>3.83215175320905e-5</v>
      </c>
      <c r="IR15" s="151">
        <f t="shared" si="71"/>
        <v>3637.13656510503</v>
      </c>
      <c r="IT15" s="147">
        <v>45856</v>
      </c>
      <c r="IU15" s="152">
        <v>714.98</v>
      </c>
      <c r="IV15" s="149">
        <f t="shared" si="72"/>
        <v>7.1498</v>
      </c>
      <c r="IW15" s="181">
        <f>IW$2</f>
        <v>3.81279191688141e-5</v>
      </c>
      <c r="IX15" s="151">
        <f t="shared" si="73"/>
        <v>3668.28442753617</v>
      </c>
      <c r="IZ15" s="147">
        <v>45887</v>
      </c>
      <c r="JA15" s="152">
        <v>713.22</v>
      </c>
      <c r="JB15" s="149">
        <f t="shared" si="74"/>
        <v>7.1322</v>
      </c>
      <c r="JC15" s="181">
        <f>JC$2</f>
        <v>3.79146919431273e-5</v>
      </c>
      <c r="JD15" s="151">
        <f t="shared" si="75"/>
        <v>3698.01744202356</v>
      </c>
      <c r="JF15" s="147">
        <v>45917</v>
      </c>
      <c r="JG15" s="152">
        <v>710.13</v>
      </c>
      <c r="JH15" s="149">
        <f t="shared" si="76"/>
        <v>7.1013</v>
      </c>
      <c r="JI15" s="181">
        <f>JI$2</f>
        <v>3.78486809734709e-5</v>
      </c>
      <c r="JJ15" s="151">
        <f t="shared" si="77"/>
        <v>3720.58637150916</v>
      </c>
      <c r="JL15" s="147">
        <v>45950</v>
      </c>
      <c r="JM15" s="148">
        <v>709.73</v>
      </c>
      <c r="JN15" s="149">
        <f t="shared" si="78"/>
        <v>7.0973</v>
      </c>
      <c r="JO15" s="181">
        <f>JO$2</f>
        <v>3.79794910748178e-5</v>
      </c>
      <c r="JP15" s="151">
        <f t="shared" si="79"/>
        <v>3709.86149662565</v>
      </c>
      <c r="JR15" s="147">
        <v>45978</v>
      </c>
      <c r="JS15" s="148">
        <v>708.16</v>
      </c>
      <c r="JT15" s="149">
        <f t="shared" si="80"/>
        <v>7.0816</v>
      </c>
      <c r="JU15" s="181">
        <f>JU$2</f>
        <v>3.79139731948208e-5</v>
      </c>
      <c r="JV15" s="151">
        <f t="shared" si="81"/>
        <v>3724.5114098509</v>
      </c>
      <c r="JX15" s="147">
        <v>46009</v>
      </c>
      <c r="JY15" s="148">
        <v>705.83</v>
      </c>
      <c r="JZ15" s="149">
        <f t="shared" si="82"/>
        <v>7.0583</v>
      </c>
      <c r="KA15" s="181">
        <f>KA$2</f>
        <v>3.80734818199161e-5</v>
      </c>
      <c r="KB15" s="151">
        <f t="shared" si="83"/>
        <v>3721.15098536439</v>
      </c>
      <c r="KD15" s="147">
        <v>46041</v>
      </c>
      <c r="KE15" s="148">
        <v>700.51</v>
      </c>
      <c r="KF15" s="149">
        <f t="shared" si="84"/>
        <v>7.0051</v>
      </c>
      <c r="KG15" s="181">
        <f>KG$2</f>
        <v>3.84615384615343e-5</v>
      </c>
      <c r="KH15" s="151">
        <f t="shared" si="85"/>
        <v>3711.58156200523</v>
      </c>
      <c r="KJ15" s="147">
        <v>46059</v>
      </c>
      <c r="KK15" s="148">
        <v>695.9</v>
      </c>
      <c r="KL15" s="149">
        <f t="shared" si="86"/>
        <v>6.959</v>
      </c>
      <c r="KM15" s="181">
        <f>KM$2</f>
        <v>3.83509108341314e-5</v>
      </c>
      <c r="KN15" s="151">
        <f t="shared" si="87"/>
        <v>3746.94640034497</v>
      </c>
      <c r="KP15" s="147">
        <v>46099</v>
      </c>
      <c r="KQ15" s="148">
        <v>689.09</v>
      </c>
      <c r="KR15" s="149">
        <f t="shared" si="88"/>
        <v>6.8909</v>
      </c>
      <c r="KS15" s="181">
        <f>KS$2</f>
        <v>3.79578667678839e-5</v>
      </c>
      <c r="KT15" s="151">
        <f t="shared" si="89"/>
        <v>3823.15807804533</v>
      </c>
      <c r="KV15" s="147">
        <v>46129</v>
      </c>
      <c r="KW15" s="148">
        <v>686.22</v>
      </c>
      <c r="KX15" s="149">
        <f t="shared" si="90"/>
        <v>6.8622</v>
      </c>
      <c r="KY15" s="181">
        <f>KY$2</f>
        <v>3.79420245864298e-5</v>
      </c>
      <c r="KZ15" s="151">
        <f t="shared" si="91"/>
        <v>3840.75077963357</v>
      </c>
      <c r="LB15" s="147">
        <v>46160</v>
      </c>
      <c r="LC15" s="148">
        <v>684.35</v>
      </c>
      <c r="LD15" s="149">
        <f t="shared" si="92"/>
        <v>6.8435</v>
      </c>
      <c r="LE15" s="181">
        <f>LE$2</f>
        <v>3.79830975215987e-5</v>
      </c>
      <c r="LF15" s="151">
        <f t="shared" si="93"/>
        <v>3847.08117191538</v>
      </c>
      <c r="LH15" s="147">
        <v>46189</v>
      </c>
      <c r="LI15" s="148">
        <v>681.08</v>
      </c>
      <c r="LJ15" s="149">
        <f t="shared" si="94"/>
        <v>6.8108</v>
      </c>
      <c r="LK15" s="181">
        <f>LK$2</f>
        <v>3.80372765309995e-5</v>
      </c>
      <c r="LL15" s="151">
        <f t="shared" si="95"/>
        <v>3860.04580959661</v>
      </c>
    </row>
    <row r="16" spans="2:324">
      <c r="B16" s="168" t="s">
        <v>382</v>
      </c>
      <c r="C16" s="168" t="s">
        <v>261</v>
      </c>
      <c r="D16" s="149">
        <f t="shared" si="96"/>
        <v>6.3651</v>
      </c>
      <c r="E16" s="181">
        <v>4.39174352217831e-5</v>
      </c>
      <c r="F16" s="151">
        <f t="shared" si="129"/>
        <v>3577.32007352594</v>
      </c>
      <c r="H16" s="168" t="s">
        <v>383</v>
      </c>
      <c r="I16" s="168" t="s">
        <v>384</v>
      </c>
      <c r="J16" s="149">
        <f t="shared" si="98"/>
        <v>6.3742</v>
      </c>
      <c r="K16" s="181">
        <f t="shared" si="99"/>
        <v>4.39174352217831e-5</v>
      </c>
      <c r="L16" s="151">
        <f t="shared" si="130"/>
        <v>3572.21298359009</v>
      </c>
      <c r="N16" s="168" t="s">
        <v>385</v>
      </c>
      <c r="O16" s="168" t="s">
        <v>298</v>
      </c>
      <c r="P16" s="149">
        <f t="shared" si="101"/>
        <v>6.3664</v>
      </c>
      <c r="Q16" s="181">
        <v>4.37636761487965e-5</v>
      </c>
      <c r="R16" s="151">
        <f t="shared" si="131"/>
        <v>3589.15556672531</v>
      </c>
      <c r="T16" s="168" t="s">
        <v>386</v>
      </c>
      <c r="U16" s="168" t="s">
        <v>387</v>
      </c>
      <c r="V16" s="149">
        <f t="shared" si="103"/>
        <v>6.3406</v>
      </c>
      <c r="W16" s="181">
        <v>4.37512305033579e-5</v>
      </c>
      <c r="X16" s="151">
        <f t="shared" si="132"/>
        <v>3604.78503611646</v>
      </c>
      <c r="Z16" s="168" t="s">
        <v>388</v>
      </c>
      <c r="AA16" s="168" t="s">
        <v>389</v>
      </c>
      <c r="AB16" s="149">
        <f t="shared" si="105"/>
        <v>6.3896</v>
      </c>
      <c r="AC16" s="181">
        <v>4.35587498638789e-5</v>
      </c>
      <c r="AD16" s="151">
        <f t="shared" si="133"/>
        <v>3592.94791536246</v>
      </c>
      <c r="AF16" s="168" t="s">
        <v>390</v>
      </c>
      <c r="AG16" s="168" t="s">
        <v>391</v>
      </c>
      <c r="AH16" s="149">
        <f t="shared" si="107"/>
        <v>6.7854</v>
      </c>
      <c r="AI16" s="181">
        <v>4.31406384814495e-5</v>
      </c>
      <c r="AJ16" s="151">
        <f t="shared" si="134"/>
        <v>3416.15822206502</v>
      </c>
      <c r="AL16" s="168" t="s">
        <v>392</v>
      </c>
      <c r="AM16" s="168" t="s">
        <v>393</v>
      </c>
      <c r="AN16" s="149">
        <f t="shared" si="109"/>
        <v>6.7099</v>
      </c>
      <c r="AO16" s="181">
        <v>4.29737859905458e-5</v>
      </c>
      <c r="AP16" s="151">
        <f t="shared" si="135"/>
        <v>3468.00995543898</v>
      </c>
      <c r="AR16" s="168" t="s">
        <v>394</v>
      </c>
      <c r="AS16" s="168" t="s">
        <v>395</v>
      </c>
      <c r="AT16" s="149">
        <f t="shared" si="111"/>
        <v>6.7503</v>
      </c>
      <c r="AU16" s="181">
        <v>4.28027222531353e-5</v>
      </c>
      <c r="AV16" s="151">
        <f t="shared" si="136"/>
        <v>3461.03136156912</v>
      </c>
      <c r="AX16" s="168" t="s">
        <v>396</v>
      </c>
      <c r="AY16" s="168" t="s">
        <v>397</v>
      </c>
      <c r="AZ16" s="149">
        <f t="shared" si="113"/>
        <v>6.7863</v>
      </c>
      <c r="BA16" s="181">
        <v>4.26985482493595e-5</v>
      </c>
      <c r="BB16" s="151">
        <f t="shared" si="137"/>
        <v>3451.07053917451</v>
      </c>
      <c r="BD16" s="168" t="s">
        <v>398</v>
      </c>
      <c r="BE16" s="168" t="s">
        <v>399</v>
      </c>
      <c r="BF16" s="149">
        <f t="shared" si="115"/>
        <v>6.9305</v>
      </c>
      <c r="BG16" s="181">
        <v>4.19551080344032e-5</v>
      </c>
      <c r="BH16" s="151">
        <f t="shared" si="138"/>
        <v>3439.14580477599</v>
      </c>
      <c r="BJ16" s="168" t="s">
        <v>400</v>
      </c>
      <c r="BK16" s="168" t="s">
        <v>401</v>
      </c>
      <c r="BL16" s="149">
        <f t="shared" si="117"/>
        <v>7.1095</v>
      </c>
      <c r="BM16" s="181">
        <v>4.02698077116682e-5</v>
      </c>
      <c r="BN16" s="151">
        <f t="shared" si="139"/>
        <v>3492.86166397074</v>
      </c>
      <c r="BP16" s="168" t="s">
        <v>402</v>
      </c>
      <c r="BQ16" s="168" t="s">
        <v>403</v>
      </c>
      <c r="BR16" s="149">
        <f t="shared" si="119"/>
        <v>7.0363</v>
      </c>
      <c r="BS16" s="181">
        <v>4.03877221324717e-5</v>
      </c>
      <c r="BT16" s="151">
        <f t="shared" si="120"/>
        <v>3518.89487372625</v>
      </c>
      <c r="BV16" s="168" t="s">
        <v>404</v>
      </c>
      <c r="BW16" s="168" t="s">
        <v>405</v>
      </c>
      <c r="BX16" s="149">
        <f t="shared" si="0"/>
        <v>6.9791</v>
      </c>
      <c r="BY16" s="181">
        <v>4.23370025402202e-5</v>
      </c>
      <c r="BZ16" s="151">
        <f t="shared" si="1"/>
        <v>3384.39053746185</v>
      </c>
      <c r="CB16" s="168" t="s">
        <v>406</v>
      </c>
      <c r="CC16" s="168" t="s">
        <v>407</v>
      </c>
      <c r="CD16" s="149">
        <f t="shared" si="2"/>
        <v>6.7611</v>
      </c>
      <c r="CE16" s="181">
        <v>4.26030461177974e-5</v>
      </c>
      <c r="CF16" s="151">
        <f t="shared" si="3"/>
        <v>3471.69839227345</v>
      </c>
      <c r="CH16" s="172">
        <v>44971</v>
      </c>
      <c r="CI16" s="168">
        <v>681.36</v>
      </c>
      <c r="CJ16" s="149">
        <f t="shared" si="121"/>
        <v>6.8136</v>
      </c>
      <c r="CK16" s="181">
        <f t="shared" si="122"/>
        <v>4.19815e-5</v>
      </c>
      <c r="CL16" s="151">
        <f t="shared" si="4"/>
        <v>3495.95162020234</v>
      </c>
      <c r="CN16" s="172">
        <v>45002</v>
      </c>
      <c r="CO16" s="168">
        <v>690.52</v>
      </c>
      <c r="CP16" s="149">
        <f t="shared" si="5"/>
        <v>6.9052</v>
      </c>
      <c r="CQ16" s="181">
        <f t="shared" si="6"/>
        <v>4.25894e-5</v>
      </c>
      <c r="CR16" s="151">
        <f t="shared" si="7"/>
        <v>3400.33899818376</v>
      </c>
      <c r="CT16" s="172">
        <v>45030</v>
      </c>
      <c r="CU16" s="168">
        <v>686.06</v>
      </c>
      <c r="CV16" s="149">
        <f t="shared" si="8"/>
        <v>6.8606</v>
      </c>
      <c r="CW16" s="181">
        <f t="shared" si="9"/>
        <v>4.26348e-5</v>
      </c>
      <c r="CX16" s="151">
        <f t="shared" si="10"/>
        <v>3418.79980855082</v>
      </c>
      <c r="CZ16" s="172">
        <v>45063</v>
      </c>
      <c r="DA16" s="168">
        <v>697.48</v>
      </c>
      <c r="DB16" s="149">
        <f t="shared" si="11"/>
        <v>6.9748</v>
      </c>
      <c r="DC16" s="181">
        <f t="shared" si="12"/>
        <v>4.25804e-5</v>
      </c>
      <c r="DD16" s="151">
        <f t="shared" si="13"/>
        <v>3367.11930111563</v>
      </c>
      <c r="DF16" s="172">
        <v>45091</v>
      </c>
      <c r="DG16" s="168">
        <v>715.66</v>
      </c>
      <c r="DH16" s="149">
        <f t="shared" si="14"/>
        <v>7.1566</v>
      </c>
      <c r="DI16" s="181">
        <f t="shared" si="15"/>
        <v>4.24241138663216e-5</v>
      </c>
      <c r="DJ16" s="151">
        <f t="shared" si="16"/>
        <v>3293.67297319957</v>
      </c>
      <c r="DL16" s="172">
        <v>45124</v>
      </c>
      <c r="DM16" s="168">
        <v>713.26</v>
      </c>
      <c r="DN16" s="149">
        <f t="shared" si="17"/>
        <v>7.1326</v>
      </c>
      <c r="DO16" s="181">
        <f t="shared" si="18"/>
        <v>4.2203e-5</v>
      </c>
      <c r="DP16" s="151">
        <f t="shared" si="19"/>
        <v>3322.07021085231</v>
      </c>
      <c r="DR16" s="172">
        <v>45155</v>
      </c>
      <c r="DS16" s="168">
        <v>720.76</v>
      </c>
      <c r="DT16" s="149">
        <f t="shared" si="20"/>
        <v>7.2076</v>
      </c>
      <c r="DU16" s="181">
        <f t="shared" si="21"/>
        <v>4.14422e-5</v>
      </c>
      <c r="DV16" s="151">
        <f t="shared" si="22"/>
        <v>3347.85408441395</v>
      </c>
      <c r="DX16" s="173">
        <v>45183</v>
      </c>
      <c r="DY16" s="186" t="s">
        <v>3488</v>
      </c>
      <c r="DZ16" s="149">
        <f t="shared" si="23"/>
        <v>7.1874</v>
      </c>
      <c r="EA16" s="181">
        <f t="shared" si="24"/>
        <v>4.09836e-5</v>
      </c>
      <c r="EB16" s="151">
        <f t="shared" si="25"/>
        <v>3394.83038428369</v>
      </c>
      <c r="ED16" s="173">
        <v>45216</v>
      </c>
      <c r="EE16" s="186">
        <v>717.96</v>
      </c>
      <c r="EF16" s="149">
        <f t="shared" si="26"/>
        <v>7.1796</v>
      </c>
      <c r="EG16" s="181">
        <f t="shared" si="27"/>
        <v>4.0703353956366e-5</v>
      </c>
      <c r="EH16" s="151">
        <f t="shared" si="28"/>
        <v>3421.9176555797</v>
      </c>
      <c r="EJ16" s="173">
        <v>45246</v>
      </c>
      <c r="EK16" s="186">
        <v>717.24</v>
      </c>
      <c r="EL16" s="149">
        <f t="shared" si="29"/>
        <v>7.1724</v>
      </c>
      <c r="EM16" s="181">
        <f t="shared" si="30"/>
        <v>4.12031e-5</v>
      </c>
      <c r="EN16" s="151">
        <f t="shared" si="31"/>
        <v>3383.80716608445</v>
      </c>
      <c r="EP16" s="173">
        <v>45275</v>
      </c>
      <c r="EQ16" s="186">
        <v>709.57</v>
      </c>
      <c r="ER16" s="149">
        <f t="shared" si="32"/>
        <v>7.0957</v>
      </c>
      <c r="ES16" s="181">
        <f t="shared" si="33"/>
        <v>4.12371e-5</v>
      </c>
      <c r="ET16" s="151">
        <f t="shared" si="34"/>
        <v>3417.56385997894</v>
      </c>
      <c r="EV16" s="173">
        <v>45330</v>
      </c>
      <c r="EW16" s="186">
        <v>710.63</v>
      </c>
      <c r="EX16" s="149">
        <f t="shared" si="35"/>
        <v>7.1063</v>
      </c>
      <c r="EY16" s="181">
        <f t="shared" si="36"/>
        <v>4.06009e-5</v>
      </c>
      <c r="EZ16" s="151">
        <f t="shared" si="37"/>
        <v>3465.93809532256</v>
      </c>
      <c r="FB16" s="173">
        <v>45366</v>
      </c>
      <c r="FC16" s="186">
        <v>709.75</v>
      </c>
      <c r="FD16" s="149">
        <f t="shared" si="38"/>
        <v>7.0975</v>
      </c>
      <c r="FE16" s="181">
        <f t="shared" si="39"/>
        <v>4.03307e-5</v>
      </c>
      <c r="FF16" s="151">
        <f t="shared" si="40"/>
        <v>3493.48464633105</v>
      </c>
      <c r="FH16" s="173">
        <v>45398</v>
      </c>
      <c r="FI16" s="186">
        <v>710.28</v>
      </c>
      <c r="FJ16" s="149">
        <f t="shared" si="41"/>
        <v>7.1028</v>
      </c>
      <c r="FK16" s="181">
        <f t="shared" si="42"/>
        <v>3.94555e-5</v>
      </c>
      <c r="FL16" s="151">
        <f t="shared" si="43"/>
        <v>3568.31234641489</v>
      </c>
      <c r="FN16" s="173">
        <v>45429</v>
      </c>
      <c r="FO16" s="186">
        <v>710.45</v>
      </c>
      <c r="FP16" s="149">
        <f t="shared" si="44"/>
        <v>7.1045</v>
      </c>
      <c r="FQ16" s="181">
        <f t="shared" si="45"/>
        <v>3.92812e-5</v>
      </c>
      <c r="FR16" s="151">
        <f t="shared" si="46"/>
        <v>3583.28816234304</v>
      </c>
      <c r="FT16" s="173">
        <v>45457</v>
      </c>
      <c r="FU16" s="186">
        <v>711.51</v>
      </c>
      <c r="FV16" s="149">
        <f t="shared" si="47"/>
        <v>7.1151</v>
      </c>
      <c r="FW16" s="181">
        <f t="shared" si="48"/>
        <v>3.92812e-5</v>
      </c>
      <c r="FX16" s="151">
        <f t="shared" si="49"/>
        <v>3577.94981790363</v>
      </c>
      <c r="FZ16" s="173">
        <v>45490</v>
      </c>
      <c r="GA16" s="186">
        <v>713.18</v>
      </c>
      <c r="GB16" s="149">
        <f t="shared" si="50"/>
        <v>7.1318</v>
      </c>
      <c r="GC16" s="181">
        <f t="shared" si="51"/>
        <v>3.95491e-5</v>
      </c>
      <c r="GD16" s="151">
        <f t="shared" si="52"/>
        <v>3545.39182946495</v>
      </c>
      <c r="GF16" s="173">
        <v>45520</v>
      </c>
      <c r="GG16" s="186">
        <v>714.64</v>
      </c>
      <c r="GH16" s="149">
        <f t="shared" si="53"/>
        <v>7.1464</v>
      </c>
      <c r="GI16" s="181">
        <f t="shared" si="54"/>
        <v>4.01929e-5</v>
      </c>
      <c r="GJ16" s="151">
        <f t="shared" si="55"/>
        <v>3481.4754452942</v>
      </c>
      <c r="GL16" s="147">
        <v>45547</v>
      </c>
      <c r="GM16" s="152">
        <v>712.14</v>
      </c>
      <c r="GN16" s="149">
        <f t="shared" si="56"/>
        <v>7.1214</v>
      </c>
      <c r="GO16" s="181">
        <f>GO$2</f>
        <v>4.06339e-5</v>
      </c>
      <c r="GP16" s="151">
        <f t="shared" si="57"/>
        <v>3455.78020246186</v>
      </c>
      <c r="GR16" s="147">
        <v>45582</v>
      </c>
      <c r="GS16" s="152">
        <v>712.2</v>
      </c>
      <c r="GT16" s="149">
        <f t="shared" si="58"/>
        <v>7.122</v>
      </c>
      <c r="GU16" s="181">
        <f>GU$2</f>
        <v>3.95335e-5</v>
      </c>
      <c r="GV16" s="151">
        <f t="shared" si="59"/>
        <v>3551.67129628796</v>
      </c>
      <c r="GX16" s="147">
        <v>45611</v>
      </c>
      <c r="GY16" s="177">
        <v>719.92</v>
      </c>
      <c r="GZ16" s="149">
        <f t="shared" si="123"/>
        <v>7.1992</v>
      </c>
      <c r="HA16" s="181">
        <f t="shared" si="124"/>
        <v>3.9412e-5</v>
      </c>
      <c r="HB16" s="151">
        <f t="shared" si="125"/>
        <v>3524.41699742521</v>
      </c>
      <c r="HD16" s="147">
        <v>45643</v>
      </c>
      <c r="HE16" s="152">
        <v>718.91</v>
      </c>
      <c r="HF16" s="149">
        <f t="shared" si="60"/>
        <v>7.1891</v>
      </c>
      <c r="HG16" s="181">
        <f>HG$2</f>
        <v>3.92387679026846e-5</v>
      </c>
      <c r="HH16" s="151">
        <f t="shared" si="61"/>
        <v>3544.94999374082</v>
      </c>
      <c r="HJ16" s="147">
        <v>45660</v>
      </c>
      <c r="HK16" s="152">
        <v>718.78</v>
      </c>
      <c r="HL16" s="149">
        <f t="shared" si="62"/>
        <v>7.1878</v>
      </c>
      <c r="HM16" s="181">
        <f>HM$2</f>
        <v>3.92387679026846e-5</v>
      </c>
      <c r="HN16" s="151">
        <f t="shared" si="63"/>
        <v>3545.59114054399</v>
      </c>
      <c r="HP16" s="147">
        <v>45702</v>
      </c>
      <c r="HQ16" s="148">
        <v>717.06</v>
      </c>
      <c r="HR16" s="149">
        <f t="shared" si="126"/>
        <v>7.1706</v>
      </c>
      <c r="HS16" s="181">
        <f t="shared" si="127"/>
        <v>3.91335824838095e-5</v>
      </c>
      <c r="HT16" s="151">
        <f t="shared" si="128"/>
        <v>3563.6487881069</v>
      </c>
      <c r="HV16" s="147">
        <v>45733</v>
      </c>
      <c r="HW16" s="152">
        <v>716.88</v>
      </c>
      <c r="HX16" s="149">
        <f t="shared" si="64"/>
        <v>7.1688</v>
      </c>
      <c r="HY16" s="181">
        <f>HY$2</f>
        <v>3.91006842619745e-5</v>
      </c>
      <c r="HZ16" s="151">
        <f t="shared" si="65"/>
        <v>3567.5426849682</v>
      </c>
      <c r="IB16" s="170">
        <v>45763</v>
      </c>
      <c r="IC16" s="152">
        <v>721.33</v>
      </c>
      <c r="ID16" s="149">
        <f t="shared" si="66"/>
        <v>7.2133</v>
      </c>
      <c r="IE16" s="181">
        <f>IE$2</f>
        <v>3.84541434339527e-5</v>
      </c>
      <c r="IF16" s="151">
        <f t="shared" si="67"/>
        <v>3605.14604965849</v>
      </c>
      <c r="IH16" s="170">
        <v>45793</v>
      </c>
      <c r="II16" s="152">
        <v>719.38</v>
      </c>
      <c r="IJ16" s="149">
        <f t="shared" si="68"/>
        <v>7.1938</v>
      </c>
      <c r="IK16" s="181">
        <f>IK$2</f>
        <v>3.84763370527111e-5</v>
      </c>
      <c r="IL16" s="151">
        <f t="shared" si="69"/>
        <v>3612.83327309642</v>
      </c>
      <c r="IN16" s="170">
        <v>45824</v>
      </c>
      <c r="IO16" s="152">
        <v>717.89</v>
      </c>
      <c r="IP16" s="149">
        <f t="shared" si="70"/>
        <v>7.1789</v>
      </c>
      <c r="IQ16" s="181">
        <f>IQ$2</f>
        <v>3.83215175320905e-5</v>
      </c>
      <c r="IR16" s="151">
        <f t="shared" si="71"/>
        <v>3634.95800192266</v>
      </c>
      <c r="IT16" s="147">
        <v>45855</v>
      </c>
      <c r="IU16" s="152">
        <v>714.61</v>
      </c>
      <c r="IV16" s="149">
        <f t="shared" si="72"/>
        <v>7.1461</v>
      </c>
      <c r="IW16" s="181">
        <f>IW$2</f>
        <v>3.81279191688141e-5</v>
      </c>
      <c r="IX16" s="151">
        <f t="shared" si="73"/>
        <v>3670.18373658333</v>
      </c>
      <c r="IZ16" s="147">
        <v>45884</v>
      </c>
      <c r="JA16" s="152">
        <v>713.71</v>
      </c>
      <c r="JB16" s="149">
        <f t="shared" si="74"/>
        <v>7.1371</v>
      </c>
      <c r="JC16" s="181">
        <f>JC$2</f>
        <v>3.79146919431273e-5</v>
      </c>
      <c r="JD16" s="151">
        <f t="shared" si="75"/>
        <v>3695.47855571597</v>
      </c>
      <c r="JF16" s="147">
        <v>45916</v>
      </c>
      <c r="JG16" s="152">
        <v>710.27</v>
      </c>
      <c r="JH16" s="149">
        <f t="shared" si="76"/>
        <v>7.1027</v>
      </c>
      <c r="JI16" s="181">
        <f>JI$2</f>
        <v>3.78486809734709e-5</v>
      </c>
      <c r="JJ16" s="151">
        <f t="shared" si="77"/>
        <v>3719.85301364242</v>
      </c>
      <c r="JL16" s="147">
        <v>45947</v>
      </c>
      <c r="JM16" s="148">
        <v>709.49</v>
      </c>
      <c r="JN16" s="149">
        <f t="shared" si="78"/>
        <v>7.0949</v>
      </c>
      <c r="JO16" s="181">
        <f>JO$2</f>
        <v>3.79794910748178e-5</v>
      </c>
      <c r="JP16" s="151">
        <f t="shared" si="79"/>
        <v>3711.1164357498</v>
      </c>
      <c r="JR16" s="147">
        <v>45975</v>
      </c>
      <c r="JS16" s="148">
        <v>708.25</v>
      </c>
      <c r="JT16" s="149">
        <f t="shared" si="80"/>
        <v>7.0825</v>
      </c>
      <c r="JU16" s="181">
        <f>JU$2</f>
        <v>3.79139731948208e-5</v>
      </c>
      <c r="JV16" s="151">
        <f t="shared" si="81"/>
        <v>3724.03812213203</v>
      </c>
      <c r="JX16" s="147">
        <v>46008</v>
      </c>
      <c r="JY16" s="148">
        <v>705.73</v>
      </c>
      <c r="JZ16" s="149">
        <f t="shared" si="82"/>
        <v>7.0573</v>
      </c>
      <c r="KA16" s="181">
        <f>KA$2</f>
        <v>3.80734818199161e-5</v>
      </c>
      <c r="KB16" s="151">
        <f t="shared" si="83"/>
        <v>3721.67826222457</v>
      </c>
      <c r="KD16" s="147">
        <v>46038</v>
      </c>
      <c r="KE16" s="148">
        <v>700.78</v>
      </c>
      <c r="KF16" s="149">
        <f t="shared" si="84"/>
        <v>7.0078</v>
      </c>
      <c r="KG16" s="181">
        <f>KG$2</f>
        <v>3.84615384615343e-5</v>
      </c>
      <c r="KH16" s="151">
        <f t="shared" si="85"/>
        <v>3710.15154542122</v>
      </c>
      <c r="KJ16" s="147">
        <v>46058</v>
      </c>
      <c r="KK16" s="148">
        <v>695.7</v>
      </c>
      <c r="KL16" s="149">
        <f t="shared" si="86"/>
        <v>6.957</v>
      </c>
      <c r="KM16" s="181">
        <f>KM$2</f>
        <v>3.83509108341314e-5</v>
      </c>
      <c r="KN16" s="151">
        <f t="shared" si="87"/>
        <v>3748.02357337942</v>
      </c>
      <c r="KP16" s="147">
        <v>46098</v>
      </c>
      <c r="KQ16" s="148">
        <v>689.61</v>
      </c>
      <c r="KR16" s="149">
        <f t="shared" si="88"/>
        <v>6.8961</v>
      </c>
      <c r="KS16" s="181">
        <f>KS$2</f>
        <v>3.79578667678839e-5</v>
      </c>
      <c r="KT16" s="151">
        <f t="shared" si="89"/>
        <v>3820.27522802781</v>
      </c>
      <c r="KV16" s="147">
        <v>46128</v>
      </c>
      <c r="KW16" s="148">
        <v>686.16</v>
      </c>
      <c r="KX16" s="149">
        <f t="shared" si="90"/>
        <v>6.8616</v>
      </c>
      <c r="KY16" s="181">
        <f>KY$2</f>
        <v>3.79420245864298e-5</v>
      </c>
      <c r="KZ16" s="151">
        <f t="shared" si="91"/>
        <v>3841.08662702598</v>
      </c>
      <c r="LB16" s="147">
        <v>46157</v>
      </c>
      <c r="LC16" s="148">
        <v>684.15</v>
      </c>
      <c r="LD16" s="149">
        <f t="shared" si="92"/>
        <v>6.8415</v>
      </c>
      <c r="LE16" s="181">
        <f>LE$2</f>
        <v>3.79830975215987e-5</v>
      </c>
      <c r="LF16" s="151">
        <f t="shared" si="93"/>
        <v>3848.20580282144</v>
      </c>
      <c r="LH16" s="147">
        <v>46188</v>
      </c>
      <c r="LI16" s="148">
        <v>680.88</v>
      </c>
      <c r="LJ16" s="149">
        <f t="shared" si="94"/>
        <v>6.8088</v>
      </c>
      <c r="LK16" s="181">
        <f>LK$2</f>
        <v>3.80372765309995e-5</v>
      </c>
      <c r="LL16" s="151">
        <f t="shared" si="95"/>
        <v>3861.17964986497</v>
      </c>
    </row>
    <row r="17" spans="2:324">
      <c r="B17" s="168" t="s">
        <v>410</v>
      </c>
      <c r="C17" s="168" t="s">
        <v>411</v>
      </c>
      <c r="D17" s="149">
        <f t="shared" si="96"/>
        <v>6.3637</v>
      </c>
      <c r="E17" s="181">
        <v>4.39174352217831e-5</v>
      </c>
      <c r="F17" s="151">
        <f t="shared" si="129"/>
        <v>3578.10707607209</v>
      </c>
      <c r="H17" s="168" t="s">
        <v>412</v>
      </c>
      <c r="I17" s="168" t="s">
        <v>170</v>
      </c>
      <c r="J17" s="149">
        <f t="shared" si="98"/>
        <v>6.3728</v>
      </c>
      <c r="K17" s="181">
        <f t="shared" si="99"/>
        <v>4.39174352217831e-5</v>
      </c>
      <c r="L17" s="151">
        <f t="shared" si="130"/>
        <v>3572.99774039668</v>
      </c>
      <c r="N17" s="168" t="s">
        <v>413</v>
      </c>
      <c r="O17" s="168" t="s">
        <v>414</v>
      </c>
      <c r="P17" s="149">
        <f t="shared" si="101"/>
        <v>6.3681</v>
      </c>
      <c r="Q17" s="181">
        <v>4.37636761487965e-5</v>
      </c>
      <c r="R17" s="151">
        <f t="shared" si="131"/>
        <v>3588.1974215229</v>
      </c>
      <c r="T17" s="168" t="s">
        <v>415</v>
      </c>
      <c r="U17" s="168" t="s">
        <v>416</v>
      </c>
      <c r="V17" s="149">
        <f t="shared" si="103"/>
        <v>6.38</v>
      </c>
      <c r="W17" s="181">
        <v>4.37512305033579e-5</v>
      </c>
      <c r="X17" s="151">
        <f t="shared" si="132"/>
        <v>3582.52351097179</v>
      </c>
      <c r="Z17" s="168" t="s">
        <v>417</v>
      </c>
      <c r="AA17" s="168" t="s">
        <v>418</v>
      </c>
      <c r="AB17" s="149">
        <f t="shared" si="105"/>
        <v>6.354</v>
      </c>
      <c r="AC17" s="181">
        <v>4.35587498638789e-5</v>
      </c>
      <c r="AD17" s="151">
        <f t="shared" si="133"/>
        <v>3613.07837582625</v>
      </c>
      <c r="AF17" s="168" t="s">
        <v>419</v>
      </c>
      <c r="AG17" s="168" t="s">
        <v>420</v>
      </c>
      <c r="AH17" s="149">
        <f t="shared" si="107"/>
        <v>6.7871</v>
      </c>
      <c r="AI17" s="181">
        <v>4.31406384814495e-5</v>
      </c>
      <c r="AJ17" s="151">
        <f t="shared" si="134"/>
        <v>3415.30255926685</v>
      </c>
      <c r="AL17" s="168" t="s">
        <v>421</v>
      </c>
      <c r="AM17" s="168" t="s">
        <v>422</v>
      </c>
      <c r="AN17" s="149">
        <f t="shared" si="109"/>
        <v>6.7518</v>
      </c>
      <c r="AO17" s="181">
        <v>4.29737859905458e-5</v>
      </c>
      <c r="AP17" s="151">
        <f t="shared" si="135"/>
        <v>3446.48834384905</v>
      </c>
      <c r="AR17" s="168" t="s">
        <v>423</v>
      </c>
      <c r="AS17" s="168" t="s">
        <v>424</v>
      </c>
      <c r="AT17" s="149">
        <f t="shared" si="111"/>
        <v>6.7265</v>
      </c>
      <c r="AU17" s="181">
        <v>4.28027222531353e-5</v>
      </c>
      <c r="AV17" s="151">
        <f t="shared" si="136"/>
        <v>3473.27733591021</v>
      </c>
      <c r="AX17" s="168" t="s">
        <v>425</v>
      </c>
      <c r="AY17" s="168" t="s">
        <v>426</v>
      </c>
      <c r="AZ17" s="149">
        <f t="shared" si="113"/>
        <v>6.773</v>
      </c>
      <c r="BA17" s="181">
        <v>4.26985482493595e-5</v>
      </c>
      <c r="BB17" s="151">
        <f t="shared" si="137"/>
        <v>3457.84733500665</v>
      </c>
      <c r="BD17" s="168" t="s">
        <v>427</v>
      </c>
      <c r="BE17" s="168" t="s">
        <v>428</v>
      </c>
      <c r="BF17" s="149">
        <f t="shared" si="115"/>
        <v>6.9101</v>
      </c>
      <c r="BG17" s="181">
        <v>4.19551080344032e-5</v>
      </c>
      <c r="BH17" s="151">
        <f t="shared" si="138"/>
        <v>3449.29885240445</v>
      </c>
      <c r="BJ17" s="168" t="s">
        <v>429</v>
      </c>
      <c r="BK17" s="168" t="s">
        <v>430</v>
      </c>
      <c r="BL17" s="149">
        <f t="shared" si="117"/>
        <v>7.1088</v>
      </c>
      <c r="BM17" s="181">
        <v>4.02698077116682e-5</v>
      </c>
      <c r="BN17" s="151">
        <f t="shared" si="139"/>
        <v>3493.2056043214</v>
      </c>
      <c r="BP17" s="168" t="s">
        <v>431</v>
      </c>
      <c r="BQ17" s="168" t="s">
        <v>432</v>
      </c>
      <c r="BR17" s="149">
        <f t="shared" si="119"/>
        <v>7.0421</v>
      </c>
      <c r="BS17" s="181">
        <v>4.03877221324717e-5</v>
      </c>
      <c r="BT17" s="151">
        <f t="shared" si="120"/>
        <v>3515.99664872694</v>
      </c>
      <c r="BV17" s="168" t="s">
        <v>433</v>
      </c>
      <c r="BW17" s="168" t="s">
        <v>434</v>
      </c>
      <c r="BX17" s="149">
        <f t="shared" si="0"/>
        <v>6.9343</v>
      </c>
      <c r="BY17" s="181">
        <v>4.23370025402202e-5</v>
      </c>
      <c r="BZ17" s="151">
        <f t="shared" si="1"/>
        <v>3406.25585855818</v>
      </c>
      <c r="CB17" s="168" t="s">
        <v>435</v>
      </c>
      <c r="CC17" s="168" t="s">
        <v>436</v>
      </c>
      <c r="CD17" s="149">
        <f t="shared" si="2"/>
        <v>6.8265</v>
      </c>
      <c r="CE17" s="181">
        <v>4.26030461177974e-5</v>
      </c>
      <c r="CF17" s="151">
        <f t="shared" si="3"/>
        <v>3438.43843843844</v>
      </c>
      <c r="CH17" s="172">
        <v>44970</v>
      </c>
      <c r="CI17" s="168">
        <v>681.51</v>
      </c>
      <c r="CJ17" s="149">
        <f t="shared" si="121"/>
        <v>6.8151</v>
      </c>
      <c r="CK17" s="181">
        <f t="shared" si="122"/>
        <v>4.19815e-5</v>
      </c>
      <c r="CL17" s="151">
        <f t="shared" si="4"/>
        <v>3495.18216305127</v>
      </c>
      <c r="CN17" s="172">
        <v>45001</v>
      </c>
      <c r="CO17" s="168">
        <v>691.49</v>
      </c>
      <c r="CP17" s="149">
        <f t="shared" si="5"/>
        <v>6.9149</v>
      </c>
      <c r="CQ17" s="181">
        <f t="shared" si="6"/>
        <v>4.25894e-5</v>
      </c>
      <c r="CR17" s="151">
        <f t="shared" si="7"/>
        <v>3395.5691116659</v>
      </c>
      <c r="CT17" s="172">
        <v>45029</v>
      </c>
      <c r="CU17" s="168">
        <v>686.58</v>
      </c>
      <c r="CV17" s="149">
        <f t="shared" si="8"/>
        <v>6.8658</v>
      </c>
      <c r="CW17" s="181">
        <f t="shared" si="9"/>
        <v>4.26348e-5</v>
      </c>
      <c r="CX17" s="151">
        <f t="shared" si="10"/>
        <v>3416.21048771356</v>
      </c>
      <c r="CZ17" s="172">
        <v>45062</v>
      </c>
      <c r="DA17" s="168">
        <v>695.06</v>
      </c>
      <c r="DB17" s="149">
        <f t="shared" si="11"/>
        <v>6.9506</v>
      </c>
      <c r="DC17" s="181">
        <f t="shared" si="12"/>
        <v>4.25804e-5</v>
      </c>
      <c r="DD17" s="151">
        <f t="shared" si="13"/>
        <v>3378.84264688247</v>
      </c>
      <c r="DF17" s="172">
        <v>45090</v>
      </c>
      <c r="DG17" s="168">
        <v>714.98</v>
      </c>
      <c r="DH17" s="149">
        <f t="shared" si="14"/>
        <v>7.1498</v>
      </c>
      <c r="DI17" s="181">
        <f t="shared" si="15"/>
        <v>4.24241138663216e-5</v>
      </c>
      <c r="DJ17" s="151">
        <f t="shared" si="16"/>
        <v>3296.80550504909</v>
      </c>
      <c r="DL17" s="172">
        <v>45121</v>
      </c>
      <c r="DM17" s="168">
        <v>713.18</v>
      </c>
      <c r="DN17" s="149">
        <f t="shared" si="17"/>
        <v>7.1318</v>
      </c>
      <c r="DO17" s="181">
        <f t="shared" si="18"/>
        <v>4.2203e-5</v>
      </c>
      <c r="DP17" s="151">
        <f t="shared" si="19"/>
        <v>3322.44285957615</v>
      </c>
      <c r="DR17" s="172">
        <v>45154</v>
      </c>
      <c r="DS17" s="168">
        <v>719.86</v>
      </c>
      <c r="DT17" s="149">
        <f t="shared" si="20"/>
        <v>7.1986</v>
      </c>
      <c r="DU17" s="181">
        <f t="shared" si="21"/>
        <v>4.14422e-5</v>
      </c>
      <c r="DV17" s="151">
        <f t="shared" si="22"/>
        <v>3352.03971589225</v>
      </c>
      <c r="DX17" s="173">
        <v>45182</v>
      </c>
      <c r="DY17" s="186" t="s">
        <v>3539</v>
      </c>
      <c r="DZ17" s="149">
        <f t="shared" si="23"/>
        <v>7.1894</v>
      </c>
      <c r="EA17" s="181">
        <f t="shared" si="24"/>
        <v>4.09836e-5</v>
      </c>
      <c r="EB17" s="151">
        <f t="shared" si="25"/>
        <v>3393.88598547871</v>
      </c>
      <c r="ED17" s="173">
        <v>45215</v>
      </c>
      <c r="EE17" s="186">
        <v>717.98</v>
      </c>
      <c r="EF17" s="149">
        <f t="shared" si="26"/>
        <v>7.1798</v>
      </c>
      <c r="EG17" s="181">
        <f t="shared" si="27"/>
        <v>4.0703353956366e-5</v>
      </c>
      <c r="EH17" s="151">
        <f t="shared" si="28"/>
        <v>3421.82233488398</v>
      </c>
      <c r="EJ17" s="173">
        <v>45245</v>
      </c>
      <c r="EK17" s="186">
        <v>717.52</v>
      </c>
      <c r="EL17" s="149">
        <f t="shared" si="29"/>
        <v>7.1752</v>
      </c>
      <c r="EM17" s="181">
        <f t="shared" si="30"/>
        <v>4.12031e-5</v>
      </c>
      <c r="EN17" s="151">
        <f t="shared" si="31"/>
        <v>3382.48669277848</v>
      </c>
      <c r="EP17" s="173">
        <v>45274</v>
      </c>
      <c r="EQ17" s="186">
        <v>710.9</v>
      </c>
      <c r="ER17" s="149">
        <f t="shared" si="32"/>
        <v>7.109</v>
      </c>
      <c r="ES17" s="181">
        <f t="shared" si="33"/>
        <v>4.12371e-5</v>
      </c>
      <c r="ET17" s="151">
        <f t="shared" si="34"/>
        <v>3411.17004940956</v>
      </c>
      <c r="EV17" s="173">
        <v>45329</v>
      </c>
      <c r="EW17" s="186">
        <v>710.49</v>
      </c>
      <c r="EX17" s="149">
        <f t="shared" si="35"/>
        <v>7.1049</v>
      </c>
      <c r="EY17" s="181">
        <f t="shared" si="36"/>
        <v>4.06009e-5</v>
      </c>
      <c r="EZ17" s="151">
        <f t="shared" si="37"/>
        <v>3466.6210484019</v>
      </c>
      <c r="FB17" s="173">
        <v>45365</v>
      </c>
      <c r="FC17" s="186">
        <v>709.74</v>
      </c>
      <c r="FD17" s="149">
        <f t="shared" si="38"/>
        <v>7.0974</v>
      </c>
      <c r="FE17" s="181">
        <f t="shared" si="39"/>
        <v>4.03307e-5</v>
      </c>
      <c r="FF17" s="151">
        <f t="shared" si="40"/>
        <v>3493.53386836512</v>
      </c>
      <c r="FH17" s="173">
        <v>45397</v>
      </c>
      <c r="FI17" s="186">
        <v>709.79</v>
      </c>
      <c r="FJ17" s="149">
        <f t="shared" si="41"/>
        <v>7.0979</v>
      </c>
      <c r="FK17" s="181">
        <f t="shared" si="42"/>
        <v>3.94555e-5</v>
      </c>
      <c r="FL17" s="151">
        <f t="shared" si="43"/>
        <v>3570.77571311453</v>
      </c>
      <c r="FN17" s="173">
        <v>45428</v>
      </c>
      <c r="FO17" s="186">
        <v>710.2</v>
      </c>
      <c r="FP17" s="149">
        <f t="shared" si="44"/>
        <v>7.102</v>
      </c>
      <c r="FQ17" s="181">
        <f t="shared" si="45"/>
        <v>3.92812e-5</v>
      </c>
      <c r="FR17" s="151">
        <f t="shared" si="46"/>
        <v>3584.54952821263</v>
      </c>
      <c r="FT17" s="173">
        <v>45456</v>
      </c>
      <c r="FU17" s="186">
        <v>711.22</v>
      </c>
      <c r="FV17" s="149">
        <f t="shared" si="47"/>
        <v>7.1122</v>
      </c>
      <c r="FW17" s="181">
        <f t="shared" si="48"/>
        <v>3.92812e-5</v>
      </c>
      <c r="FX17" s="151">
        <f t="shared" si="49"/>
        <v>3579.40872716826</v>
      </c>
      <c r="FZ17" s="173">
        <v>45489</v>
      </c>
      <c r="GA17" s="186">
        <v>713.28</v>
      </c>
      <c r="GB17" s="149">
        <f t="shared" si="50"/>
        <v>7.1328</v>
      </c>
      <c r="GC17" s="181">
        <f t="shared" si="51"/>
        <v>3.95491e-5</v>
      </c>
      <c r="GD17" s="151">
        <f t="shared" si="52"/>
        <v>3544.89477475579</v>
      </c>
      <c r="GF17" s="173">
        <v>45519</v>
      </c>
      <c r="GG17" s="186">
        <v>713.99</v>
      </c>
      <c r="GH17" s="149">
        <f t="shared" si="53"/>
        <v>7.1399</v>
      </c>
      <c r="GI17" s="181">
        <f t="shared" si="54"/>
        <v>4.01929e-5</v>
      </c>
      <c r="GJ17" s="151">
        <f t="shared" si="55"/>
        <v>3484.64490010371</v>
      </c>
      <c r="GL17" s="147">
        <v>45546</v>
      </c>
      <c r="GM17" s="152">
        <v>711.82</v>
      </c>
      <c r="GN17" s="149">
        <f t="shared" si="56"/>
        <v>7.1182</v>
      </c>
      <c r="GO17" s="181">
        <f>GO$2</f>
        <v>4.06339e-5</v>
      </c>
      <c r="GP17" s="151">
        <f t="shared" si="57"/>
        <v>3457.33375485543</v>
      </c>
      <c r="GR17" s="147">
        <v>45581</v>
      </c>
      <c r="GS17" s="152">
        <v>711.91</v>
      </c>
      <c r="GT17" s="149">
        <f t="shared" si="58"/>
        <v>7.1191</v>
      </c>
      <c r="GU17" s="181">
        <f>GU$2</f>
        <v>3.95335e-5</v>
      </c>
      <c r="GV17" s="151">
        <f t="shared" si="59"/>
        <v>3553.11808685969</v>
      </c>
      <c r="GX17" s="147">
        <v>45610</v>
      </c>
      <c r="GY17" s="177">
        <v>719.66</v>
      </c>
      <c r="GZ17" s="149">
        <f t="shared" si="123"/>
        <v>7.1966</v>
      </c>
      <c r="HA17" s="181">
        <f t="shared" si="124"/>
        <v>3.9412e-5</v>
      </c>
      <c r="HB17" s="151">
        <f t="shared" si="125"/>
        <v>3525.69030484723</v>
      </c>
      <c r="HD17" s="147">
        <v>45642</v>
      </c>
      <c r="HE17" s="152">
        <v>718.82</v>
      </c>
      <c r="HF17" s="149">
        <f t="shared" si="60"/>
        <v>7.1882</v>
      </c>
      <c r="HG17" s="181">
        <f>HG$2</f>
        <v>3.92387679026846e-5</v>
      </c>
      <c r="HH17" s="151">
        <f t="shared" si="61"/>
        <v>3545.39383990458</v>
      </c>
      <c r="HJ17" s="147">
        <v>45659</v>
      </c>
      <c r="HK17" s="152">
        <v>718.79</v>
      </c>
      <c r="HL17" s="149">
        <f t="shared" si="62"/>
        <v>7.1879</v>
      </c>
      <c r="HM17" s="181">
        <f>HM$2</f>
        <v>3.92387679026846e-5</v>
      </c>
      <c r="HN17" s="151">
        <f t="shared" si="63"/>
        <v>3545.54181332547</v>
      </c>
      <c r="HP17" s="147">
        <v>45701</v>
      </c>
      <c r="HQ17" s="148">
        <v>717.19</v>
      </c>
      <c r="HR17" s="149">
        <f t="shared" si="126"/>
        <v>7.1719</v>
      </c>
      <c r="HS17" s="181">
        <f t="shared" si="127"/>
        <v>3.91335824838095e-5</v>
      </c>
      <c r="HT17" s="151">
        <f t="shared" si="128"/>
        <v>3563.00283049113</v>
      </c>
      <c r="HV17" s="147">
        <v>45730</v>
      </c>
      <c r="HW17" s="152">
        <v>717.38</v>
      </c>
      <c r="HX17" s="149">
        <f t="shared" si="64"/>
        <v>7.1738</v>
      </c>
      <c r="HY17" s="181">
        <f>HY$2</f>
        <v>3.91006842619745e-5</v>
      </c>
      <c r="HZ17" s="151">
        <f t="shared" si="65"/>
        <v>3565.05617664279</v>
      </c>
      <c r="IB17" s="170">
        <v>45762</v>
      </c>
      <c r="IC17" s="152">
        <v>720.96</v>
      </c>
      <c r="ID17" s="149">
        <f t="shared" si="66"/>
        <v>7.2096</v>
      </c>
      <c r="IE17" s="181">
        <f>IE$2</f>
        <v>3.84541434339527e-5</v>
      </c>
      <c r="IF17" s="151">
        <f t="shared" si="67"/>
        <v>3606.99622725277</v>
      </c>
      <c r="IH17" s="170">
        <v>45792</v>
      </c>
      <c r="II17" s="152">
        <v>719.63</v>
      </c>
      <c r="IJ17" s="149">
        <f t="shared" si="68"/>
        <v>7.1963</v>
      </c>
      <c r="IK17" s="181">
        <f>IK$2</f>
        <v>3.84763370527111e-5</v>
      </c>
      <c r="IL17" s="151">
        <f t="shared" si="69"/>
        <v>3611.57817211637</v>
      </c>
      <c r="IN17" s="170">
        <v>45821</v>
      </c>
      <c r="IO17" s="152">
        <v>717.72</v>
      </c>
      <c r="IP17" s="149">
        <f t="shared" si="70"/>
        <v>7.1772</v>
      </c>
      <c r="IQ17" s="181">
        <f>IQ$2</f>
        <v>3.83215175320905e-5</v>
      </c>
      <c r="IR17" s="151">
        <f t="shared" si="71"/>
        <v>3635.8189823333</v>
      </c>
      <c r="IT17" s="147">
        <v>45854</v>
      </c>
      <c r="IU17" s="152">
        <v>715.26</v>
      </c>
      <c r="IV17" s="149">
        <f t="shared" si="72"/>
        <v>7.1526</v>
      </c>
      <c r="IW17" s="181">
        <f>IW$2</f>
        <v>3.81279191688141e-5</v>
      </c>
      <c r="IX17" s="151">
        <f t="shared" si="73"/>
        <v>3666.84841875655</v>
      </c>
      <c r="IZ17" s="147">
        <v>45883</v>
      </c>
      <c r="JA17" s="152">
        <v>713.37</v>
      </c>
      <c r="JB17" s="149">
        <f t="shared" si="74"/>
        <v>7.1337</v>
      </c>
      <c r="JC17" s="181">
        <f>JC$2</f>
        <v>3.79146919431273e-5</v>
      </c>
      <c r="JD17" s="151">
        <f t="shared" si="75"/>
        <v>3697.23986150251</v>
      </c>
      <c r="JF17" s="147">
        <v>45915</v>
      </c>
      <c r="JG17" s="152">
        <v>710.56</v>
      </c>
      <c r="JH17" s="149">
        <f t="shared" si="76"/>
        <v>7.1056</v>
      </c>
      <c r="JI17" s="181">
        <f>JI$2</f>
        <v>3.78486809734709e-5</v>
      </c>
      <c r="JJ17" s="151">
        <f t="shared" si="77"/>
        <v>3718.33483449646</v>
      </c>
      <c r="JL17" s="147">
        <v>45946</v>
      </c>
      <c r="JM17" s="148">
        <v>709.68</v>
      </c>
      <c r="JN17" s="149">
        <f t="shared" si="78"/>
        <v>7.0968</v>
      </c>
      <c r="JO17" s="181">
        <f>JO$2</f>
        <v>3.79794910748178e-5</v>
      </c>
      <c r="JP17" s="151">
        <f t="shared" si="79"/>
        <v>3710.12287228064</v>
      </c>
      <c r="JR17" s="147">
        <v>45974</v>
      </c>
      <c r="JS17" s="148">
        <v>708.65</v>
      </c>
      <c r="JT17" s="149">
        <f t="shared" si="80"/>
        <v>7.0865</v>
      </c>
      <c r="JU17" s="181">
        <f>JU$2</f>
        <v>3.79139731948208e-5</v>
      </c>
      <c r="JV17" s="151">
        <f t="shared" si="81"/>
        <v>3721.93607563679</v>
      </c>
      <c r="JX17" s="147">
        <v>46007</v>
      </c>
      <c r="JY17" s="148">
        <v>706.02</v>
      </c>
      <c r="JZ17" s="149">
        <f t="shared" si="82"/>
        <v>7.0602</v>
      </c>
      <c r="KA17" s="181">
        <f>KA$2</f>
        <v>3.80734818199161e-5</v>
      </c>
      <c r="KB17" s="151">
        <f t="shared" si="83"/>
        <v>3720.14957083333</v>
      </c>
      <c r="KD17" s="147">
        <v>46037</v>
      </c>
      <c r="KE17" s="148">
        <v>700.64</v>
      </c>
      <c r="KF17" s="149">
        <f t="shared" si="84"/>
        <v>7.0064</v>
      </c>
      <c r="KG17" s="181">
        <f>KG$2</f>
        <v>3.84615384615343e-5</v>
      </c>
      <c r="KH17" s="151">
        <f t="shared" si="85"/>
        <v>3710.8928979223</v>
      </c>
      <c r="KJ17" s="147">
        <v>46057</v>
      </c>
      <c r="KK17" s="148">
        <v>695.33</v>
      </c>
      <c r="KL17" s="149">
        <f t="shared" si="86"/>
        <v>6.9533</v>
      </c>
      <c r="KM17" s="181">
        <f>KM$2</f>
        <v>3.83509108341314e-5</v>
      </c>
      <c r="KN17" s="151">
        <f t="shared" si="87"/>
        <v>3750.01797707572</v>
      </c>
      <c r="KP17" s="147">
        <v>46097</v>
      </c>
      <c r="KQ17" s="148">
        <v>690.57</v>
      </c>
      <c r="KR17" s="149">
        <f t="shared" ref="KR17:KR27" si="140">KQ17/100</f>
        <v>6.9057</v>
      </c>
      <c r="KS17" s="181">
        <f t="shared" ref="KS17:KS27" si="141">KS$2</f>
        <v>3.79578667678839e-5</v>
      </c>
      <c r="KT17" s="151">
        <f t="shared" ref="KT17:KT27" si="142">1/(KR17*KS17)</f>
        <v>3814.9644496579</v>
      </c>
      <c r="KV17" s="147">
        <v>46127</v>
      </c>
      <c r="KW17" s="148">
        <v>685.82</v>
      </c>
      <c r="KX17" s="149">
        <f t="shared" si="90"/>
        <v>6.8582</v>
      </c>
      <c r="KY17" s="181">
        <f>KY$2</f>
        <v>3.79420245864298e-5</v>
      </c>
      <c r="KZ17" s="151">
        <f t="shared" si="91"/>
        <v>3842.99087224075</v>
      </c>
      <c r="LB17" s="147">
        <v>46156</v>
      </c>
      <c r="LC17" s="148">
        <v>684.01</v>
      </c>
      <c r="LD17" s="149">
        <f t="shared" si="92"/>
        <v>6.8401</v>
      </c>
      <c r="LE17" s="181">
        <f>LE$2</f>
        <v>3.79830975215987e-5</v>
      </c>
      <c r="LF17" s="151">
        <f t="shared" si="93"/>
        <v>3848.99343576891</v>
      </c>
      <c r="LH17" s="147">
        <v>46185</v>
      </c>
      <c r="LI17" s="148">
        <v>681.09</v>
      </c>
      <c r="LJ17" s="149">
        <f t="shared" si="94"/>
        <v>6.8109</v>
      </c>
      <c r="LK17" s="181">
        <f>LK$2</f>
        <v>3.80372765309995e-5</v>
      </c>
      <c r="LL17" s="151">
        <f t="shared" si="95"/>
        <v>3859.989135063</v>
      </c>
    </row>
    <row r="18" spans="2:324">
      <c r="B18" s="168" t="s">
        <v>440</v>
      </c>
      <c r="C18" s="168" t="s">
        <v>441</v>
      </c>
      <c r="D18" s="149">
        <f t="shared" si="96"/>
        <v>6.3716</v>
      </c>
      <c r="E18" s="181">
        <v>4.39174352217831e-5</v>
      </c>
      <c r="F18" s="151">
        <f t="shared" si="129"/>
        <v>3573.67066356959</v>
      </c>
      <c r="H18" s="168" t="s">
        <v>442</v>
      </c>
      <c r="I18" s="168" t="s">
        <v>443</v>
      </c>
      <c r="J18" s="149">
        <f t="shared" si="98"/>
        <v>6.3779</v>
      </c>
      <c r="K18" s="181">
        <f t="shared" si="99"/>
        <v>4.39174352217831e-5</v>
      </c>
      <c r="L18" s="151">
        <f t="shared" si="130"/>
        <v>3570.14064190407</v>
      </c>
      <c r="N18" s="168" t="s">
        <v>444</v>
      </c>
      <c r="O18" s="168" t="s">
        <v>203</v>
      </c>
      <c r="P18" s="149">
        <f t="shared" si="101"/>
        <v>6.3599</v>
      </c>
      <c r="Q18" s="181">
        <v>4.37636761487965e-5</v>
      </c>
      <c r="R18" s="151">
        <f t="shared" si="131"/>
        <v>3592.82378653752</v>
      </c>
      <c r="T18" s="168" t="s">
        <v>445</v>
      </c>
      <c r="U18" s="168" t="s">
        <v>446</v>
      </c>
      <c r="V18" s="149">
        <f t="shared" si="103"/>
        <v>6.376</v>
      </c>
      <c r="W18" s="181">
        <v>4.37512305033579e-5</v>
      </c>
      <c r="X18" s="151">
        <f t="shared" si="132"/>
        <v>3584.77101631117</v>
      </c>
      <c r="Z18" s="168" t="s">
        <v>447</v>
      </c>
      <c r="AA18" s="168" t="s">
        <v>448</v>
      </c>
      <c r="AB18" s="149">
        <f t="shared" si="105"/>
        <v>6.3752</v>
      </c>
      <c r="AC18" s="181">
        <v>4.35587498638789e-5</v>
      </c>
      <c r="AD18" s="151">
        <f t="shared" si="133"/>
        <v>3601.06349604718</v>
      </c>
      <c r="AF18" s="168" t="s">
        <v>449</v>
      </c>
      <c r="AG18" s="168" t="s">
        <v>450</v>
      </c>
      <c r="AH18" s="149">
        <f t="shared" si="107"/>
        <v>6.7898</v>
      </c>
      <c r="AI18" s="181">
        <v>4.31406384814495e-5</v>
      </c>
      <c r="AJ18" s="151">
        <f t="shared" si="134"/>
        <v>3413.94444608089</v>
      </c>
      <c r="AL18" s="168" t="s">
        <v>451</v>
      </c>
      <c r="AM18" s="168" t="s">
        <v>452</v>
      </c>
      <c r="AN18" s="149">
        <f t="shared" si="109"/>
        <v>6.7482</v>
      </c>
      <c r="AO18" s="181">
        <v>4.29737859905458e-5</v>
      </c>
      <c r="AP18" s="151">
        <f t="shared" si="135"/>
        <v>3448.32696126374</v>
      </c>
      <c r="AR18" s="168" t="s">
        <v>453</v>
      </c>
      <c r="AS18" s="168" t="s">
        <v>454</v>
      </c>
      <c r="AT18" s="149">
        <f t="shared" si="111"/>
        <v>6.7282</v>
      </c>
      <c r="AU18" s="181">
        <v>4.28027222531353e-5</v>
      </c>
      <c r="AV18" s="151">
        <f t="shared" si="136"/>
        <v>3472.39975030469</v>
      </c>
      <c r="AX18" s="168" t="s">
        <v>455</v>
      </c>
      <c r="AY18" s="168" t="s">
        <v>456</v>
      </c>
      <c r="AZ18" s="149">
        <f t="shared" si="113"/>
        <v>6.741</v>
      </c>
      <c r="BA18" s="181">
        <v>4.26985482493595e-5</v>
      </c>
      <c r="BB18" s="151">
        <f t="shared" si="137"/>
        <v>3474.26197893488</v>
      </c>
      <c r="BD18" s="168" t="s">
        <v>457</v>
      </c>
      <c r="BE18" s="168" t="s">
        <v>458</v>
      </c>
      <c r="BF18" s="149">
        <f t="shared" si="115"/>
        <v>6.9116</v>
      </c>
      <c r="BG18" s="181">
        <v>4.19551080344032e-5</v>
      </c>
      <c r="BH18" s="151">
        <f t="shared" si="138"/>
        <v>3448.55026332542</v>
      </c>
      <c r="BJ18" s="168" t="s">
        <v>459</v>
      </c>
      <c r="BK18" s="168" t="s">
        <v>460</v>
      </c>
      <c r="BL18" s="149">
        <f t="shared" si="117"/>
        <v>7.1101</v>
      </c>
      <c r="BM18" s="181">
        <v>4.02698077116682e-5</v>
      </c>
      <c r="BN18" s="151">
        <f t="shared" si="139"/>
        <v>3492.56691185778</v>
      </c>
      <c r="BP18" s="168" t="s">
        <v>461</v>
      </c>
      <c r="BQ18" s="168" t="s">
        <v>462</v>
      </c>
      <c r="BR18" s="149">
        <f t="shared" si="119"/>
        <v>7.0899</v>
      </c>
      <c r="BS18" s="181">
        <v>4.03877221324717e-5</v>
      </c>
      <c r="BT18" s="151">
        <f t="shared" si="120"/>
        <v>3492.29185178917</v>
      </c>
      <c r="BV18" s="168" t="s">
        <v>463</v>
      </c>
      <c r="BW18" s="168" t="s">
        <v>464</v>
      </c>
      <c r="BX18" s="149">
        <f t="shared" si="0"/>
        <v>6.9535</v>
      </c>
      <c r="BY18" s="181">
        <v>4.23370025402202e-5</v>
      </c>
      <c r="BZ18" s="151">
        <f t="shared" si="1"/>
        <v>3396.85050693895</v>
      </c>
      <c r="CB18" s="168" t="s">
        <v>465</v>
      </c>
      <c r="CC18" s="168" t="s">
        <v>466</v>
      </c>
      <c r="CD18" s="149">
        <f t="shared" si="2"/>
        <v>6.8912</v>
      </c>
      <c r="CE18" s="181">
        <v>4.26030461177974e-5</v>
      </c>
      <c r="CF18" s="151">
        <f t="shared" si="3"/>
        <v>3406.1556768052</v>
      </c>
      <c r="CH18" s="172">
        <v>44967</v>
      </c>
      <c r="CI18" s="168">
        <v>678.84</v>
      </c>
      <c r="CJ18" s="149">
        <f t="shared" si="121"/>
        <v>6.7884</v>
      </c>
      <c r="CK18" s="181">
        <f t="shared" si="122"/>
        <v>4.19815e-5</v>
      </c>
      <c r="CL18" s="151">
        <f t="shared" si="4"/>
        <v>3508.92934408855</v>
      </c>
      <c r="CN18" s="172">
        <v>45000</v>
      </c>
      <c r="CO18" s="168">
        <v>686.8</v>
      </c>
      <c r="CP18" s="149">
        <f t="shared" si="5"/>
        <v>6.868</v>
      </c>
      <c r="CQ18" s="181">
        <f t="shared" si="6"/>
        <v>4.25894e-5</v>
      </c>
      <c r="CR18" s="151">
        <f t="shared" si="7"/>
        <v>3418.75667592582</v>
      </c>
      <c r="CT18" s="172">
        <v>45028</v>
      </c>
      <c r="CU18" s="168">
        <v>688.54</v>
      </c>
      <c r="CV18" s="149">
        <f t="shared" si="8"/>
        <v>6.8854</v>
      </c>
      <c r="CW18" s="181">
        <f t="shared" si="9"/>
        <v>4.26348e-5</v>
      </c>
      <c r="CX18" s="151">
        <f t="shared" si="10"/>
        <v>3406.48589283756</v>
      </c>
      <c r="CZ18" s="172">
        <v>45061</v>
      </c>
      <c r="DA18" s="168">
        <v>696.54</v>
      </c>
      <c r="DB18" s="149">
        <f t="shared" si="11"/>
        <v>6.9654</v>
      </c>
      <c r="DC18" s="181">
        <f t="shared" si="12"/>
        <v>4.25804e-5</v>
      </c>
      <c r="DD18" s="151">
        <f t="shared" si="13"/>
        <v>3371.66332176491</v>
      </c>
      <c r="DF18" s="172">
        <v>45089</v>
      </c>
      <c r="DG18" s="168">
        <v>712.12</v>
      </c>
      <c r="DH18" s="149">
        <f t="shared" si="14"/>
        <v>7.1212</v>
      </c>
      <c r="DI18" s="181">
        <f t="shared" si="15"/>
        <v>4.24241138663216e-5</v>
      </c>
      <c r="DJ18" s="151">
        <f t="shared" si="16"/>
        <v>3310.04605965287</v>
      </c>
      <c r="DL18" s="172">
        <v>45120</v>
      </c>
      <c r="DM18" s="168">
        <v>715.27</v>
      </c>
      <c r="DN18" s="149">
        <f t="shared" si="17"/>
        <v>7.1527</v>
      </c>
      <c r="DO18" s="181">
        <f t="shared" si="18"/>
        <v>4.2203e-5</v>
      </c>
      <c r="DP18" s="151">
        <f t="shared" si="19"/>
        <v>3312.73476951713</v>
      </c>
      <c r="DR18" s="172">
        <v>45153</v>
      </c>
      <c r="DS18" s="168">
        <v>717.68</v>
      </c>
      <c r="DT18" s="149">
        <f t="shared" si="20"/>
        <v>7.1768</v>
      </c>
      <c r="DU18" s="181">
        <f t="shared" si="21"/>
        <v>4.14422e-5</v>
      </c>
      <c r="DV18" s="151">
        <f t="shared" si="22"/>
        <v>3362.22175605033</v>
      </c>
      <c r="DX18" s="173">
        <v>45181</v>
      </c>
      <c r="DY18" s="186" t="s">
        <v>3582</v>
      </c>
      <c r="DZ18" s="149">
        <f t="shared" si="23"/>
        <v>7.1986</v>
      </c>
      <c r="EA18" s="181">
        <f t="shared" si="24"/>
        <v>4.09836e-5</v>
      </c>
      <c r="EB18" s="151">
        <f t="shared" si="25"/>
        <v>3389.54850998814</v>
      </c>
      <c r="ED18" s="173">
        <v>45212</v>
      </c>
      <c r="EE18" s="186">
        <v>717.75</v>
      </c>
      <c r="EF18" s="149">
        <f t="shared" si="26"/>
        <v>7.1775</v>
      </c>
      <c r="EG18" s="181">
        <f t="shared" si="27"/>
        <v>4.0703353956366e-5</v>
      </c>
      <c r="EH18" s="151">
        <f t="shared" si="28"/>
        <v>3422.9188436085</v>
      </c>
      <c r="EJ18" s="173">
        <v>45244</v>
      </c>
      <c r="EK18" s="186">
        <v>717.68</v>
      </c>
      <c r="EL18" s="149">
        <f t="shared" si="29"/>
        <v>7.1768</v>
      </c>
      <c r="EM18" s="181">
        <f t="shared" si="30"/>
        <v>4.12031e-5</v>
      </c>
      <c r="EN18" s="151">
        <f t="shared" si="31"/>
        <v>3381.73259921192</v>
      </c>
      <c r="EP18" s="173">
        <v>45273</v>
      </c>
      <c r="EQ18" s="186">
        <v>711.26</v>
      </c>
      <c r="ER18" s="149">
        <f t="shared" si="32"/>
        <v>7.1126</v>
      </c>
      <c r="ES18" s="181">
        <f t="shared" si="33"/>
        <v>4.12371e-5</v>
      </c>
      <c r="ET18" s="151">
        <f t="shared" si="34"/>
        <v>3409.44350606706</v>
      </c>
      <c r="EV18" s="173">
        <v>45328</v>
      </c>
      <c r="EW18" s="186">
        <v>710.82</v>
      </c>
      <c r="EX18" s="149">
        <f t="shared" si="35"/>
        <v>7.1082</v>
      </c>
      <c r="EY18" s="181">
        <f t="shared" si="36"/>
        <v>4.06009e-5</v>
      </c>
      <c r="EZ18" s="151">
        <f t="shared" si="37"/>
        <v>3465.01166072855</v>
      </c>
      <c r="FB18" s="173">
        <v>45364</v>
      </c>
      <c r="FC18" s="186">
        <v>709.3</v>
      </c>
      <c r="FD18" s="149">
        <f t="shared" si="38"/>
        <v>7.093</v>
      </c>
      <c r="FE18" s="181">
        <f t="shared" si="39"/>
        <v>4.03307e-5</v>
      </c>
      <c r="FF18" s="151">
        <f t="shared" si="40"/>
        <v>3495.70101188984</v>
      </c>
      <c r="FH18" s="173">
        <v>45394</v>
      </c>
      <c r="FI18" s="186">
        <v>709.67</v>
      </c>
      <c r="FJ18" s="149">
        <f t="shared" si="41"/>
        <v>7.0967</v>
      </c>
      <c r="FK18" s="181">
        <f t="shared" si="42"/>
        <v>3.94555e-5</v>
      </c>
      <c r="FL18" s="151">
        <f t="shared" si="43"/>
        <v>3571.3795051384</v>
      </c>
      <c r="FN18" s="173">
        <v>45427</v>
      </c>
      <c r="FO18" s="186">
        <v>710.49</v>
      </c>
      <c r="FP18" s="149">
        <f t="shared" si="44"/>
        <v>7.1049</v>
      </c>
      <c r="FQ18" s="181">
        <f t="shared" si="45"/>
        <v>3.92812e-5</v>
      </c>
      <c r="FR18" s="151">
        <f t="shared" si="46"/>
        <v>3583.08642617998</v>
      </c>
      <c r="FT18" s="173">
        <v>45455</v>
      </c>
      <c r="FU18" s="186">
        <v>711.33</v>
      </c>
      <c r="FV18" s="149">
        <f t="shared" si="47"/>
        <v>7.1133</v>
      </c>
      <c r="FW18" s="181">
        <f t="shared" si="48"/>
        <v>3.92812e-5</v>
      </c>
      <c r="FX18" s="151">
        <f t="shared" si="49"/>
        <v>3578.85520776097</v>
      </c>
      <c r="FZ18" s="173">
        <v>45488</v>
      </c>
      <c r="GA18" s="186">
        <v>713.13</v>
      </c>
      <c r="GB18" s="149">
        <f t="shared" si="50"/>
        <v>7.1313</v>
      </c>
      <c r="GC18" s="181">
        <f t="shared" si="51"/>
        <v>3.95491e-5</v>
      </c>
      <c r="GD18" s="151">
        <f t="shared" si="52"/>
        <v>3545.64040909485</v>
      </c>
      <c r="GF18" s="173">
        <v>45518</v>
      </c>
      <c r="GG18" s="186">
        <v>714.15</v>
      </c>
      <c r="GH18" s="149">
        <f t="shared" si="53"/>
        <v>7.1415</v>
      </c>
      <c r="GI18" s="181">
        <f t="shared" si="54"/>
        <v>4.01929e-5</v>
      </c>
      <c r="GJ18" s="151">
        <f t="shared" si="55"/>
        <v>3483.86419131141</v>
      </c>
      <c r="GL18" s="147">
        <v>45545</v>
      </c>
      <c r="GM18" s="152">
        <v>711.36</v>
      </c>
      <c r="GN18" s="149">
        <f t="shared" si="56"/>
        <v>7.1136</v>
      </c>
      <c r="GO18" s="181">
        <f>GO$2</f>
        <v>4.06339e-5</v>
      </c>
      <c r="GP18" s="151">
        <f t="shared" si="57"/>
        <v>3459.56943514</v>
      </c>
      <c r="GR18" s="147">
        <v>45580</v>
      </c>
      <c r="GS18" s="152">
        <v>708.3</v>
      </c>
      <c r="GT18" s="149">
        <f t="shared" si="58"/>
        <v>7.083</v>
      </c>
      <c r="GU18" s="181">
        <f>GU$2</f>
        <v>3.95335e-5</v>
      </c>
      <c r="GV18" s="151">
        <f t="shared" si="59"/>
        <v>3571.22730088421</v>
      </c>
      <c r="GX18" s="147">
        <v>45609</v>
      </c>
      <c r="GY18" s="177">
        <v>719.91</v>
      </c>
      <c r="GZ18" s="149">
        <f t="shared" si="123"/>
        <v>7.1991</v>
      </c>
      <c r="HA18" s="181">
        <f t="shared" si="124"/>
        <v>3.9412e-5</v>
      </c>
      <c r="HB18" s="151">
        <f t="shared" si="125"/>
        <v>3524.46595378083</v>
      </c>
      <c r="HD18" s="147">
        <v>45639</v>
      </c>
      <c r="HE18" s="152">
        <v>718.76</v>
      </c>
      <c r="HF18" s="149">
        <f t="shared" si="60"/>
        <v>7.1876</v>
      </c>
      <c r="HG18" s="181">
        <f>HG$2</f>
        <v>3.92387679026846e-5</v>
      </c>
      <c r="HH18" s="151">
        <f t="shared" si="61"/>
        <v>3545.68979909874</v>
      </c>
      <c r="HJ18" s="147"/>
      <c r="HK18" s="152"/>
      <c r="HL18" s="149"/>
      <c r="HM18" s="181"/>
      <c r="HN18" s="151"/>
      <c r="HP18" s="147">
        <v>45700</v>
      </c>
      <c r="HQ18" s="148">
        <v>717.1</v>
      </c>
      <c r="HR18" s="149">
        <f t="shared" si="126"/>
        <v>7.171</v>
      </c>
      <c r="HS18" s="181">
        <f t="shared" si="127"/>
        <v>3.91335824838095e-5</v>
      </c>
      <c r="HT18" s="151">
        <f t="shared" si="128"/>
        <v>3563.45000697244</v>
      </c>
      <c r="HV18" s="147">
        <v>45729</v>
      </c>
      <c r="HW18" s="152">
        <v>717.28</v>
      </c>
      <c r="HX18" s="149">
        <f t="shared" si="64"/>
        <v>7.1728</v>
      </c>
      <c r="HY18" s="181">
        <f>HY$2</f>
        <v>3.91006842619745e-5</v>
      </c>
      <c r="HZ18" s="151">
        <f t="shared" si="65"/>
        <v>3565.55320098149</v>
      </c>
      <c r="IB18" s="170">
        <v>45761</v>
      </c>
      <c r="IC18" s="152">
        <v>721.1</v>
      </c>
      <c r="ID18" s="149">
        <f t="shared" si="66"/>
        <v>7.211</v>
      </c>
      <c r="IE18" s="181">
        <f>IE$2</f>
        <v>3.84541434339527e-5</v>
      </c>
      <c r="IF18" s="151">
        <f t="shared" si="67"/>
        <v>3606.29593676349</v>
      </c>
      <c r="IH18" s="170">
        <v>45791</v>
      </c>
      <c r="II18" s="152">
        <v>719.56</v>
      </c>
      <c r="IJ18" s="149">
        <f t="shared" si="68"/>
        <v>7.1956</v>
      </c>
      <c r="IK18" s="181">
        <f>IK$2</f>
        <v>3.84763370527111e-5</v>
      </c>
      <c r="IL18" s="151">
        <f t="shared" si="69"/>
        <v>3611.92951247999</v>
      </c>
      <c r="IN18" s="170">
        <v>45820</v>
      </c>
      <c r="IO18" s="152">
        <v>718.03</v>
      </c>
      <c r="IP18" s="149">
        <f t="shared" si="70"/>
        <v>7.1803</v>
      </c>
      <c r="IQ18" s="181">
        <f>IQ$2</f>
        <v>3.83215175320905e-5</v>
      </c>
      <c r="IR18" s="151">
        <f t="shared" si="71"/>
        <v>3634.24926535139</v>
      </c>
      <c r="IT18" s="147">
        <v>45853</v>
      </c>
      <c r="IU18" s="152">
        <v>714.98</v>
      </c>
      <c r="IV18" s="149">
        <f t="shared" si="72"/>
        <v>7.1498</v>
      </c>
      <c r="IW18" s="181">
        <f>IW$2</f>
        <v>3.81279191688141e-5</v>
      </c>
      <c r="IX18" s="151">
        <f t="shared" si="73"/>
        <v>3668.28442753617</v>
      </c>
      <c r="IZ18" s="147">
        <v>45882</v>
      </c>
      <c r="JA18" s="152">
        <v>713.5</v>
      </c>
      <c r="JB18" s="149">
        <f t="shared" si="74"/>
        <v>7.135</v>
      </c>
      <c r="JC18" s="181">
        <f>JC$2</f>
        <v>3.79146919431273e-5</v>
      </c>
      <c r="JD18" s="151">
        <f t="shared" si="75"/>
        <v>3696.56622284519</v>
      </c>
      <c r="JF18" s="147">
        <v>45912</v>
      </c>
      <c r="JG18" s="152">
        <v>710.19</v>
      </c>
      <c r="JH18" s="149">
        <f t="shared" si="76"/>
        <v>7.1019</v>
      </c>
      <c r="JI18" s="181">
        <f>JI$2</f>
        <v>3.78486809734709e-5</v>
      </c>
      <c r="JJ18" s="151">
        <f t="shared" si="77"/>
        <v>3720.27203987637</v>
      </c>
      <c r="JL18" s="147">
        <v>45945</v>
      </c>
      <c r="JM18" s="148">
        <v>709.95</v>
      </c>
      <c r="JN18" s="149">
        <f t="shared" si="78"/>
        <v>7.0995</v>
      </c>
      <c r="JO18" s="181">
        <f>JO$2</f>
        <v>3.79794910748178e-5</v>
      </c>
      <c r="JP18" s="151">
        <f t="shared" si="79"/>
        <v>3708.71188111856</v>
      </c>
      <c r="JR18" s="147">
        <v>45973</v>
      </c>
      <c r="JS18" s="148">
        <v>708.33</v>
      </c>
      <c r="JT18" s="149">
        <f t="shared" si="80"/>
        <v>7.0833</v>
      </c>
      <c r="JU18" s="181">
        <f>JU$2</f>
        <v>3.79139731948208e-5</v>
      </c>
      <c r="JV18" s="151">
        <f t="shared" si="81"/>
        <v>3723.617522906</v>
      </c>
      <c r="JX18" s="147">
        <v>46006</v>
      </c>
      <c r="JY18" s="148">
        <v>706.56</v>
      </c>
      <c r="JZ18" s="149">
        <f t="shared" si="82"/>
        <v>7.0656</v>
      </c>
      <c r="KA18" s="181">
        <f>KA$2</f>
        <v>3.80734818199161e-5</v>
      </c>
      <c r="KB18" s="151">
        <f t="shared" si="83"/>
        <v>3717.30638586921</v>
      </c>
      <c r="KD18" s="147">
        <v>46036</v>
      </c>
      <c r="KE18" s="148">
        <v>701.2</v>
      </c>
      <c r="KF18" s="149">
        <f t="shared" si="84"/>
        <v>7.012</v>
      </c>
      <c r="KG18" s="181">
        <f>KG$2</f>
        <v>3.84615384615343e-5</v>
      </c>
      <c r="KH18" s="151">
        <f t="shared" si="85"/>
        <v>3707.92926411905</v>
      </c>
      <c r="KJ18" s="147">
        <v>46056</v>
      </c>
      <c r="KK18" s="148">
        <v>696.08</v>
      </c>
      <c r="KL18" s="149">
        <f t="shared" si="86"/>
        <v>6.9608</v>
      </c>
      <c r="KM18" s="181">
        <f>KM$2</f>
        <v>3.83509108341314e-5</v>
      </c>
      <c r="KN18" s="151">
        <f t="shared" si="87"/>
        <v>3745.97747385367</v>
      </c>
      <c r="KP18" s="147">
        <v>46094</v>
      </c>
      <c r="KQ18" s="148">
        <v>690.07</v>
      </c>
      <c r="KR18" s="149">
        <f t="shared" si="140"/>
        <v>6.9007</v>
      </c>
      <c r="KS18" s="181">
        <f t="shared" si="141"/>
        <v>3.79578667678839e-5</v>
      </c>
      <c r="KT18" s="151">
        <f t="shared" si="142"/>
        <v>3817.72863622569</v>
      </c>
      <c r="KV18" s="147">
        <v>46126</v>
      </c>
      <c r="KW18" s="148">
        <v>685.93</v>
      </c>
      <c r="KX18" s="149">
        <f t="shared" si="90"/>
        <v>6.8593</v>
      </c>
      <c r="KY18" s="181">
        <f>KY$2</f>
        <v>3.79420245864298e-5</v>
      </c>
      <c r="KZ18" s="151">
        <f t="shared" si="91"/>
        <v>3842.37458632827</v>
      </c>
      <c r="LB18" s="147">
        <v>46155</v>
      </c>
      <c r="LC18" s="148">
        <v>684.31</v>
      </c>
      <c r="LD18" s="149">
        <f t="shared" si="92"/>
        <v>6.8431</v>
      </c>
      <c r="LE18" s="181">
        <f>LE$2</f>
        <v>3.79830975215987e-5</v>
      </c>
      <c r="LF18" s="151">
        <f t="shared" si="93"/>
        <v>3847.30604550612</v>
      </c>
      <c r="LH18" s="147">
        <v>46184</v>
      </c>
      <c r="LI18" s="148">
        <v>681.5</v>
      </c>
      <c r="LJ18" s="149">
        <f t="shared" si="94"/>
        <v>6.815</v>
      </c>
      <c r="LK18" s="181">
        <f>LK$2</f>
        <v>3.80372765309995e-5</v>
      </c>
      <c r="LL18" s="151">
        <f t="shared" si="95"/>
        <v>3857.66691122533</v>
      </c>
    </row>
    <row r="19" spans="2:324">
      <c r="B19" s="168" t="s">
        <v>470</v>
      </c>
      <c r="C19" s="168" t="s">
        <v>471</v>
      </c>
      <c r="D19" s="149">
        <f t="shared" si="96"/>
        <v>6.3675</v>
      </c>
      <c r="E19" s="181">
        <v>4.39174352217831e-5</v>
      </c>
      <c r="F19" s="151">
        <f t="shared" si="129"/>
        <v>3575.97173144876</v>
      </c>
      <c r="H19" s="168" t="s">
        <v>472</v>
      </c>
      <c r="I19" s="168" t="s">
        <v>75</v>
      </c>
      <c r="J19" s="149">
        <f t="shared" si="98"/>
        <v>6.3794</v>
      </c>
      <c r="K19" s="181">
        <f t="shared" si="99"/>
        <v>4.39174352217831e-5</v>
      </c>
      <c r="L19" s="151">
        <f t="shared" si="130"/>
        <v>3569.30118819951</v>
      </c>
      <c r="N19" s="168" t="s">
        <v>473</v>
      </c>
      <c r="O19" s="168" t="s">
        <v>355</v>
      </c>
      <c r="P19" s="149">
        <f t="shared" si="101"/>
        <v>6.3653</v>
      </c>
      <c r="Q19" s="181">
        <v>4.37636761487965e-5</v>
      </c>
      <c r="R19" s="151">
        <f t="shared" si="131"/>
        <v>3589.77581575103</v>
      </c>
      <c r="T19" s="168" t="s">
        <v>474</v>
      </c>
      <c r="U19" s="168" t="s">
        <v>475</v>
      </c>
      <c r="V19" s="149">
        <f t="shared" si="103"/>
        <v>6.3506</v>
      </c>
      <c r="W19" s="181">
        <v>4.37512305033579e-5</v>
      </c>
      <c r="X19" s="151">
        <f t="shared" si="132"/>
        <v>3599.10874563034</v>
      </c>
      <c r="Z19" s="168" t="s">
        <v>476</v>
      </c>
      <c r="AA19" s="168" t="s">
        <v>477</v>
      </c>
      <c r="AB19" s="149">
        <f t="shared" si="105"/>
        <v>6.3795</v>
      </c>
      <c r="AC19" s="181">
        <v>4.35587498638789e-5</v>
      </c>
      <c r="AD19" s="151">
        <f t="shared" si="133"/>
        <v>3598.63625675993</v>
      </c>
      <c r="AF19" s="168" t="s">
        <v>478</v>
      </c>
      <c r="AG19" s="168" t="s">
        <v>318</v>
      </c>
      <c r="AH19" s="149">
        <f t="shared" si="107"/>
        <v>6.7292</v>
      </c>
      <c r="AI19" s="181">
        <v>4.31406384814495e-5</v>
      </c>
      <c r="AJ19" s="151">
        <f t="shared" si="134"/>
        <v>3444.68881887892</v>
      </c>
      <c r="AL19" s="168" t="s">
        <v>479</v>
      </c>
      <c r="AM19" s="168" t="s">
        <v>480</v>
      </c>
      <c r="AN19" s="149">
        <f t="shared" si="109"/>
        <v>6.7182</v>
      </c>
      <c r="AO19" s="181">
        <v>4.29737859905458e-5</v>
      </c>
      <c r="AP19" s="151">
        <f t="shared" si="135"/>
        <v>3463.72540263761</v>
      </c>
      <c r="AR19" s="168" t="s">
        <v>481</v>
      </c>
      <c r="AS19" s="168" t="s">
        <v>482</v>
      </c>
      <c r="AT19" s="149">
        <f t="shared" si="111"/>
        <v>6.7287</v>
      </c>
      <c r="AU19" s="181">
        <v>4.28027222531353e-5</v>
      </c>
      <c r="AV19" s="151">
        <f t="shared" si="136"/>
        <v>3472.14172128346</v>
      </c>
      <c r="AX19" s="168" t="s">
        <v>483</v>
      </c>
      <c r="AY19" s="168" t="s">
        <v>484</v>
      </c>
      <c r="AZ19" s="149">
        <f t="shared" si="113"/>
        <v>6.7413</v>
      </c>
      <c r="BA19" s="181">
        <v>4.26985482493595e-5</v>
      </c>
      <c r="BB19" s="151">
        <f t="shared" si="137"/>
        <v>3474.10736801507</v>
      </c>
      <c r="BD19" s="168" t="s">
        <v>485</v>
      </c>
      <c r="BE19" s="168" t="s">
        <v>486</v>
      </c>
      <c r="BF19" s="149">
        <f t="shared" si="115"/>
        <v>6.8928</v>
      </c>
      <c r="BG19" s="181">
        <v>4.19551080344032e-5</v>
      </c>
      <c r="BH19" s="151">
        <f t="shared" si="138"/>
        <v>3457.9561281337</v>
      </c>
      <c r="BJ19" s="168" t="s">
        <v>487</v>
      </c>
      <c r="BK19" s="168" t="s">
        <v>488</v>
      </c>
      <c r="BL19" s="149">
        <f t="shared" si="117"/>
        <v>7.1103</v>
      </c>
      <c r="BM19" s="181">
        <v>4.02698077116682e-5</v>
      </c>
      <c r="BN19" s="151">
        <f t="shared" si="139"/>
        <v>3492.46867220792</v>
      </c>
      <c r="BP19" s="168" t="s">
        <v>489</v>
      </c>
      <c r="BQ19" s="168" t="s">
        <v>490</v>
      </c>
      <c r="BR19" s="149">
        <f t="shared" si="119"/>
        <v>7.1907</v>
      </c>
      <c r="BS19" s="181">
        <v>4.03877221324717e-5</v>
      </c>
      <c r="BT19" s="151">
        <f t="shared" si="120"/>
        <v>3443.33653190927</v>
      </c>
      <c r="BV19" s="168" t="s">
        <v>491</v>
      </c>
      <c r="BW19" s="168" t="s">
        <v>377</v>
      </c>
      <c r="BX19" s="149">
        <f t="shared" si="0"/>
        <v>6.9746</v>
      </c>
      <c r="BY19" s="181">
        <v>4.23370025402202e-5</v>
      </c>
      <c r="BZ19" s="151">
        <f t="shared" si="1"/>
        <v>3386.5741404525</v>
      </c>
      <c r="CB19" s="168" t="s">
        <v>492</v>
      </c>
      <c r="CC19" s="168" t="s">
        <v>493</v>
      </c>
      <c r="CD19" s="149">
        <f t="shared" si="2"/>
        <v>6.8926</v>
      </c>
      <c r="CE19" s="181">
        <v>4.26030461177974e-5</v>
      </c>
      <c r="CF19" s="151">
        <f t="shared" si="3"/>
        <v>3405.46383077504</v>
      </c>
      <c r="CH19" s="172">
        <v>44966</v>
      </c>
      <c r="CI19" s="168">
        <v>679.05</v>
      </c>
      <c r="CJ19" s="149">
        <f t="shared" si="121"/>
        <v>6.7905</v>
      </c>
      <c r="CK19" s="181">
        <f t="shared" si="122"/>
        <v>4.19815e-5</v>
      </c>
      <c r="CL19" s="151">
        <f t="shared" si="4"/>
        <v>3507.84418811732</v>
      </c>
      <c r="CN19" s="172">
        <v>44999</v>
      </c>
      <c r="CO19" s="168">
        <v>689.49</v>
      </c>
      <c r="CP19" s="149">
        <f t="shared" si="5"/>
        <v>6.8949</v>
      </c>
      <c r="CQ19" s="181">
        <f t="shared" si="6"/>
        <v>4.25894e-5</v>
      </c>
      <c r="CR19" s="151">
        <f t="shared" si="7"/>
        <v>3405.41862104723</v>
      </c>
      <c r="CT19" s="172">
        <v>45027</v>
      </c>
      <c r="CU19" s="168">
        <v>688.82</v>
      </c>
      <c r="CV19" s="149">
        <f t="shared" si="8"/>
        <v>6.8882</v>
      </c>
      <c r="CW19" s="181">
        <f t="shared" si="9"/>
        <v>4.26348e-5</v>
      </c>
      <c r="CX19" s="151">
        <f t="shared" si="10"/>
        <v>3405.10118268107</v>
      </c>
      <c r="CZ19" s="172">
        <v>45058</v>
      </c>
      <c r="DA19" s="168">
        <v>694.81</v>
      </c>
      <c r="DB19" s="149">
        <f t="shared" si="11"/>
        <v>6.9481</v>
      </c>
      <c r="DC19" s="181">
        <f t="shared" si="12"/>
        <v>4.25804e-5</v>
      </c>
      <c r="DD19" s="151">
        <f t="shared" si="13"/>
        <v>3380.05839026803</v>
      </c>
      <c r="DF19" s="172">
        <v>45086</v>
      </c>
      <c r="DG19" s="168">
        <v>711.15</v>
      </c>
      <c r="DH19" s="149">
        <f t="shared" si="14"/>
        <v>7.1115</v>
      </c>
      <c r="DI19" s="181">
        <f t="shared" si="15"/>
        <v>4.24241138663216e-5</v>
      </c>
      <c r="DJ19" s="151">
        <f t="shared" si="16"/>
        <v>3314.56092244956</v>
      </c>
      <c r="DL19" s="172">
        <v>45119</v>
      </c>
      <c r="DM19" s="168">
        <v>717.65</v>
      </c>
      <c r="DN19" s="149">
        <f t="shared" si="17"/>
        <v>7.1765</v>
      </c>
      <c r="DO19" s="181">
        <f t="shared" si="18"/>
        <v>4.2203e-5</v>
      </c>
      <c r="DP19" s="151">
        <f t="shared" si="19"/>
        <v>3301.74848267612</v>
      </c>
      <c r="DR19" s="172">
        <v>45152</v>
      </c>
      <c r="DS19" s="168">
        <v>716.86</v>
      </c>
      <c r="DT19" s="149">
        <f t="shared" si="20"/>
        <v>7.1686</v>
      </c>
      <c r="DU19" s="181">
        <f t="shared" si="21"/>
        <v>4.14422e-5</v>
      </c>
      <c r="DV19" s="151">
        <f t="shared" si="22"/>
        <v>3366.06772575147</v>
      </c>
      <c r="DX19" s="173">
        <v>45180</v>
      </c>
      <c r="DY19" s="186" t="s">
        <v>3627</v>
      </c>
      <c r="DZ19" s="149">
        <f t="shared" si="23"/>
        <v>7.2148</v>
      </c>
      <c r="EA19" s="181">
        <f t="shared" si="24"/>
        <v>4.09836e-5</v>
      </c>
      <c r="EB19" s="151">
        <f t="shared" si="25"/>
        <v>3381.93767034438</v>
      </c>
      <c r="ED19" s="173">
        <v>45211</v>
      </c>
      <c r="EE19" s="186">
        <v>717.76</v>
      </c>
      <c r="EF19" s="149">
        <f t="shared" si="26"/>
        <v>7.1776</v>
      </c>
      <c r="EG19" s="181">
        <f t="shared" si="27"/>
        <v>4.0703353956366e-5</v>
      </c>
      <c r="EH19" s="151">
        <f t="shared" si="28"/>
        <v>3422.87115470352</v>
      </c>
      <c r="EJ19" s="173">
        <v>45243</v>
      </c>
      <c r="EK19" s="186">
        <v>717.69</v>
      </c>
      <c r="EL19" s="149">
        <f t="shared" si="29"/>
        <v>7.1769</v>
      </c>
      <c r="EM19" s="181">
        <f t="shared" si="30"/>
        <v>4.12031e-5</v>
      </c>
      <c r="EN19" s="151">
        <f t="shared" si="31"/>
        <v>3381.68547952795</v>
      </c>
      <c r="EP19" s="173">
        <v>45272</v>
      </c>
      <c r="EQ19" s="186">
        <v>711.74</v>
      </c>
      <c r="ER19" s="149">
        <f t="shared" si="32"/>
        <v>7.1174</v>
      </c>
      <c r="ES19" s="181">
        <f t="shared" si="33"/>
        <v>4.12371e-5</v>
      </c>
      <c r="ET19" s="151">
        <f t="shared" si="34"/>
        <v>3407.14416518006</v>
      </c>
      <c r="EV19" s="173">
        <v>45327</v>
      </c>
      <c r="EW19" s="186">
        <v>710.7</v>
      </c>
      <c r="EX19" s="149">
        <f t="shared" si="35"/>
        <v>7.107</v>
      </c>
      <c r="EY19" s="181">
        <f t="shared" si="36"/>
        <v>4.06009e-5</v>
      </c>
      <c r="EZ19" s="151">
        <f t="shared" si="37"/>
        <v>3465.59671968351</v>
      </c>
      <c r="FB19" s="173">
        <v>45363</v>
      </c>
      <c r="FC19" s="186">
        <v>709.63</v>
      </c>
      <c r="FD19" s="149">
        <f t="shared" si="38"/>
        <v>7.0963</v>
      </c>
      <c r="FE19" s="181">
        <f t="shared" si="39"/>
        <v>4.03307e-5</v>
      </c>
      <c r="FF19" s="151">
        <f t="shared" si="40"/>
        <v>3494.07540229903</v>
      </c>
      <c r="FH19" s="173">
        <v>45393</v>
      </c>
      <c r="FI19" s="186">
        <v>709.68</v>
      </c>
      <c r="FJ19" s="149">
        <f t="shared" si="41"/>
        <v>7.0968</v>
      </c>
      <c r="FK19" s="181">
        <f t="shared" si="42"/>
        <v>3.94555e-5</v>
      </c>
      <c r="FL19" s="151">
        <f t="shared" si="43"/>
        <v>3571.32918133745</v>
      </c>
      <c r="FN19" s="173">
        <v>45426</v>
      </c>
      <c r="FO19" s="186">
        <v>710.53</v>
      </c>
      <c r="FP19" s="149">
        <f t="shared" si="44"/>
        <v>7.1053</v>
      </c>
      <c r="FQ19" s="181">
        <f t="shared" si="45"/>
        <v>3.92812e-5</v>
      </c>
      <c r="FR19" s="151">
        <f t="shared" si="46"/>
        <v>3582.88471273079</v>
      </c>
      <c r="FT19" s="173">
        <v>45454</v>
      </c>
      <c r="FU19" s="186">
        <v>711.35</v>
      </c>
      <c r="FV19" s="149">
        <f t="shared" si="47"/>
        <v>7.1135</v>
      </c>
      <c r="FW19" s="181">
        <f t="shared" si="48"/>
        <v>3.92812e-5</v>
      </c>
      <c r="FX19" s="151">
        <f t="shared" si="49"/>
        <v>3578.75458626079</v>
      </c>
      <c r="FZ19" s="173">
        <v>45485</v>
      </c>
      <c r="GA19" s="186">
        <v>713.15</v>
      </c>
      <c r="GB19" s="149">
        <f t="shared" si="50"/>
        <v>7.1315</v>
      </c>
      <c r="GC19" s="181">
        <f t="shared" si="51"/>
        <v>3.95491e-5</v>
      </c>
      <c r="GD19" s="151">
        <f t="shared" si="52"/>
        <v>3545.5409730601</v>
      </c>
      <c r="GF19" s="173">
        <v>45517</v>
      </c>
      <c r="GG19" s="186">
        <v>714.79</v>
      </c>
      <c r="GH19" s="149">
        <f t="shared" si="53"/>
        <v>7.1479</v>
      </c>
      <c r="GI19" s="181">
        <f t="shared" si="54"/>
        <v>4.01929e-5</v>
      </c>
      <c r="GJ19" s="151">
        <f t="shared" si="55"/>
        <v>3480.74485125008</v>
      </c>
      <c r="GL19" s="147">
        <v>45544</v>
      </c>
      <c r="GM19" s="152">
        <v>709.89</v>
      </c>
      <c r="GN19" s="149">
        <f t="shared" si="56"/>
        <v>7.0989</v>
      </c>
      <c r="GO19" s="181">
        <f>GO$2</f>
        <v>4.06339e-5</v>
      </c>
      <c r="GP19" s="151">
        <f t="shared" si="57"/>
        <v>3466.73331555761</v>
      </c>
      <c r="GR19" s="147">
        <v>45579</v>
      </c>
      <c r="GS19" s="152">
        <v>707.23</v>
      </c>
      <c r="GT19" s="149">
        <f t="shared" si="58"/>
        <v>7.0723</v>
      </c>
      <c r="GU19" s="181">
        <f>GU$2</f>
        <v>3.95335e-5</v>
      </c>
      <c r="GV19" s="151">
        <f t="shared" si="59"/>
        <v>3576.63037090661</v>
      </c>
      <c r="GX19" s="147">
        <v>45608</v>
      </c>
      <c r="GY19" s="177">
        <v>719.27</v>
      </c>
      <c r="GZ19" s="149">
        <f t="shared" si="123"/>
        <v>7.1927</v>
      </c>
      <c r="HA19" s="181">
        <f t="shared" si="124"/>
        <v>3.9412e-5</v>
      </c>
      <c r="HB19" s="151">
        <f t="shared" si="125"/>
        <v>3527.60199200072</v>
      </c>
      <c r="HD19" s="147">
        <v>45638</v>
      </c>
      <c r="HE19" s="152">
        <v>718.54</v>
      </c>
      <c r="HF19" s="149">
        <f t="shared" si="60"/>
        <v>7.1854</v>
      </c>
      <c r="HG19" s="181">
        <f>HG$2</f>
        <v>3.92387679026846e-5</v>
      </c>
      <c r="HH19" s="151">
        <f t="shared" si="61"/>
        <v>3546.77540568404</v>
      </c>
      <c r="HJ19" s="147"/>
      <c r="HK19" s="152"/>
      <c r="HL19" s="149"/>
      <c r="HM19" s="181"/>
      <c r="HN19" s="151"/>
      <c r="HP19" s="147">
        <v>45699</v>
      </c>
      <c r="HQ19" s="148">
        <v>717.16</v>
      </c>
      <c r="HR19" s="149">
        <f t="shared" si="126"/>
        <v>7.1716</v>
      </c>
      <c r="HS19" s="181">
        <f t="shared" si="127"/>
        <v>3.91335824838095e-5</v>
      </c>
      <c r="HT19" s="151">
        <f t="shared" si="128"/>
        <v>3563.15187684747</v>
      </c>
      <c r="HV19" s="147">
        <v>45728</v>
      </c>
      <c r="HW19" s="152">
        <v>716.96</v>
      </c>
      <c r="HX19" s="149">
        <f t="shared" si="64"/>
        <v>7.1696</v>
      </c>
      <c r="HY19" s="181">
        <f>HY$2</f>
        <v>3.91006842619745e-5</v>
      </c>
      <c r="HZ19" s="151">
        <f t="shared" si="65"/>
        <v>3567.144610578</v>
      </c>
      <c r="IB19" s="170">
        <v>45758</v>
      </c>
      <c r="IC19" s="152">
        <v>720.87</v>
      </c>
      <c r="ID19" s="149">
        <f t="shared" si="66"/>
        <v>7.2087</v>
      </c>
      <c r="IE19" s="181">
        <f>IE$2</f>
        <v>3.84541434339527e-5</v>
      </c>
      <c r="IF19" s="151">
        <f t="shared" si="67"/>
        <v>3607.44655763197</v>
      </c>
      <c r="IH19" s="170">
        <v>45790</v>
      </c>
      <c r="II19" s="152">
        <v>719.91</v>
      </c>
      <c r="IJ19" s="149">
        <f t="shared" si="68"/>
        <v>7.1991</v>
      </c>
      <c r="IK19" s="181">
        <f>IK$2</f>
        <v>3.84763370527111e-5</v>
      </c>
      <c r="IL19" s="151">
        <f t="shared" si="69"/>
        <v>3610.1734939091</v>
      </c>
      <c r="IN19" s="170">
        <v>45819</v>
      </c>
      <c r="IO19" s="152">
        <v>718.15</v>
      </c>
      <c r="IP19" s="149">
        <f t="shared" si="70"/>
        <v>7.1815</v>
      </c>
      <c r="IQ19" s="181">
        <f>IQ$2</f>
        <v>3.83215175320905e-5</v>
      </c>
      <c r="IR19" s="151">
        <f t="shared" si="71"/>
        <v>3633.64199679768</v>
      </c>
      <c r="IT19" s="147">
        <v>45852</v>
      </c>
      <c r="IU19" s="152">
        <v>714.91</v>
      </c>
      <c r="IV19" s="149">
        <f t="shared" si="72"/>
        <v>7.1491</v>
      </c>
      <c r="IW19" s="181">
        <f>IW$2</f>
        <v>3.81279191688141e-5</v>
      </c>
      <c r="IX19" s="151">
        <f t="shared" si="73"/>
        <v>3668.64360548854</v>
      </c>
      <c r="IZ19" s="147">
        <v>45881</v>
      </c>
      <c r="JA19" s="152">
        <v>714.18</v>
      </c>
      <c r="JB19" s="149">
        <f t="shared" si="74"/>
        <v>7.1418</v>
      </c>
      <c r="JC19" s="181">
        <f>JC$2</f>
        <v>3.79146919431273e-5</v>
      </c>
      <c r="JD19" s="151">
        <f t="shared" si="75"/>
        <v>3693.04657089256</v>
      </c>
      <c r="JF19" s="147">
        <v>45911</v>
      </c>
      <c r="JG19" s="152">
        <v>710.34</v>
      </c>
      <c r="JH19" s="149">
        <f t="shared" si="76"/>
        <v>7.1034</v>
      </c>
      <c r="JI19" s="181">
        <f>JI$2</f>
        <v>3.78486809734709e-5</v>
      </c>
      <c r="JJ19" s="151">
        <f t="shared" si="77"/>
        <v>3719.48644311147</v>
      </c>
      <c r="JL19" s="147">
        <v>45944</v>
      </c>
      <c r="JM19" s="148">
        <v>710.21</v>
      </c>
      <c r="JN19" s="149">
        <f t="shared" si="78"/>
        <v>7.1021</v>
      </c>
      <c r="JO19" s="181">
        <f>JO$2</f>
        <v>3.79794910748178e-5</v>
      </c>
      <c r="JP19" s="151">
        <f t="shared" si="79"/>
        <v>3707.35416285342</v>
      </c>
      <c r="JR19" s="147">
        <v>45972</v>
      </c>
      <c r="JS19" s="148">
        <v>708.66</v>
      </c>
      <c r="JT19" s="149">
        <f t="shared" si="80"/>
        <v>7.0866</v>
      </c>
      <c r="JU19" s="181">
        <f>JU$2</f>
        <v>3.79139731948208e-5</v>
      </c>
      <c r="JV19" s="151">
        <f t="shared" si="81"/>
        <v>3721.88355487824</v>
      </c>
      <c r="JX19" s="147">
        <v>46003</v>
      </c>
      <c r="JY19" s="148">
        <v>706.38</v>
      </c>
      <c r="JZ19" s="149">
        <f t="shared" si="82"/>
        <v>7.0638</v>
      </c>
      <c r="KA19" s="181">
        <f>KA$2</f>
        <v>3.80734818199161e-5</v>
      </c>
      <c r="KB19" s="151">
        <f t="shared" si="83"/>
        <v>3718.25363118965</v>
      </c>
      <c r="KD19" s="147">
        <v>46035</v>
      </c>
      <c r="KE19" s="148">
        <v>701.03</v>
      </c>
      <c r="KF19" s="149">
        <f t="shared" si="84"/>
        <v>7.0103</v>
      </c>
      <c r="KG19" s="181">
        <f>KG$2</f>
        <v>3.84615384615343e-5</v>
      </c>
      <c r="KH19" s="151">
        <f t="shared" si="85"/>
        <v>3708.82843815569</v>
      </c>
      <c r="KJ19" s="147">
        <v>46055</v>
      </c>
      <c r="KK19" s="148">
        <v>696.95</v>
      </c>
      <c r="KL19" s="149">
        <f t="shared" si="86"/>
        <v>6.9695</v>
      </c>
      <c r="KM19" s="181">
        <f>KM$2</f>
        <v>3.83509108341314e-5</v>
      </c>
      <c r="KN19" s="151">
        <f t="shared" si="87"/>
        <v>3741.30138460444</v>
      </c>
      <c r="KP19" s="147">
        <v>46093</v>
      </c>
      <c r="KQ19" s="148">
        <v>689.59</v>
      </c>
      <c r="KR19" s="149">
        <f t="shared" si="140"/>
        <v>6.8959</v>
      </c>
      <c r="KS19" s="181">
        <f t="shared" si="141"/>
        <v>3.79578667678839e-5</v>
      </c>
      <c r="KT19" s="151">
        <f t="shared" si="142"/>
        <v>3820.38602647988</v>
      </c>
      <c r="KV19" s="147">
        <v>46125</v>
      </c>
      <c r="KW19" s="148">
        <v>686.57</v>
      </c>
      <c r="KX19" s="149">
        <f t="shared" si="90"/>
        <v>6.8657</v>
      </c>
      <c r="KY19" s="181">
        <f>KY$2</f>
        <v>3.79420245864298e-5</v>
      </c>
      <c r="KZ19" s="151">
        <f t="shared" si="91"/>
        <v>3838.79283976892</v>
      </c>
      <c r="LB19" s="147">
        <v>46154</v>
      </c>
      <c r="LC19" s="148">
        <v>684.26</v>
      </c>
      <c r="LD19" s="149">
        <f t="shared" si="92"/>
        <v>6.8426</v>
      </c>
      <c r="LE19" s="181">
        <f>LE$2</f>
        <v>3.79830975215987e-5</v>
      </c>
      <c r="LF19" s="151">
        <f t="shared" si="93"/>
        <v>3847.58717446627</v>
      </c>
      <c r="LH19" s="147">
        <v>46183</v>
      </c>
      <c r="LI19" s="148">
        <v>681.3</v>
      </c>
      <c r="LJ19" s="149">
        <f t="shared" si="94"/>
        <v>6.813</v>
      </c>
      <c r="LK19" s="181">
        <f>LK$2</f>
        <v>3.80372765309995e-5</v>
      </c>
      <c r="LL19" s="151">
        <f t="shared" si="95"/>
        <v>3858.79935417593</v>
      </c>
    </row>
    <row r="20" spans="2:324">
      <c r="B20" s="168" t="s">
        <v>497</v>
      </c>
      <c r="C20" s="168" t="s">
        <v>498</v>
      </c>
      <c r="D20" s="149">
        <f t="shared" si="96"/>
        <v>6.3669</v>
      </c>
      <c r="E20" s="181">
        <v>4.39174352217831e-5</v>
      </c>
      <c r="F20" s="151">
        <f t="shared" si="129"/>
        <v>3576.30872166988</v>
      </c>
      <c r="H20" s="168"/>
      <c r="I20" s="168"/>
      <c r="J20" s="149"/>
      <c r="K20" s="181"/>
      <c r="L20" s="151"/>
      <c r="N20" s="168" t="s">
        <v>499</v>
      </c>
      <c r="O20" s="168" t="s">
        <v>500</v>
      </c>
      <c r="P20" s="149">
        <f t="shared" si="101"/>
        <v>6.3569</v>
      </c>
      <c r="Q20" s="181">
        <v>4.37636761487965e-5</v>
      </c>
      <c r="R20" s="151">
        <f t="shared" si="131"/>
        <v>3594.51934118831</v>
      </c>
      <c r="T20" s="168" t="s">
        <v>501</v>
      </c>
      <c r="U20" s="168" t="s">
        <v>502</v>
      </c>
      <c r="V20" s="149">
        <f t="shared" si="103"/>
        <v>6.3306</v>
      </c>
      <c r="W20" s="181">
        <v>4.37512305033579e-5</v>
      </c>
      <c r="X20" s="151">
        <f t="shared" si="132"/>
        <v>3610.47925946988</v>
      </c>
      <c r="Z20" s="168" t="s">
        <v>503</v>
      </c>
      <c r="AA20" s="168" t="s">
        <v>504</v>
      </c>
      <c r="AB20" s="149">
        <f t="shared" si="105"/>
        <v>6.3645</v>
      </c>
      <c r="AC20" s="181">
        <v>4.35587498638789e-5</v>
      </c>
      <c r="AD20" s="151">
        <f t="shared" si="133"/>
        <v>3607.11760546783</v>
      </c>
      <c r="AF20" s="168" t="s">
        <v>505</v>
      </c>
      <c r="AG20" s="168" t="s">
        <v>506</v>
      </c>
      <c r="AH20" s="149">
        <f t="shared" si="107"/>
        <v>6.729</v>
      </c>
      <c r="AI20" s="181">
        <v>4.31406384814495e-5</v>
      </c>
      <c r="AJ20" s="151">
        <f t="shared" si="134"/>
        <v>3444.79120225888</v>
      </c>
      <c r="AL20" s="168" t="s">
        <v>507</v>
      </c>
      <c r="AM20" s="168" t="s">
        <v>508</v>
      </c>
      <c r="AN20" s="149">
        <f t="shared" si="109"/>
        <v>6.6994</v>
      </c>
      <c r="AO20" s="181">
        <v>4.29737859905458e-5</v>
      </c>
      <c r="AP20" s="151">
        <f t="shared" si="135"/>
        <v>3473.44538316864</v>
      </c>
      <c r="AR20" s="168" t="s">
        <v>509</v>
      </c>
      <c r="AS20" s="168" t="s">
        <v>510</v>
      </c>
      <c r="AT20" s="149">
        <f t="shared" si="111"/>
        <v>6.696</v>
      </c>
      <c r="AU20" s="181">
        <v>4.28027222531353e-5</v>
      </c>
      <c r="AV20" s="151">
        <f t="shared" si="136"/>
        <v>3489.09796893668</v>
      </c>
      <c r="AX20" s="168" t="s">
        <v>511</v>
      </c>
      <c r="AY20" s="168" t="s">
        <v>512</v>
      </c>
      <c r="AZ20" s="149">
        <f t="shared" si="113"/>
        <v>6.7324</v>
      </c>
      <c r="BA20" s="181">
        <v>4.26985482493595e-5</v>
      </c>
      <c r="BB20" s="151">
        <f t="shared" si="137"/>
        <v>3478.70001782425</v>
      </c>
      <c r="BD20" s="168" t="s">
        <v>513</v>
      </c>
      <c r="BE20" s="168" t="s">
        <v>514</v>
      </c>
      <c r="BF20" s="149">
        <f t="shared" si="115"/>
        <v>6.9098</v>
      </c>
      <c r="BG20" s="181">
        <v>4.19551080344032e-5</v>
      </c>
      <c r="BH20" s="151">
        <f t="shared" si="138"/>
        <v>3449.44860922168</v>
      </c>
      <c r="BJ20" s="168" t="s">
        <v>515</v>
      </c>
      <c r="BK20" s="168" t="s">
        <v>516</v>
      </c>
      <c r="BL20" s="149">
        <f t="shared" si="117"/>
        <v>7.1075</v>
      </c>
      <c r="BM20" s="181">
        <v>4.02698077116682e-5</v>
      </c>
      <c r="BN20" s="151">
        <f t="shared" si="139"/>
        <v>3493.8445304256</v>
      </c>
      <c r="BP20" s="168" t="s">
        <v>517</v>
      </c>
      <c r="BQ20" s="168" t="s">
        <v>518</v>
      </c>
      <c r="BR20" s="149">
        <f t="shared" si="119"/>
        <v>7.2422</v>
      </c>
      <c r="BS20" s="181">
        <v>4.03877221324717e-5</v>
      </c>
      <c r="BT20" s="151">
        <f t="shared" si="120"/>
        <v>3418.85062550054</v>
      </c>
      <c r="BV20" s="168" t="s">
        <v>519</v>
      </c>
      <c r="BW20" s="168" t="s">
        <v>520</v>
      </c>
      <c r="BX20" s="149">
        <f t="shared" si="0"/>
        <v>6.9565</v>
      </c>
      <c r="BY20" s="181">
        <v>4.23370025402202e-5</v>
      </c>
      <c r="BZ20" s="151">
        <f t="shared" si="1"/>
        <v>3395.38561058003</v>
      </c>
      <c r="CB20" s="168" t="s">
        <v>521</v>
      </c>
      <c r="CC20" s="168" t="s">
        <v>522</v>
      </c>
      <c r="CD20" s="149">
        <f t="shared" si="2"/>
        <v>6.9131</v>
      </c>
      <c r="CE20" s="181">
        <v>4.26030461177974e-5</v>
      </c>
      <c r="CF20" s="151">
        <f t="shared" si="3"/>
        <v>3395.36532091247</v>
      </c>
      <c r="CH20" s="172">
        <v>44965</v>
      </c>
      <c r="CI20" s="168">
        <v>677.52</v>
      </c>
      <c r="CJ20" s="149">
        <f t="shared" si="121"/>
        <v>6.7752</v>
      </c>
      <c r="CK20" s="181">
        <f t="shared" si="122"/>
        <v>4.19815e-5</v>
      </c>
      <c r="CL20" s="151">
        <f t="shared" si="4"/>
        <v>3515.76572786201</v>
      </c>
      <c r="CN20" s="172">
        <v>44998</v>
      </c>
      <c r="CO20" s="168">
        <v>693.75</v>
      </c>
      <c r="CP20" s="149">
        <f t="shared" si="5"/>
        <v>6.9375</v>
      </c>
      <c r="CQ20" s="181">
        <f t="shared" si="6"/>
        <v>4.25894e-5</v>
      </c>
      <c r="CR20" s="151">
        <f t="shared" si="7"/>
        <v>3384.50750994717</v>
      </c>
      <c r="CT20" s="172">
        <v>45026</v>
      </c>
      <c r="CU20" s="168">
        <v>687.64</v>
      </c>
      <c r="CV20" s="149">
        <f t="shared" si="8"/>
        <v>6.8764</v>
      </c>
      <c r="CW20" s="181">
        <f t="shared" si="9"/>
        <v>4.26348e-5</v>
      </c>
      <c r="CX20" s="151">
        <f t="shared" si="10"/>
        <v>3410.94438464077</v>
      </c>
      <c r="CZ20" s="172">
        <v>45057</v>
      </c>
      <c r="DA20" s="168">
        <v>691.01</v>
      </c>
      <c r="DB20" s="149">
        <f t="shared" si="11"/>
        <v>6.9101</v>
      </c>
      <c r="DC20" s="181">
        <f t="shared" si="12"/>
        <v>4.25804e-5</v>
      </c>
      <c r="DD20" s="151">
        <f t="shared" si="13"/>
        <v>3398.64599664568</v>
      </c>
      <c r="DF20" s="172">
        <v>45085</v>
      </c>
      <c r="DG20" s="168">
        <v>712.8</v>
      </c>
      <c r="DH20" s="149">
        <f t="shared" si="14"/>
        <v>7.128</v>
      </c>
      <c r="DI20" s="181">
        <f t="shared" si="15"/>
        <v>4.24241138663216e-5</v>
      </c>
      <c r="DJ20" s="151">
        <f t="shared" si="16"/>
        <v>3306.88832772166</v>
      </c>
      <c r="DL20" s="172">
        <v>45118</v>
      </c>
      <c r="DM20" s="168">
        <v>718.86</v>
      </c>
      <c r="DN20" s="149">
        <f t="shared" si="17"/>
        <v>7.1886</v>
      </c>
      <c r="DO20" s="181">
        <f t="shared" si="18"/>
        <v>4.2203e-5</v>
      </c>
      <c r="DP20" s="151">
        <f t="shared" si="19"/>
        <v>3296.19091143271</v>
      </c>
      <c r="DR20" s="172">
        <v>45149</v>
      </c>
      <c r="DS20" s="168">
        <v>715.87</v>
      </c>
      <c r="DT20" s="149">
        <f t="shared" si="20"/>
        <v>7.1587</v>
      </c>
      <c r="DU20" s="181">
        <f t="shared" si="21"/>
        <v>4.14422e-5</v>
      </c>
      <c r="DV20" s="151">
        <f t="shared" si="22"/>
        <v>3370.7227707296</v>
      </c>
      <c r="DX20" s="173">
        <v>45177</v>
      </c>
      <c r="DY20" s="186" t="s">
        <v>569</v>
      </c>
      <c r="DZ20" s="149">
        <f t="shared" si="23"/>
        <v>7.215</v>
      </c>
      <c r="EA20" s="181">
        <f t="shared" si="24"/>
        <v>4.09836e-5</v>
      </c>
      <c r="EB20" s="151">
        <f t="shared" si="25"/>
        <v>3381.84392293841</v>
      </c>
      <c r="ED20" s="173">
        <v>45210</v>
      </c>
      <c r="EE20" s="186">
        <v>717.79</v>
      </c>
      <c r="EF20" s="149">
        <f t="shared" si="26"/>
        <v>7.1779</v>
      </c>
      <c r="EG20" s="181">
        <f t="shared" si="27"/>
        <v>4.0703353956366e-5</v>
      </c>
      <c r="EH20" s="151">
        <f t="shared" si="28"/>
        <v>3422.72809596122</v>
      </c>
      <c r="EJ20" s="173">
        <v>45240</v>
      </c>
      <c r="EK20" s="186">
        <v>717.71</v>
      </c>
      <c r="EL20" s="149">
        <f t="shared" si="29"/>
        <v>7.1771</v>
      </c>
      <c r="EM20" s="181">
        <f t="shared" si="30"/>
        <v>4.12031e-5</v>
      </c>
      <c r="EN20" s="151">
        <f t="shared" si="31"/>
        <v>3381.59124409917</v>
      </c>
      <c r="EP20" s="173">
        <v>45271</v>
      </c>
      <c r="EQ20" s="186">
        <v>711.63</v>
      </c>
      <c r="ER20" s="149">
        <f t="shared" si="32"/>
        <v>7.1163</v>
      </c>
      <c r="ES20" s="181">
        <f t="shared" si="33"/>
        <v>4.12371e-5</v>
      </c>
      <c r="ET20" s="151">
        <f t="shared" si="34"/>
        <v>3407.67082349712</v>
      </c>
      <c r="EV20" s="173">
        <v>45324</v>
      </c>
      <c r="EW20" s="186">
        <v>710.06</v>
      </c>
      <c r="EX20" s="149">
        <f t="shared" si="35"/>
        <v>7.1006</v>
      </c>
      <c r="EY20" s="181">
        <f t="shared" si="36"/>
        <v>4.06009e-5</v>
      </c>
      <c r="EZ20" s="151">
        <f t="shared" si="37"/>
        <v>3468.72037388259</v>
      </c>
      <c r="FB20" s="173">
        <v>45362</v>
      </c>
      <c r="FC20" s="186">
        <v>709.69</v>
      </c>
      <c r="FD20" s="149">
        <f t="shared" si="38"/>
        <v>7.0969</v>
      </c>
      <c r="FE20" s="181">
        <f t="shared" si="39"/>
        <v>4.03307e-5</v>
      </c>
      <c r="FF20" s="151">
        <f t="shared" si="40"/>
        <v>3493.77999934262</v>
      </c>
      <c r="FH20" s="173">
        <v>45392</v>
      </c>
      <c r="FI20" s="186">
        <v>709.59</v>
      </c>
      <c r="FJ20" s="149">
        <f t="shared" si="41"/>
        <v>7.0959</v>
      </c>
      <c r="FK20" s="181">
        <f t="shared" si="42"/>
        <v>3.94555e-5</v>
      </c>
      <c r="FL20" s="151">
        <f t="shared" si="43"/>
        <v>3571.78214660799</v>
      </c>
      <c r="FN20" s="173">
        <v>45425</v>
      </c>
      <c r="FO20" s="186">
        <v>710.3</v>
      </c>
      <c r="FP20" s="149">
        <f t="shared" si="44"/>
        <v>7.103</v>
      </c>
      <c r="FQ20" s="181">
        <f t="shared" si="45"/>
        <v>3.92812e-5</v>
      </c>
      <c r="FR20" s="151">
        <f t="shared" si="46"/>
        <v>3584.04487531552</v>
      </c>
      <c r="FT20" s="173">
        <v>45450</v>
      </c>
      <c r="FU20" s="186">
        <v>711.06</v>
      </c>
      <c r="FV20" s="149">
        <f t="shared" si="47"/>
        <v>7.1106</v>
      </c>
      <c r="FW20" s="181">
        <f t="shared" si="48"/>
        <v>3.92812e-5</v>
      </c>
      <c r="FX20" s="151">
        <f t="shared" si="49"/>
        <v>3580.21415202179</v>
      </c>
      <c r="FZ20" s="173">
        <v>45484</v>
      </c>
      <c r="GA20" s="186">
        <v>713.39</v>
      </c>
      <c r="GB20" s="149">
        <f t="shared" si="50"/>
        <v>7.1339</v>
      </c>
      <c r="GC20" s="181">
        <f t="shared" si="51"/>
        <v>3.95491e-5</v>
      </c>
      <c r="GD20" s="151">
        <f t="shared" si="52"/>
        <v>3544.34817552505</v>
      </c>
      <c r="GF20" s="173">
        <v>45516</v>
      </c>
      <c r="GG20" s="186">
        <v>714.58</v>
      </c>
      <c r="GH20" s="149">
        <f t="shared" si="53"/>
        <v>7.1458</v>
      </c>
      <c r="GI20" s="181">
        <f t="shared" si="54"/>
        <v>4.01929e-5</v>
      </c>
      <c r="GJ20" s="151">
        <f t="shared" si="55"/>
        <v>3481.76776879432</v>
      </c>
      <c r="GL20" s="147">
        <v>45541</v>
      </c>
      <c r="GM20" s="152">
        <v>709.25</v>
      </c>
      <c r="GN20" s="149">
        <f t="shared" si="56"/>
        <v>7.0925</v>
      </c>
      <c r="GO20" s="181">
        <f>GO$2</f>
        <v>4.06339e-5</v>
      </c>
      <c r="GP20" s="151">
        <f t="shared" si="57"/>
        <v>3469.86156275106</v>
      </c>
      <c r="GR20" s="147">
        <v>45576</v>
      </c>
      <c r="GS20" s="152">
        <v>707.31</v>
      </c>
      <c r="GT20" s="149">
        <f t="shared" si="58"/>
        <v>7.0731</v>
      </c>
      <c r="GU20" s="181">
        <f>GU$2</f>
        <v>3.95335e-5</v>
      </c>
      <c r="GV20" s="151">
        <f t="shared" si="59"/>
        <v>3576.22583763312</v>
      </c>
      <c r="GX20" s="147">
        <v>45607</v>
      </c>
      <c r="GY20" s="177">
        <v>717.86</v>
      </c>
      <c r="GZ20" s="149">
        <f t="shared" si="123"/>
        <v>7.1786</v>
      </c>
      <c r="HA20" s="181">
        <f t="shared" si="124"/>
        <v>3.9412e-5</v>
      </c>
      <c r="HB20" s="151">
        <f t="shared" si="125"/>
        <v>3534.53080654495</v>
      </c>
      <c r="HD20" s="147">
        <v>45637</v>
      </c>
      <c r="HE20" s="152">
        <v>718.43</v>
      </c>
      <c r="HF20" s="149">
        <f t="shared" si="60"/>
        <v>7.1843</v>
      </c>
      <c r="HG20" s="181">
        <f>HG$2</f>
        <v>3.92387679026846e-5</v>
      </c>
      <c r="HH20" s="151">
        <f t="shared" si="61"/>
        <v>3547.31845830521</v>
      </c>
      <c r="HJ20" s="147"/>
      <c r="HK20" s="152"/>
      <c r="HL20" s="149"/>
      <c r="HM20" s="181"/>
      <c r="HN20" s="151"/>
      <c r="HP20" s="147">
        <v>45698</v>
      </c>
      <c r="HQ20" s="148">
        <v>717.07</v>
      </c>
      <c r="HR20" s="149">
        <f t="shared" si="126"/>
        <v>7.1707</v>
      </c>
      <c r="HS20" s="181">
        <f t="shared" si="127"/>
        <v>3.91335824838095e-5</v>
      </c>
      <c r="HT20" s="151">
        <f t="shared" si="128"/>
        <v>3563.59909074419</v>
      </c>
      <c r="HV20" s="147">
        <v>45727</v>
      </c>
      <c r="HW20" s="152">
        <v>717.41</v>
      </c>
      <c r="HX20" s="149">
        <f t="shared" si="64"/>
        <v>7.1741</v>
      </c>
      <c r="HY20" s="181">
        <f>HY$2</f>
        <v>3.91006842619745e-5</v>
      </c>
      <c r="HZ20" s="151">
        <f t="shared" si="65"/>
        <v>3564.90709636053</v>
      </c>
      <c r="IB20" s="170">
        <v>45757</v>
      </c>
      <c r="IC20" s="152">
        <v>720.92</v>
      </c>
      <c r="ID20" s="149">
        <f t="shared" si="66"/>
        <v>7.2092</v>
      </c>
      <c r="IE20" s="181">
        <f>IE$2</f>
        <v>3.84541434339527e-5</v>
      </c>
      <c r="IF20" s="151">
        <f t="shared" si="67"/>
        <v>3607.19636020662</v>
      </c>
      <c r="IH20" s="170">
        <v>45789</v>
      </c>
      <c r="II20" s="152">
        <v>720.66</v>
      </c>
      <c r="IJ20" s="149">
        <f t="shared" si="68"/>
        <v>7.2066</v>
      </c>
      <c r="IK20" s="181">
        <f>IK$2</f>
        <v>3.84763370527111e-5</v>
      </c>
      <c r="IL20" s="151">
        <f t="shared" si="69"/>
        <v>3606.41634057683</v>
      </c>
      <c r="IN20" s="170">
        <v>45818</v>
      </c>
      <c r="IO20" s="152">
        <v>718.4</v>
      </c>
      <c r="IP20" s="149">
        <f t="shared" si="70"/>
        <v>7.184</v>
      </c>
      <c r="IQ20" s="181">
        <f>IQ$2</f>
        <v>3.83215175320905e-5</v>
      </c>
      <c r="IR20" s="151">
        <f t="shared" si="71"/>
        <v>3632.37750556829</v>
      </c>
      <c r="IT20" s="147">
        <v>45849</v>
      </c>
      <c r="IU20" s="152">
        <v>714.75</v>
      </c>
      <c r="IV20" s="149">
        <f t="shared" si="72"/>
        <v>7.1475</v>
      </c>
      <c r="IW20" s="181">
        <f>IW$2</f>
        <v>3.81279191688141e-5</v>
      </c>
      <c r="IX20" s="151">
        <f t="shared" si="73"/>
        <v>3669.46484784864</v>
      </c>
      <c r="IZ20" s="147">
        <v>45880</v>
      </c>
      <c r="JA20" s="152">
        <v>714.05</v>
      </c>
      <c r="JB20" s="149">
        <f t="shared" si="74"/>
        <v>7.1405</v>
      </c>
      <c r="JC20" s="181">
        <f>JC$2</f>
        <v>3.79146919431273e-5</v>
      </c>
      <c r="JD20" s="151">
        <f t="shared" si="75"/>
        <v>3693.71892724606</v>
      </c>
      <c r="JF20" s="147">
        <v>45910</v>
      </c>
      <c r="JG20" s="152">
        <v>710.62</v>
      </c>
      <c r="JH20" s="149">
        <f t="shared" si="76"/>
        <v>7.1062</v>
      </c>
      <c r="JI20" s="181">
        <f>JI$2</f>
        <v>3.78486809734709e-5</v>
      </c>
      <c r="JJ20" s="151">
        <f t="shared" si="77"/>
        <v>3718.02088317216</v>
      </c>
      <c r="JL20" s="147">
        <v>45943</v>
      </c>
      <c r="JM20" s="148">
        <v>710.07</v>
      </c>
      <c r="JN20" s="149">
        <f t="shared" si="78"/>
        <v>7.1007</v>
      </c>
      <c r="JO20" s="181">
        <f>JO$2</f>
        <v>3.79794910748178e-5</v>
      </c>
      <c r="JP20" s="151">
        <f t="shared" si="79"/>
        <v>3708.08511836879</v>
      </c>
      <c r="JR20" s="147">
        <v>45971</v>
      </c>
      <c r="JS20" s="148">
        <v>708.56</v>
      </c>
      <c r="JT20" s="149">
        <f t="shared" si="80"/>
        <v>7.0856</v>
      </c>
      <c r="JU20" s="181">
        <f>JU$2</f>
        <v>3.79139731948208e-5</v>
      </c>
      <c r="JV20" s="151">
        <f t="shared" si="81"/>
        <v>3722.40882917468</v>
      </c>
      <c r="JX20" s="147">
        <v>46002</v>
      </c>
      <c r="JY20" s="148">
        <v>706.86</v>
      </c>
      <c r="JZ20" s="149">
        <f t="shared" si="82"/>
        <v>7.0686</v>
      </c>
      <c r="KA20" s="181">
        <f>KA$2</f>
        <v>3.80734818199161e-5</v>
      </c>
      <c r="KB20" s="151">
        <f t="shared" si="83"/>
        <v>3715.72871572836</v>
      </c>
      <c r="KD20" s="147">
        <v>46034</v>
      </c>
      <c r="KE20" s="148">
        <v>701.08</v>
      </c>
      <c r="KF20" s="149">
        <f t="shared" si="84"/>
        <v>7.0108</v>
      </c>
      <c r="KG20" s="181">
        <f>KG$2</f>
        <v>3.84615384615343e-5</v>
      </c>
      <c r="KH20" s="151">
        <f t="shared" si="85"/>
        <v>3708.56392993707</v>
      </c>
      <c r="KJ20" s="147"/>
      <c r="KK20" s="148"/>
      <c r="KL20" s="149"/>
      <c r="KM20" s="181"/>
      <c r="KN20" s="151"/>
      <c r="KP20" s="147">
        <v>46092</v>
      </c>
      <c r="KQ20" s="148">
        <v>689.17</v>
      </c>
      <c r="KR20" s="149">
        <f t="shared" si="140"/>
        <v>6.8917</v>
      </c>
      <c r="KS20" s="181">
        <f t="shared" si="141"/>
        <v>3.79578667678839e-5</v>
      </c>
      <c r="KT20" s="151">
        <f t="shared" si="142"/>
        <v>3822.714279496</v>
      </c>
      <c r="KV20" s="147">
        <v>46122</v>
      </c>
      <c r="KW20" s="148">
        <v>686.54</v>
      </c>
      <c r="KX20" s="149">
        <f t="shared" si="90"/>
        <v>6.8654</v>
      </c>
      <c r="KY20" s="181">
        <f>KY$2</f>
        <v>3.79420245864298e-5</v>
      </c>
      <c r="KZ20" s="151">
        <f t="shared" si="91"/>
        <v>3838.96058496249</v>
      </c>
      <c r="LB20" s="147">
        <v>46153</v>
      </c>
      <c r="LC20" s="148">
        <v>684.67</v>
      </c>
      <c r="LD20" s="149">
        <f t="shared" si="92"/>
        <v>6.8467</v>
      </c>
      <c r="LE20" s="181">
        <f>LE$2</f>
        <v>3.79830975215987e-5</v>
      </c>
      <c r="LF20" s="151">
        <f t="shared" si="93"/>
        <v>3845.28312909911</v>
      </c>
      <c r="LH20" s="147">
        <v>46182</v>
      </c>
      <c r="LI20" s="148">
        <v>681.47</v>
      </c>
      <c r="LJ20" s="149">
        <f t="shared" si="94"/>
        <v>6.8147</v>
      </c>
      <c r="LK20" s="181">
        <f>LK$2</f>
        <v>3.80372765309995e-5</v>
      </c>
      <c r="LL20" s="151">
        <f t="shared" si="95"/>
        <v>3857.83673529291</v>
      </c>
    </row>
    <row r="21" spans="2:324">
      <c r="B21" s="168" t="s">
        <v>525</v>
      </c>
      <c r="C21" s="168" t="s">
        <v>526</v>
      </c>
      <c r="D21" s="149">
        <f t="shared" si="96"/>
        <v>6.3702</v>
      </c>
      <c r="E21" s="181">
        <v>4.39174352217831e-5</v>
      </c>
      <c r="F21" s="151">
        <f t="shared" si="129"/>
        <v>3574.45606103419</v>
      </c>
      <c r="H21" s="168"/>
      <c r="I21" s="168"/>
      <c r="J21" s="149"/>
      <c r="K21" s="181"/>
      <c r="L21" s="151"/>
      <c r="N21" s="168" t="s">
        <v>527</v>
      </c>
      <c r="O21" s="168" t="s">
        <v>528</v>
      </c>
      <c r="P21" s="149">
        <f t="shared" si="101"/>
        <v>6.358</v>
      </c>
      <c r="Q21" s="181">
        <v>4.37636761487965e-5</v>
      </c>
      <c r="R21" s="151">
        <f t="shared" si="131"/>
        <v>3593.89745202894</v>
      </c>
      <c r="T21" s="168" t="s">
        <v>529</v>
      </c>
      <c r="U21" s="168" t="s">
        <v>530</v>
      </c>
      <c r="V21" s="149">
        <f t="shared" si="103"/>
        <v>6.3105</v>
      </c>
      <c r="W21" s="181">
        <v>4.37512305033579e-5</v>
      </c>
      <c r="X21" s="151">
        <f t="shared" si="132"/>
        <v>3621.97924094763</v>
      </c>
      <c r="Z21" s="168" t="s">
        <v>531</v>
      </c>
      <c r="AA21" s="168" t="s">
        <v>355</v>
      </c>
      <c r="AB21" s="149">
        <f t="shared" si="105"/>
        <v>6.3653</v>
      </c>
      <c r="AC21" s="181">
        <v>4.35587498638789e-5</v>
      </c>
      <c r="AD21" s="151">
        <f t="shared" si="133"/>
        <v>3606.66425777261</v>
      </c>
      <c r="AF21" s="168" t="s">
        <v>532</v>
      </c>
      <c r="AG21" s="168" t="s">
        <v>533</v>
      </c>
      <c r="AH21" s="149">
        <f t="shared" si="107"/>
        <v>6.7134</v>
      </c>
      <c r="AI21" s="181">
        <v>4.31406384814495e-5</v>
      </c>
      <c r="AJ21" s="151">
        <f t="shared" si="134"/>
        <v>3452.79590073584</v>
      </c>
      <c r="AL21" s="168" t="s">
        <v>534</v>
      </c>
      <c r="AM21" s="168" t="s">
        <v>535</v>
      </c>
      <c r="AN21" s="149">
        <f t="shared" si="109"/>
        <v>6.6811</v>
      </c>
      <c r="AO21" s="181">
        <v>4.29737859905458e-5</v>
      </c>
      <c r="AP21" s="151">
        <f t="shared" si="135"/>
        <v>3482.95939291434</v>
      </c>
      <c r="AR21" s="168" t="s">
        <v>536</v>
      </c>
      <c r="AS21" s="168" t="s">
        <v>537</v>
      </c>
      <c r="AT21" s="149">
        <f t="shared" si="111"/>
        <v>6.7098</v>
      </c>
      <c r="AU21" s="181">
        <v>4.28027222531353e-5</v>
      </c>
      <c r="AV21" s="151">
        <f t="shared" si="136"/>
        <v>3481.92196488718</v>
      </c>
      <c r="AX21" s="168" t="s">
        <v>538</v>
      </c>
      <c r="AY21" s="168" t="s">
        <v>539</v>
      </c>
      <c r="AZ21" s="149">
        <f t="shared" si="113"/>
        <v>6.7612</v>
      </c>
      <c r="BA21" s="181">
        <v>4.26985482493595e-5</v>
      </c>
      <c r="BB21" s="151">
        <f t="shared" si="137"/>
        <v>3463.88215109744</v>
      </c>
      <c r="BD21" s="168" t="s">
        <v>540</v>
      </c>
      <c r="BE21" s="168" t="s">
        <v>541</v>
      </c>
      <c r="BF21" s="149">
        <f t="shared" si="115"/>
        <v>6.9148</v>
      </c>
      <c r="BG21" s="181">
        <v>4.19551080344032e-5</v>
      </c>
      <c r="BH21" s="151">
        <f t="shared" si="138"/>
        <v>3446.9543587667</v>
      </c>
      <c r="BJ21" s="168" t="s">
        <v>542</v>
      </c>
      <c r="BK21" s="168" t="s">
        <v>543</v>
      </c>
      <c r="BL21" s="149">
        <f t="shared" si="117"/>
        <v>7.0992</v>
      </c>
      <c r="BM21" s="181">
        <v>4.02698077116682e-5</v>
      </c>
      <c r="BN21" s="151">
        <f t="shared" si="139"/>
        <v>3497.92934415145</v>
      </c>
      <c r="BP21" s="168" t="s">
        <v>544</v>
      </c>
      <c r="BQ21" s="168" t="s">
        <v>545</v>
      </c>
      <c r="BR21" s="149">
        <f t="shared" si="119"/>
        <v>7.2189</v>
      </c>
      <c r="BS21" s="181">
        <v>4.03877221324717e-5</v>
      </c>
      <c r="BT21" s="151">
        <f t="shared" si="120"/>
        <v>3429.88543960992</v>
      </c>
      <c r="BV21" s="168" t="s">
        <v>546</v>
      </c>
      <c r="BW21" s="168" t="s">
        <v>547</v>
      </c>
      <c r="BX21" s="149">
        <f t="shared" si="0"/>
        <v>6.9588</v>
      </c>
      <c r="BY21" s="181">
        <v>4.23370025402202e-5</v>
      </c>
      <c r="BZ21" s="151">
        <f t="shared" si="1"/>
        <v>3394.26337874346</v>
      </c>
      <c r="CB21" s="168" t="s">
        <v>548</v>
      </c>
      <c r="CC21" s="168" t="s">
        <v>549</v>
      </c>
      <c r="CD21" s="149">
        <f t="shared" si="2"/>
        <v>6.9475</v>
      </c>
      <c r="CE21" s="181">
        <v>4.26030461177974e-5</v>
      </c>
      <c r="CF21" s="151">
        <f t="shared" si="3"/>
        <v>3378.55343648795</v>
      </c>
      <c r="CH21" s="172">
        <v>44964</v>
      </c>
      <c r="CI21" s="168">
        <v>679.67</v>
      </c>
      <c r="CJ21" s="149">
        <f t="shared" si="121"/>
        <v>6.7967</v>
      </c>
      <c r="CK21" s="181">
        <f t="shared" si="122"/>
        <v>4.19815e-5</v>
      </c>
      <c r="CL21" s="151">
        <f t="shared" si="4"/>
        <v>3504.64430670924</v>
      </c>
      <c r="CN21" s="172">
        <v>44995</v>
      </c>
      <c r="CO21" s="168">
        <v>696.55</v>
      </c>
      <c r="CP21" s="149">
        <f t="shared" si="5"/>
        <v>6.9655</v>
      </c>
      <c r="CQ21" s="181">
        <f t="shared" si="6"/>
        <v>4.25894e-5</v>
      </c>
      <c r="CR21" s="151">
        <f t="shared" si="7"/>
        <v>3370.90242628074</v>
      </c>
      <c r="CT21" s="172">
        <v>45023</v>
      </c>
      <c r="CU21" s="168">
        <v>688.38</v>
      </c>
      <c r="CV21" s="149">
        <f t="shared" si="8"/>
        <v>6.8838</v>
      </c>
      <c r="CW21" s="181">
        <f t="shared" si="9"/>
        <v>4.26348e-5</v>
      </c>
      <c r="CX21" s="151">
        <f t="shared" si="10"/>
        <v>3407.27766154504</v>
      </c>
      <c r="CZ21" s="172">
        <v>45056</v>
      </c>
      <c r="DA21" s="168">
        <v>692.99</v>
      </c>
      <c r="DB21" s="149">
        <f t="shared" si="11"/>
        <v>6.9299</v>
      </c>
      <c r="DC21" s="181">
        <f t="shared" si="12"/>
        <v>4.25804e-5</v>
      </c>
      <c r="DD21" s="151">
        <f t="shared" si="13"/>
        <v>3388.93543938892</v>
      </c>
      <c r="DF21" s="172">
        <v>45084</v>
      </c>
      <c r="DG21" s="168">
        <v>711.96</v>
      </c>
      <c r="DH21" s="149">
        <f t="shared" si="14"/>
        <v>7.1196</v>
      </c>
      <c r="DI21" s="181">
        <f t="shared" si="15"/>
        <v>4.24241138663216e-5</v>
      </c>
      <c r="DJ21" s="151">
        <f t="shared" si="16"/>
        <v>3310.78993201865</v>
      </c>
      <c r="DL21" s="172">
        <v>45117</v>
      </c>
      <c r="DM21" s="168">
        <v>719.26</v>
      </c>
      <c r="DN21" s="149">
        <f t="shared" si="17"/>
        <v>7.1926</v>
      </c>
      <c r="DO21" s="181">
        <f t="shared" si="18"/>
        <v>4.2203e-5</v>
      </c>
      <c r="DP21" s="151">
        <f t="shared" si="19"/>
        <v>3294.35781023902</v>
      </c>
      <c r="DR21" s="172">
        <v>45148</v>
      </c>
      <c r="DS21" s="168">
        <v>715.76</v>
      </c>
      <c r="DT21" s="149">
        <f t="shared" si="20"/>
        <v>7.1576</v>
      </c>
      <c r="DU21" s="181">
        <f t="shared" si="21"/>
        <v>4.14422e-5</v>
      </c>
      <c r="DV21" s="151">
        <f t="shared" si="22"/>
        <v>3371.24079283866</v>
      </c>
      <c r="DX21" s="173">
        <v>45176</v>
      </c>
      <c r="DY21" s="186" t="s">
        <v>3582</v>
      </c>
      <c r="DZ21" s="149">
        <f t="shared" si="23"/>
        <v>7.1986</v>
      </c>
      <c r="EA21" s="181">
        <f t="shared" si="24"/>
        <v>4.09836e-5</v>
      </c>
      <c r="EB21" s="151">
        <f t="shared" si="25"/>
        <v>3389.54850998814</v>
      </c>
      <c r="ED21" s="173">
        <v>45209</v>
      </c>
      <c r="EE21" s="186">
        <v>717.81</v>
      </c>
      <c r="EF21" s="149">
        <f t="shared" si="26"/>
        <v>7.1781</v>
      </c>
      <c r="EG21" s="181">
        <f t="shared" si="27"/>
        <v>4.0703353956366e-5</v>
      </c>
      <c r="EH21" s="151">
        <f t="shared" si="28"/>
        <v>3422.63273010964</v>
      </c>
      <c r="EJ21" s="173">
        <v>45239</v>
      </c>
      <c r="EK21" s="186">
        <v>717.72</v>
      </c>
      <c r="EL21" s="149">
        <f t="shared" si="29"/>
        <v>7.1772</v>
      </c>
      <c r="EM21" s="181">
        <f t="shared" si="30"/>
        <v>4.12031e-5</v>
      </c>
      <c r="EN21" s="151">
        <f t="shared" si="31"/>
        <v>3381.54412835425</v>
      </c>
      <c r="EP21" s="173">
        <v>45268</v>
      </c>
      <c r="EQ21" s="186">
        <v>711.23</v>
      </c>
      <c r="ER21" s="149">
        <f t="shared" si="32"/>
        <v>7.1123</v>
      </c>
      <c r="ES21" s="181">
        <f t="shared" si="33"/>
        <v>4.12371e-5</v>
      </c>
      <c r="ET21" s="151">
        <f t="shared" si="34"/>
        <v>3409.58731792143</v>
      </c>
      <c r="EV21" s="173">
        <v>45323</v>
      </c>
      <c r="EW21" s="186">
        <v>710.49</v>
      </c>
      <c r="EX21" s="149">
        <f t="shared" si="35"/>
        <v>7.1049</v>
      </c>
      <c r="EY21" s="181">
        <f t="shared" si="36"/>
        <v>4.06009e-5</v>
      </c>
      <c r="EZ21" s="151">
        <f t="shared" si="37"/>
        <v>3466.6210484019</v>
      </c>
      <c r="FB21" s="173">
        <v>45359</v>
      </c>
      <c r="FC21" s="186">
        <v>709.78</v>
      </c>
      <c r="FD21" s="149">
        <f t="shared" si="38"/>
        <v>7.0978</v>
      </c>
      <c r="FE21" s="181">
        <f t="shared" si="39"/>
        <v>4.03307e-5</v>
      </c>
      <c r="FF21" s="151">
        <f t="shared" si="40"/>
        <v>3493.33698855063</v>
      </c>
      <c r="FH21" s="173">
        <v>45391</v>
      </c>
      <c r="FI21" s="186">
        <v>709.56</v>
      </c>
      <c r="FJ21" s="149">
        <f t="shared" si="41"/>
        <v>7.0956</v>
      </c>
      <c r="FK21" s="181">
        <f t="shared" si="42"/>
        <v>3.94555e-5</v>
      </c>
      <c r="FL21" s="151">
        <f t="shared" si="43"/>
        <v>3571.9331605665</v>
      </c>
      <c r="FN21" s="173">
        <v>45422</v>
      </c>
      <c r="FO21" s="186">
        <v>710.11</v>
      </c>
      <c r="FP21" s="149">
        <f t="shared" si="44"/>
        <v>7.1011</v>
      </c>
      <c r="FQ21" s="181">
        <f t="shared" si="45"/>
        <v>3.92812e-5</v>
      </c>
      <c r="FR21" s="151">
        <f t="shared" si="46"/>
        <v>3585.00383734437</v>
      </c>
      <c r="FT21" s="173">
        <v>45449</v>
      </c>
      <c r="FU21" s="186">
        <v>711.08</v>
      </c>
      <c r="FV21" s="149">
        <f t="shared" si="47"/>
        <v>7.1108</v>
      </c>
      <c r="FW21" s="181">
        <f t="shared" si="48"/>
        <v>3.92812e-5</v>
      </c>
      <c r="FX21" s="151">
        <f t="shared" si="49"/>
        <v>3580.11345409323</v>
      </c>
      <c r="FZ21" s="173">
        <v>45483</v>
      </c>
      <c r="GA21" s="186">
        <v>713.42</v>
      </c>
      <c r="GB21" s="149">
        <f t="shared" si="50"/>
        <v>7.1342</v>
      </c>
      <c r="GC21" s="181">
        <f t="shared" si="51"/>
        <v>3.95491e-5</v>
      </c>
      <c r="GD21" s="151">
        <f t="shared" si="52"/>
        <v>3544.19913226124</v>
      </c>
      <c r="GF21" s="173">
        <v>45513</v>
      </c>
      <c r="GG21" s="186">
        <v>714.49</v>
      </c>
      <c r="GH21" s="149">
        <f t="shared" si="53"/>
        <v>7.1449</v>
      </c>
      <c r="GI21" s="181">
        <f t="shared" si="54"/>
        <v>4.01929e-5</v>
      </c>
      <c r="GJ21" s="151">
        <f t="shared" si="55"/>
        <v>3482.20634610008</v>
      </c>
      <c r="GL21" s="147">
        <v>45540</v>
      </c>
      <c r="GM21" s="152">
        <v>709.89</v>
      </c>
      <c r="GN21" s="149">
        <f t="shared" si="56"/>
        <v>7.0989</v>
      </c>
      <c r="GO21" s="181">
        <f>GO$2</f>
        <v>4.06339e-5</v>
      </c>
      <c r="GP21" s="151">
        <f t="shared" si="57"/>
        <v>3466.73331555761</v>
      </c>
      <c r="GR21" s="147">
        <v>45575</v>
      </c>
      <c r="GS21" s="152">
        <v>707.42</v>
      </c>
      <c r="GT21" s="149">
        <f t="shared" si="58"/>
        <v>7.0742</v>
      </c>
      <c r="GU21" s="181">
        <f>GU$2</f>
        <v>3.95335e-5</v>
      </c>
      <c r="GV21" s="151">
        <f t="shared" si="59"/>
        <v>3575.6697537761</v>
      </c>
      <c r="GX21" s="147">
        <v>45604</v>
      </c>
      <c r="GY21" s="177">
        <v>714.33</v>
      </c>
      <c r="GZ21" s="149">
        <f t="shared" si="123"/>
        <v>7.1433</v>
      </c>
      <c r="HA21" s="181">
        <f t="shared" si="124"/>
        <v>3.9412e-5</v>
      </c>
      <c r="HB21" s="151">
        <f t="shared" si="125"/>
        <v>3551.99737486366</v>
      </c>
      <c r="HD21" s="147">
        <v>45636</v>
      </c>
      <c r="HE21" s="152">
        <v>718.96</v>
      </c>
      <c r="HF21" s="149">
        <f t="shared" si="60"/>
        <v>7.1896</v>
      </c>
      <c r="HG21" s="181">
        <f>HG$2</f>
        <v>3.92387679026846e-5</v>
      </c>
      <c r="HH21" s="151">
        <f t="shared" si="61"/>
        <v>3544.70346055443</v>
      </c>
      <c r="HJ21" s="147"/>
      <c r="HK21" s="152"/>
      <c r="HL21" s="149"/>
      <c r="HM21" s="181"/>
      <c r="HN21" s="151"/>
      <c r="HP21" s="147">
        <v>45695</v>
      </c>
      <c r="HQ21" s="148">
        <v>716.99</v>
      </c>
      <c r="HR21" s="149">
        <f t="shared" si="126"/>
        <v>7.1699</v>
      </c>
      <c r="HS21" s="181">
        <f t="shared" si="127"/>
        <v>3.91335824838095e-5</v>
      </c>
      <c r="HT21" s="151">
        <f t="shared" si="128"/>
        <v>3563.99670846167</v>
      </c>
      <c r="HV21" s="147">
        <v>45726</v>
      </c>
      <c r="HW21" s="152">
        <v>717.33</v>
      </c>
      <c r="HX21" s="149">
        <f t="shared" si="64"/>
        <v>7.1733</v>
      </c>
      <c r="HY21" s="181">
        <f>HY$2</f>
        <v>3.91006842619745e-5</v>
      </c>
      <c r="HZ21" s="151">
        <f t="shared" si="65"/>
        <v>3565.30467149012</v>
      </c>
      <c r="IB21" s="170">
        <v>45756</v>
      </c>
      <c r="IC21" s="152">
        <v>720.66</v>
      </c>
      <c r="ID21" s="149">
        <f t="shared" si="66"/>
        <v>7.2066</v>
      </c>
      <c r="IE21" s="181">
        <f>IE$2</f>
        <v>3.84541434339527e-5</v>
      </c>
      <c r="IF21" s="151">
        <f t="shared" si="67"/>
        <v>3608.497765937</v>
      </c>
      <c r="IH21" s="170">
        <v>45786</v>
      </c>
      <c r="II21" s="152">
        <v>720.95</v>
      </c>
      <c r="IJ21" s="149">
        <f t="shared" si="68"/>
        <v>7.2095</v>
      </c>
      <c r="IK21" s="181">
        <f>IK$2</f>
        <v>3.84763370527111e-5</v>
      </c>
      <c r="IL21" s="151">
        <f t="shared" si="69"/>
        <v>3604.96567029628</v>
      </c>
      <c r="IN21" s="170">
        <v>45817</v>
      </c>
      <c r="IO21" s="152">
        <v>718.55</v>
      </c>
      <c r="IP21" s="149">
        <f t="shared" si="70"/>
        <v>7.1855</v>
      </c>
      <c r="IQ21" s="181">
        <f>IQ$2</f>
        <v>3.83215175320905e-5</v>
      </c>
      <c r="IR21" s="151">
        <f t="shared" si="71"/>
        <v>3631.61923317829</v>
      </c>
      <c r="IT21" s="147">
        <v>45848</v>
      </c>
      <c r="IU21" s="152">
        <v>715.1</v>
      </c>
      <c r="IV21" s="149">
        <f t="shared" si="72"/>
        <v>7.151</v>
      </c>
      <c r="IW21" s="181">
        <f>IW$2</f>
        <v>3.81279191688141e-5</v>
      </c>
      <c r="IX21" s="151">
        <f t="shared" si="73"/>
        <v>3667.66885750218</v>
      </c>
      <c r="IZ21" s="147">
        <v>45877</v>
      </c>
      <c r="JA21" s="152">
        <v>713.82</v>
      </c>
      <c r="JB21" s="149">
        <f t="shared" si="74"/>
        <v>7.1382</v>
      </c>
      <c r="JC21" s="181">
        <f>JC$2</f>
        <v>3.79146919431273e-5</v>
      </c>
      <c r="JD21" s="151">
        <f t="shared" si="75"/>
        <v>3694.90908072069</v>
      </c>
      <c r="JF21" s="147">
        <v>45909</v>
      </c>
      <c r="JG21" s="152">
        <v>710.08</v>
      </c>
      <c r="JH21" s="149">
        <f t="shared" si="76"/>
        <v>7.1008</v>
      </c>
      <c r="JI21" s="181">
        <f>JI$2</f>
        <v>3.78486809734709e-5</v>
      </c>
      <c r="JJ21" s="151">
        <f t="shared" si="77"/>
        <v>3720.84835511464</v>
      </c>
      <c r="JL21" s="147">
        <v>45940</v>
      </c>
      <c r="JM21" s="148">
        <v>710.48</v>
      </c>
      <c r="JN21" s="149">
        <f t="shared" si="78"/>
        <v>7.1048</v>
      </c>
      <c r="JO21" s="181">
        <f>JO$2</f>
        <v>3.79794910748178e-5</v>
      </c>
      <c r="JP21" s="151">
        <f t="shared" si="79"/>
        <v>3705.94527643301</v>
      </c>
      <c r="JR21" s="147">
        <v>45968</v>
      </c>
      <c r="JS21" s="148">
        <v>708.36</v>
      </c>
      <c r="JT21" s="149">
        <f t="shared" si="80"/>
        <v>7.0836</v>
      </c>
      <c r="JU21" s="181">
        <f>JU$2</f>
        <v>3.79139731948208e-5</v>
      </c>
      <c r="JV21" s="151">
        <f t="shared" si="81"/>
        <v>3723.45982268904</v>
      </c>
      <c r="JX21" s="147">
        <v>46001</v>
      </c>
      <c r="JY21" s="148">
        <v>707.53</v>
      </c>
      <c r="JZ21" s="149">
        <f t="shared" si="82"/>
        <v>7.0753</v>
      </c>
      <c r="KA21" s="181">
        <f>KA$2</f>
        <v>3.80734818199161e-5</v>
      </c>
      <c r="KB21" s="151">
        <f t="shared" si="83"/>
        <v>3712.21008296432</v>
      </c>
      <c r="KD21" s="147">
        <v>46031</v>
      </c>
      <c r="KE21" s="148">
        <v>701.28</v>
      </c>
      <c r="KF21" s="149">
        <f t="shared" si="84"/>
        <v>7.0128</v>
      </c>
      <c r="KG21" s="181">
        <f>KG$2</f>
        <v>3.84615384615343e-5</v>
      </c>
      <c r="KH21" s="151">
        <f t="shared" si="85"/>
        <v>3707.50627424179</v>
      </c>
      <c r="KJ21" s="147"/>
      <c r="KK21" s="148"/>
      <c r="KL21" s="149"/>
      <c r="KM21" s="181"/>
      <c r="KN21" s="151"/>
      <c r="KP21" s="147">
        <v>46091</v>
      </c>
      <c r="KQ21" s="148">
        <v>689.82</v>
      </c>
      <c r="KR21" s="149">
        <f t="shared" si="140"/>
        <v>6.8982</v>
      </c>
      <c r="KS21" s="181">
        <f t="shared" si="141"/>
        <v>3.79578667678839e-5</v>
      </c>
      <c r="KT21" s="151">
        <f t="shared" si="142"/>
        <v>3819.11223217689</v>
      </c>
      <c r="KV21" s="147">
        <v>46121</v>
      </c>
      <c r="KW21" s="148">
        <v>686.49</v>
      </c>
      <c r="KX21" s="149">
        <f t="shared" si="90"/>
        <v>6.8649</v>
      </c>
      <c r="KY21" s="181">
        <f>KY$2</f>
        <v>3.79420245864298e-5</v>
      </c>
      <c r="KZ21" s="151">
        <f t="shared" si="91"/>
        <v>3839.24019286537</v>
      </c>
      <c r="LB21" s="147">
        <v>46150</v>
      </c>
      <c r="LC21" s="148">
        <v>685.02</v>
      </c>
      <c r="LD21" s="149">
        <f t="shared" si="92"/>
        <v>6.8502</v>
      </c>
      <c r="LE21" s="181">
        <f>LE$2</f>
        <v>3.79830975215987e-5</v>
      </c>
      <c r="LF21" s="151">
        <f t="shared" si="93"/>
        <v>3843.31844325756</v>
      </c>
      <c r="LH21" s="147">
        <v>46181</v>
      </c>
      <c r="LI21" s="148">
        <v>681.98</v>
      </c>
      <c r="LJ21" s="149">
        <f t="shared" si="94"/>
        <v>6.8198</v>
      </c>
      <c r="LK21" s="181">
        <f>LK$2</f>
        <v>3.80372765309995e-5</v>
      </c>
      <c r="LL21" s="151">
        <f t="shared" si="95"/>
        <v>3854.95175811616</v>
      </c>
    </row>
    <row r="22" spans="2:324">
      <c r="B22" s="168" t="s">
        <v>552</v>
      </c>
      <c r="C22" s="168" t="s">
        <v>553</v>
      </c>
      <c r="D22" s="149">
        <f t="shared" si="96"/>
        <v>6.3498</v>
      </c>
      <c r="E22" s="181">
        <v>4.39174352217831e-5</v>
      </c>
      <c r="F22" s="151">
        <f t="shared" si="129"/>
        <v>3585.93971463668</v>
      </c>
      <c r="H22" s="168"/>
      <c r="I22" s="168"/>
      <c r="J22" s="149"/>
      <c r="K22" s="181"/>
      <c r="L22" s="151"/>
      <c r="N22" s="168"/>
      <c r="O22" s="168"/>
      <c r="P22" s="149"/>
      <c r="Q22" s="181"/>
      <c r="R22" s="151"/>
      <c r="T22" s="168" t="s">
        <v>554</v>
      </c>
      <c r="U22" s="168" t="s">
        <v>555</v>
      </c>
      <c r="V22" s="149">
        <f t="shared" si="103"/>
        <v>6.3178</v>
      </c>
      <c r="W22" s="181">
        <v>4.37512305033579e-5</v>
      </c>
      <c r="X22" s="151">
        <f t="shared" si="132"/>
        <v>3617.79416885625</v>
      </c>
      <c r="Z22" s="168" t="s">
        <v>556</v>
      </c>
      <c r="AA22" s="168" t="s">
        <v>557</v>
      </c>
      <c r="AB22" s="149">
        <f t="shared" si="105"/>
        <v>6.3659</v>
      </c>
      <c r="AC22" s="181">
        <v>4.35587498638789e-5</v>
      </c>
      <c r="AD22" s="151">
        <f t="shared" si="133"/>
        <v>3606.32432177697</v>
      </c>
      <c r="AF22" s="168" t="s">
        <v>558</v>
      </c>
      <c r="AG22" s="168" t="s">
        <v>559</v>
      </c>
      <c r="AH22" s="149">
        <f t="shared" si="107"/>
        <v>6.6899</v>
      </c>
      <c r="AI22" s="181">
        <v>4.31406384814495e-5</v>
      </c>
      <c r="AJ22" s="151">
        <f t="shared" si="134"/>
        <v>3464.92473729054</v>
      </c>
      <c r="AL22" s="168" t="s">
        <v>560</v>
      </c>
      <c r="AM22" s="168" t="s">
        <v>561</v>
      </c>
      <c r="AN22" s="149">
        <f t="shared" si="109"/>
        <v>6.6634</v>
      </c>
      <c r="AO22" s="181">
        <v>4.29737859905458e-5</v>
      </c>
      <c r="AP22" s="151">
        <f t="shared" si="135"/>
        <v>3492.2111834799</v>
      </c>
      <c r="AR22" s="168" t="s">
        <v>562</v>
      </c>
      <c r="AS22" s="168" t="s">
        <v>563</v>
      </c>
      <c r="AT22" s="149">
        <f t="shared" si="111"/>
        <v>6.7143</v>
      </c>
      <c r="AU22" s="181">
        <v>4.28027222531353e-5</v>
      </c>
      <c r="AV22" s="151">
        <f t="shared" si="136"/>
        <v>3479.5883413014</v>
      </c>
      <c r="AX22" s="168" t="s">
        <v>564</v>
      </c>
      <c r="AY22" s="168" t="s">
        <v>565</v>
      </c>
      <c r="AZ22" s="149">
        <f t="shared" si="113"/>
        <v>6.7584</v>
      </c>
      <c r="BA22" s="181">
        <v>4.26985482493595e-5</v>
      </c>
      <c r="BB22" s="151">
        <f t="shared" si="137"/>
        <v>3465.31723484849</v>
      </c>
      <c r="BD22" s="168" t="s">
        <v>566</v>
      </c>
      <c r="BE22" s="168" t="s">
        <v>567</v>
      </c>
      <c r="BF22" s="149">
        <f t="shared" si="115"/>
        <v>6.916</v>
      </c>
      <c r="BG22" s="181">
        <v>4.19551080344032e-5</v>
      </c>
      <c r="BH22" s="151">
        <f t="shared" si="138"/>
        <v>3446.35627530364</v>
      </c>
      <c r="BJ22" s="168"/>
      <c r="BK22" s="168"/>
      <c r="BL22" s="149"/>
      <c r="BM22" s="181"/>
      <c r="BN22" s="151"/>
      <c r="BP22" s="168" t="s">
        <v>568</v>
      </c>
      <c r="BQ22" s="168" t="s">
        <v>569</v>
      </c>
      <c r="BR22" s="149">
        <f t="shared" si="119"/>
        <v>7.215</v>
      </c>
      <c r="BS22" s="181">
        <v>4.03877221324717e-5</v>
      </c>
      <c r="BT22" s="151">
        <f t="shared" si="120"/>
        <v>3431.73943173943</v>
      </c>
      <c r="BV22" s="168" t="s">
        <v>570</v>
      </c>
      <c r="BW22" s="168" t="s">
        <v>571</v>
      </c>
      <c r="BX22" s="149">
        <f t="shared" si="0"/>
        <v>6.9606</v>
      </c>
      <c r="BY22" s="181">
        <v>4.23370025402202e-5</v>
      </c>
      <c r="BZ22" s="151">
        <f t="shared" si="1"/>
        <v>3393.38562767577</v>
      </c>
      <c r="CB22" s="168"/>
      <c r="CC22" s="168"/>
      <c r="CD22" s="149"/>
      <c r="CE22" s="181"/>
      <c r="CF22" s="151"/>
      <c r="CH22" s="172">
        <v>44963</v>
      </c>
      <c r="CI22" s="168">
        <v>677.37</v>
      </c>
      <c r="CJ22" s="149">
        <f t="shared" si="121"/>
        <v>6.7737</v>
      </c>
      <c r="CK22" s="181">
        <f t="shared" si="122"/>
        <v>4.19815e-5</v>
      </c>
      <c r="CL22" s="151">
        <f t="shared" si="4"/>
        <v>3516.54427556737</v>
      </c>
      <c r="CN22" s="172">
        <v>44994</v>
      </c>
      <c r="CO22" s="168">
        <v>696.66</v>
      </c>
      <c r="CP22" s="149">
        <f t="shared" si="5"/>
        <v>6.9666</v>
      </c>
      <c r="CQ22" s="181">
        <f t="shared" si="6"/>
        <v>4.25894e-5</v>
      </c>
      <c r="CR22" s="151">
        <f t="shared" si="7"/>
        <v>3370.3701734359</v>
      </c>
      <c r="CT22" s="172">
        <v>45022</v>
      </c>
      <c r="CU22" s="168">
        <v>687.47</v>
      </c>
      <c r="CV22" s="149">
        <f t="shared" si="8"/>
        <v>6.8747</v>
      </c>
      <c r="CW22" s="181">
        <f t="shared" si="9"/>
        <v>4.26348e-5</v>
      </c>
      <c r="CX22" s="151">
        <f t="shared" si="10"/>
        <v>3411.78785496731</v>
      </c>
      <c r="CZ22" s="172">
        <v>45055</v>
      </c>
      <c r="DA22" s="168">
        <v>692.55</v>
      </c>
      <c r="DB22" s="149">
        <f t="shared" si="11"/>
        <v>6.9255</v>
      </c>
      <c r="DC22" s="181">
        <f t="shared" si="12"/>
        <v>4.25804e-5</v>
      </c>
      <c r="DD22" s="151">
        <f t="shared" si="13"/>
        <v>3391.08854254874</v>
      </c>
      <c r="DF22" s="172">
        <v>45083</v>
      </c>
      <c r="DG22" s="168">
        <v>710.75</v>
      </c>
      <c r="DH22" s="149">
        <f t="shared" si="14"/>
        <v>7.1075</v>
      </c>
      <c r="DI22" s="181">
        <f t="shared" si="15"/>
        <v>4.24241138663216e-5</v>
      </c>
      <c r="DJ22" s="151">
        <f t="shared" si="16"/>
        <v>3316.42631023567</v>
      </c>
      <c r="DL22" s="172">
        <v>45114</v>
      </c>
      <c r="DM22" s="168">
        <v>720.54</v>
      </c>
      <c r="DN22" s="149">
        <f t="shared" si="17"/>
        <v>7.2054</v>
      </c>
      <c r="DO22" s="181">
        <f t="shared" si="18"/>
        <v>4.2203e-5</v>
      </c>
      <c r="DP22" s="151">
        <f t="shared" si="19"/>
        <v>3288.50556331712</v>
      </c>
      <c r="DR22" s="172">
        <v>45147</v>
      </c>
      <c r="DS22" s="168">
        <v>715.88</v>
      </c>
      <c r="DT22" s="149">
        <f t="shared" si="20"/>
        <v>7.1588</v>
      </c>
      <c r="DU22" s="181">
        <f t="shared" si="21"/>
        <v>4.14422e-5</v>
      </c>
      <c r="DV22" s="151">
        <f t="shared" si="22"/>
        <v>3370.67568570458</v>
      </c>
      <c r="DX22" s="173">
        <v>45175</v>
      </c>
      <c r="DY22" s="186" t="s">
        <v>3762</v>
      </c>
      <c r="DZ22" s="149">
        <f t="shared" si="23"/>
        <v>7.1969</v>
      </c>
      <c r="EA22" s="181">
        <f t="shared" si="24"/>
        <v>4.09836e-5</v>
      </c>
      <c r="EB22" s="151">
        <f t="shared" si="25"/>
        <v>3390.34916477937</v>
      </c>
      <c r="ED22" s="173">
        <v>45208</v>
      </c>
      <c r="EE22" s="186">
        <v>717.89</v>
      </c>
      <c r="EF22" s="149">
        <f t="shared" si="26"/>
        <v>7.1789</v>
      </c>
      <c r="EG22" s="181">
        <f t="shared" si="27"/>
        <v>4.0703353956366e-5</v>
      </c>
      <c r="EH22" s="151">
        <f t="shared" si="28"/>
        <v>3422.25131984009</v>
      </c>
      <c r="EJ22" s="173">
        <v>45238</v>
      </c>
      <c r="EK22" s="186">
        <v>717.73</v>
      </c>
      <c r="EL22" s="149">
        <f t="shared" si="29"/>
        <v>7.1773</v>
      </c>
      <c r="EM22" s="181">
        <f t="shared" si="30"/>
        <v>4.12031e-5</v>
      </c>
      <c r="EN22" s="151">
        <f t="shared" si="31"/>
        <v>3381.49701392225</v>
      </c>
      <c r="EP22" s="173">
        <v>45267</v>
      </c>
      <c r="EQ22" s="186">
        <v>711.76</v>
      </c>
      <c r="ER22" s="149">
        <f t="shared" si="32"/>
        <v>7.1176</v>
      </c>
      <c r="ES22" s="181">
        <f t="shared" si="33"/>
        <v>4.12371e-5</v>
      </c>
      <c r="ET22" s="151">
        <f t="shared" si="34"/>
        <v>3407.04842661186</v>
      </c>
      <c r="EV22" s="173"/>
      <c r="EW22" s="186"/>
      <c r="EX22" s="149"/>
      <c r="EY22" s="181"/>
      <c r="EZ22" s="151"/>
      <c r="FB22" s="173">
        <v>45358</v>
      </c>
      <c r="FC22" s="186">
        <v>710.02</v>
      </c>
      <c r="FD22" s="149">
        <f t="shared" si="38"/>
        <v>7.1002</v>
      </c>
      <c r="FE22" s="181">
        <f t="shared" si="39"/>
        <v>4.03307e-5</v>
      </c>
      <c r="FF22" s="151">
        <f t="shared" si="40"/>
        <v>3492.15617550698</v>
      </c>
      <c r="FH22" s="173">
        <v>45390</v>
      </c>
      <c r="FI22" s="186">
        <v>709.47</v>
      </c>
      <c r="FJ22" s="149">
        <f t="shared" si="41"/>
        <v>7.0947</v>
      </c>
      <c r="FK22" s="181">
        <f t="shared" si="42"/>
        <v>3.94555e-5</v>
      </c>
      <c r="FL22" s="151">
        <f t="shared" si="43"/>
        <v>3572.38627906968</v>
      </c>
      <c r="FN22" s="173">
        <v>45421</v>
      </c>
      <c r="FO22" s="186">
        <v>710.28</v>
      </c>
      <c r="FP22" s="149">
        <f t="shared" si="44"/>
        <v>7.1028</v>
      </c>
      <c r="FQ22" s="181">
        <f t="shared" si="45"/>
        <v>3.92812e-5</v>
      </c>
      <c r="FR22" s="151">
        <f t="shared" si="46"/>
        <v>3584.14579452696</v>
      </c>
      <c r="FT22" s="173">
        <v>45448</v>
      </c>
      <c r="FU22" s="186">
        <v>710.97</v>
      </c>
      <c r="FV22" s="149">
        <f t="shared" si="47"/>
        <v>7.1097</v>
      </c>
      <c r="FW22" s="181">
        <f t="shared" si="48"/>
        <v>3.92812e-5</v>
      </c>
      <c r="FX22" s="151">
        <f t="shared" si="49"/>
        <v>3580.66736280942</v>
      </c>
      <c r="FZ22" s="173">
        <v>45482</v>
      </c>
      <c r="GA22" s="186">
        <v>713.1</v>
      </c>
      <c r="GB22" s="149">
        <f t="shared" si="50"/>
        <v>7.131</v>
      </c>
      <c r="GC22" s="181">
        <f t="shared" si="51"/>
        <v>3.95491e-5</v>
      </c>
      <c r="GD22" s="151">
        <f t="shared" si="52"/>
        <v>3545.78957360512</v>
      </c>
      <c r="GF22" s="173">
        <v>45512</v>
      </c>
      <c r="GG22" s="186">
        <v>714.6</v>
      </c>
      <c r="GH22" s="149">
        <f t="shared" si="53"/>
        <v>7.146</v>
      </c>
      <c r="GI22" s="181">
        <f t="shared" si="54"/>
        <v>4.01929e-5</v>
      </c>
      <c r="GJ22" s="151">
        <f t="shared" si="55"/>
        <v>3481.67032217331</v>
      </c>
      <c r="GL22" s="147">
        <v>45539</v>
      </c>
      <c r="GM22" s="152">
        <v>711.48</v>
      </c>
      <c r="GN22" s="149">
        <f t="shared" si="56"/>
        <v>7.1148</v>
      </c>
      <c r="GO22" s="181">
        <f>GO$2</f>
        <v>4.06339e-5</v>
      </c>
      <c r="GP22" s="151">
        <f t="shared" si="57"/>
        <v>3458.98593548827</v>
      </c>
      <c r="GR22" s="147">
        <v>45574</v>
      </c>
      <c r="GS22" s="152">
        <v>705.68</v>
      </c>
      <c r="GT22" s="149">
        <f t="shared" si="58"/>
        <v>7.0568</v>
      </c>
      <c r="GU22" s="181">
        <f>GU$2</f>
        <v>3.95335e-5</v>
      </c>
      <c r="GV22" s="151">
        <f t="shared" si="59"/>
        <v>3584.48630713112</v>
      </c>
      <c r="GX22" s="147">
        <v>45603</v>
      </c>
      <c r="GY22" s="177">
        <v>716.59</v>
      </c>
      <c r="GZ22" s="149">
        <f t="shared" si="123"/>
        <v>7.1659</v>
      </c>
      <c r="HA22" s="181">
        <f t="shared" si="124"/>
        <v>3.9412e-5</v>
      </c>
      <c r="HB22" s="151">
        <f t="shared" si="125"/>
        <v>3540.7949940501</v>
      </c>
      <c r="HD22" s="147">
        <v>45635</v>
      </c>
      <c r="HE22" s="152">
        <v>718.7</v>
      </c>
      <c r="HF22" s="149">
        <f t="shared" si="60"/>
        <v>7.187</v>
      </c>
      <c r="HG22" s="181">
        <f>HG$2</f>
        <v>3.92387679026846e-5</v>
      </c>
      <c r="HH22" s="151">
        <f t="shared" si="61"/>
        <v>3545.98580770866</v>
      </c>
      <c r="HJ22" s="147"/>
      <c r="HK22" s="152"/>
      <c r="HL22" s="149"/>
      <c r="HM22" s="181"/>
      <c r="HN22" s="151"/>
      <c r="HP22" s="147">
        <v>45694</v>
      </c>
      <c r="HQ22" s="148">
        <v>716.91</v>
      </c>
      <c r="HR22" s="149">
        <f t="shared" si="126"/>
        <v>7.1691</v>
      </c>
      <c r="HS22" s="181">
        <f t="shared" si="127"/>
        <v>3.91335824838095e-5</v>
      </c>
      <c r="HT22" s="151">
        <f t="shared" si="128"/>
        <v>3564.39441491949</v>
      </c>
      <c r="HV22" s="147">
        <v>45723</v>
      </c>
      <c r="HW22" s="152">
        <v>717.05</v>
      </c>
      <c r="HX22" s="149">
        <f t="shared" si="64"/>
        <v>7.1705</v>
      </c>
      <c r="HY22" s="181">
        <f>HY$2</f>
        <v>3.91006842619745e-5</v>
      </c>
      <c r="HZ22" s="151">
        <f t="shared" si="65"/>
        <v>3566.69688306256</v>
      </c>
      <c r="IB22" s="170">
        <v>45755</v>
      </c>
      <c r="IC22" s="152">
        <v>720.38</v>
      </c>
      <c r="ID22" s="149">
        <f t="shared" si="66"/>
        <v>7.2038</v>
      </c>
      <c r="IE22" s="181">
        <f>IE$2</f>
        <v>3.84541434339527e-5</v>
      </c>
      <c r="IF22" s="151">
        <f t="shared" si="67"/>
        <v>3609.9003303814</v>
      </c>
      <c r="IH22" s="170">
        <v>45785</v>
      </c>
      <c r="II22" s="152">
        <v>720.73</v>
      </c>
      <c r="IJ22" s="149">
        <f t="shared" si="68"/>
        <v>7.2073</v>
      </c>
      <c r="IK22" s="181">
        <f>IK$2</f>
        <v>3.84763370527111e-5</v>
      </c>
      <c r="IL22" s="151">
        <f t="shared" si="69"/>
        <v>3606.06607189946</v>
      </c>
      <c r="IN22" s="170">
        <v>45814</v>
      </c>
      <c r="IO22" s="152">
        <v>718.45</v>
      </c>
      <c r="IP22" s="149">
        <f t="shared" si="70"/>
        <v>7.1845</v>
      </c>
      <c r="IQ22" s="181">
        <f>IQ$2</f>
        <v>3.83215175320905e-5</v>
      </c>
      <c r="IR22" s="151">
        <f t="shared" si="71"/>
        <v>3632.12471292401</v>
      </c>
      <c r="IT22" s="147">
        <v>45847</v>
      </c>
      <c r="IU22" s="152">
        <v>715.41</v>
      </c>
      <c r="IV22" s="149">
        <f t="shared" si="72"/>
        <v>7.1541</v>
      </c>
      <c r="IW22" s="181">
        <f>IW$2</f>
        <v>3.81279191688141e-5</v>
      </c>
      <c r="IX22" s="151">
        <f t="shared" si="73"/>
        <v>3666.07959072394</v>
      </c>
      <c r="IZ22" s="147">
        <v>45876</v>
      </c>
      <c r="JA22" s="152">
        <v>713.45</v>
      </c>
      <c r="JB22" s="149">
        <f t="shared" si="74"/>
        <v>7.1345</v>
      </c>
      <c r="JC22" s="181">
        <f>JC$2</f>
        <v>3.79146919431273e-5</v>
      </c>
      <c r="JD22" s="151">
        <f t="shared" si="75"/>
        <v>3696.8252855842</v>
      </c>
      <c r="JF22" s="147">
        <v>45908</v>
      </c>
      <c r="JG22" s="152">
        <v>710.29</v>
      </c>
      <c r="JH22" s="149">
        <f t="shared" si="76"/>
        <v>7.1029</v>
      </c>
      <c r="JI22" s="181">
        <f>JI$2</f>
        <v>3.78486809734709e-5</v>
      </c>
      <c r="JJ22" s="151">
        <f t="shared" si="77"/>
        <v>3719.74827183235</v>
      </c>
      <c r="JL22" s="147">
        <v>45939</v>
      </c>
      <c r="JM22" s="148">
        <v>711.02</v>
      </c>
      <c r="JN22" s="149">
        <f t="shared" si="78"/>
        <v>7.1102</v>
      </c>
      <c r="JO22" s="181">
        <f>JO$2</f>
        <v>3.79794910748178e-5</v>
      </c>
      <c r="JP22" s="151">
        <f t="shared" si="79"/>
        <v>3703.13071362286</v>
      </c>
      <c r="JR22" s="147">
        <v>45967</v>
      </c>
      <c r="JS22" s="148">
        <v>708.65</v>
      </c>
      <c r="JT22" s="149">
        <f t="shared" si="80"/>
        <v>7.0865</v>
      </c>
      <c r="JU22" s="181">
        <f>JU$2</f>
        <v>3.79139731948208e-5</v>
      </c>
      <c r="JV22" s="151">
        <f t="shared" si="81"/>
        <v>3721.93607563679</v>
      </c>
      <c r="JX22" s="147">
        <v>46000</v>
      </c>
      <c r="JY22" s="148">
        <v>707.73</v>
      </c>
      <c r="JZ22" s="149">
        <f t="shared" si="82"/>
        <v>7.0773</v>
      </c>
      <c r="KA22" s="181">
        <f>KA$2</f>
        <v>3.80734818199161e-5</v>
      </c>
      <c r="KB22" s="151">
        <f t="shared" si="83"/>
        <v>3711.16103598794</v>
      </c>
      <c r="KD22" s="147">
        <v>46030</v>
      </c>
      <c r="KE22" s="148">
        <v>701.97</v>
      </c>
      <c r="KF22" s="149">
        <f t="shared" si="84"/>
        <v>7.0197</v>
      </c>
      <c r="KG22" s="181">
        <f>KG$2</f>
        <v>3.84615384615343e-5</v>
      </c>
      <c r="KH22" s="151">
        <f t="shared" si="85"/>
        <v>3703.86198840446</v>
      </c>
      <c r="KJ22" s="147"/>
      <c r="KK22" s="148"/>
      <c r="KL22" s="149"/>
      <c r="KM22" s="181"/>
      <c r="KN22" s="151"/>
      <c r="KP22" s="147">
        <v>46090</v>
      </c>
      <c r="KQ22" s="148">
        <v>691.58</v>
      </c>
      <c r="KR22" s="149">
        <f t="shared" si="140"/>
        <v>6.9158</v>
      </c>
      <c r="KS22" s="181">
        <f t="shared" si="141"/>
        <v>3.79578667678839e-5</v>
      </c>
      <c r="KT22" s="151">
        <f t="shared" si="142"/>
        <v>3809.39298418153</v>
      </c>
      <c r="KV22" s="147">
        <v>46120</v>
      </c>
      <c r="KW22" s="148">
        <v>686.8</v>
      </c>
      <c r="KX22" s="149">
        <f t="shared" si="90"/>
        <v>6.868</v>
      </c>
      <c r="KY22" s="181">
        <f>KY$2</f>
        <v>3.79420245864298e-5</v>
      </c>
      <c r="KZ22" s="151">
        <f t="shared" si="91"/>
        <v>3837.50728014</v>
      </c>
      <c r="LB22" s="147">
        <v>46149</v>
      </c>
      <c r="LC22" s="148">
        <v>684.87</v>
      </c>
      <c r="LD22" s="149">
        <f t="shared" si="92"/>
        <v>6.8487</v>
      </c>
      <c r="LE22" s="181">
        <f>LE$2</f>
        <v>3.79830975215987e-5</v>
      </c>
      <c r="LF22" s="151">
        <f t="shared" si="93"/>
        <v>3844.16020558689</v>
      </c>
      <c r="LH22" s="147">
        <v>46178</v>
      </c>
      <c r="LI22" s="148">
        <v>681.57</v>
      </c>
      <c r="LJ22" s="149">
        <f t="shared" si="94"/>
        <v>6.8157</v>
      </c>
      <c r="LK22" s="181">
        <f>LK$2</f>
        <v>3.80372765309995e-5</v>
      </c>
      <c r="LL22" s="151">
        <f t="shared" si="95"/>
        <v>3857.27071320636</v>
      </c>
    </row>
    <row r="23" spans="2:324">
      <c r="B23" s="168" t="s">
        <v>573</v>
      </c>
      <c r="C23" s="168" t="s">
        <v>234</v>
      </c>
      <c r="D23" s="149">
        <f t="shared" si="96"/>
        <v>6.3677</v>
      </c>
      <c r="E23" s="181">
        <v>4.39174352217831e-5</v>
      </c>
      <c r="F23" s="151">
        <f t="shared" si="129"/>
        <v>3575.85941548753</v>
      </c>
      <c r="H23" s="168"/>
      <c r="I23" s="168"/>
      <c r="J23" s="149"/>
      <c r="K23" s="181"/>
      <c r="L23" s="151"/>
      <c r="N23" s="168"/>
      <c r="O23" s="168"/>
      <c r="P23" s="149"/>
      <c r="Q23" s="181"/>
      <c r="R23" s="151"/>
      <c r="T23" s="168" t="s">
        <v>574</v>
      </c>
      <c r="U23" s="168" t="s">
        <v>575</v>
      </c>
      <c r="V23" s="149">
        <f t="shared" si="103"/>
        <v>6.3185</v>
      </c>
      <c r="W23" s="181">
        <v>4.37512305033579e-5</v>
      </c>
      <c r="X23" s="151">
        <f t="shared" si="132"/>
        <v>3617.39336867928</v>
      </c>
      <c r="Z23" s="168" t="s">
        <v>576</v>
      </c>
      <c r="AA23" s="168" t="s">
        <v>577</v>
      </c>
      <c r="AB23" s="149">
        <f t="shared" si="105"/>
        <v>6.3799</v>
      </c>
      <c r="AC23" s="181">
        <v>4.35587498638789e-5</v>
      </c>
      <c r="AD23" s="151">
        <f t="shared" si="133"/>
        <v>3598.41063339551</v>
      </c>
      <c r="AF23" s="168" t="s">
        <v>578</v>
      </c>
      <c r="AG23" s="168" t="s">
        <v>579</v>
      </c>
      <c r="AH23" s="149">
        <f t="shared" si="107"/>
        <v>6.6332</v>
      </c>
      <c r="AI23" s="181">
        <v>4.31406384814495e-5</v>
      </c>
      <c r="AJ23" s="151">
        <f t="shared" si="134"/>
        <v>3494.54260387144</v>
      </c>
      <c r="AL23" s="168" t="s">
        <v>580</v>
      </c>
      <c r="AM23" s="168" t="s">
        <v>581</v>
      </c>
      <c r="AN23" s="149">
        <f t="shared" si="109"/>
        <v>6.6649</v>
      </c>
      <c r="AO23" s="181">
        <v>4.29737859905458e-5</v>
      </c>
      <c r="AP23" s="151">
        <f t="shared" si="135"/>
        <v>3491.42522768533</v>
      </c>
      <c r="AR23" s="168" t="s">
        <v>582</v>
      </c>
      <c r="AS23" s="168" t="s">
        <v>583</v>
      </c>
      <c r="AT23" s="149">
        <f t="shared" si="111"/>
        <v>6.7246</v>
      </c>
      <c r="AU23" s="181">
        <v>4.28027222531353e-5</v>
      </c>
      <c r="AV23" s="151">
        <f t="shared" si="136"/>
        <v>3474.25869196681</v>
      </c>
      <c r="AX23" s="168" t="s">
        <v>584</v>
      </c>
      <c r="AY23" s="168" t="s">
        <v>585</v>
      </c>
      <c r="AZ23" s="149">
        <f t="shared" si="113"/>
        <v>6.7695</v>
      </c>
      <c r="BA23" s="181">
        <v>4.26985482493595e-5</v>
      </c>
      <c r="BB23" s="151">
        <f t="shared" si="137"/>
        <v>3459.63512814831</v>
      </c>
      <c r="BD23" s="168" t="s">
        <v>586</v>
      </c>
      <c r="BE23" s="168" t="s">
        <v>587</v>
      </c>
      <c r="BF23" s="149">
        <f t="shared" si="115"/>
        <v>6.9096</v>
      </c>
      <c r="BG23" s="181">
        <v>4.19551080344032e-5</v>
      </c>
      <c r="BH23" s="151">
        <f t="shared" si="138"/>
        <v>3449.54845432442</v>
      </c>
      <c r="BJ23" s="168"/>
      <c r="BK23" s="168"/>
      <c r="BL23" s="149"/>
      <c r="BM23" s="181"/>
      <c r="BN23" s="151"/>
      <c r="BP23" s="168" t="s">
        <v>588</v>
      </c>
      <c r="BQ23" s="168" t="s">
        <v>589</v>
      </c>
      <c r="BR23" s="149">
        <f t="shared" si="119"/>
        <v>7.2292</v>
      </c>
      <c r="BS23" s="181">
        <v>4.03877221324717e-5</v>
      </c>
      <c r="BT23" s="151">
        <f t="shared" si="120"/>
        <v>3424.99861672108</v>
      </c>
      <c r="BV23" s="168" t="s">
        <v>590</v>
      </c>
      <c r="BW23" s="168" t="s">
        <v>591</v>
      </c>
      <c r="BX23" s="149">
        <f t="shared" si="0"/>
        <v>6.9975</v>
      </c>
      <c r="BY23" s="181">
        <v>4.23370025402202e-5</v>
      </c>
      <c r="BZ23" s="151">
        <f t="shared" si="1"/>
        <v>3375.49124687388</v>
      </c>
      <c r="CB23" s="168"/>
      <c r="CC23" s="168"/>
      <c r="CD23" s="149"/>
      <c r="CE23" s="181"/>
      <c r="CF23" s="151"/>
      <c r="CH23" s="172">
        <v>44960</v>
      </c>
      <c r="CI23" s="168">
        <v>673.82</v>
      </c>
      <c r="CJ23" s="149">
        <f t="shared" si="121"/>
        <v>6.7382</v>
      </c>
      <c r="CK23" s="181">
        <f t="shared" si="122"/>
        <v>4.19815e-5</v>
      </c>
      <c r="CL23" s="151">
        <f t="shared" si="4"/>
        <v>3535.07108121022</v>
      </c>
      <c r="CN23" s="172">
        <v>44993</v>
      </c>
      <c r="CO23" s="168">
        <v>695.25</v>
      </c>
      <c r="CP23" s="149">
        <f t="shared" si="5"/>
        <v>6.9525</v>
      </c>
      <c r="CQ23" s="181">
        <f t="shared" si="6"/>
        <v>4.25894e-5</v>
      </c>
      <c r="CR23" s="151">
        <f t="shared" si="7"/>
        <v>3377.20544412204</v>
      </c>
      <c r="CT23" s="172">
        <v>45020</v>
      </c>
      <c r="CU23" s="168">
        <v>686.99</v>
      </c>
      <c r="CV23" s="149">
        <f t="shared" si="8"/>
        <v>6.8699</v>
      </c>
      <c r="CW23" s="181">
        <f t="shared" si="9"/>
        <v>4.26348e-5</v>
      </c>
      <c r="CX23" s="151">
        <f t="shared" si="10"/>
        <v>3414.17167157364</v>
      </c>
      <c r="CZ23" s="172">
        <v>45054</v>
      </c>
      <c r="DA23" s="168">
        <v>691.58</v>
      </c>
      <c r="DB23" s="149">
        <f t="shared" si="11"/>
        <v>6.9158</v>
      </c>
      <c r="DC23" s="181">
        <f t="shared" si="12"/>
        <v>4.25804e-5</v>
      </c>
      <c r="DD23" s="151">
        <f t="shared" si="13"/>
        <v>3395.84483377502</v>
      </c>
      <c r="DF23" s="172">
        <v>45082</v>
      </c>
      <c r="DG23" s="168">
        <v>709.04</v>
      </c>
      <c r="DH23" s="149">
        <f t="shared" si="14"/>
        <v>7.0904</v>
      </c>
      <c r="DI23" s="181">
        <f t="shared" si="15"/>
        <v>4.24241138663216e-5</v>
      </c>
      <c r="DJ23" s="151">
        <f t="shared" si="16"/>
        <v>3324.42457407199</v>
      </c>
      <c r="DL23" s="172">
        <v>45113</v>
      </c>
      <c r="DM23" s="168">
        <v>720.98</v>
      </c>
      <c r="DN23" s="149">
        <f t="shared" si="17"/>
        <v>7.2098</v>
      </c>
      <c r="DO23" s="181">
        <f t="shared" si="18"/>
        <v>4.2203e-5</v>
      </c>
      <c r="DP23" s="151">
        <f t="shared" si="19"/>
        <v>3286.49865265682</v>
      </c>
      <c r="DR23" s="172">
        <v>45146</v>
      </c>
      <c r="DS23" s="168">
        <v>715.65</v>
      </c>
      <c r="DT23" s="149">
        <f t="shared" si="20"/>
        <v>7.1565</v>
      </c>
      <c r="DU23" s="181">
        <f t="shared" si="21"/>
        <v>4.14422e-5</v>
      </c>
      <c r="DV23" s="151">
        <f t="shared" si="22"/>
        <v>3371.75897419437</v>
      </c>
      <c r="DX23" s="173">
        <v>45174</v>
      </c>
      <c r="DY23" s="186" t="s">
        <v>3804</v>
      </c>
      <c r="DZ23" s="149">
        <f t="shared" si="23"/>
        <v>7.1783</v>
      </c>
      <c r="EA23" s="181">
        <f t="shared" si="24"/>
        <v>4.09836e-5</v>
      </c>
      <c r="EB23" s="151">
        <f t="shared" si="25"/>
        <v>3399.13404343656</v>
      </c>
      <c r="ED23" s="173"/>
      <c r="EE23" s="186"/>
      <c r="EF23" s="149"/>
      <c r="EG23" s="181"/>
      <c r="EH23" s="151"/>
      <c r="EJ23" s="173">
        <v>45237</v>
      </c>
      <c r="EK23" s="186">
        <v>717.76</v>
      </c>
      <c r="EL23" s="149">
        <f t="shared" si="29"/>
        <v>7.1776</v>
      </c>
      <c r="EM23" s="181">
        <f t="shared" si="30"/>
        <v>4.12031e-5</v>
      </c>
      <c r="EN23" s="151">
        <f t="shared" si="31"/>
        <v>3381.35567850314</v>
      </c>
      <c r="EP23" s="173">
        <v>45266</v>
      </c>
      <c r="EQ23" s="186">
        <v>711.4</v>
      </c>
      <c r="ER23" s="149">
        <f t="shared" si="32"/>
        <v>7.114</v>
      </c>
      <c r="ES23" s="181">
        <f t="shared" si="33"/>
        <v>4.12371e-5</v>
      </c>
      <c r="ET23" s="151">
        <f t="shared" si="34"/>
        <v>3408.77254445496</v>
      </c>
      <c r="EV23" s="173"/>
      <c r="EW23" s="186"/>
      <c r="EX23" s="149"/>
      <c r="EY23" s="181"/>
      <c r="EZ23" s="151"/>
      <c r="FB23" s="173">
        <v>45357</v>
      </c>
      <c r="FC23" s="186">
        <v>710.16</v>
      </c>
      <c r="FD23" s="149">
        <f t="shared" si="38"/>
        <v>7.1016</v>
      </c>
      <c r="FE23" s="181">
        <f t="shared" si="39"/>
        <v>4.03307e-5</v>
      </c>
      <c r="FF23" s="151">
        <f t="shared" si="40"/>
        <v>3491.46773647272</v>
      </c>
      <c r="FH23" s="173">
        <v>45385</v>
      </c>
      <c r="FI23" s="186">
        <v>709.49</v>
      </c>
      <c r="FJ23" s="149">
        <f t="shared" si="41"/>
        <v>7.0949</v>
      </c>
      <c r="FK23" s="181">
        <f t="shared" si="42"/>
        <v>3.94555e-5</v>
      </c>
      <c r="FL23" s="151">
        <f t="shared" si="43"/>
        <v>3572.28557613436</v>
      </c>
      <c r="FN23" s="173">
        <v>45420</v>
      </c>
      <c r="FO23" s="186">
        <v>710.16</v>
      </c>
      <c r="FP23" s="149">
        <f t="shared" si="44"/>
        <v>7.1016</v>
      </c>
      <c r="FQ23" s="181">
        <f t="shared" si="45"/>
        <v>3.92812e-5</v>
      </c>
      <c r="FR23" s="151">
        <f t="shared" si="46"/>
        <v>3584.75142916612</v>
      </c>
      <c r="FT23" s="173">
        <v>45447</v>
      </c>
      <c r="FU23" s="186">
        <v>710.83</v>
      </c>
      <c r="FV23" s="149">
        <f t="shared" si="47"/>
        <v>7.1083</v>
      </c>
      <c r="FW23" s="181">
        <f t="shared" si="48"/>
        <v>3.92812e-5</v>
      </c>
      <c r="FX23" s="151">
        <f t="shared" si="49"/>
        <v>3581.37258547981</v>
      </c>
      <c r="FZ23" s="173">
        <v>45481</v>
      </c>
      <c r="GA23" s="186">
        <v>712.86</v>
      </c>
      <c r="GB23" s="149">
        <f t="shared" si="50"/>
        <v>7.1286</v>
      </c>
      <c r="GC23" s="181">
        <f t="shared" si="51"/>
        <v>3.95491e-5</v>
      </c>
      <c r="GD23" s="151">
        <f t="shared" si="52"/>
        <v>3546.9833416629</v>
      </c>
      <c r="GF23" s="173">
        <v>45511</v>
      </c>
      <c r="GG23" s="186">
        <v>713.86</v>
      </c>
      <c r="GH23" s="149">
        <f t="shared" si="53"/>
        <v>7.1386</v>
      </c>
      <c r="GI23" s="181">
        <f t="shared" si="54"/>
        <v>4.01929e-5</v>
      </c>
      <c r="GJ23" s="151">
        <f t="shared" si="55"/>
        <v>3485.27948368734</v>
      </c>
      <c r="GL23" s="147">
        <v>45538</v>
      </c>
      <c r="GM23" s="152">
        <v>711.12</v>
      </c>
      <c r="GN23" s="149">
        <f t="shared" si="56"/>
        <v>7.1112</v>
      </c>
      <c r="GO23" s="181">
        <f>GO$2</f>
        <v>4.06339e-5</v>
      </c>
      <c r="GP23" s="151">
        <f t="shared" si="57"/>
        <v>3460.73702522949</v>
      </c>
      <c r="GR23" s="147">
        <v>45573</v>
      </c>
      <c r="GS23" s="152">
        <v>707.09</v>
      </c>
      <c r="GT23" s="149">
        <f t="shared" si="58"/>
        <v>7.0709</v>
      </c>
      <c r="GU23" s="181">
        <f>GU$2</f>
        <v>3.95335e-5</v>
      </c>
      <c r="GV23" s="151">
        <f t="shared" si="59"/>
        <v>3577.33852439758</v>
      </c>
      <c r="GX23" s="147">
        <v>45602</v>
      </c>
      <c r="GY23" s="177">
        <v>709.93</v>
      </c>
      <c r="GZ23" s="149">
        <f t="shared" si="123"/>
        <v>7.0993</v>
      </c>
      <c r="HA23" s="181">
        <f t="shared" si="124"/>
        <v>3.9412e-5</v>
      </c>
      <c r="HB23" s="151">
        <f t="shared" si="125"/>
        <v>3574.01192340986</v>
      </c>
      <c r="HD23" s="147">
        <v>45632</v>
      </c>
      <c r="HE23" s="152">
        <v>718.48</v>
      </c>
      <c r="HF23" s="149">
        <f t="shared" si="60"/>
        <v>7.1848</v>
      </c>
      <c r="HG23" s="181">
        <f>HG$2</f>
        <v>3.92387679026846e-5</v>
      </c>
      <c r="HH23" s="151">
        <f t="shared" si="61"/>
        <v>3547.07159559099</v>
      </c>
      <c r="HJ23" s="147"/>
      <c r="HK23" s="152"/>
      <c r="HL23" s="149"/>
      <c r="HM23" s="181"/>
      <c r="HN23" s="151"/>
      <c r="HP23" s="147">
        <v>45693</v>
      </c>
      <c r="HQ23" s="148">
        <v>716.93</v>
      </c>
      <c r="HR23" s="149">
        <f t="shared" si="126"/>
        <v>7.1693</v>
      </c>
      <c r="HS23" s="181">
        <f t="shared" si="127"/>
        <v>3.91335824838095e-5</v>
      </c>
      <c r="HT23" s="151">
        <f t="shared" si="128"/>
        <v>3564.29497998401</v>
      </c>
      <c r="HV23" s="147">
        <v>45722</v>
      </c>
      <c r="HW23" s="152">
        <v>716.92</v>
      </c>
      <c r="HX23" s="149">
        <f t="shared" si="64"/>
        <v>7.1692</v>
      </c>
      <c r="HY23" s="181">
        <f>HY$2</f>
        <v>3.91006842619745e-5</v>
      </c>
      <c r="HZ23" s="151">
        <f t="shared" si="65"/>
        <v>3567.34363666798</v>
      </c>
      <c r="IB23" s="170">
        <v>45754</v>
      </c>
      <c r="IC23" s="152">
        <v>719.8</v>
      </c>
      <c r="ID23" s="149">
        <f t="shared" si="66"/>
        <v>7.198</v>
      </c>
      <c r="IE23" s="181">
        <f>IE$2</f>
        <v>3.84541434339527e-5</v>
      </c>
      <c r="IF23" s="151">
        <f t="shared" si="67"/>
        <v>3612.8091136429</v>
      </c>
      <c r="IH23" s="170">
        <v>45784</v>
      </c>
      <c r="II23" s="152">
        <v>720.05</v>
      </c>
      <c r="IJ23" s="149">
        <f t="shared" si="68"/>
        <v>7.2005</v>
      </c>
      <c r="IK23" s="181">
        <f>IK$2</f>
        <v>3.84763370527111e-5</v>
      </c>
      <c r="IL23" s="151">
        <f t="shared" si="69"/>
        <v>3609.47156447483</v>
      </c>
      <c r="IN23" s="170">
        <v>45813</v>
      </c>
      <c r="IO23" s="152">
        <v>718.65</v>
      </c>
      <c r="IP23" s="149">
        <f t="shared" si="70"/>
        <v>7.1865</v>
      </c>
      <c r="IQ23" s="181">
        <f>IQ$2</f>
        <v>3.83215175320905e-5</v>
      </c>
      <c r="IR23" s="151">
        <f t="shared" si="71"/>
        <v>3631.11389410736</v>
      </c>
      <c r="IT23" s="147">
        <v>45846</v>
      </c>
      <c r="IU23" s="152">
        <v>715.34</v>
      </c>
      <c r="IV23" s="149">
        <f t="shared" si="72"/>
        <v>7.1534</v>
      </c>
      <c r="IW23" s="181">
        <f>IW$2</f>
        <v>3.81279191688141e-5</v>
      </c>
      <c r="IX23" s="151">
        <f t="shared" si="73"/>
        <v>3666.4383370143</v>
      </c>
      <c r="IZ23" s="147">
        <v>45875</v>
      </c>
      <c r="JA23" s="152">
        <v>714.09</v>
      </c>
      <c r="JB23" s="149">
        <f t="shared" si="74"/>
        <v>7.1409</v>
      </c>
      <c r="JC23" s="181">
        <f>JC$2</f>
        <v>3.79146919431273e-5</v>
      </c>
      <c r="JD23" s="151">
        <f t="shared" si="75"/>
        <v>3693.51202229417</v>
      </c>
      <c r="JF23" s="147">
        <v>45905</v>
      </c>
      <c r="JG23" s="152">
        <v>710.64</v>
      </c>
      <c r="JH23" s="149">
        <f t="shared" si="76"/>
        <v>7.1064</v>
      </c>
      <c r="JI23" s="181">
        <f>JI$2</f>
        <v>3.78486809734709e-5</v>
      </c>
      <c r="JJ23" s="151">
        <f t="shared" si="77"/>
        <v>3717.91624451171</v>
      </c>
      <c r="JL23" s="147"/>
      <c r="JM23" s="152"/>
      <c r="JN23" s="149"/>
      <c r="JO23" s="181"/>
      <c r="JP23" s="151"/>
      <c r="JR23" s="147">
        <v>45966</v>
      </c>
      <c r="JS23" s="148">
        <v>709.01</v>
      </c>
      <c r="JT23" s="149">
        <f t="shared" si="80"/>
        <v>7.0901</v>
      </c>
      <c r="JU23" s="181">
        <f>JU$2</f>
        <v>3.79139731948208e-5</v>
      </c>
      <c r="JV23" s="151">
        <f t="shared" si="81"/>
        <v>3720.04626168885</v>
      </c>
      <c r="JX23" s="147">
        <v>45999</v>
      </c>
      <c r="JY23" s="148">
        <v>707.64</v>
      </c>
      <c r="JZ23" s="149">
        <f t="shared" si="82"/>
        <v>7.0764</v>
      </c>
      <c r="KA23" s="181">
        <f>KA$2</f>
        <v>3.80734818199161e-5</v>
      </c>
      <c r="KB23" s="151">
        <f t="shared" si="83"/>
        <v>3711.63303374562</v>
      </c>
      <c r="KD23" s="147">
        <v>46029</v>
      </c>
      <c r="KE23" s="148">
        <v>701.87</v>
      </c>
      <c r="KF23" s="149">
        <f t="shared" si="84"/>
        <v>7.0187</v>
      </c>
      <c r="KG23" s="181">
        <f>KG$2</f>
        <v>3.84615384615343e-5</v>
      </c>
      <c r="KH23" s="151">
        <f t="shared" si="85"/>
        <v>3704.38970179703</v>
      </c>
      <c r="KJ23" s="147"/>
      <c r="KK23" s="148"/>
      <c r="KL23" s="149"/>
      <c r="KM23" s="181"/>
      <c r="KN23" s="151"/>
      <c r="KP23" s="147">
        <v>46087</v>
      </c>
      <c r="KQ23" s="148">
        <v>690.25</v>
      </c>
      <c r="KR23" s="149">
        <f t="shared" si="140"/>
        <v>6.9025</v>
      </c>
      <c r="KS23" s="181">
        <f t="shared" si="141"/>
        <v>3.79578667678839e-5</v>
      </c>
      <c r="KT23" s="151">
        <f t="shared" si="142"/>
        <v>3816.73306772946</v>
      </c>
      <c r="KV23" s="147">
        <v>46119</v>
      </c>
      <c r="KW23" s="148">
        <v>688.54</v>
      </c>
      <c r="KX23" s="149">
        <f t="shared" si="90"/>
        <v>6.8854</v>
      </c>
      <c r="KY23" s="181">
        <f>KY$2</f>
        <v>3.79420245864298e-5</v>
      </c>
      <c r="KZ23" s="151">
        <f t="shared" si="91"/>
        <v>3827.80956807179</v>
      </c>
      <c r="LB23" s="147">
        <v>46148</v>
      </c>
      <c r="LC23" s="148">
        <v>685.62</v>
      </c>
      <c r="LD23" s="149">
        <f t="shared" si="92"/>
        <v>6.8562</v>
      </c>
      <c r="LE23" s="181">
        <f>LE$2</f>
        <v>3.79830975215987e-5</v>
      </c>
      <c r="LF23" s="151">
        <f t="shared" si="93"/>
        <v>3839.95507715687</v>
      </c>
      <c r="LH23" s="147">
        <v>46177</v>
      </c>
      <c r="LI23" s="148">
        <v>682.03</v>
      </c>
      <c r="LJ23" s="149">
        <f t="shared" si="94"/>
        <v>6.8203</v>
      </c>
      <c r="LK23" s="181">
        <f>LK$2</f>
        <v>3.80372765309995e-5</v>
      </c>
      <c r="LL23" s="151">
        <f t="shared" si="95"/>
        <v>3854.66914945099</v>
      </c>
    </row>
    <row r="24" spans="2:324">
      <c r="B24" s="168" t="s">
        <v>594</v>
      </c>
      <c r="C24" s="168" t="s">
        <v>595</v>
      </c>
      <c r="D24" s="149">
        <f t="shared" si="96"/>
        <v>6.3738</v>
      </c>
      <c r="E24" s="181">
        <v>4.39174352217831e-5</v>
      </c>
      <c r="F24" s="151">
        <f t="shared" si="129"/>
        <v>3572.43716464275</v>
      </c>
      <c r="H24" s="168"/>
      <c r="I24" s="168"/>
      <c r="J24" s="149"/>
      <c r="K24" s="181"/>
      <c r="L24" s="151"/>
      <c r="N24" s="168"/>
      <c r="O24" s="168"/>
      <c r="P24" s="149"/>
      <c r="Q24" s="181"/>
      <c r="R24" s="151"/>
      <c r="T24" s="168" t="s">
        <v>596</v>
      </c>
      <c r="U24" s="168" t="s">
        <v>597</v>
      </c>
      <c r="V24" s="149">
        <f t="shared" si="103"/>
        <v>6.3478</v>
      </c>
      <c r="W24" s="181">
        <v>4.37512305033579e-5</v>
      </c>
      <c r="X24" s="151">
        <f t="shared" si="132"/>
        <v>3600.69630423139</v>
      </c>
      <c r="Z24" s="168" t="s">
        <v>598</v>
      </c>
      <c r="AA24" s="168" t="s">
        <v>599</v>
      </c>
      <c r="AB24" s="149">
        <f t="shared" si="105"/>
        <v>6.3509</v>
      </c>
      <c r="AC24" s="181">
        <v>4.35587498638789e-5</v>
      </c>
      <c r="AD24" s="151">
        <f t="shared" si="133"/>
        <v>3614.84199089893</v>
      </c>
      <c r="AF24" s="168" t="s">
        <v>600</v>
      </c>
      <c r="AG24" s="168" t="s">
        <v>601</v>
      </c>
      <c r="AH24" s="149">
        <f t="shared" si="107"/>
        <v>6.5672</v>
      </c>
      <c r="AI24" s="181">
        <v>4.31406384814495e-5</v>
      </c>
      <c r="AJ24" s="151">
        <f t="shared" si="134"/>
        <v>3529.66256547692</v>
      </c>
      <c r="AL24" s="168" t="s">
        <v>602</v>
      </c>
      <c r="AM24" s="168" t="s">
        <v>603</v>
      </c>
      <c r="AN24" s="149">
        <f t="shared" si="109"/>
        <v>6.6691</v>
      </c>
      <c r="AO24" s="181">
        <v>4.29737859905458e-5</v>
      </c>
      <c r="AP24" s="151">
        <f t="shared" si="135"/>
        <v>3489.22643235219</v>
      </c>
      <c r="AR24" s="168" t="s">
        <v>604</v>
      </c>
      <c r="AS24" s="168" t="s">
        <v>605</v>
      </c>
      <c r="AT24" s="149">
        <f t="shared" si="111"/>
        <v>6.6986</v>
      </c>
      <c r="AU24" s="181">
        <v>4.28027222531353e-5</v>
      </c>
      <c r="AV24" s="151">
        <f t="shared" si="136"/>
        <v>3487.7437076404</v>
      </c>
      <c r="AX24" s="168" t="s">
        <v>606</v>
      </c>
      <c r="AY24" s="168" t="s">
        <v>607</v>
      </c>
      <c r="AZ24" s="149">
        <f t="shared" si="113"/>
        <v>6.7405</v>
      </c>
      <c r="BA24" s="181">
        <v>4.26985482493595e-5</v>
      </c>
      <c r="BB24" s="151">
        <f t="shared" si="137"/>
        <v>3474.51969438469</v>
      </c>
      <c r="BD24" s="168" t="s">
        <v>608</v>
      </c>
      <c r="BE24" s="168" t="s">
        <v>609</v>
      </c>
      <c r="BF24" s="149">
        <f t="shared" si="115"/>
        <v>6.8998</v>
      </c>
      <c r="BG24" s="181">
        <v>4.19551080344032e-5</v>
      </c>
      <c r="BH24" s="151">
        <f t="shared" si="138"/>
        <v>3454.44795501319</v>
      </c>
      <c r="BJ24" s="168"/>
      <c r="BK24" s="168"/>
      <c r="BL24" s="149"/>
      <c r="BM24" s="181"/>
      <c r="BN24" s="151"/>
      <c r="BP24" s="168" t="s">
        <v>610</v>
      </c>
      <c r="BQ24" s="168" t="s">
        <v>611</v>
      </c>
      <c r="BR24" s="149">
        <f t="shared" si="119"/>
        <v>7.2555</v>
      </c>
      <c r="BS24" s="181">
        <v>4.03877221324717e-5</v>
      </c>
      <c r="BT24" s="151">
        <f t="shared" si="120"/>
        <v>3412.58355730136</v>
      </c>
      <c r="BV24" s="168" t="s">
        <v>612</v>
      </c>
      <c r="BW24" s="168" t="s">
        <v>377</v>
      </c>
      <c r="BX24" s="149">
        <f t="shared" si="0"/>
        <v>6.9746</v>
      </c>
      <c r="BY24" s="181">
        <v>4.23370025402202e-5</v>
      </c>
      <c r="BZ24" s="151">
        <f t="shared" si="1"/>
        <v>3386.5741404525</v>
      </c>
      <c r="CB24" s="168"/>
      <c r="CC24" s="168"/>
      <c r="CD24" s="149"/>
      <c r="CE24" s="181"/>
      <c r="CF24" s="151"/>
      <c r="CH24" s="172">
        <v>44959</v>
      </c>
      <c r="CI24" s="168">
        <v>671.3</v>
      </c>
      <c r="CJ24" s="149">
        <f t="shared" si="121"/>
        <v>6.713</v>
      </c>
      <c r="CK24" s="181">
        <f t="shared" si="122"/>
        <v>4.19815e-5</v>
      </c>
      <c r="CL24" s="151">
        <f t="shared" si="4"/>
        <v>3548.34142103541</v>
      </c>
      <c r="CN24" s="172">
        <v>44992</v>
      </c>
      <c r="CO24" s="168">
        <v>691.56</v>
      </c>
      <c r="CP24" s="149">
        <f t="shared" si="5"/>
        <v>6.9156</v>
      </c>
      <c r="CQ24" s="181">
        <f t="shared" si="6"/>
        <v>4.25894e-5</v>
      </c>
      <c r="CR24" s="151">
        <f t="shared" si="7"/>
        <v>3395.22541070312</v>
      </c>
      <c r="CT24" s="172">
        <v>45019</v>
      </c>
      <c r="CU24" s="168">
        <v>688.05</v>
      </c>
      <c r="CV24" s="149">
        <f t="shared" si="8"/>
        <v>6.8805</v>
      </c>
      <c r="CW24" s="181">
        <f t="shared" si="9"/>
        <v>4.26348e-5</v>
      </c>
      <c r="CX24" s="151">
        <f t="shared" si="10"/>
        <v>3408.91184747384</v>
      </c>
      <c r="CZ24" s="172">
        <v>45051</v>
      </c>
      <c r="DA24" s="168">
        <v>691.14</v>
      </c>
      <c r="DB24" s="149">
        <f t="shared" si="11"/>
        <v>6.9114</v>
      </c>
      <c r="DC24" s="181">
        <f t="shared" si="12"/>
        <v>4.25804e-5</v>
      </c>
      <c r="DD24" s="151">
        <f t="shared" si="13"/>
        <v>3398.00672822023</v>
      </c>
      <c r="DF24" s="172">
        <v>45079</v>
      </c>
      <c r="DG24" s="168">
        <v>709.39</v>
      </c>
      <c r="DH24" s="149">
        <f t="shared" si="14"/>
        <v>7.0939</v>
      </c>
      <c r="DI24" s="181">
        <f t="shared" si="15"/>
        <v>4.24241138663216e-5</v>
      </c>
      <c r="DJ24" s="151">
        <f t="shared" si="16"/>
        <v>3322.78436403107</v>
      </c>
      <c r="DL24" s="172">
        <v>45112</v>
      </c>
      <c r="DM24" s="168">
        <v>719.68</v>
      </c>
      <c r="DN24" s="149">
        <f t="shared" si="17"/>
        <v>7.1968</v>
      </c>
      <c r="DO24" s="181">
        <f t="shared" si="18"/>
        <v>4.2203e-5</v>
      </c>
      <c r="DP24" s="151">
        <f t="shared" si="19"/>
        <v>3292.43524704385</v>
      </c>
      <c r="DR24" s="172">
        <v>45145</v>
      </c>
      <c r="DS24" s="168">
        <v>713.8</v>
      </c>
      <c r="DT24" s="149">
        <f t="shared" si="20"/>
        <v>7.138</v>
      </c>
      <c r="DU24" s="181">
        <f t="shared" si="21"/>
        <v>4.14422e-5</v>
      </c>
      <c r="DV24" s="151">
        <f t="shared" si="22"/>
        <v>3380.49777232025</v>
      </c>
      <c r="DX24" s="173">
        <v>45173</v>
      </c>
      <c r="DY24" s="186" t="s">
        <v>3440</v>
      </c>
      <c r="DZ24" s="149">
        <f t="shared" si="23"/>
        <v>7.1786</v>
      </c>
      <c r="EA24" s="181">
        <f t="shared" si="24"/>
        <v>4.09836e-5</v>
      </c>
      <c r="EB24" s="151">
        <f t="shared" si="25"/>
        <v>3398.99199063893</v>
      </c>
      <c r="ED24" s="173"/>
      <c r="EE24" s="186"/>
      <c r="EF24" s="149"/>
      <c r="EG24" s="181"/>
      <c r="EH24" s="151"/>
      <c r="EJ24" s="173">
        <v>45236</v>
      </c>
      <c r="EK24" s="186">
        <v>717.8</v>
      </c>
      <c r="EL24" s="149">
        <f t="shared" si="29"/>
        <v>7.178</v>
      </c>
      <c r="EM24" s="181">
        <f t="shared" si="30"/>
        <v>4.12031e-5</v>
      </c>
      <c r="EN24" s="151">
        <f t="shared" si="31"/>
        <v>3381.16724965508</v>
      </c>
      <c r="EP24" s="173">
        <v>45265</v>
      </c>
      <c r="EQ24" s="186">
        <v>711.27</v>
      </c>
      <c r="ER24" s="149">
        <f t="shared" si="32"/>
        <v>7.1127</v>
      </c>
      <c r="ES24" s="181">
        <f t="shared" si="33"/>
        <v>4.12371e-5</v>
      </c>
      <c r="ET24" s="151">
        <f t="shared" si="34"/>
        <v>3409.39557147814</v>
      </c>
      <c r="EV24" s="173"/>
      <c r="EW24" s="186"/>
      <c r="EX24" s="149"/>
      <c r="EY24" s="181"/>
      <c r="EZ24" s="151"/>
      <c r="FB24" s="173">
        <v>45356</v>
      </c>
      <c r="FC24" s="186">
        <v>710.27</v>
      </c>
      <c r="FD24" s="149">
        <f t="shared" si="38"/>
        <v>7.1027</v>
      </c>
      <c r="FE24" s="181">
        <f t="shared" si="39"/>
        <v>4.03307e-5</v>
      </c>
      <c r="FF24" s="151">
        <f t="shared" si="40"/>
        <v>3490.92701047977</v>
      </c>
      <c r="FH24" s="173">
        <v>45384</v>
      </c>
      <c r="FI24" s="186">
        <v>709.57</v>
      </c>
      <c r="FJ24" s="149">
        <f t="shared" si="41"/>
        <v>7.0957</v>
      </c>
      <c r="FK24" s="181">
        <f t="shared" si="42"/>
        <v>3.94555e-5</v>
      </c>
      <c r="FL24" s="151">
        <f t="shared" si="43"/>
        <v>3571.8828211615</v>
      </c>
      <c r="FN24" s="173">
        <v>45419</v>
      </c>
      <c r="FO24" s="186">
        <v>710.02</v>
      </c>
      <c r="FP24" s="149">
        <f t="shared" si="44"/>
        <v>7.1002</v>
      </c>
      <c r="FQ24" s="181">
        <f t="shared" si="45"/>
        <v>3.92812e-5</v>
      </c>
      <c r="FR24" s="151">
        <f t="shared" si="46"/>
        <v>3585.45826164983</v>
      </c>
      <c r="FT24" s="173">
        <v>45446</v>
      </c>
      <c r="FU24" s="186">
        <v>710.86</v>
      </c>
      <c r="FV24" s="149">
        <f t="shared" si="47"/>
        <v>7.1086</v>
      </c>
      <c r="FW24" s="181">
        <f t="shared" si="48"/>
        <v>3.92812e-5</v>
      </c>
      <c r="FX24" s="151">
        <f t="shared" si="49"/>
        <v>3581.22144295165</v>
      </c>
      <c r="FZ24" s="173">
        <v>45478</v>
      </c>
      <c r="GA24" s="186">
        <v>712.89</v>
      </c>
      <c r="GB24" s="149">
        <f t="shared" si="50"/>
        <v>7.1289</v>
      </c>
      <c r="GC24" s="181">
        <f t="shared" si="51"/>
        <v>3.95491e-5</v>
      </c>
      <c r="GD24" s="151">
        <f t="shared" si="52"/>
        <v>3546.83407669881</v>
      </c>
      <c r="GF24" s="173">
        <v>45510</v>
      </c>
      <c r="GG24" s="186">
        <v>713.18</v>
      </c>
      <c r="GH24" s="149">
        <f t="shared" si="53"/>
        <v>7.1318</v>
      </c>
      <c r="GI24" s="181">
        <f t="shared" si="54"/>
        <v>4.01929e-5</v>
      </c>
      <c r="GJ24" s="151">
        <f t="shared" si="55"/>
        <v>3488.60261396148</v>
      </c>
      <c r="GL24" s="147">
        <v>45537</v>
      </c>
      <c r="GM24" s="152">
        <v>710.27</v>
      </c>
      <c r="GN24" s="149">
        <f t="shared" si="56"/>
        <v>7.1027</v>
      </c>
      <c r="GO24" s="181">
        <f>GO$2</f>
        <v>4.06339e-5</v>
      </c>
      <c r="GP24" s="151">
        <f t="shared" si="57"/>
        <v>3464.87858614498</v>
      </c>
      <c r="GR24" s="147"/>
      <c r="GS24" s="152"/>
      <c r="GT24" s="149"/>
      <c r="GU24" s="181"/>
      <c r="GV24" s="151"/>
      <c r="GX24" s="147">
        <v>45601</v>
      </c>
      <c r="GY24" s="177">
        <v>710.16</v>
      </c>
      <c r="GZ24" s="149">
        <f t="shared" si="123"/>
        <v>7.1016</v>
      </c>
      <c r="HA24" s="181">
        <f t="shared" si="124"/>
        <v>3.9412e-5</v>
      </c>
      <c r="HB24" s="151">
        <f t="shared" si="125"/>
        <v>3572.85440574851</v>
      </c>
      <c r="HD24" s="147">
        <v>45631</v>
      </c>
      <c r="HE24" s="152">
        <v>718.79</v>
      </c>
      <c r="HF24" s="149">
        <f t="shared" si="60"/>
        <v>7.1879</v>
      </c>
      <c r="HG24" s="181">
        <f>HG$2</f>
        <v>3.92387679026846e-5</v>
      </c>
      <c r="HH24" s="151">
        <f t="shared" si="61"/>
        <v>3545.54181332547</v>
      </c>
      <c r="HJ24" s="147"/>
      <c r="HK24" s="152"/>
      <c r="HL24" s="149"/>
      <c r="HM24" s="181"/>
      <c r="HN24" s="151"/>
      <c r="HP24" s="147"/>
      <c r="HQ24" s="152"/>
      <c r="HR24" s="149"/>
      <c r="HS24" s="181"/>
      <c r="HT24" s="151"/>
      <c r="HV24" s="147">
        <v>45721</v>
      </c>
      <c r="HW24" s="152">
        <v>717.14</v>
      </c>
      <c r="HX24" s="149">
        <f t="shared" si="64"/>
        <v>7.1714</v>
      </c>
      <c r="HY24" s="181">
        <f>HY$2</f>
        <v>3.91006842619745e-5</v>
      </c>
      <c r="HZ24" s="151">
        <f t="shared" si="65"/>
        <v>3566.24926792538</v>
      </c>
      <c r="IB24" s="170">
        <v>45750</v>
      </c>
      <c r="IC24" s="152">
        <v>718.89</v>
      </c>
      <c r="ID24" s="149">
        <f t="shared" si="66"/>
        <v>7.1889</v>
      </c>
      <c r="IE24" s="181">
        <f>IE$2</f>
        <v>3.84541434339527e-5</v>
      </c>
      <c r="IF24" s="151">
        <f t="shared" si="67"/>
        <v>3617.38235335052</v>
      </c>
      <c r="IH24" s="170">
        <v>45783</v>
      </c>
      <c r="II24" s="152">
        <v>720.08</v>
      </c>
      <c r="IJ24" s="149">
        <f t="shared" si="68"/>
        <v>7.2008</v>
      </c>
      <c r="IK24" s="181">
        <f>IK$2</f>
        <v>3.84763370527111e-5</v>
      </c>
      <c r="IL24" s="151">
        <f t="shared" si="69"/>
        <v>3609.32118653497</v>
      </c>
      <c r="IN24" s="170">
        <v>45812</v>
      </c>
      <c r="IO24" s="152">
        <v>718.86</v>
      </c>
      <c r="IP24" s="149">
        <f t="shared" si="70"/>
        <v>7.1886</v>
      </c>
      <c r="IQ24" s="181">
        <f>IQ$2</f>
        <v>3.83215175320905e-5</v>
      </c>
      <c r="IR24" s="151">
        <f t="shared" si="71"/>
        <v>3630.05313969376</v>
      </c>
      <c r="IT24" s="147">
        <v>45845</v>
      </c>
      <c r="IU24" s="152">
        <v>715.06</v>
      </c>
      <c r="IV24" s="149">
        <f t="shared" si="72"/>
        <v>7.1506</v>
      </c>
      <c r="IW24" s="181">
        <f>IW$2</f>
        <v>3.81279191688141e-5</v>
      </c>
      <c r="IX24" s="151">
        <f t="shared" si="73"/>
        <v>3667.87402455712</v>
      </c>
      <c r="IZ24" s="147">
        <v>45874</v>
      </c>
      <c r="JA24" s="152">
        <v>713.66</v>
      </c>
      <c r="JB24" s="149">
        <f t="shared" si="74"/>
        <v>7.1366</v>
      </c>
      <c r="JC24" s="181">
        <f>JC$2</f>
        <v>3.79146919431273e-5</v>
      </c>
      <c r="JD24" s="151">
        <f t="shared" si="75"/>
        <v>3695.7374660203</v>
      </c>
      <c r="JF24" s="147">
        <v>45904</v>
      </c>
      <c r="JG24" s="152">
        <v>710.52</v>
      </c>
      <c r="JH24" s="149">
        <f t="shared" si="76"/>
        <v>7.1052</v>
      </c>
      <c r="JI24" s="181">
        <f>JI$2</f>
        <v>3.78486809734709e-5</v>
      </c>
      <c r="JJ24" s="151">
        <f t="shared" si="77"/>
        <v>3718.54416483674</v>
      </c>
      <c r="JL24" s="147"/>
      <c r="JM24" s="152"/>
      <c r="JN24" s="149"/>
      <c r="JO24" s="181"/>
      <c r="JP24" s="151"/>
      <c r="JR24" s="147">
        <v>45965</v>
      </c>
      <c r="JS24" s="148">
        <v>708.85</v>
      </c>
      <c r="JT24" s="149">
        <f t="shared" si="80"/>
        <v>7.0885</v>
      </c>
      <c r="JU24" s="181">
        <f>JU$2</f>
        <v>3.79139731948208e-5</v>
      </c>
      <c r="JV24" s="151">
        <f t="shared" si="81"/>
        <v>3720.88594201878</v>
      </c>
      <c r="JX24" s="147">
        <v>45996</v>
      </c>
      <c r="JY24" s="148">
        <v>707.49</v>
      </c>
      <c r="JZ24" s="149">
        <f t="shared" si="82"/>
        <v>7.0749</v>
      </c>
      <c r="KA24" s="181">
        <f>KA$2</f>
        <v>3.80734818199161e-5</v>
      </c>
      <c r="KB24" s="151">
        <f t="shared" si="83"/>
        <v>3712.4199635327</v>
      </c>
      <c r="KD24" s="147">
        <v>46028</v>
      </c>
      <c r="KE24" s="148">
        <v>701.73</v>
      </c>
      <c r="KF24" s="149">
        <f t="shared" si="84"/>
        <v>7.0173</v>
      </c>
      <c r="KG24" s="181">
        <f>KG$2</f>
        <v>3.84615384615343e-5</v>
      </c>
      <c r="KH24" s="151">
        <f t="shared" si="85"/>
        <v>3705.12875322457</v>
      </c>
      <c r="KJ24" s="147"/>
      <c r="KK24" s="148"/>
      <c r="KL24" s="149"/>
      <c r="KM24" s="181"/>
      <c r="KN24" s="151"/>
      <c r="KP24" s="147">
        <v>46086</v>
      </c>
      <c r="KQ24" s="148">
        <v>690.07</v>
      </c>
      <c r="KR24" s="149">
        <f t="shared" si="140"/>
        <v>6.9007</v>
      </c>
      <c r="KS24" s="181">
        <f t="shared" si="141"/>
        <v>3.79578667678839e-5</v>
      </c>
      <c r="KT24" s="151">
        <f t="shared" si="142"/>
        <v>3817.72863622569</v>
      </c>
      <c r="KV24" s="147">
        <v>46115</v>
      </c>
      <c r="KW24" s="148">
        <v>689.29</v>
      </c>
      <c r="KX24" s="149">
        <f t="shared" si="90"/>
        <v>6.8929</v>
      </c>
      <c r="KY24" s="181">
        <f>KY$2</f>
        <v>3.79420245864298e-5</v>
      </c>
      <c r="KZ24" s="151">
        <f t="shared" si="91"/>
        <v>3823.64461982641</v>
      </c>
      <c r="LB24" s="147"/>
      <c r="LC24" s="148"/>
      <c r="LD24" s="149"/>
      <c r="LE24" s="181"/>
      <c r="LF24" s="151"/>
      <c r="LH24" s="147">
        <v>46176</v>
      </c>
      <c r="LI24" s="148">
        <v>681.84</v>
      </c>
      <c r="LJ24" s="149">
        <f t="shared" si="94"/>
        <v>6.8184</v>
      </c>
      <c r="LK24" s="181">
        <f>LK$2</f>
        <v>3.80372765309995e-5</v>
      </c>
      <c r="LL24" s="151">
        <f t="shared" si="95"/>
        <v>3855.7432828817</v>
      </c>
    </row>
    <row r="25" spans="2:324">
      <c r="B25" s="168" t="s">
        <v>615</v>
      </c>
      <c r="C25" s="168" t="s">
        <v>526</v>
      </c>
      <c r="D25" s="149">
        <f t="shared" si="96"/>
        <v>6.3702</v>
      </c>
      <c r="E25" s="181">
        <v>4.39174352217831e-5</v>
      </c>
      <c r="F25" s="151">
        <f t="shared" si="129"/>
        <v>3574.45606103419</v>
      </c>
      <c r="H25" s="168"/>
      <c r="I25" s="168"/>
      <c r="J25" s="149"/>
      <c r="K25" s="181"/>
      <c r="L25" s="151"/>
      <c r="N25" s="168"/>
      <c r="O25" s="168"/>
      <c r="P25" s="149"/>
      <c r="Q25" s="181"/>
      <c r="R25" s="151"/>
      <c r="T25" s="168" t="s">
        <v>616</v>
      </c>
      <c r="U25" s="168" t="s">
        <v>617</v>
      </c>
      <c r="V25" s="149">
        <f t="shared" si="103"/>
        <v>6.3288</v>
      </c>
      <c r="W25" s="181">
        <v>4.37512305033579e-5</v>
      </c>
      <c r="X25" s="151">
        <f t="shared" si="132"/>
        <v>3611.50613070408</v>
      </c>
      <c r="Z25" s="168"/>
      <c r="AA25" s="168"/>
      <c r="AB25" s="149"/>
      <c r="AC25" s="181"/>
      <c r="AD25" s="151"/>
      <c r="AF25" s="168"/>
      <c r="AG25" s="168"/>
      <c r="AH25" s="149"/>
      <c r="AI25" s="181"/>
      <c r="AJ25" s="151"/>
      <c r="AL25" s="168" t="s">
        <v>618</v>
      </c>
      <c r="AM25" s="168" t="s">
        <v>619</v>
      </c>
      <c r="AN25" s="149">
        <f t="shared" si="109"/>
        <v>6.7095</v>
      </c>
      <c r="AO25" s="181">
        <v>4.29737859905458e-5</v>
      </c>
      <c r="AP25" s="151">
        <f t="shared" si="135"/>
        <v>3468.21670765332</v>
      </c>
      <c r="AR25" s="168" t="s">
        <v>620</v>
      </c>
      <c r="AS25" s="168" t="s">
        <v>621</v>
      </c>
      <c r="AT25" s="149">
        <f t="shared" si="111"/>
        <v>6.7071</v>
      </c>
      <c r="AU25" s="181">
        <v>4.28027222531353e-5</v>
      </c>
      <c r="AV25" s="151">
        <f t="shared" si="136"/>
        <v>3483.3236421106</v>
      </c>
      <c r="AX25" s="168" t="s">
        <v>622</v>
      </c>
      <c r="AY25" s="168" t="s">
        <v>623</v>
      </c>
      <c r="AZ25" s="149">
        <f t="shared" si="113"/>
        <v>6.7636</v>
      </c>
      <c r="BA25" s="181">
        <v>4.26985482493595e-5</v>
      </c>
      <c r="BB25" s="151">
        <f t="shared" si="137"/>
        <v>3462.65302501627</v>
      </c>
      <c r="BD25" s="168" t="s">
        <v>624</v>
      </c>
      <c r="BE25" s="168" t="s">
        <v>625</v>
      </c>
      <c r="BF25" s="149">
        <f t="shared" si="115"/>
        <v>6.8917</v>
      </c>
      <c r="BG25" s="181">
        <v>4.19551080344032e-5</v>
      </c>
      <c r="BH25" s="151">
        <f t="shared" si="138"/>
        <v>3458.5080604205</v>
      </c>
      <c r="BJ25" s="168"/>
      <c r="BK25" s="168"/>
      <c r="BL25" s="149"/>
      <c r="BM25" s="181"/>
      <c r="BN25" s="151"/>
      <c r="BP25" s="168" t="s">
        <v>626</v>
      </c>
      <c r="BQ25" s="168" t="s">
        <v>627</v>
      </c>
      <c r="BR25" s="149">
        <f t="shared" si="119"/>
        <v>7.2472</v>
      </c>
      <c r="BS25" s="181">
        <v>4.03877221324717e-5</v>
      </c>
      <c r="BT25" s="151">
        <f t="shared" si="120"/>
        <v>3416.49188652169</v>
      </c>
      <c r="BV25" s="168" t="s">
        <v>628</v>
      </c>
      <c r="BW25" s="168" t="s">
        <v>629</v>
      </c>
      <c r="BX25" s="149">
        <f t="shared" si="0"/>
        <v>7.0384</v>
      </c>
      <c r="BY25" s="181">
        <v>4.23370025402202e-5</v>
      </c>
      <c r="BZ25" s="151">
        <f t="shared" si="1"/>
        <v>3355.8763355308</v>
      </c>
      <c r="CB25" s="168"/>
      <c r="CC25" s="168"/>
      <c r="CD25" s="149"/>
      <c r="CE25" s="181"/>
      <c r="CF25" s="151"/>
      <c r="CH25" s="172">
        <v>44958</v>
      </c>
      <c r="CI25" s="168">
        <v>674.92</v>
      </c>
      <c r="CJ25" s="149">
        <f t="shared" si="121"/>
        <v>6.7492</v>
      </c>
      <c r="CK25" s="181">
        <f t="shared" si="122"/>
        <v>4.19815e-5</v>
      </c>
      <c r="CL25" s="151">
        <f t="shared" si="4"/>
        <v>3529.30954178431</v>
      </c>
      <c r="CN25" s="172">
        <v>44991</v>
      </c>
      <c r="CO25" s="168">
        <v>689.51</v>
      </c>
      <c r="CP25" s="149">
        <f t="shared" si="5"/>
        <v>6.8951</v>
      </c>
      <c r="CQ25" s="181">
        <f t="shared" si="6"/>
        <v>4.25894e-5</v>
      </c>
      <c r="CR25" s="151">
        <f t="shared" si="7"/>
        <v>3405.31984311446</v>
      </c>
      <c r="CT25" s="172"/>
      <c r="CU25" s="168"/>
      <c r="CV25" s="149"/>
      <c r="CW25" s="181"/>
      <c r="CX25" s="151"/>
      <c r="CZ25" s="172">
        <v>45050</v>
      </c>
      <c r="DA25" s="168">
        <v>690.54</v>
      </c>
      <c r="DB25" s="149">
        <f t="shared" si="11"/>
        <v>6.9054</v>
      </c>
      <c r="DC25" s="181">
        <f t="shared" si="12"/>
        <v>4.25804e-5</v>
      </c>
      <c r="DD25" s="151">
        <f t="shared" si="13"/>
        <v>3400.95920604473</v>
      </c>
      <c r="DF25" s="172">
        <v>45078</v>
      </c>
      <c r="DG25" s="168">
        <v>709.65</v>
      </c>
      <c r="DH25" s="149">
        <f t="shared" si="14"/>
        <v>7.0965</v>
      </c>
      <c r="DI25" s="181">
        <f t="shared" si="15"/>
        <v>4.24241138663216e-5</v>
      </c>
      <c r="DJ25" s="151">
        <f t="shared" si="16"/>
        <v>3321.56696963292</v>
      </c>
      <c r="DL25" s="172">
        <v>45111</v>
      </c>
      <c r="DM25" s="168">
        <v>720.46</v>
      </c>
      <c r="DN25" s="149">
        <f t="shared" si="17"/>
        <v>7.2046</v>
      </c>
      <c r="DO25" s="181">
        <f t="shared" si="18"/>
        <v>4.2203e-5</v>
      </c>
      <c r="DP25" s="151">
        <f t="shared" si="19"/>
        <v>3288.87071952991</v>
      </c>
      <c r="DR25" s="172">
        <v>45142</v>
      </c>
      <c r="DS25" s="168">
        <v>714.18</v>
      </c>
      <c r="DT25" s="149">
        <f t="shared" si="20"/>
        <v>7.1418</v>
      </c>
      <c r="DU25" s="181">
        <f t="shared" si="21"/>
        <v>4.14422e-5</v>
      </c>
      <c r="DV25" s="151">
        <f t="shared" si="22"/>
        <v>3378.69908129911</v>
      </c>
      <c r="DX25" s="173">
        <v>45170</v>
      </c>
      <c r="DY25" s="186" t="s">
        <v>3874</v>
      </c>
      <c r="DZ25" s="149">
        <f t="shared" si="23"/>
        <v>7.1788</v>
      </c>
      <c r="EA25" s="181">
        <f t="shared" si="24"/>
        <v>4.09836e-5</v>
      </c>
      <c r="EB25" s="151">
        <f t="shared" si="25"/>
        <v>3398.89729536979</v>
      </c>
      <c r="ED25" s="173"/>
      <c r="EE25" s="186"/>
      <c r="EF25" s="149"/>
      <c r="EG25" s="181"/>
      <c r="EH25" s="151"/>
      <c r="EJ25" s="173">
        <v>45233</v>
      </c>
      <c r="EK25" s="186">
        <v>717.96</v>
      </c>
      <c r="EL25" s="149">
        <f t="shared" si="29"/>
        <v>7.1796</v>
      </c>
      <c r="EM25" s="181">
        <f t="shared" si="30"/>
        <v>4.12031e-5</v>
      </c>
      <c r="EN25" s="151">
        <f t="shared" si="31"/>
        <v>3380.41374422309</v>
      </c>
      <c r="EP25" s="173">
        <v>45264</v>
      </c>
      <c r="EQ25" s="186">
        <v>710.11</v>
      </c>
      <c r="ER25" s="149">
        <f t="shared" si="32"/>
        <v>7.1011</v>
      </c>
      <c r="ES25" s="181">
        <f t="shared" si="33"/>
        <v>4.12371e-5</v>
      </c>
      <c r="ET25" s="151">
        <f t="shared" si="34"/>
        <v>3414.96498869929</v>
      </c>
      <c r="EV25" s="173"/>
      <c r="EW25" s="186"/>
      <c r="EX25" s="149"/>
      <c r="EY25" s="181"/>
      <c r="EZ25" s="151"/>
      <c r="FB25" s="173">
        <v>45355</v>
      </c>
      <c r="FC25" s="186">
        <v>710.2</v>
      </c>
      <c r="FD25" s="149">
        <f t="shared" si="38"/>
        <v>7.102</v>
      </c>
      <c r="FE25" s="181">
        <f t="shared" si="39"/>
        <v>4.03307e-5</v>
      </c>
      <c r="FF25" s="151">
        <f t="shared" si="40"/>
        <v>3491.27108945855</v>
      </c>
      <c r="FH25" s="173">
        <v>45383</v>
      </c>
      <c r="FI25" s="186">
        <v>709.38</v>
      </c>
      <c r="FJ25" s="149">
        <f t="shared" si="41"/>
        <v>7.0938</v>
      </c>
      <c r="FK25" s="181">
        <f t="shared" si="42"/>
        <v>3.94555e-5</v>
      </c>
      <c r="FL25" s="151">
        <f t="shared" si="43"/>
        <v>3572.83951254837</v>
      </c>
      <c r="FN25" s="173">
        <v>45418</v>
      </c>
      <c r="FO25" s="186">
        <v>709.94</v>
      </c>
      <c r="FP25" s="149">
        <f t="shared" si="44"/>
        <v>7.0994</v>
      </c>
      <c r="FQ25" s="181">
        <f t="shared" si="45"/>
        <v>3.92812e-5</v>
      </c>
      <c r="FR25" s="151">
        <f t="shared" si="46"/>
        <v>3585.86229109025</v>
      </c>
      <c r="FT25" s="173"/>
      <c r="FU25" s="186"/>
      <c r="FV25" s="149"/>
      <c r="FW25" s="181"/>
      <c r="FX25" s="151"/>
      <c r="FZ25" s="173">
        <v>45477</v>
      </c>
      <c r="GA25" s="186">
        <v>713.05</v>
      </c>
      <c r="GB25" s="149">
        <f t="shared" si="50"/>
        <v>7.1305</v>
      </c>
      <c r="GC25" s="181">
        <f t="shared" si="51"/>
        <v>3.95491e-5</v>
      </c>
      <c r="GD25" s="151">
        <f t="shared" si="52"/>
        <v>3546.03820901453</v>
      </c>
      <c r="GF25" s="173">
        <v>45509</v>
      </c>
      <c r="GG25" s="186">
        <v>713.45</v>
      </c>
      <c r="GH25" s="149">
        <f t="shared" si="53"/>
        <v>7.1345</v>
      </c>
      <c r="GI25" s="181">
        <f t="shared" si="54"/>
        <v>4.01929e-5</v>
      </c>
      <c r="GJ25" s="151">
        <f t="shared" si="55"/>
        <v>3487.28237749673</v>
      </c>
      <c r="GL25" s="173"/>
      <c r="GM25" s="186"/>
      <c r="GN25" s="149"/>
      <c r="GO25" s="181"/>
      <c r="GP25" s="151"/>
      <c r="GR25" s="173"/>
      <c r="GS25" s="186"/>
      <c r="GT25" s="149"/>
      <c r="GU25" s="181"/>
      <c r="GV25" s="151"/>
      <c r="GX25" s="147">
        <v>45600</v>
      </c>
      <c r="GY25" s="177">
        <v>712.03</v>
      </c>
      <c r="GZ25" s="149">
        <f t="shared" si="123"/>
        <v>7.1203</v>
      </c>
      <c r="HA25" s="181">
        <f t="shared" si="124"/>
        <v>3.9412e-5</v>
      </c>
      <c r="HB25" s="151">
        <f t="shared" si="125"/>
        <v>3563.471040246</v>
      </c>
      <c r="HD25" s="147">
        <v>45630</v>
      </c>
      <c r="HE25" s="152">
        <v>719.34</v>
      </c>
      <c r="HF25" s="149">
        <f t="shared" si="60"/>
        <v>7.1934</v>
      </c>
      <c r="HG25" s="181">
        <f>HG$2</f>
        <v>3.92387679026846e-5</v>
      </c>
      <c r="HH25" s="151">
        <f t="shared" si="61"/>
        <v>3542.83092835128</v>
      </c>
      <c r="HJ25" s="147"/>
      <c r="HK25" s="152"/>
      <c r="HL25" s="149"/>
      <c r="HM25" s="181"/>
      <c r="HN25" s="151"/>
      <c r="HP25" s="147"/>
      <c r="HQ25" s="152"/>
      <c r="HR25" s="149"/>
      <c r="HS25" s="181"/>
      <c r="HT25" s="151"/>
      <c r="HV25" s="147">
        <v>45720</v>
      </c>
      <c r="HW25" s="152">
        <v>717.39</v>
      </c>
      <c r="HX25" s="149">
        <f t="shared" si="64"/>
        <v>7.1739</v>
      </c>
      <c r="HY25" s="181">
        <f>HY$2</f>
        <v>3.91006842619745e-5</v>
      </c>
      <c r="HZ25" s="151">
        <f t="shared" si="65"/>
        <v>3565.00648182997</v>
      </c>
      <c r="IB25" s="170">
        <v>45749</v>
      </c>
      <c r="IC25" s="152">
        <v>717.93</v>
      </c>
      <c r="ID25" s="149">
        <f t="shared" si="66"/>
        <v>7.1793</v>
      </c>
      <c r="IE25" s="181">
        <f>IE$2</f>
        <v>3.84541434339527e-5</v>
      </c>
      <c r="IF25" s="151">
        <f t="shared" si="67"/>
        <v>3622.21943643552</v>
      </c>
      <c r="IH25" s="170"/>
      <c r="II25" s="152"/>
      <c r="IJ25" s="149"/>
      <c r="IK25" s="181"/>
      <c r="IL25" s="151"/>
      <c r="IN25" s="170">
        <v>45811</v>
      </c>
      <c r="IO25" s="152">
        <v>718.69</v>
      </c>
      <c r="IP25" s="149">
        <f t="shared" si="70"/>
        <v>7.1869</v>
      </c>
      <c r="IQ25" s="181">
        <f>IQ$2</f>
        <v>3.83215175320905e-5</v>
      </c>
      <c r="IR25" s="151">
        <f t="shared" si="71"/>
        <v>3630.91179785479</v>
      </c>
      <c r="IT25" s="147">
        <v>45842</v>
      </c>
      <c r="IU25" s="152">
        <v>715.35</v>
      </c>
      <c r="IV25" s="149">
        <f t="shared" si="72"/>
        <v>7.1535</v>
      </c>
      <c r="IW25" s="181">
        <f>IW$2</f>
        <v>3.81279191688141e-5</v>
      </c>
      <c r="IX25" s="151">
        <f t="shared" si="73"/>
        <v>3666.3870832457</v>
      </c>
      <c r="IZ25" s="147">
        <v>45873</v>
      </c>
      <c r="JA25" s="152">
        <v>713.95</v>
      </c>
      <c r="JB25" s="149">
        <f t="shared" si="74"/>
        <v>7.1395</v>
      </c>
      <c r="JC25" s="181">
        <f>JC$2</f>
        <v>3.79146919431273e-5</v>
      </c>
      <c r="JD25" s="151">
        <f t="shared" si="75"/>
        <v>3694.23629105686</v>
      </c>
      <c r="JF25" s="147">
        <v>45903</v>
      </c>
      <c r="JG25" s="152">
        <v>711.08</v>
      </c>
      <c r="JH25" s="149">
        <f t="shared" si="76"/>
        <v>7.1108</v>
      </c>
      <c r="JI25" s="181">
        <f>JI$2</f>
        <v>3.78486809734709e-5</v>
      </c>
      <c r="JJ25" s="151">
        <f t="shared" si="77"/>
        <v>3715.61568318586</v>
      </c>
      <c r="JL25" s="147"/>
      <c r="JM25" s="152"/>
      <c r="JN25" s="149"/>
      <c r="JO25" s="181"/>
      <c r="JP25" s="151"/>
      <c r="JR25" s="147">
        <v>45964</v>
      </c>
      <c r="JS25" s="148">
        <v>708.67</v>
      </c>
      <c r="JT25" s="149">
        <f t="shared" si="80"/>
        <v>7.0867</v>
      </c>
      <c r="JU25" s="181">
        <f>JU$2</f>
        <v>3.79139731948208e-5</v>
      </c>
      <c r="JV25" s="151">
        <f t="shared" si="81"/>
        <v>3721.83103560192</v>
      </c>
      <c r="JX25" s="147">
        <v>45995</v>
      </c>
      <c r="JY25" s="148">
        <v>707.33</v>
      </c>
      <c r="JZ25" s="149">
        <f t="shared" si="82"/>
        <v>7.0733</v>
      </c>
      <c r="KA25" s="181">
        <f>KA$2</f>
        <v>3.80734818199161e-5</v>
      </c>
      <c r="KB25" s="151">
        <f t="shared" si="83"/>
        <v>3713.25972318401</v>
      </c>
      <c r="KD25" s="147">
        <v>46027</v>
      </c>
      <c r="KE25" s="148">
        <v>702.3</v>
      </c>
      <c r="KF25" s="149">
        <f t="shared" si="84"/>
        <v>7.023</v>
      </c>
      <c r="KG25" s="181">
        <f>KG$2</f>
        <v>3.84615384615343e-5</v>
      </c>
      <c r="KH25" s="151">
        <f t="shared" si="85"/>
        <v>3702.12160045605</v>
      </c>
      <c r="KJ25" s="147"/>
      <c r="KK25" s="148"/>
      <c r="KL25" s="149"/>
      <c r="KM25" s="181"/>
      <c r="KN25" s="151"/>
      <c r="KP25" s="147">
        <v>46085</v>
      </c>
      <c r="KQ25" s="148">
        <v>691.24</v>
      </c>
      <c r="KR25" s="149">
        <f t="shared" si="140"/>
        <v>6.9124</v>
      </c>
      <c r="KS25" s="181">
        <f t="shared" si="141"/>
        <v>3.79578667678839e-5</v>
      </c>
      <c r="KT25" s="151">
        <f t="shared" si="142"/>
        <v>3811.26670910286</v>
      </c>
      <c r="KV25" s="147">
        <v>46114</v>
      </c>
      <c r="KW25" s="148">
        <v>688.8</v>
      </c>
      <c r="KX25" s="149">
        <f t="shared" si="90"/>
        <v>6.888</v>
      </c>
      <c r="KY25" s="181">
        <f>KY$2</f>
        <v>3.79420245864298e-5</v>
      </c>
      <c r="KZ25" s="151">
        <f t="shared" si="91"/>
        <v>3826.36469221857</v>
      </c>
      <c r="LB25" s="147"/>
      <c r="LC25" s="148"/>
      <c r="LD25" s="149"/>
      <c r="LE25" s="181"/>
      <c r="LF25" s="151"/>
      <c r="LH25" s="147">
        <v>46175</v>
      </c>
      <c r="LI25" s="148">
        <v>681.87</v>
      </c>
      <c r="LJ25" s="149">
        <f t="shared" si="94"/>
        <v>6.8187</v>
      </c>
      <c r="LK25" s="181">
        <f>LK$2</f>
        <v>3.80372765309995e-5</v>
      </c>
      <c r="LL25" s="151">
        <f t="shared" si="95"/>
        <v>3855.57364306988</v>
      </c>
    </row>
    <row r="26" spans="2:324">
      <c r="B26" s="168" t="s">
        <v>632</v>
      </c>
      <c r="C26" s="168" t="s">
        <v>595</v>
      </c>
      <c r="D26" s="149">
        <f t="shared" si="96"/>
        <v>6.3738</v>
      </c>
      <c r="E26" s="181">
        <v>4.39174352217831e-5</v>
      </c>
      <c r="F26" s="151">
        <f t="shared" si="129"/>
        <v>3572.43716464275</v>
      </c>
      <c r="H26" s="168"/>
      <c r="I26" s="168"/>
      <c r="J26" s="149"/>
      <c r="K26" s="181"/>
      <c r="L26" s="151"/>
      <c r="N26" s="168"/>
      <c r="O26" s="168"/>
      <c r="P26" s="149"/>
      <c r="Q26" s="181"/>
      <c r="R26" s="151"/>
      <c r="T26" s="168" t="s">
        <v>633</v>
      </c>
      <c r="U26" s="168" t="s">
        <v>634</v>
      </c>
      <c r="V26" s="149">
        <f t="shared" si="103"/>
        <v>6.3016</v>
      </c>
      <c r="W26" s="181">
        <v>4.37512305033579e-5</v>
      </c>
      <c r="X26" s="151">
        <f t="shared" si="132"/>
        <v>3627.09470610639</v>
      </c>
      <c r="Z26" s="168"/>
      <c r="AA26" s="168"/>
      <c r="AB26" s="149"/>
      <c r="AC26" s="181"/>
      <c r="AD26" s="151"/>
      <c r="AF26" s="168"/>
      <c r="AG26" s="168"/>
      <c r="AH26" s="149"/>
      <c r="AI26" s="181"/>
      <c r="AJ26" s="151"/>
      <c r="AL26" s="168" t="s">
        <v>635</v>
      </c>
      <c r="AM26" s="168" t="s">
        <v>636</v>
      </c>
      <c r="AN26" s="149">
        <f t="shared" si="109"/>
        <v>6.6651</v>
      </c>
      <c r="AO26" s="181">
        <v>4.29737859905458e-5</v>
      </c>
      <c r="AP26" s="151">
        <f t="shared" si="135"/>
        <v>3491.32046030817</v>
      </c>
      <c r="AR26" s="168" t="s">
        <v>637</v>
      </c>
      <c r="AS26" s="168" t="s">
        <v>638</v>
      </c>
      <c r="AT26" s="149">
        <f t="shared" si="111"/>
        <v>6.6863</v>
      </c>
      <c r="AU26" s="181">
        <v>4.28027222531353e-5</v>
      </c>
      <c r="AV26" s="151">
        <f t="shared" si="136"/>
        <v>3494.15969968443</v>
      </c>
      <c r="AX26" s="168" t="s">
        <v>639</v>
      </c>
      <c r="AY26" s="168" t="s">
        <v>640</v>
      </c>
      <c r="AZ26" s="149">
        <f t="shared" si="113"/>
        <v>6.7813</v>
      </c>
      <c r="BA26" s="181">
        <v>4.26985482493595e-5</v>
      </c>
      <c r="BB26" s="151">
        <f t="shared" si="137"/>
        <v>3453.61508855234</v>
      </c>
      <c r="BD26" s="168" t="s">
        <v>641</v>
      </c>
      <c r="BE26" s="168" t="s">
        <v>642</v>
      </c>
      <c r="BF26" s="149">
        <f t="shared" si="115"/>
        <v>6.8821</v>
      </c>
      <c r="BG26" s="181">
        <v>4.19551080344032e-5</v>
      </c>
      <c r="BH26" s="151">
        <f t="shared" si="138"/>
        <v>3463.33241307159</v>
      </c>
      <c r="BJ26" s="168"/>
      <c r="BK26" s="168"/>
      <c r="BL26" s="149"/>
      <c r="BM26" s="181"/>
      <c r="BN26" s="151"/>
      <c r="BP26" s="168" t="s">
        <v>643</v>
      </c>
      <c r="BQ26" s="168" t="s">
        <v>644</v>
      </c>
      <c r="BR26" s="149">
        <f t="shared" si="119"/>
        <v>7.2197</v>
      </c>
      <c r="BS26" s="181">
        <v>4.03877221324717e-5</v>
      </c>
      <c r="BT26" s="151">
        <f t="shared" si="120"/>
        <v>3429.50538111002</v>
      </c>
      <c r="BV26" s="168" t="s">
        <v>645</v>
      </c>
      <c r="BW26" s="168" t="s">
        <v>646</v>
      </c>
      <c r="BX26" s="149">
        <f t="shared" si="0"/>
        <v>7.0542</v>
      </c>
      <c r="BY26" s="181">
        <v>4.23370025402202e-5</v>
      </c>
      <c r="BZ26" s="151">
        <f t="shared" si="1"/>
        <v>3348.35984236341</v>
      </c>
      <c r="CB26" s="168"/>
      <c r="CC26" s="168"/>
      <c r="CD26" s="149"/>
      <c r="CE26" s="181"/>
      <c r="CF26" s="151"/>
      <c r="CH26" s="168"/>
      <c r="CI26" s="168"/>
      <c r="CJ26" s="149"/>
      <c r="CK26" s="181"/>
      <c r="CL26" s="151"/>
      <c r="CN26" s="172">
        <v>44988</v>
      </c>
      <c r="CO26" s="168">
        <v>691.17</v>
      </c>
      <c r="CP26" s="149">
        <f t="shared" si="5"/>
        <v>6.9117</v>
      </c>
      <c r="CQ26" s="181">
        <f t="shared" si="6"/>
        <v>4.25894e-5</v>
      </c>
      <c r="CR26" s="151">
        <f t="shared" si="7"/>
        <v>3397.14120263589</v>
      </c>
      <c r="CT26" s="172"/>
      <c r="CU26" s="168"/>
      <c r="CV26" s="149"/>
      <c r="CW26" s="181"/>
      <c r="CX26" s="151"/>
      <c r="CZ26" s="172"/>
      <c r="DA26" s="168"/>
      <c r="DB26" s="149"/>
      <c r="DC26" s="181"/>
      <c r="DD26" s="151"/>
      <c r="DF26" s="172"/>
      <c r="DG26" s="168"/>
      <c r="DH26" s="149"/>
      <c r="DI26" s="181"/>
      <c r="DJ26" s="151"/>
      <c r="DL26" s="172">
        <v>45110</v>
      </c>
      <c r="DM26" s="168">
        <v>721.57</v>
      </c>
      <c r="DN26" s="149">
        <f t="shared" si="17"/>
        <v>7.2157</v>
      </c>
      <c r="DO26" s="181">
        <f t="shared" si="18"/>
        <v>4.2203e-5</v>
      </c>
      <c r="DP26" s="151">
        <f t="shared" si="19"/>
        <v>3283.81140927771</v>
      </c>
      <c r="DR26" s="172">
        <v>45141</v>
      </c>
      <c r="DS26" s="168">
        <v>714.95</v>
      </c>
      <c r="DT26" s="149">
        <f t="shared" si="20"/>
        <v>7.1495</v>
      </c>
      <c r="DU26" s="181">
        <f t="shared" si="21"/>
        <v>4.14422e-5</v>
      </c>
      <c r="DV26" s="151">
        <f t="shared" si="22"/>
        <v>3375.0602278232</v>
      </c>
      <c r="DX26" s="172"/>
      <c r="DY26" s="168"/>
      <c r="DZ26" s="149"/>
      <c r="EA26" s="181"/>
      <c r="EB26" s="151"/>
      <c r="ED26" s="172"/>
      <c r="EE26" s="168"/>
      <c r="EF26" s="149"/>
      <c r="EG26" s="181"/>
      <c r="EH26" s="151"/>
      <c r="EJ26" s="172">
        <v>45232</v>
      </c>
      <c r="EK26" s="168">
        <v>717.97</v>
      </c>
      <c r="EL26" s="149">
        <f t="shared" si="29"/>
        <v>7.1797</v>
      </c>
      <c r="EM26" s="181">
        <f t="shared" si="30"/>
        <v>4.12031e-5</v>
      </c>
      <c r="EN26" s="151">
        <f t="shared" si="31"/>
        <v>3380.36666128447</v>
      </c>
      <c r="EP26" s="172">
        <v>45261</v>
      </c>
      <c r="EQ26" s="168">
        <v>711.04</v>
      </c>
      <c r="ER26" s="149">
        <f t="shared" si="32"/>
        <v>7.1104</v>
      </c>
      <c r="ES26" s="181">
        <f t="shared" si="33"/>
        <v>4.12371e-5</v>
      </c>
      <c r="ET26" s="151">
        <f t="shared" si="34"/>
        <v>3410.49840814196</v>
      </c>
      <c r="EV26" s="172"/>
      <c r="EW26" s="168"/>
      <c r="EX26" s="149"/>
      <c r="EY26" s="181"/>
      <c r="EZ26" s="151"/>
      <c r="FB26" s="172">
        <v>45352</v>
      </c>
      <c r="FC26" s="168">
        <v>710.59</v>
      </c>
      <c r="FD26" s="149">
        <f t="shared" si="38"/>
        <v>7.1059</v>
      </c>
      <c r="FE26" s="181">
        <f t="shared" si="39"/>
        <v>4.03307e-5</v>
      </c>
      <c r="FF26" s="151">
        <f t="shared" si="40"/>
        <v>3489.3549412931</v>
      </c>
      <c r="FH26" s="172"/>
      <c r="FI26" s="168"/>
      <c r="FJ26" s="149"/>
      <c r="FK26" s="181"/>
      <c r="FL26" s="151"/>
      <c r="FN26" s="172"/>
      <c r="FO26" s="168"/>
      <c r="FP26" s="149"/>
      <c r="FQ26" s="181"/>
      <c r="FR26" s="151"/>
      <c r="FT26" s="172"/>
      <c r="FU26" s="168"/>
      <c r="FV26" s="149"/>
      <c r="FW26" s="181"/>
      <c r="FX26" s="151"/>
      <c r="FZ26" s="172">
        <v>45476</v>
      </c>
      <c r="GA26" s="168">
        <v>713.12</v>
      </c>
      <c r="GB26" s="149">
        <f t="shared" si="50"/>
        <v>7.1312</v>
      </c>
      <c r="GC26" s="181">
        <f t="shared" si="51"/>
        <v>3.95491e-5</v>
      </c>
      <c r="GD26" s="151">
        <f t="shared" si="52"/>
        <v>3545.6901292038</v>
      </c>
      <c r="GF26" s="172">
        <v>45506</v>
      </c>
      <c r="GG26" s="168">
        <v>713.76</v>
      </c>
      <c r="GH26" s="149">
        <f t="shared" si="53"/>
        <v>7.1376</v>
      </c>
      <c r="GI26" s="181">
        <f t="shared" si="54"/>
        <v>4.01929e-5</v>
      </c>
      <c r="GJ26" s="151">
        <f t="shared" si="55"/>
        <v>3485.76778220276</v>
      </c>
      <c r="GL26" s="172"/>
      <c r="GM26" s="168"/>
      <c r="GN26" s="149"/>
      <c r="GO26" s="181"/>
      <c r="GP26" s="151"/>
      <c r="GR26" s="172"/>
      <c r="GS26" s="168"/>
      <c r="GT26" s="149"/>
      <c r="GU26" s="181"/>
      <c r="GV26" s="151"/>
      <c r="GX26" s="147">
        <v>45597</v>
      </c>
      <c r="GY26" s="177">
        <v>711.35</v>
      </c>
      <c r="GZ26" s="149">
        <f t="shared" si="123"/>
        <v>7.1135</v>
      </c>
      <c r="HA26" s="181">
        <f t="shared" si="124"/>
        <v>3.9412e-5</v>
      </c>
      <c r="HB26" s="151">
        <f t="shared" si="125"/>
        <v>3566.87746508239</v>
      </c>
      <c r="HD26" s="147">
        <v>45629</v>
      </c>
      <c r="HE26" s="152">
        <v>719.96</v>
      </c>
      <c r="HF26" s="149">
        <f t="shared" si="60"/>
        <v>7.1996</v>
      </c>
      <c r="HG26" s="181">
        <f>HG$2</f>
        <v>3.92387679026846e-5</v>
      </c>
      <c r="HH26" s="151">
        <f t="shared" si="61"/>
        <v>3539.77998777739</v>
      </c>
      <c r="HJ26" s="147"/>
      <c r="HK26" s="152"/>
      <c r="HL26" s="149"/>
      <c r="HM26" s="181"/>
      <c r="HN26" s="151"/>
      <c r="HP26" s="147"/>
      <c r="HQ26" s="152"/>
      <c r="HR26" s="149"/>
      <c r="HS26" s="181"/>
      <c r="HT26" s="151"/>
      <c r="HV26" s="147">
        <v>45719</v>
      </c>
      <c r="HW26" s="152">
        <v>717.45</v>
      </c>
      <c r="HX26" s="149">
        <f t="shared" si="64"/>
        <v>7.1745</v>
      </c>
      <c r="HY26" s="181">
        <f>HY$2</f>
        <v>3.91006842619745e-5</v>
      </c>
      <c r="HZ26" s="151">
        <f t="shared" si="65"/>
        <v>3564.70834204475</v>
      </c>
      <c r="IB26" s="170">
        <v>45748</v>
      </c>
      <c r="IC26" s="152">
        <v>717.75</v>
      </c>
      <c r="ID26" s="149">
        <f t="shared" si="66"/>
        <v>7.1775</v>
      </c>
      <c r="IE26" s="181">
        <f>IE$2</f>
        <v>3.84541434339527e-5</v>
      </c>
      <c r="IF26" s="151">
        <f t="shared" si="67"/>
        <v>3623.1278300246</v>
      </c>
      <c r="IH26" s="170"/>
      <c r="II26" s="152"/>
      <c r="IJ26" s="149"/>
      <c r="IK26" s="181"/>
      <c r="IL26" s="151"/>
      <c r="IN26" s="170"/>
      <c r="IO26" s="152"/>
      <c r="IP26" s="149"/>
      <c r="IQ26" s="181"/>
      <c r="IR26" s="151"/>
      <c r="IT26" s="147">
        <v>45841</v>
      </c>
      <c r="IU26" s="152">
        <v>715.23</v>
      </c>
      <c r="IV26" s="149">
        <f t="shared" si="72"/>
        <v>7.1523</v>
      </c>
      <c r="IW26" s="181">
        <f>IW$2</f>
        <v>3.81279191688141e-5</v>
      </c>
      <c r="IX26" s="151">
        <f t="shared" si="73"/>
        <v>3667.00222306085</v>
      </c>
      <c r="IZ26" s="147">
        <v>45870</v>
      </c>
      <c r="JA26" s="152">
        <v>714.96</v>
      </c>
      <c r="JB26" s="149">
        <f t="shared" si="74"/>
        <v>7.1496</v>
      </c>
      <c r="JC26" s="181">
        <f>JC$2</f>
        <v>3.79146919431273e-5</v>
      </c>
      <c r="JD26" s="151">
        <f t="shared" si="75"/>
        <v>3689.01756741642</v>
      </c>
      <c r="JF26" s="147">
        <v>45902</v>
      </c>
      <c r="JG26" s="152">
        <v>710.89</v>
      </c>
      <c r="JH26" s="149">
        <f t="shared" si="76"/>
        <v>7.1089</v>
      </c>
      <c r="JI26" s="181">
        <f>JI$2</f>
        <v>3.78486809734709e-5</v>
      </c>
      <c r="JJ26" s="151">
        <f t="shared" si="77"/>
        <v>3716.60875803542</v>
      </c>
      <c r="JL26" s="147"/>
      <c r="JM26" s="152"/>
      <c r="JN26" s="149"/>
      <c r="JO26" s="181"/>
      <c r="JP26" s="151"/>
      <c r="JR26" s="147"/>
      <c r="JS26" s="152"/>
      <c r="JT26" s="149"/>
      <c r="JU26" s="181"/>
      <c r="JV26" s="151"/>
      <c r="JX26" s="147">
        <v>45994</v>
      </c>
      <c r="JY26" s="152">
        <v>707.54</v>
      </c>
      <c r="JZ26" s="149">
        <f t="shared" si="82"/>
        <v>7.0754</v>
      </c>
      <c r="KA26" s="181">
        <f>KA$2</f>
        <v>3.80734818199161e-5</v>
      </c>
      <c r="KB26" s="151">
        <f t="shared" si="83"/>
        <v>3712.15761653016</v>
      </c>
      <c r="KD26" s="147"/>
      <c r="KE26" s="152"/>
      <c r="KF26" s="149"/>
      <c r="KG26" s="181"/>
      <c r="KH26" s="151"/>
      <c r="KJ26" s="147"/>
      <c r="KK26" s="152"/>
      <c r="KL26" s="149"/>
      <c r="KM26" s="181"/>
      <c r="KN26" s="151"/>
      <c r="KP26" s="147">
        <v>46084</v>
      </c>
      <c r="KQ26" s="152">
        <v>690.88</v>
      </c>
      <c r="KR26" s="149">
        <f t="shared" si="140"/>
        <v>6.9088</v>
      </c>
      <c r="KS26" s="181">
        <f t="shared" si="141"/>
        <v>3.79578667678839e-5</v>
      </c>
      <c r="KT26" s="151">
        <f t="shared" si="142"/>
        <v>3813.25266327041</v>
      </c>
      <c r="KV26" s="147">
        <v>46113</v>
      </c>
      <c r="KW26" s="152">
        <v>690.25</v>
      </c>
      <c r="KX26" s="149">
        <f t="shared" si="90"/>
        <v>6.9025</v>
      </c>
      <c r="KY26" s="181">
        <f>KY$2</f>
        <v>3.79420245864298e-5</v>
      </c>
      <c r="KZ26" s="151">
        <f t="shared" si="91"/>
        <v>3818.32669322731</v>
      </c>
      <c r="LB26" s="147"/>
      <c r="LC26" s="152"/>
      <c r="LD26" s="149"/>
      <c r="LE26" s="181"/>
      <c r="LF26" s="151"/>
      <c r="LH26" s="147">
        <v>46174</v>
      </c>
      <c r="LI26" s="152">
        <v>681.67</v>
      </c>
      <c r="LJ26" s="149">
        <f t="shared" si="94"/>
        <v>6.8167</v>
      </c>
      <c r="LK26" s="181">
        <f>LK$2</f>
        <v>3.80372765309995e-5</v>
      </c>
      <c r="LL26" s="151">
        <f t="shared" si="95"/>
        <v>3856.70485718905</v>
      </c>
    </row>
    <row r="27" spans="2:324">
      <c r="B27" s="168" t="s">
        <v>649</v>
      </c>
      <c r="C27" s="168" t="s">
        <v>650</v>
      </c>
      <c r="D27" s="149">
        <f t="shared" si="96"/>
        <v>6.3719</v>
      </c>
      <c r="E27" s="181">
        <v>4.39174352217831e-5</v>
      </c>
      <c r="F27" s="151">
        <f t="shared" si="129"/>
        <v>3573.50240901458</v>
      </c>
      <c r="H27" s="168"/>
      <c r="I27" s="168"/>
      <c r="J27" s="149"/>
      <c r="K27" s="181"/>
      <c r="L27" s="151"/>
      <c r="N27" s="168"/>
      <c r="O27" s="168"/>
      <c r="P27" s="149"/>
      <c r="Q27" s="181"/>
      <c r="R27" s="151"/>
      <c r="T27" s="168" t="s">
        <v>651</v>
      </c>
      <c r="U27" s="168" t="s">
        <v>652</v>
      </c>
      <c r="V27" s="149">
        <f t="shared" si="103"/>
        <v>6.3351</v>
      </c>
      <c r="W27" s="181">
        <v>4.37512305033579e-5</v>
      </c>
      <c r="X27" s="151">
        <f t="shared" si="132"/>
        <v>3607.91463433884</v>
      </c>
      <c r="Z27" s="168"/>
      <c r="AA27" s="168"/>
      <c r="AB27" s="149"/>
      <c r="AC27" s="181"/>
      <c r="AD27" s="151"/>
      <c r="AF27" s="168"/>
      <c r="AG27" s="168"/>
      <c r="AH27" s="149"/>
      <c r="AI27" s="181"/>
      <c r="AJ27" s="151"/>
      <c r="AL27" s="168"/>
      <c r="AM27" s="168"/>
      <c r="AN27" s="149"/>
      <c r="AO27" s="181"/>
      <c r="AP27" s="151"/>
      <c r="AR27" s="168"/>
      <c r="AS27" s="168"/>
      <c r="AT27" s="149"/>
      <c r="AU27" s="181"/>
      <c r="AV27" s="151"/>
      <c r="AX27" s="168" t="s">
        <v>653</v>
      </c>
      <c r="AY27" s="168" t="s">
        <v>654</v>
      </c>
      <c r="AZ27" s="149">
        <f t="shared" ref="AZ27:AZ28" si="143">AY27/100</f>
        <v>6.7462</v>
      </c>
      <c r="BA27" s="181">
        <v>4.26985482493595e-5</v>
      </c>
      <c r="BB27" s="151">
        <f t="shared" ref="BB27:BB28" si="144">1/(AZ27*BA27)</f>
        <v>3471.58400284605</v>
      </c>
      <c r="BD27" s="168"/>
      <c r="BE27" s="168"/>
      <c r="BF27" s="149"/>
      <c r="BG27" s="181"/>
      <c r="BH27" s="151"/>
      <c r="BJ27" s="168"/>
      <c r="BK27" s="168"/>
      <c r="BL27" s="149"/>
      <c r="BM27" s="181"/>
      <c r="BN27" s="151"/>
      <c r="BP27" s="168" t="s">
        <v>655</v>
      </c>
      <c r="BQ27" s="168" t="s">
        <v>656</v>
      </c>
      <c r="BR27" s="149">
        <f t="shared" si="119"/>
        <v>7.2081</v>
      </c>
      <c r="BS27" s="181">
        <v>4.03877221324717e-5</v>
      </c>
      <c r="BT27" s="151">
        <f t="shared" si="120"/>
        <v>3435.02448634176</v>
      </c>
      <c r="BV27" s="168" t="s">
        <v>657</v>
      </c>
      <c r="BW27" s="168" t="s">
        <v>658</v>
      </c>
      <c r="BX27" s="149">
        <f t="shared" si="0"/>
        <v>7.1225</v>
      </c>
      <c r="BY27" s="181">
        <v>4.23370025402202e-5</v>
      </c>
      <c r="BZ27" s="151">
        <f t="shared" si="1"/>
        <v>3316.25131625131</v>
      </c>
      <c r="CB27" s="168"/>
      <c r="CC27" s="168"/>
      <c r="CD27" s="149"/>
      <c r="CE27" s="181"/>
      <c r="CF27" s="151"/>
      <c r="CH27" s="168"/>
      <c r="CI27" s="168"/>
      <c r="CJ27" s="149"/>
      <c r="CK27" s="181"/>
      <c r="CL27" s="151"/>
      <c r="CN27" s="172">
        <v>44987</v>
      </c>
      <c r="CO27" s="168">
        <v>688.08</v>
      </c>
      <c r="CP27" s="149">
        <f t="shared" si="5"/>
        <v>6.8808</v>
      </c>
      <c r="CQ27" s="181">
        <f t="shared" si="6"/>
        <v>4.25894e-5</v>
      </c>
      <c r="CR27" s="151">
        <f t="shared" si="7"/>
        <v>3412.39693789363</v>
      </c>
      <c r="CT27" s="172"/>
      <c r="CU27" s="168"/>
      <c r="CV27" s="149"/>
      <c r="CW27" s="181"/>
      <c r="CX27" s="151"/>
      <c r="CZ27" s="172"/>
      <c r="DA27" s="168"/>
      <c r="DB27" s="149"/>
      <c r="DC27" s="181"/>
      <c r="DD27" s="151"/>
      <c r="DF27" s="172"/>
      <c r="DG27" s="168"/>
      <c r="DH27" s="149"/>
      <c r="DI27" s="181"/>
      <c r="DJ27" s="151"/>
      <c r="DL27" s="172"/>
      <c r="DM27" s="168"/>
      <c r="DN27" s="149"/>
      <c r="DO27" s="181"/>
      <c r="DP27" s="151"/>
      <c r="DR27" s="172">
        <v>45140</v>
      </c>
      <c r="DS27" s="168">
        <v>713.68</v>
      </c>
      <c r="DT27" s="149">
        <f t="shared" si="20"/>
        <v>7.1368</v>
      </c>
      <c r="DU27" s="181">
        <f t="shared" si="21"/>
        <v>4.14422e-5</v>
      </c>
      <c r="DV27" s="151">
        <f t="shared" si="22"/>
        <v>3381.06617795398</v>
      </c>
      <c r="DX27" s="172"/>
      <c r="DY27" s="168"/>
      <c r="DZ27" s="149"/>
      <c r="EA27" s="181"/>
      <c r="EB27" s="151"/>
      <c r="ED27" s="172"/>
      <c r="EE27" s="168"/>
      <c r="EF27" s="149"/>
      <c r="EG27" s="181"/>
      <c r="EH27" s="151"/>
      <c r="EJ27" s="172">
        <v>45231</v>
      </c>
      <c r="EK27" s="168">
        <v>717.78</v>
      </c>
      <c r="EL27" s="149">
        <f t="shared" si="29"/>
        <v>7.1778</v>
      </c>
      <c r="EM27" s="181">
        <f t="shared" si="30"/>
        <v>4.12031e-5</v>
      </c>
      <c r="EN27" s="151">
        <f t="shared" si="31"/>
        <v>3381.26146145395</v>
      </c>
      <c r="EP27" s="172"/>
      <c r="EQ27" s="168"/>
      <c r="ER27" s="149"/>
      <c r="ES27" s="181"/>
      <c r="ET27" s="151"/>
      <c r="EV27" s="172"/>
      <c r="EW27" s="168"/>
      <c r="EX27" s="149"/>
      <c r="EY27" s="181"/>
      <c r="EZ27" s="151"/>
      <c r="FB27" s="172"/>
      <c r="FC27" s="168"/>
      <c r="FD27" s="149"/>
      <c r="FE27" s="181"/>
      <c r="FF27" s="151"/>
      <c r="FH27" s="172"/>
      <c r="FI27" s="168"/>
      <c r="FJ27" s="149"/>
      <c r="FK27" s="181"/>
      <c r="FL27" s="151"/>
      <c r="FN27" s="172"/>
      <c r="FO27" s="168"/>
      <c r="FP27" s="149"/>
      <c r="FQ27" s="181"/>
      <c r="FR27" s="151"/>
      <c r="FT27" s="172"/>
      <c r="FU27" s="168"/>
      <c r="FV27" s="149"/>
      <c r="FW27" s="181"/>
      <c r="FX27" s="151"/>
      <c r="FZ27" s="172">
        <v>45475</v>
      </c>
      <c r="GA27" s="168">
        <v>712.91</v>
      </c>
      <c r="GB27" s="149">
        <f t="shared" si="50"/>
        <v>7.1291</v>
      </c>
      <c r="GC27" s="181">
        <f t="shared" si="51"/>
        <v>3.95491e-5</v>
      </c>
      <c r="GD27" s="151">
        <f t="shared" si="52"/>
        <v>3546.73457370189</v>
      </c>
      <c r="GF27" s="172">
        <v>45505</v>
      </c>
      <c r="GG27" s="168">
        <v>713.23</v>
      </c>
      <c r="GH27" s="149">
        <f t="shared" si="53"/>
        <v>7.1323</v>
      </c>
      <c r="GI27" s="181">
        <f t="shared" si="54"/>
        <v>4.01929e-5</v>
      </c>
      <c r="GJ27" s="151">
        <f t="shared" si="55"/>
        <v>3488.35805031343</v>
      </c>
      <c r="GL27" s="172"/>
      <c r="GM27" s="168"/>
      <c r="GN27" s="149"/>
      <c r="GO27" s="181"/>
      <c r="GP27" s="151"/>
      <c r="GR27" s="172"/>
      <c r="GS27" s="168"/>
      <c r="GT27" s="149"/>
      <c r="GU27" s="181"/>
      <c r="GV27" s="151"/>
      <c r="GX27" s="172"/>
      <c r="GY27" s="168"/>
      <c r="GZ27" s="149"/>
      <c r="HA27" s="181"/>
      <c r="HB27" s="151"/>
      <c r="HD27" s="147">
        <v>45628</v>
      </c>
      <c r="HE27" s="152">
        <v>718.65</v>
      </c>
      <c r="HF27" s="149">
        <f t="shared" si="60"/>
        <v>7.1865</v>
      </c>
      <c r="HG27" s="181">
        <f>HG$2</f>
        <v>3.92387679026846e-5</v>
      </c>
      <c r="HH27" s="151">
        <f t="shared" si="61"/>
        <v>3546.23251930733</v>
      </c>
      <c r="HJ27" s="147"/>
      <c r="HK27" s="152"/>
      <c r="HL27" s="149"/>
      <c r="HM27" s="181"/>
      <c r="HN27" s="151"/>
      <c r="HP27" s="147"/>
      <c r="HQ27" s="152"/>
      <c r="HR27" s="149"/>
      <c r="HS27" s="181"/>
      <c r="HT27" s="151"/>
      <c r="HV27" s="147"/>
      <c r="HW27" s="152"/>
      <c r="HX27" s="149"/>
      <c r="HY27" s="181"/>
      <c r="HZ27" s="151"/>
      <c r="IB27" s="147"/>
      <c r="IC27" s="152"/>
      <c r="ID27" s="149"/>
      <c r="IE27" s="181"/>
      <c r="IF27" s="151"/>
      <c r="IH27" s="147"/>
      <c r="II27" s="152"/>
      <c r="IJ27" s="149"/>
      <c r="IK27" s="181"/>
      <c r="IL27" s="151"/>
      <c r="IN27" s="147"/>
      <c r="IO27" s="152"/>
      <c r="IP27" s="149"/>
      <c r="IQ27" s="181"/>
      <c r="IR27" s="151"/>
      <c r="IT27" s="147">
        <v>45840</v>
      </c>
      <c r="IU27" s="152">
        <v>715.46</v>
      </c>
      <c r="IV27" s="149">
        <f t="shared" si="72"/>
        <v>7.1546</v>
      </c>
      <c r="IW27" s="181">
        <f>IW$2</f>
        <v>3.81279191688141e-5</v>
      </c>
      <c r="IX27" s="151">
        <f t="shared" si="73"/>
        <v>3665.82338635257</v>
      </c>
      <c r="IZ27" s="147"/>
      <c r="JA27" s="152"/>
      <c r="JB27" s="149"/>
      <c r="JC27" s="181"/>
      <c r="JD27" s="151"/>
      <c r="JF27" s="147">
        <v>45901</v>
      </c>
      <c r="JG27" s="152">
        <v>710.72</v>
      </c>
      <c r="JH27" s="149">
        <f t="shared" si="76"/>
        <v>7.1072</v>
      </c>
      <c r="JI27" s="181">
        <f>JI$2</f>
        <v>3.78486809734709e-5</v>
      </c>
      <c r="JJ27" s="151">
        <f t="shared" si="77"/>
        <v>3717.49774876154</v>
      </c>
      <c r="JL27" s="147"/>
      <c r="JM27" s="152"/>
      <c r="JN27" s="149"/>
      <c r="JO27" s="181"/>
      <c r="JP27" s="151"/>
      <c r="JR27" s="147"/>
      <c r="JS27" s="152"/>
      <c r="JT27" s="149"/>
      <c r="JU27" s="181"/>
      <c r="JV27" s="151"/>
      <c r="JX27" s="147">
        <v>45993</v>
      </c>
      <c r="JY27" s="152">
        <v>707.94</v>
      </c>
      <c r="JZ27" s="149">
        <f t="shared" si="82"/>
        <v>7.0794</v>
      </c>
      <c r="KA27" s="181">
        <f>KA$2</f>
        <v>3.80734818199161e-5</v>
      </c>
      <c r="KB27" s="151">
        <f t="shared" si="83"/>
        <v>3710.06017459071</v>
      </c>
      <c r="KD27" s="147"/>
      <c r="KE27" s="152"/>
      <c r="KF27" s="149"/>
      <c r="KG27" s="181"/>
      <c r="KH27" s="151"/>
      <c r="KJ27" s="147"/>
      <c r="KK27" s="152"/>
      <c r="KL27" s="149"/>
      <c r="KM27" s="181"/>
      <c r="KN27" s="151"/>
      <c r="KP27" s="147">
        <v>46083</v>
      </c>
      <c r="KQ27" s="152">
        <v>692.36</v>
      </c>
      <c r="KR27" s="149">
        <f t="shared" si="140"/>
        <v>6.9236</v>
      </c>
      <c r="KS27" s="181">
        <f t="shared" si="141"/>
        <v>3.79578667678839e-5</v>
      </c>
      <c r="KT27" s="151">
        <f t="shared" si="142"/>
        <v>3805.10139233962</v>
      </c>
      <c r="KV27" s="147"/>
      <c r="KW27" s="152"/>
      <c r="KX27" s="149"/>
      <c r="KY27" s="181"/>
      <c r="KZ27" s="151"/>
      <c r="LB27" s="147"/>
      <c r="LC27" s="152"/>
      <c r="LD27" s="149"/>
      <c r="LE27" s="181"/>
      <c r="LF27" s="151"/>
      <c r="LH27" s="147"/>
      <c r="LI27" s="152"/>
      <c r="LJ27" s="149"/>
      <c r="LK27" s="181"/>
      <c r="LL27" s="151"/>
    </row>
    <row r="28" spans="2:324">
      <c r="B28" s="168" t="s">
        <v>659</v>
      </c>
      <c r="C28" s="168" t="s">
        <v>660</v>
      </c>
      <c r="D28" s="149">
        <f t="shared" si="96"/>
        <v>6.3693</v>
      </c>
      <c r="E28" s="181">
        <v>4.39174352217831e-5</v>
      </c>
      <c r="F28" s="151">
        <f t="shared" si="129"/>
        <v>3574.96114172672</v>
      </c>
      <c r="H28" s="168"/>
      <c r="I28" s="168"/>
      <c r="J28" s="149"/>
      <c r="K28" s="181"/>
      <c r="L28" s="151"/>
      <c r="N28" s="168"/>
      <c r="O28" s="168"/>
      <c r="P28" s="149"/>
      <c r="Q28" s="181"/>
      <c r="R28" s="151"/>
      <c r="T28" s="168" t="s">
        <v>661</v>
      </c>
      <c r="U28" s="168" t="s">
        <v>662</v>
      </c>
      <c r="V28" s="149">
        <f t="shared" si="103"/>
        <v>6.3014</v>
      </c>
      <c r="W28" s="181">
        <v>4.37512305033579e-5</v>
      </c>
      <c r="X28" s="151">
        <f t="shared" si="132"/>
        <v>3627.20982638779</v>
      </c>
      <c r="Z28" s="168"/>
      <c r="AA28" s="168"/>
      <c r="AB28" s="149"/>
      <c r="AC28" s="181"/>
      <c r="AD28" s="151"/>
      <c r="AF28" s="168"/>
      <c r="AG28" s="168"/>
      <c r="AH28" s="149"/>
      <c r="AI28" s="181"/>
      <c r="AJ28" s="151"/>
      <c r="AL28" s="168"/>
      <c r="AM28" s="168"/>
      <c r="AN28" s="149"/>
      <c r="AO28" s="181"/>
      <c r="AP28" s="151"/>
      <c r="AR28" s="168"/>
      <c r="AS28" s="168"/>
      <c r="AT28" s="149"/>
      <c r="AU28" s="181"/>
      <c r="AV28" s="151"/>
      <c r="AX28" s="168" t="s">
        <v>663</v>
      </c>
      <c r="AY28" s="168" t="s">
        <v>664</v>
      </c>
      <c r="AZ28" s="149">
        <f t="shared" si="143"/>
        <v>6.7467</v>
      </c>
      <c r="BA28" s="181">
        <v>4.26985482493595e-5</v>
      </c>
      <c r="BB28" s="151">
        <f t="shared" si="144"/>
        <v>3471.32672269406</v>
      </c>
      <c r="BD28" s="168"/>
      <c r="BE28" s="168"/>
      <c r="BF28" s="149"/>
      <c r="BG28" s="181"/>
      <c r="BH28" s="151"/>
      <c r="BJ28" s="168"/>
      <c r="BK28" s="168"/>
      <c r="BL28" s="149"/>
      <c r="BM28" s="181"/>
      <c r="BN28" s="151"/>
      <c r="BP28" s="168"/>
      <c r="BQ28" s="168"/>
      <c r="BR28" s="149"/>
      <c r="BS28" s="181"/>
      <c r="BT28" s="151"/>
      <c r="BV28" s="168"/>
      <c r="BW28" s="168"/>
      <c r="BX28" s="149"/>
      <c r="BY28" s="181"/>
      <c r="BZ28" s="151"/>
      <c r="CB28" s="168"/>
      <c r="CC28" s="168"/>
      <c r="CD28" s="149"/>
      <c r="CE28" s="181"/>
      <c r="CF28" s="151"/>
      <c r="CH28" s="168"/>
      <c r="CI28" s="168"/>
      <c r="CJ28" s="149"/>
      <c r="CK28" s="181"/>
      <c r="CL28" s="151"/>
      <c r="CN28" s="172">
        <v>44986</v>
      </c>
      <c r="CO28" s="168">
        <v>694</v>
      </c>
      <c r="CP28" s="149">
        <f t="shared" si="5"/>
        <v>6.94</v>
      </c>
      <c r="CQ28" s="181">
        <f t="shared" si="6"/>
        <v>4.25894e-5</v>
      </c>
      <c r="CR28" s="151">
        <f t="shared" si="7"/>
        <v>3383.28830695368</v>
      </c>
      <c r="CT28" s="172"/>
      <c r="CU28" s="168"/>
      <c r="CV28" s="149"/>
      <c r="CW28" s="181"/>
      <c r="CX28" s="151"/>
      <c r="CZ28" s="172"/>
      <c r="DA28" s="168"/>
      <c r="DB28" s="149"/>
      <c r="DC28" s="181"/>
      <c r="DD28" s="151"/>
      <c r="DF28" s="172"/>
      <c r="DG28" s="168"/>
      <c r="DH28" s="149"/>
      <c r="DI28" s="181"/>
      <c r="DJ28" s="151"/>
      <c r="DL28" s="172"/>
      <c r="DM28" s="168"/>
      <c r="DN28" s="149"/>
      <c r="DO28" s="181"/>
      <c r="DP28" s="151"/>
      <c r="DR28" s="172">
        <v>45139</v>
      </c>
      <c r="DS28" s="168">
        <v>712.83</v>
      </c>
      <c r="DT28" s="149">
        <f t="shared" si="20"/>
        <v>7.1283</v>
      </c>
      <c r="DU28" s="181">
        <f t="shared" si="21"/>
        <v>4.14422e-5</v>
      </c>
      <c r="DV28" s="151">
        <f t="shared" si="22"/>
        <v>3385.09786328044</v>
      </c>
      <c r="DX28" s="172"/>
      <c r="DY28" s="168"/>
      <c r="DZ28" s="149"/>
      <c r="EA28" s="181"/>
      <c r="EB28" s="151"/>
      <c r="ED28" s="172"/>
      <c r="EE28" s="168"/>
      <c r="EF28" s="149"/>
      <c r="EG28" s="181"/>
      <c r="EH28" s="151"/>
      <c r="EJ28" s="172"/>
      <c r="EK28" s="168"/>
      <c r="EL28" s="149"/>
      <c r="EM28" s="181"/>
      <c r="EN28" s="151"/>
      <c r="EP28" s="172"/>
      <c r="EQ28" s="168"/>
      <c r="ER28" s="149"/>
      <c r="ES28" s="181"/>
      <c r="ET28" s="151"/>
      <c r="EV28" s="172"/>
      <c r="EW28" s="168"/>
      <c r="EX28" s="149"/>
      <c r="EY28" s="181"/>
      <c r="EZ28" s="151"/>
      <c r="FB28" s="172"/>
      <c r="FC28" s="168"/>
      <c r="FD28" s="149"/>
      <c r="FE28" s="181"/>
      <c r="FF28" s="151"/>
      <c r="FH28" s="172"/>
      <c r="FI28" s="168"/>
      <c r="FJ28" s="149"/>
      <c r="FK28" s="181"/>
      <c r="FL28" s="151"/>
      <c r="FN28" s="172"/>
      <c r="FO28" s="168"/>
      <c r="FP28" s="149"/>
      <c r="FQ28" s="181"/>
      <c r="FR28" s="151"/>
      <c r="FT28" s="172"/>
      <c r="FU28" s="168"/>
      <c r="FV28" s="149"/>
      <c r="FW28" s="181"/>
      <c r="FX28" s="151"/>
      <c r="FZ28" s="172">
        <v>45474</v>
      </c>
      <c r="GA28" s="168">
        <v>712.65</v>
      </c>
      <c r="GB28" s="149">
        <f t="shared" si="50"/>
        <v>7.1265</v>
      </c>
      <c r="GC28" s="181">
        <f t="shared" si="51"/>
        <v>3.95491e-5</v>
      </c>
      <c r="GD28" s="151">
        <f t="shared" si="52"/>
        <v>3548.02854828852</v>
      </c>
      <c r="GF28" s="172"/>
      <c r="GG28" s="168"/>
      <c r="GH28" s="149"/>
      <c r="GI28" s="181"/>
      <c r="GJ28" s="151"/>
      <c r="GL28" s="172"/>
      <c r="GM28" s="168"/>
      <c r="GN28" s="149"/>
      <c r="GO28" s="181"/>
      <c r="GP28" s="151"/>
      <c r="GR28" s="172"/>
      <c r="GS28" s="168"/>
      <c r="GT28" s="149"/>
      <c r="GU28" s="181"/>
      <c r="GV28" s="151"/>
      <c r="GX28" s="172"/>
      <c r="GY28" s="168"/>
      <c r="GZ28" s="149"/>
      <c r="HA28" s="181"/>
      <c r="HB28" s="151"/>
      <c r="HD28" s="172"/>
      <c r="HE28" s="168"/>
      <c r="HF28" s="149"/>
      <c r="HG28" s="181"/>
      <c r="HH28" s="151"/>
      <c r="HJ28" s="172"/>
      <c r="HK28" s="168"/>
      <c r="HL28" s="149"/>
      <c r="HM28" s="181"/>
      <c r="HN28" s="151"/>
      <c r="HP28" s="172"/>
      <c r="HQ28" s="168"/>
      <c r="HR28" s="149"/>
      <c r="HS28" s="181"/>
      <c r="HT28" s="151"/>
      <c r="HV28" s="172"/>
      <c r="HW28" s="168"/>
      <c r="HX28" s="149"/>
      <c r="HY28" s="181"/>
      <c r="HZ28" s="151"/>
      <c r="IB28" s="172"/>
      <c r="IC28" s="168"/>
      <c r="ID28" s="149"/>
      <c r="IE28" s="181"/>
      <c r="IF28" s="151"/>
      <c r="IH28" s="172"/>
      <c r="II28" s="168"/>
      <c r="IJ28" s="149"/>
      <c r="IK28" s="181"/>
      <c r="IL28" s="151"/>
      <c r="IN28" s="172"/>
      <c r="IO28" s="168"/>
      <c r="IP28" s="149"/>
      <c r="IQ28" s="181"/>
      <c r="IR28" s="151"/>
      <c r="IT28" s="147">
        <v>45839</v>
      </c>
      <c r="IU28" s="152">
        <v>715.34</v>
      </c>
      <c r="IV28" s="149">
        <f t="shared" si="72"/>
        <v>7.1534</v>
      </c>
      <c r="IW28" s="181">
        <f>IW$2</f>
        <v>3.81279191688141e-5</v>
      </c>
      <c r="IX28" s="151">
        <f t="shared" si="73"/>
        <v>3666.4383370143</v>
      </c>
      <c r="IZ28" s="147"/>
      <c r="JA28" s="152"/>
      <c r="JB28" s="149"/>
      <c r="JC28" s="181"/>
      <c r="JD28" s="151"/>
      <c r="JF28" s="147"/>
      <c r="JG28" s="152"/>
      <c r="JH28" s="149"/>
      <c r="JI28" s="181"/>
      <c r="JJ28" s="151"/>
      <c r="JL28" s="147"/>
      <c r="JM28" s="152"/>
      <c r="JN28" s="149"/>
      <c r="JO28" s="181"/>
      <c r="JP28" s="151"/>
      <c r="JR28" s="147"/>
      <c r="JS28" s="152"/>
      <c r="JT28" s="149"/>
      <c r="JU28" s="181"/>
      <c r="JV28" s="151"/>
      <c r="JX28" s="147">
        <v>45992</v>
      </c>
      <c r="JY28" s="152">
        <v>707.59</v>
      </c>
      <c r="JZ28" s="149">
        <f t="shared" si="82"/>
        <v>7.0759</v>
      </c>
      <c r="KA28" s="181">
        <f>KA$2</f>
        <v>3.80734818199161e-5</v>
      </c>
      <c r="KB28" s="151">
        <f t="shared" si="83"/>
        <v>3711.89530660375</v>
      </c>
      <c r="KD28" s="147"/>
      <c r="KE28" s="152"/>
      <c r="KF28" s="149"/>
      <c r="KG28" s="181"/>
      <c r="KH28" s="151"/>
      <c r="KJ28" s="147"/>
      <c r="KK28" s="152"/>
      <c r="KL28" s="149"/>
      <c r="KM28" s="181"/>
      <c r="KN28" s="151"/>
      <c r="KP28" s="147"/>
      <c r="KQ28" s="152"/>
      <c r="KR28" s="149"/>
      <c r="KS28" s="181"/>
      <c r="KT28" s="151"/>
      <c r="KV28" s="147"/>
      <c r="KW28" s="152"/>
      <c r="KX28" s="149"/>
      <c r="KY28" s="181"/>
      <c r="KZ28" s="151"/>
      <c r="LB28" s="147"/>
      <c r="LC28" s="152"/>
      <c r="LD28" s="149"/>
      <c r="LE28" s="181"/>
      <c r="LF28" s="151"/>
      <c r="LH28" s="147"/>
      <c r="LI28" s="152"/>
      <c r="LJ28" s="149"/>
      <c r="LK28" s="181"/>
      <c r="LL28" s="151"/>
    </row>
    <row r="29" spans="2:324">
      <c r="B29" s="153" t="s">
        <v>3930</v>
      </c>
      <c r="C29" s="182" t="s">
        <v>62</v>
      </c>
      <c r="D29" s="155">
        <f>D6</f>
        <v>6.3757</v>
      </c>
      <c r="H29" s="153" t="s">
        <v>3930</v>
      </c>
      <c r="I29" s="182" t="s">
        <v>62</v>
      </c>
      <c r="J29" s="155">
        <f>J6</f>
        <v>6.3492</v>
      </c>
      <c r="N29" s="153" t="s">
        <v>3930</v>
      </c>
      <c r="O29" s="182" t="s">
        <v>62</v>
      </c>
      <c r="P29" s="155">
        <f>P6</f>
        <v>6.3222</v>
      </c>
      <c r="T29" s="153" t="s">
        <v>3930</v>
      </c>
      <c r="U29" s="182" t="s">
        <v>62</v>
      </c>
      <c r="V29" s="155">
        <f>V6</f>
        <v>6.3482</v>
      </c>
      <c r="Z29" s="153" t="s">
        <v>3930</v>
      </c>
      <c r="AA29" s="182" t="s">
        <v>62</v>
      </c>
      <c r="AB29" s="155">
        <f>AB6</f>
        <v>6.6177</v>
      </c>
      <c r="AF29" s="153" t="s">
        <v>3930</v>
      </c>
      <c r="AG29" s="182" t="s">
        <v>62</v>
      </c>
      <c r="AH29" s="155">
        <f>AH6</f>
        <v>6.6607</v>
      </c>
      <c r="AL29" s="153" t="s">
        <v>3930</v>
      </c>
      <c r="AM29" s="182" t="s">
        <v>62</v>
      </c>
      <c r="AN29" s="155">
        <f>AN6</f>
        <v>6.7114</v>
      </c>
      <c r="AR29" s="153" t="s">
        <v>3930</v>
      </c>
      <c r="AS29" s="182" t="s">
        <v>62</v>
      </c>
      <c r="AT29" s="155">
        <f>AT6</f>
        <v>6.7437</v>
      </c>
      <c r="AX29" s="153" t="s">
        <v>3930</v>
      </c>
      <c r="AY29" s="182" t="s">
        <v>62</v>
      </c>
      <c r="AZ29" s="155">
        <f>AZ6</f>
        <v>6.8906</v>
      </c>
      <c r="BD29" s="153" t="s">
        <v>3930</v>
      </c>
      <c r="BE29" s="182" t="s">
        <v>62</v>
      </c>
      <c r="BF29" s="155">
        <f>BF6</f>
        <v>7.0998</v>
      </c>
      <c r="BJ29" s="153" t="s">
        <v>3930</v>
      </c>
      <c r="BK29" s="182" t="s">
        <v>62</v>
      </c>
      <c r="BL29" s="155">
        <f>BL6</f>
        <v>7.1768</v>
      </c>
      <c r="BP29" s="153" t="s">
        <v>3930</v>
      </c>
      <c r="BQ29" s="182" t="s">
        <v>62</v>
      </c>
      <c r="BR29" s="155">
        <f>BR6</f>
        <v>7.1769</v>
      </c>
      <c r="BV29" s="153" t="s">
        <v>3930</v>
      </c>
      <c r="BW29" s="182" t="s">
        <v>62</v>
      </c>
      <c r="BX29" s="155">
        <f>BX6</f>
        <v>6.9646</v>
      </c>
      <c r="CB29" s="153" t="s">
        <v>3930</v>
      </c>
      <c r="CC29" s="182" t="s">
        <v>62</v>
      </c>
      <c r="CD29" s="155">
        <f>CD6</f>
        <v>6.7604</v>
      </c>
      <c r="CH29" s="153" t="s">
        <v>3930</v>
      </c>
      <c r="CI29" s="182" t="s">
        <v>62</v>
      </c>
      <c r="CJ29" s="155">
        <f>CJ6</f>
        <v>6.9519</v>
      </c>
      <c r="CN29" s="153" t="s">
        <v>3930</v>
      </c>
      <c r="CO29" s="182" t="s">
        <v>62</v>
      </c>
      <c r="CP29" s="155">
        <f>CP6</f>
        <v>6.8717</v>
      </c>
      <c r="CT29" s="153" t="s">
        <v>3930</v>
      </c>
      <c r="CU29" s="182" t="s">
        <v>62</v>
      </c>
      <c r="CV29" s="155">
        <f>CV6</f>
        <v>6.924</v>
      </c>
      <c r="CZ29" s="153" t="s">
        <v>3930</v>
      </c>
      <c r="DA29" s="182" t="s">
        <v>62</v>
      </c>
      <c r="DB29" s="155">
        <f>DB6</f>
        <v>7.0821</v>
      </c>
      <c r="DF29" s="153" t="s">
        <v>3930</v>
      </c>
      <c r="DG29" s="182" t="s">
        <v>62</v>
      </c>
      <c r="DH29" s="155">
        <f>DH6</f>
        <v>7.2258</v>
      </c>
      <c r="DL29" s="153" t="s">
        <v>3930</v>
      </c>
      <c r="DM29" s="182" t="s">
        <v>62</v>
      </c>
      <c r="DN29" s="155">
        <f>DN6</f>
        <v>7.1305</v>
      </c>
      <c r="DR29" s="153" t="s">
        <v>3930</v>
      </c>
      <c r="DS29" s="182" t="s">
        <v>62</v>
      </c>
      <c r="DT29" s="155">
        <f>DT6</f>
        <v>7.1811</v>
      </c>
      <c r="DX29" s="153" t="s">
        <v>3930</v>
      </c>
      <c r="DY29" s="182" t="s">
        <v>62</v>
      </c>
      <c r="DZ29" s="155">
        <f>DZ6</f>
        <v>7.1798</v>
      </c>
      <c r="ED29" s="153" t="s">
        <v>3930</v>
      </c>
      <c r="EE29" s="182" t="s">
        <v>62</v>
      </c>
      <c r="EF29" s="155">
        <f>EF6</f>
        <v>7.1779</v>
      </c>
      <c r="EJ29" s="153" t="s">
        <v>3930</v>
      </c>
      <c r="EK29" s="182" t="s">
        <v>62</v>
      </c>
      <c r="EL29" s="155">
        <f>EL6</f>
        <v>7.1018</v>
      </c>
      <c r="EP29" s="153" t="s">
        <v>3930</v>
      </c>
      <c r="EQ29" s="182" t="s">
        <v>62</v>
      </c>
      <c r="ER29" s="155">
        <f>ER6</f>
        <v>7.0827</v>
      </c>
      <c r="EV29" s="153" t="s">
        <v>3930</v>
      </c>
      <c r="EW29" s="182" t="s">
        <v>62</v>
      </c>
      <c r="EX29" s="155">
        <f>EX6</f>
        <v>7.1036</v>
      </c>
      <c r="FB29" s="153" t="s">
        <v>3930</v>
      </c>
      <c r="FC29" s="182" t="s">
        <v>62</v>
      </c>
      <c r="FD29" s="155">
        <f>FD6</f>
        <v>7.095</v>
      </c>
      <c r="FH29" s="153" t="s">
        <v>3930</v>
      </c>
      <c r="FI29" s="182" t="s">
        <v>62</v>
      </c>
      <c r="FJ29" s="155">
        <f>FJ6</f>
        <v>7.1063</v>
      </c>
      <c r="FN29" s="153" t="s">
        <v>3930</v>
      </c>
      <c r="FO29" s="182" t="s">
        <v>62</v>
      </c>
      <c r="FP29" s="155">
        <f>FP6</f>
        <v>7.1088</v>
      </c>
      <c r="FT29" s="153" t="s">
        <v>3930</v>
      </c>
      <c r="FU29" s="182" t="s">
        <v>62</v>
      </c>
      <c r="FV29" s="155">
        <f>FV6</f>
        <v>7.1268</v>
      </c>
      <c r="FZ29" s="153" t="s">
        <v>3930</v>
      </c>
      <c r="GA29" s="182" t="s">
        <v>62</v>
      </c>
      <c r="GB29" s="155">
        <f>GB6</f>
        <v>7.1346</v>
      </c>
      <c r="GF29" s="153" t="s">
        <v>3930</v>
      </c>
      <c r="GG29" s="182" t="s">
        <v>62</v>
      </c>
      <c r="GH29" s="155">
        <f>GH6</f>
        <v>7.1124</v>
      </c>
      <c r="GI29" s="135"/>
      <c r="GJ29" s="135"/>
      <c r="GL29" s="153" t="s">
        <v>3930</v>
      </c>
      <c r="GM29" s="182" t="s">
        <v>62</v>
      </c>
      <c r="GN29" s="155">
        <f>GN6</f>
        <v>7.0074</v>
      </c>
      <c r="GO29" s="135"/>
      <c r="GP29" s="135"/>
      <c r="GR29" s="153" t="s">
        <v>3930</v>
      </c>
      <c r="GS29" s="182" t="s">
        <v>62</v>
      </c>
      <c r="GT29" s="155">
        <f>GT6</f>
        <v>7.125</v>
      </c>
      <c r="GU29" s="135"/>
      <c r="GV29" s="135"/>
      <c r="GX29" s="153" t="s">
        <v>3930</v>
      </c>
      <c r="GY29" s="182" t="s">
        <v>62</v>
      </c>
      <c r="GZ29" s="155">
        <f>GZ6</f>
        <v>7.1877</v>
      </c>
      <c r="HA29" s="135"/>
      <c r="HB29" s="135"/>
      <c r="HD29" s="153" t="s">
        <v>3930</v>
      </c>
      <c r="HE29" s="182" t="s">
        <v>62</v>
      </c>
      <c r="HF29" s="155">
        <f>HF6</f>
        <v>7.1884</v>
      </c>
      <c r="HG29" s="135"/>
      <c r="HH29" s="135"/>
      <c r="HJ29" s="153" t="s">
        <v>3930</v>
      </c>
      <c r="HK29" s="182" t="s">
        <v>62</v>
      </c>
      <c r="HL29" s="155">
        <f>HL6</f>
        <v>7.1889</v>
      </c>
      <c r="HM29" s="135"/>
      <c r="HN29" s="135"/>
      <c r="HP29" s="153" t="s">
        <v>3930</v>
      </c>
      <c r="HQ29" s="182" t="s">
        <v>62</v>
      </c>
      <c r="HR29" s="155">
        <f>HR6</f>
        <v>7.1738</v>
      </c>
      <c r="HS29" s="135"/>
      <c r="HT29" s="135"/>
      <c r="HV29" s="153" t="s">
        <v>3930</v>
      </c>
      <c r="HW29" s="182" t="s">
        <v>62</v>
      </c>
      <c r="HX29" s="155">
        <f>HX6</f>
        <v>7.1782</v>
      </c>
      <c r="HY29" s="135"/>
      <c r="HZ29" s="135"/>
      <c r="IB29" s="153" t="s">
        <v>3930</v>
      </c>
      <c r="IC29" s="182" t="s">
        <v>62</v>
      </c>
      <c r="ID29" s="155">
        <f>ID6</f>
        <v>7.2014</v>
      </c>
      <c r="IE29" s="135"/>
      <c r="IF29" s="135"/>
      <c r="IH29" s="153" t="s">
        <v>3930</v>
      </c>
      <c r="II29" s="182" t="s">
        <v>62</v>
      </c>
      <c r="IJ29" s="155">
        <f>IJ6</f>
        <v>7.1848</v>
      </c>
      <c r="IK29" s="135"/>
      <c r="IL29" s="135"/>
      <c r="IN29" s="153" t="s">
        <v>3930</v>
      </c>
      <c r="IO29" s="182" t="s">
        <v>62</v>
      </c>
      <c r="IP29" s="155">
        <f>IP6</f>
        <v>7.1586</v>
      </c>
      <c r="IQ29" s="135"/>
      <c r="IR29" s="135"/>
      <c r="IT29" s="153" t="s">
        <v>3930</v>
      </c>
      <c r="IU29" s="182" t="s">
        <v>62</v>
      </c>
      <c r="IV29" s="155">
        <f>IV6</f>
        <v>7.1494</v>
      </c>
      <c r="IW29" s="135"/>
      <c r="IX29" s="135"/>
      <c r="IZ29" s="153" t="s">
        <v>3930</v>
      </c>
      <c r="JA29" s="182" t="s">
        <v>62</v>
      </c>
      <c r="JB29" s="155">
        <f>JB6</f>
        <v>7.103</v>
      </c>
      <c r="JC29" s="135"/>
      <c r="JD29" s="135"/>
      <c r="JF29" s="153" t="s">
        <v>3930</v>
      </c>
      <c r="JG29" s="182" t="s">
        <v>62</v>
      </c>
      <c r="JH29" s="155">
        <f>JH6</f>
        <v>7.1055</v>
      </c>
      <c r="JI29" s="135"/>
      <c r="JJ29" s="135"/>
      <c r="JL29" s="153" t="s">
        <v>3930</v>
      </c>
      <c r="JM29" s="182" t="s">
        <v>62</v>
      </c>
      <c r="JN29" s="155">
        <f>JN6</f>
        <v>7.088</v>
      </c>
      <c r="JO29" s="135"/>
      <c r="JP29" s="135"/>
      <c r="JR29" s="153" t="s">
        <v>3930</v>
      </c>
      <c r="JS29" s="182" t="s">
        <v>62</v>
      </c>
      <c r="JT29" s="155">
        <f>JT6</f>
        <v>7.0789</v>
      </c>
      <c r="JU29" s="135"/>
      <c r="JV29" s="135"/>
      <c r="JX29" s="153" t="s">
        <v>3930</v>
      </c>
      <c r="JY29" s="182" t="s">
        <v>62</v>
      </c>
      <c r="JZ29" s="155">
        <f>JZ6</f>
        <v>7.0288</v>
      </c>
      <c r="KA29" s="135"/>
      <c r="KB29" s="135"/>
      <c r="KD29" s="153" t="s">
        <v>3930</v>
      </c>
      <c r="KE29" s="182" t="s">
        <v>62</v>
      </c>
      <c r="KF29" s="155">
        <f>KF6</f>
        <v>6.9678</v>
      </c>
      <c r="KG29" s="135"/>
      <c r="KH29" s="135"/>
      <c r="KJ29" s="153" t="s">
        <v>3930</v>
      </c>
      <c r="KK29" s="182" t="s">
        <v>62</v>
      </c>
      <c r="KL29" s="155">
        <f>KL6</f>
        <v>6.9228</v>
      </c>
      <c r="KM29" s="135"/>
      <c r="KN29" s="135"/>
      <c r="KP29" s="153" t="s">
        <v>3930</v>
      </c>
      <c r="KQ29" s="182" t="s">
        <v>62</v>
      </c>
      <c r="KR29" s="155">
        <f>KR6</f>
        <v>6.9194</v>
      </c>
      <c r="KS29" s="135"/>
      <c r="KT29" s="135"/>
      <c r="KV29" s="153" t="s">
        <v>3930</v>
      </c>
      <c r="KW29" s="182" t="s">
        <v>62</v>
      </c>
      <c r="KX29" s="155">
        <f>KX6</f>
        <v>6.8628</v>
      </c>
      <c r="KY29" s="135"/>
      <c r="KZ29" s="135"/>
      <c r="LB29" s="153" t="s">
        <v>3930</v>
      </c>
      <c r="LC29" s="182" t="s">
        <v>62</v>
      </c>
      <c r="LD29" s="155">
        <f>LD6</f>
        <v>6.8176</v>
      </c>
      <c r="LE29" s="135"/>
      <c r="LF29" s="135"/>
      <c r="LH29" s="153" t="s">
        <v>3930</v>
      </c>
      <c r="LI29" s="182" t="s">
        <v>62</v>
      </c>
      <c r="LJ29" s="155">
        <f>LJ6</f>
        <v>6.8109</v>
      </c>
      <c r="LK29" s="135"/>
      <c r="LL29" s="135"/>
    </row>
    <row r="30" spans="2:324">
      <c r="B30" s="158"/>
      <c r="C30" s="137" t="s">
        <v>63</v>
      </c>
      <c r="D30" s="159">
        <f>AVERAGE(D6:D28)</f>
        <v>6.37001304347826</v>
      </c>
      <c r="E30" s="156"/>
      <c r="F30" s="157"/>
      <c r="H30" s="158"/>
      <c r="I30" s="137" t="s">
        <v>63</v>
      </c>
      <c r="J30" s="159">
        <f>AVERAGE(J6:J28)</f>
        <v>6.36412857142857</v>
      </c>
      <c r="K30" s="156"/>
      <c r="L30" s="157"/>
      <c r="N30" s="158"/>
      <c r="O30" s="137" t="s">
        <v>63</v>
      </c>
      <c r="P30" s="159">
        <f>AVERAGE(P6:P28)</f>
        <v>6.34704375</v>
      </c>
      <c r="Q30" s="156"/>
      <c r="R30" s="157"/>
      <c r="T30" s="158"/>
      <c r="U30" s="137" t="s">
        <v>63</v>
      </c>
      <c r="V30" s="159">
        <f>AVERAGE(V6:V28)</f>
        <v>6.34572173913044</v>
      </c>
      <c r="W30" s="156"/>
      <c r="X30" s="157"/>
      <c r="Z30" s="158"/>
      <c r="AA30" s="137" t="s">
        <v>63</v>
      </c>
      <c r="AB30" s="159">
        <f>AVERAGE(AB6:AB28)</f>
        <v>6.42801578947368</v>
      </c>
      <c r="AC30" s="156"/>
      <c r="AD30" s="157"/>
      <c r="AF30" s="158"/>
      <c r="AG30" s="137" t="s">
        <v>63</v>
      </c>
      <c r="AH30" s="159">
        <f>AVERAGE(AH6:AH28)</f>
        <v>6.70712631578947</v>
      </c>
      <c r="AI30" s="156"/>
      <c r="AJ30" s="157"/>
      <c r="AL30" s="158"/>
      <c r="AM30" s="137" t="s">
        <v>63</v>
      </c>
      <c r="AN30" s="159">
        <f>AVERAGE(AN6:AN28)</f>
        <v>6.69912857142857</v>
      </c>
      <c r="AO30" s="156"/>
      <c r="AP30" s="157"/>
      <c r="AR30" s="158"/>
      <c r="AS30" s="137" t="s">
        <v>63</v>
      </c>
      <c r="AT30" s="159">
        <f>AVERAGE(AT6:AT28)</f>
        <v>6.73244761904762</v>
      </c>
      <c r="AU30" s="156"/>
      <c r="AV30" s="157"/>
      <c r="AX30" s="158"/>
      <c r="AY30" s="137" t="s">
        <v>63</v>
      </c>
      <c r="AZ30" s="159">
        <f>AVERAGE(AZ6:AZ28)</f>
        <v>6.79486086956522</v>
      </c>
      <c r="BA30" s="156"/>
      <c r="BB30" s="157"/>
      <c r="BD30" s="158"/>
      <c r="BE30" s="137" t="s">
        <v>63</v>
      </c>
      <c r="BF30" s="159">
        <f>AVERAGE(BF6:BF28)</f>
        <v>6.96206190476191</v>
      </c>
      <c r="BG30" s="156"/>
      <c r="BH30" s="157"/>
      <c r="BJ30" s="158"/>
      <c r="BK30" s="137" t="s">
        <v>63</v>
      </c>
      <c r="BL30" s="159">
        <f>AVERAGE(BL6:BL28)</f>
        <v>7.12869375</v>
      </c>
      <c r="BM30" s="156"/>
      <c r="BN30" s="157"/>
      <c r="BP30" s="158"/>
      <c r="BQ30" s="137" t="s">
        <v>63</v>
      </c>
      <c r="BR30" s="159">
        <f>AVERAGE(BR6:BR28)</f>
        <v>7.16278636363636</v>
      </c>
      <c r="BS30" s="156"/>
      <c r="BT30" s="157"/>
      <c r="BV30" s="158"/>
      <c r="BW30" s="137" t="s">
        <v>63</v>
      </c>
      <c r="BX30" s="159">
        <f>AVERAGE(BX6:BX28)</f>
        <v>6.98325909090909</v>
      </c>
      <c r="BY30" s="156"/>
      <c r="BZ30" s="157"/>
      <c r="CB30" s="158"/>
      <c r="CC30" s="137" t="s">
        <v>63</v>
      </c>
      <c r="CD30" s="159">
        <f>AVERAGE(CD6:CD28)</f>
        <v>6.79758125</v>
      </c>
      <c r="CE30" s="156"/>
      <c r="CF30" s="157"/>
      <c r="CH30" s="158"/>
      <c r="CI30" s="137" t="s">
        <v>63</v>
      </c>
      <c r="CJ30" s="159">
        <f>AVERAGE(CJ6:CJ28)</f>
        <v>6.829585</v>
      </c>
      <c r="CK30" s="156"/>
      <c r="CL30" s="157"/>
      <c r="CN30" s="158"/>
      <c r="CO30" s="137" t="s">
        <v>63</v>
      </c>
      <c r="CP30" s="159">
        <f>AVERAGE(CP6:CP28)</f>
        <v>6.89815217391304</v>
      </c>
      <c r="CQ30" s="156"/>
      <c r="CR30" s="157"/>
      <c r="CT30" s="158"/>
      <c r="CU30" s="137" t="s">
        <v>63</v>
      </c>
      <c r="CV30" s="159">
        <f>AVERAGE(CV6:CV28)</f>
        <v>6.88516842105263</v>
      </c>
      <c r="CW30" s="156"/>
      <c r="CX30" s="157"/>
      <c r="CZ30" s="158"/>
      <c r="DA30" s="137" t="s">
        <v>63</v>
      </c>
      <c r="DB30" s="159">
        <f>AVERAGE(DB6:DB28)</f>
        <v>6.991195</v>
      </c>
      <c r="DC30" s="156"/>
      <c r="DD30" s="157"/>
      <c r="DF30" s="158"/>
      <c r="DG30" s="137" t="s">
        <v>63</v>
      </c>
      <c r="DH30" s="159">
        <f>AVERAGE(DH6:DH28)</f>
        <v>7.149205</v>
      </c>
      <c r="DI30" s="156"/>
      <c r="DJ30" s="157"/>
      <c r="DL30" s="158"/>
      <c r="DM30" s="137" t="s">
        <v>63</v>
      </c>
      <c r="DN30" s="159">
        <f>AVERAGE(DN6:DN28)</f>
        <v>7.16186666666667</v>
      </c>
      <c r="DO30" s="156"/>
      <c r="DP30" s="157"/>
      <c r="DR30" s="158"/>
      <c r="DS30" s="137" t="s">
        <v>63</v>
      </c>
      <c r="DT30" s="159">
        <f>AVERAGE(DT6:DT28)</f>
        <v>7.17326956521739</v>
      </c>
      <c r="DU30" s="156"/>
      <c r="DV30" s="157"/>
      <c r="DX30" s="158"/>
      <c r="DY30" s="137" t="s">
        <v>63</v>
      </c>
      <c r="DZ30" s="159">
        <f>AVERAGE(DZ6:DZ28)</f>
        <v>7.183895</v>
      </c>
      <c r="EA30" s="156"/>
      <c r="EB30" s="157"/>
      <c r="ED30" s="158"/>
      <c r="EE30" s="137" t="s">
        <v>63</v>
      </c>
      <c r="EF30" s="159">
        <f>AVERAGE(EF6:EF28)</f>
        <v>7.17862352941176</v>
      </c>
      <c r="EG30" s="156"/>
      <c r="EH30" s="157"/>
      <c r="EJ30" s="158"/>
      <c r="EK30" s="137" t="s">
        <v>63</v>
      </c>
      <c r="EL30" s="159">
        <f>AVERAGE(EL6:EL28)</f>
        <v>7.15435909090909</v>
      </c>
      <c r="EM30" s="156"/>
      <c r="EN30" s="157"/>
      <c r="EP30" s="158"/>
      <c r="EQ30" s="137" t="s">
        <v>63</v>
      </c>
      <c r="ER30" s="159">
        <f>AVERAGE(ER6:ER28)</f>
        <v>7.10388095238095</v>
      </c>
      <c r="ES30" s="156"/>
      <c r="ET30" s="157"/>
      <c r="EV30" s="158"/>
      <c r="EW30" s="137" t="s">
        <v>63</v>
      </c>
      <c r="EX30" s="159">
        <f>AVERAGE(EX6:EX28)</f>
        <v>7.10509375</v>
      </c>
      <c r="EY30" s="156"/>
      <c r="EZ30" s="157"/>
      <c r="FB30" s="158"/>
      <c r="FC30" s="137" t="s">
        <v>63</v>
      </c>
      <c r="FD30" s="159">
        <f>AVERAGE(FD6:FD28)</f>
        <v>7.0978</v>
      </c>
      <c r="FE30" s="156"/>
      <c r="FF30" s="157"/>
      <c r="FH30" s="158"/>
      <c r="FI30" s="137" t="s">
        <v>63</v>
      </c>
      <c r="FJ30" s="159">
        <f>AVERAGE(FJ6:FJ28)</f>
        <v>7.10066</v>
      </c>
      <c r="FK30" s="156"/>
      <c r="FL30" s="157"/>
      <c r="FN30" s="158"/>
      <c r="FO30" s="137" t="s">
        <v>63</v>
      </c>
      <c r="FP30" s="159">
        <f>AVERAGE(FP6:FP28)</f>
        <v>7.105665</v>
      </c>
      <c r="FQ30" s="156"/>
      <c r="FR30" s="157"/>
      <c r="FT30" s="158"/>
      <c r="FU30" s="137" t="s">
        <v>63</v>
      </c>
      <c r="FV30" s="159">
        <f>AVERAGE(FV6:FV28)</f>
        <v>7.11619473684211</v>
      </c>
      <c r="FW30" s="156"/>
      <c r="FX30" s="157"/>
      <c r="FZ30" s="158"/>
      <c r="GA30" s="137" t="s">
        <v>63</v>
      </c>
      <c r="GB30" s="159">
        <f>AVERAGE(GB6:GB28)</f>
        <v>7.13155217391304</v>
      </c>
      <c r="GC30" s="156"/>
      <c r="GD30" s="157"/>
      <c r="GF30" s="158"/>
      <c r="GG30" s="137" t="s">
        <v>63</v>
      </c>
      <c r="GH30" s="159">
        <f>AVERAGE(GH6:GH28)</f>
        <v>7.13423636363636</v>
      </c>
      <c r="GI30" s="156"/>
      <c r="GJ30" s="157"/>
      <c r="GL30" s="158"/>
      <c r="GM30" s="137" t="s">
        <v>63</v>
      </c>
      <c r="GN30" s="159">
        <f>AVERAGE(GN6:GN28)</f>
        <v>7.07905789473684</v>
      </c>
      <c r="GO30" s="156"/>
      <c r="GP30" s="157"/>
      <c r="GR30" s="158"/>
      <c r="GS30" s="137" t="s">
        <v>63</v>
      </c>
      <c r="GT30" s="159">
        <f>AVERAGE(GT6:GT28)</f>
        <v>7.1058</v>
      </c>
      <c r="GU30" s="156"/>
      <c r="GV30" s="157"/>
      <c r="GX30" s="158"/>
      <c r="GY30" s="137" t="s">
        <v>63</v>
      </c>
      <c r="GZ30" s="159">
        <f>AVERAGE(GZ6:GZ28)</f>
        <v>7.17290952380952</v>
      </c>
      <c r="HA30" s="156"/>
      <c r="HB30" s="157"/>
      <c r="HD30" s="158"/>
      <c r="HE30" s="137" t="s">
        <v>63</v>
      </c>
      <c r="HF30" s="159">
        <f>AVERAGE(HF6:HF28)</f>
        <v>7.18865</v>
      </c>
      <c r="HG30" s="156"/>
      <c r="HH30" s="157"/>
      <c r="HJ30" s="158"/>
      <c r="HK30" s="137" t="s">
        <v>63</v>
      </c>
      <c r="HL30" s="159">
        <f>AVERAGE(HL6:HL28)</f>
        <v>7.18826666666667</v>
      </c>
      <c r="HM30" s="156"/>
      <c r="HN30" s="157"/>
      <c r="HP30" s="158"/>
      <c r="HQ30" s="137" t="s">
        <v>63</v>
      </c>
      <c r="HR30" s="159">
        <f>AVERAGE(HR6:HR28)</f>
        <v>7.17114444444444</v>
      </c>
      <c r="HS30" s="156"/>
      <c r="HT30" s="157"/>
      <c r="HV30" s="158"/>
      <c r="HW30" s="137" t="s">
        <v>63</v>
      </c>
      <c r="HX30" s="159">
        <f>AVERAGE(HX6:HX28)</f>
        <v>7.17372380952381</v>
      </c>
      <c r="HY30" s="156"/>
      <c r="HZ30" s="157"/>
      <c r="IB30" s="158"/>
      <c r="IC30" s="137" t="s">
        <v>63</v>
      </c>
      <c r="ID30" s="159">
        <f>AVERAGE(ID6:ID28)</f>
        <v>7.20337142857143</v>
      </c>
      <c r="IE30" s="156"/>
      <c r="IF30" s="157"/>
      <c r="IH30" s="158"/>
      <c r="II30" s="137" t="s">
        <v>63</v>
      </c>
      <c r="IJ30" s="159">
        <f>AVERAGE(IJ6:IJ28)</f>
        <v>7.19504736842105</v>
      </c>
      <c r="IK30" s="156"/>
      <c r="IL30" s="157"/>
      <c r="IN30" s="158"/>
      <c r="IO30" s="137" t="s">
        <v>63</v>
      </c>
      <c r="IP30" s="159">
        <f>AVERAGE(IP6:IP28)</f>
        <v>7.175685</v>
      </c>
      <c r="IQ30" s="156"/>
      <c r="IR30" s="157"/>
      <c r="IT30" s="158"/>
      <c r="IU30" s="137" t="s">
        <v>63</v>
      </c>
      <c r="IV30" s="159">
        <f>AVERAGE(IV6:IV28)</f>
        <v>7.14909130434783</v>
      </c>
      <c r="IW30" s="156"/>
      <c r="IX30" s="157"/>
      <c r="IZ30" s="158"/>
      <c r="JA30" s="137" t="s">
        <v>63</v>
      </c>
      <c r="JB30" s="159">
        <f>AVERAGE(JB6:JB28)</f>
        <v>7.1309380952381</v>
      </c>
      <c r="JC30" s="156"/>
      <c r="JD30" s="157"/>
      <c r="JF30" s="158"/>
      <c r="JG30" s="137" t="s">
        <v>63</v>
      </c>
      <c r="JH30" s="159">
        <f>AVERAGE(JH6:JH28)</f>
        <v>7.10681818181818</v>
      </c>
      <c r="JI30" s="156"/>
      <c r="JJ30" s="157"/>
      <c r="JL30" s="158"/>
      <c r="JM30" s="137" t="s">
        <v>63</v>
      </c>
      <c r="JN30" s="159">
        <f>AVERAGE(JN6:JN28)</f>
        <v>7.09480588235294</v>
      </c>
      <c r="JO30" s="156"/>
      <c r="JP30" s="157"/>
      <c r="JR30" s="158"/>
      <c r="JS30" s="137" t="s">
        <v>63</v>
      </c>
      <c r="JT30" s="159">
        <f>AVERAGE(JT6:JT28)</f>
        <v>7.0848</v>
      </c>
      <c r="JU30" s="156"/>
      <c r="JV30" s="157"/>
      <c r="JX30" s="158"/>
      <c r="JY30" s="137" t="s">
        <v>63</v>
      </c>
      <c r="JZ30" s="159">
        <f>AVERAGE(JZ6:JZ28)</f>
        <v>7.05934782608696</v>
      </c>
      <c r="KA30" s="156"/>
      <c r="KB30" s="157"/>
      <c r="KD30" s="158"/>
      <c r="KE30" s="137" t="s">
        <v>63</v>
      </c>
      <c r="KF30" s="159">
        <f>AVERAGE(KF6:KF28)</f>
        <v>7.00156</v>
      </c>
      <c r="KG30" s="156"/>
      <c r="KH30" s="157"/>
      <c r="KJ30" s="158"/>
      <c r="KK30" s="137" t="s">
        <v>63</v>
      </c>
      <c r="KL30" s="159">
        <f>AVERAGE(KL6:KL28)</f>
        <v>6.94615</v>
      </c>
      <c r="KM30" s="156"/>
      <c r="KN30" s="157"/>
      <c r="KP30" s="158"/>
      <c r="KQ30" s="137" t="s">
        <v>63</v>
      </c>
      <c r="KR30" s="159">
        <f>AVERAGE(KR6:KR28)</f>
        <v>6.90369090909091</v>
      </c>
      <c r="KS30" s="156"/>
      <c r="KT30" s="157"/>
      <c r="KV30" s="158"/>
      <c r="KW30" s="137" t="s">
        <v>63</v>
      </c>
      <c r="KX30" s="159">
        <f>AVERAGE(KX6:KX28)</f>
        <v>6.86831428571429</v>
      </c>
      <c r="KY30" s="156"/>
      <c r="KZ30" s="157"/>
      <c r="LB30" s="158"/>
      <c r="LC30" s="137" t="s">
        <v>63</v>
      </c>
      <c r="LD30" s="159">
        <f>AVERAGE(LD6:LD28)</f>
        <v>6.83851666666667</v>
      </c>
      <c r="LE30" s="156"/>
      <c r="LF30" s="157"/>
      <c r="LH30" s="158"/>
      <c r="LI30" s="137" t="s">
        <v>63</v>
      </c>
      <c r="LJ30" s="159">
        <f>AVERAGE(LJ6:LJ28)</f>
        <v>6.81537619047619</v>
      </c>
      <c r="LK30" s="156"/>
      <c r="LL30" s="157"/>
    </row>
    <row r="31" spans="2:324">
      <c r="B31" s="160" t="s">
        <v>3943</v>
      </c>
      <c r="C31" s="183" t="s">
        <v>62</v>
      </c>
      <c r="D31" s="162">
        <f>E6</f>
        <v>4.39174352217831e-5</v>
      </c>
      <c r="E31" s="163"/>
      <c r="H31" s="160" t="s">
        <v>3943</v>
      </c>
      <c r="I31" s="183" t="s">
        <v>62</v>
      </c>
      <c r="J31" s="162">
        <f>K6</f>
        <v>4.39174352217831e-5</v>
      </c>
      <c r="K31" s="163"/>
      <c r="N31" s="160" t="s">
        <v>3943</v>
      </c>
      <c r="O31" s="183" t="s">
        <v>62</v>
      </c>
      <c r="P31" s="162">
        <f>Q6</f>
        <v>4.37636761487965e-5</v>
      </c>
      <c r="Q31" s="184">
        <f>ROUND(P31,6)</f>
        <v>4.4e-5</v>
      </c>
      <c r="R31" s="135">
        <f>ROUND(1/P31,6)</f>
        <v>22850</v>
      </c>
      <c r="T31" s="160" t="s">
        <v>3943</v>
      </c>
      <c r="U31" s="183" t="s">
        <v>62</v>
      </c>
      <c r="V31" s="162">
        <f>W6</f>
        <v>4.37512305033579e-5</v>
      </c>
      <c r="W31" s="184">
        <f>ROUND(V31,6)</f>
        <v>4.4e-5</v>
      </c>
      <c r="X31" s="135">
        <f>ROUND(1/V31,6)</f>
        <v>22856.5</v>
      </c>
      <c r="Z31" s="160" t="s">
        <v>3943</v>
      </c>
      <c r="AA31" s="183" t="s">
        <v>62</v>
      </c>
      <c r="AB31" s="162">
        <f>AC6</f>
        <v>4.35587498638789e-5</v>
      </c>
      <c r="AC31" s="184">
        <f>ROUND(AB31,6)</f>
        <v>4.4e-5</v>
      </c>
      <c r="AD31" s="135">
        <f>ROUND(1/AB31,6)</f>
        <v>22957.5</v>
      </c>
      <c r="AF31" s="160" t="s">
        <v>3943</v>
      </c>
      <c r="AG31" s="183" t="s">
        <v>62</v>
      </c>
      <c r="AH31" s="162">
        <f>AI6</f>
        <v>4.31406384814495e-5</v>
      </c>
      <c r="AI31" s="184">
        <f>ROUND(AH31,6)</f>
        <v>4.3e-5</v>
      </c>
      <c r="AJ31" s="135">
        <f>ROUND(1/AH31,6)</f>
        <v>23180</v>
      </c>
      <c r="AL31" s="160" t="s">
        <v>3943</v>
      </c>
      <c r="AM31" s="183" t="s">
        <v>62</v>
      </c>
      <c r="AN31" s="162">
        <f>AO6</f>
        <v>4.29737859905458e-5</v>
      </c>
      <c r="AO31" s="184">
        <f>ROUND(AN31,6)</f>
        <v>4.3e-5</v>
      </c>
      <c r="AP31" s="135">
        <f>ROUND(1/AN31,6)</f>
        <v>23270</v>
      </c>
      <c r="AR31" s="160" t="s">
        <v>3943</v>
      </c>
      <c r="AS31" s="183" t="s">
        <v>62</v>
      </c>
      <c r="AT31" s="162">
        <f>AU6</f>
        <v>4.28027222531353e-5</v>
      </c>
      <c r="AU31" s="184">
        <f>ROUND(AT31,6)</f>
        <v>4.3e-5</v>
      </c>
      <c r="AV31" s="135">
        <f>ROUND(1/AT31,6)</f>
        <v>23363</v>
      </c>
      <c r="AX31" s="160" t="s">
        <v>3943</v>
      </c>
      <c r="AY31" s="183" t="s">
        <v>62</v>
      </c>
      <c r="AZ31" s="162">
        <f>BA6</f>
        <v>4.26985482493595e-5</v>
      </c>
      <c r="BA31" s="184">
        <f>ROUND(AZ31,6)</f>
        <v>4.3e-5</v>
      </c>
      <c r="BB31" s="135">
        <f>ROUND(1/AZ31,6)</f>
        <v>23420</v>
      </c>
      <c r="BD31" s="160" t="s">
        <v>3943</v>
      </c>
      <c r="BE31" s="183" t="s">
        <v>62</v>
      </c>
      <c r="BF31" s="162">
        <f>BG6</f>
        <v>4.19551080344032e-5</v>
      </c>
      <c r="BG31" s="184">
        <f>ROUND(BF31,6)</f>
        <v>4.2e-5</v>
      </c>
      <c r="BH31" s="135">
        <f>ROUND(1/BF31,6)</f>
        <v>23835</v>
      </c>
      <c r="BJ31" s="160" t="s">
        <v>3943</v>
      </c>
      <c r="BK31" s="183" t="s">
        <v>62</v>
      </c>
      <c r="BL31" s="162">
        <f>BM6</f>
        <v>4.02698077116682e-5</v>
      </c>
      <c r="BM31" s="184">
        <f>ROUND(BL31,6)</f>
        <v>4e-5</v>
      </c>
      <c r="BN31" s="135">
        <f>ROUND(1/BL31,6)</f>
        <v>24832.5</v>
      </c>
      <c r="BP31" s="160" t="s">
        <v>3943</v>
      </c>
      <c r="BQ31" s="183" t="s">
        <v>62</v>
      </c>
      <c r="BR31" s="162">
        <f>BS6</f>
        <v>4.03877221324717e-5</v>
      </c>
      <c r="BS31" s="184">
        <f>ROUND(BR31,6)</f>
        <v>4e-5</v>
      </c>
      <c r="BT31" s="135">
        <f>ROUND(1/BR31,6)</f>
        <v>24760</v>
      </c>
      <c r="BV31" s="160" t="s">
        <v>3943</v>
      </c>
      <c r="BW31" s="183" t="s">
        <v>62</v>
      </c>
      <c r="BX31" s="162">
        <f>BY6</f>
        <v>4.23370025402202e-5</v>
      </c>
      <c r="BY31" s="184">
        <f>ROUND(BX31,6)</f>
        <v>4.2e-5</v>
      </c>
      <c r="BZ31" s="135">
        <f>ROUND(1/BX31,6)</f>
        <v>23620</v>
      </c>
      <c r="CB31" s="160" t="s">
        <v>3943</v>
      </c>
      <c r="CC31" s="183" t="s">
        <v>62</v>
      </c>
      <c r="CD31" s="162">
        <f>CE6</f>
        <v>4.26030461177974e-5</v>
      </c>
      <c r="CE31" s="184">
        <f>ROUND(CD31,6)</f>
        <v>4.3e-5</v>
      </c>
      <c r="CF31" s="135">
        <f>ROUND(1/CD31,6)</f>
        <v>23472.5</v>
      </c>
      <c r="CH31" s="160" t="s">
        <v>3943</v>
      </c>
      <c r="CI31" s="183" t="s">
        <v>62</v>
      </c>
      <c r="CJ31" s="162">
        <f>CK6</f>
        <v>4.19815e-5</v>
      </c>
      <c r="CK31" s="184">
        <f>ROUND(CJ31,6)</f>
        <v>4.2e-5</v>
      </c>
      <c r="CL31" s="135">
        <f>ROUND(1/CJ31,6)</f>
        <v>23820.015959</v>
      </c>
      <c r="CN31" s="160" t="s">
        <v>3943</v>
      </c>
      <c r="CO31" s="183" t="s">
        <v>62</v>
      </c>
      <c r="CP31" s="162">
        <f>CQ6</f>
        <v>4.25894e-5</v>
      </c>
      <c r="CQ31" s="184">
        <f>ROUND(CP31,6)</f>
        <v>4.3e-5</v>
      </c>
      <c r="CR31" s="135">
        <f>ROUND(1/CP31,6)</f>
        <v>23480.02085</v>
      </c>
      <c r="CT31" s="160" t="s">
        <v>3943</v>
      </c>
      <c r="CU31" s="183" t="s">
        <v>62</v>
      </c>
      <c r="CV31" s="162">
        <f>CW6</f>
        <v>4.26348e-5</v>
      </c>
      <c r="CW31" s="184">
        <f>ROUND(CV31,6)</f>
        <v>4.3e-5</v>
      </c>
      <c r="CX31" s="135">
        <f>ROUND(1/CV31,6)</f>
        <v>23455.017967</v>
      </c>
      <c r="CZ31" s="160" t="s">
        <v>3943</v>
      </c>
      <c r="DA31" s="183" t="s">
        <v>62</v>
      </c>
      <c r="DB31" s="162">
        <f>DC6</f>
        <v>4.25804e-5</v>
      </c>
      <c r="DC31" s="184">
        <f>ROUND(DB31,6)</f>
        <v>4.3e-5</v>
      </c>
      <c r="DD31" s="135">
        <f>ROUND(1/DB31,6)</f>
        <v>23484.983701</v>
      </c>
      <c r="DF31" s="160" t="s">
        <v>3943</v>
      </c>
      <c r="DG31" s="183" t="s">
        <v>62</v>
      </c>
      <c r="DH31" s="162">
        <f>DI6</f>
        <v>4.24241138663216e-5</v>
      </c>
      <c r="DI31" s="184">
        <f>ROUND(DH31,6)</f>
        <v>4.2e-5</v>
      </c>
      <c r="DJ31" s="135">
        <f>ROUND(1/DH31,6)</f>
        <v>23571.5</v>
      </c>
      <c r="DL31" s="160" t="s">
        <v>3943</v>
      </c>
      <c r="DM31" s="183" t="s">
        <v>62</v>
      </c>
      <c r="DN31" s="162">
        <f>DO6</f>
        <v>4.2203e-5</v>
      </c>
      <c r="DO31" s="184">
        <f>ROUND(DN31,6)</f>
        <v>4.2e-5</v>
      </c>
      <c r="DP31" s="135">
        <f>ROUND(1/DN31,6)</f>
        <v>23694.997986</v>
      </c>
      <c r="DR31" s="160" t="s">
        <v>3943</v>
      </c>
      <c r="DS31" s="183" t="s">
        <v>62</v>
      </c>
      <c r="DT31" s="162">
        <f>DU6</f>
        <v>4.14422e-5</v>
      </c>
      <c r="DU31" s="184">
        <f>ROUND(DT31,6)</f>
        <v>4.1e-5</v>
      </c>
      <c r="DV31" s="135">
        <f>ROUND(1/DT31,6)</f>
        <v>24129.993099</v>
      </c>
      <c r="DX31" s="160" t="s">
        <v>3943</v>
      </c>
      <c r="DY31" s="183" t="s">
        <v>62</v>
      </c>
      <c r="DZ31" s="162">
        <f>EA6</f>
        <v>4.09836e-5</v>
      </c>
      <c r="EA31" s="184">
        <f>ROUND(DZ31,6)</f>
        <v>4.1e-5</v>
      </c>
      <c r="EB31" s="135">
        <f>ROUND(1/DZ31,6)</f>
        <v>24400.003904</v>
      </c>
      <c r="ED31" s="160" t="s">
        <v>3943</v>
      </c>
      <c r="EE31" s="183" t="s">
        <v>62</v>
      </c>
      <c r="EF31" s="162">
        <f>EG6</f>
        <v>4.0703353956366e-5</v>
      </c>
      <c r="EG31" s="184">
        <f>ROUND(EF31,6)</f>
        <v>4.1e-5</v>
      </c>
      <c r="EH31" s="135">
        <f>ROUND(1/EF31,6)</f>
        <v>24568</v>
      </c>
      <c r="EJ31" s="160" t="s">
        <v>3943</v>
      </c>
      <c r="EK31" s="183" t="s">
        <v>62</v>
      </c>
      <c r="EL31" s="162">
        <f>EM6</f>
        <v>4.12031e-5</v>
      </c>
      <c r="EM31" s="184">
        <f>ROUND(EL31,6)</f>
        <v>4.1e-5</v>
      </c>
      <c r="EN31" s="135">
        <f>ROUND(1/EL31,6)</f>
        <v>24270.018518</v>
      </c>
      <c r="EP31" s="160" t="s">
        <v>3943</v>
      </c>
      <c r="EQ31" s="183" t="s">
        <v>62</v>
      </c>
      <c r="ER31" s="162">
        <f>ES6</f>
        <v>4.12371e-5</v>
      </c>
      <c r="ES31" s="184">
        <f>ROUND(ER31,6)</f>
        <v>4.1e-5</v>
      </c>
      <c r="ET31" s="135">
        <f>ROUND(1/ER31,6)</f>
        <v>24250.007881</v>
      </c>
      <c r="EV31" s="160" t="s">
        <v>3943</v>
      </c>
      <c r="EW31" s="183" t="s">
        <v>62</v>
      </c>
      <c r="EX31" s="162">
        <f>EY6</f>
        <v>4.06009e-5</v>
      </c>
      <c r="EY31" s="184">
        <f>ROUND(EX31,6)</f>
        <v>4.1e-5</v>
      </c>
      <c r="EZ31" s="135">
        <f>ROUND(1/EX31,6)</f>
        <v>24629.995887</v>
      </c>
      <c r="FB31" s="160" t="s">
        <v>3943</v>
      </c>
      <c r="FC31" s="183" t="s">
        <v>62</v>
      </c>
      <c r="FD31" s="162">
        <f>FE6</f>
        <v>4.03307e-5</v>
      </c>
      <c r="FE31" s="184">
        <f>ROUND(FD31,6)</f>
        <v>4e-5</v>
      </c>
      <c r="FF31" s="135">
        <f>ROUND(1/FD31,6)</f>
        <v>24795.007277</v>
      </c>
      <c r="FH31" s="160" t="s">
        <v>3943</v>
      </c>
      <c r="FI31" s="183" t="s">
        <v>62</v>
      </c>
      <c r="FJ31" s="162">
        <f>FK6</f>
        <v>3.94555e-5</v>
      </c>
      <c r="FK31" s="184">
        <f>ROUND(FJ31,6)</f>
        <v>3.9e-5</v>
      </c>
      <c r="FL31" s="135">
        <f>ROUND(1/FJ31,6)</f>
        <v>25345.008934</v>
      </c>
      <c r="FN31" s="160" t="s">
        <v>3943</v>
      </c>
      <c r="FO31" s="183" t="s">
        <v>62</v>
      </c>
      <c r="FP31" s="162">
        <f>FQ6</f>
        <v>3.92812e-5</v>
      </c>
      <c r="FQ31" s="184">
        <f>ROUND(FP31,6)</f>
        <v>3.9e-5</v>
      </c>
      <c r="FR31" s="135">
        <f>ROUND(1/FP31,6)</f>
        <v>25457.470749</v>
      </c>
      <c r="FT31" s="160" t="s">
        <v>3943</v>
      </c>
      <c r="FU31" s="183" t="s">
        <v>62</v>
      </c>
      <c r="FV31" s="162">
        <f>FW6</f>
        <v>3.92812e-5</v>
      </c>
      <c r="FW31" s="184">
        <f>ROUND(FV31,6)</f>
        <v>3.9e-5</v>
      </c>
      <c r="FX31" s="135">
        <f>ROUND(1/FV31,6)</f>
        <v>25457.470749</v>
      </c>
      <c r="FZ31" s="160" t="s">
        <v>3943</v>
      </c>
      <c r="GA31" s="183" t="s">
        <v>62</v>
      </c>
      <c r="GB31" s="162">
        <f>GC6</f>
        <v>3.95491e-5</v>
      </c>
      <c r="GC31" s="184">
        <f>ROUND(GB31,6)</f>
        <v>4e-5</v>
      </c>
      <c r="GD31" s="135">
        <f>ROUND(1/GB31,6)</f>
        <v>25285.025449</v>
      </c>
      <c r="GF31" s="160" t="s">
        <v>3943</v>
      </c>
      <c r="GG31" s="183" t="s">
        <v>62</v>
      </c>
      <c r="GH31" s="162">
        <f>GI6</f>
        <v>4.01929e-5</v>
      </c>
      <c r="GI31" s="184">
        <f>ROUND(GH31,6)</f>
        <v>4e-5</v>
      </c>
      <c r="GJ31" s="135">
        <f>ROUND(1/GH31,6)</f>
        <v>24880.016122</v>
      </c>
      <c r="GL31" s="160" t="s">
        <v>3943</v>
      </c>
      <c r="GM31" s="183" t="s">
        <v>62</v>
      </c>
      <c r="GN31" s="162">
        <f>GO6</f>
        <v>4.06339e-5</v>
      </c>
      <c r="GO31" s="184">
        <f>ROUND(GN31,6)</f>
        <v>4.1e-5</v>
      </c>
      <c r="GP31" s="135">
        <f>ROUND(1/GN31,6)</f>
        <v>24609.993134</v>
      </c>
      <c r="GR31" s="160" t="s">
        <v>3943</v>
      </c>
      <c r="GS31" s="183" t="s">
        <v>62</v>
      </c>
      <c r="GT31" s="162">
        <f>GU6</f>
        <v>3.95335e-5</v>
      </c>
      <c r="GU31" s="184">
        <f>ROUND(GT31,6)</f>
        <v>4e-5</v>
      </c>
      <c r="GV31" s="135">
        <f>ROUND(1/GT31,6)</f>
        <v>25295.002972</v>
      </c>
      <c r="GX31" s="160" t="s">
        <v>3943</v>
      </c>
      <c r="GY31" s="183" t="s">
        <v>62</v>
      </c>
      <c r="GZ31" s="162">
        <f>HA6</f>
        <v>3.9412e-5</v>
      </c>
      <c r="HA31" s="184">
        <f>ROUND(GZ31,6)</f>
        <v>3.9e-5</v>
      </c>
      <c r="HB31" s="135">
        <f>ROUND(1/GZ31,6)</f>
        <v>25372.982848</v>
      </c>
      <c r="HD31" s="160" t="s">
        <v>3943</v>
      </c>
      <c r="HE31" s="183" t="s">
        <v>62</v>
      </c>
      <c r="HF31" s="162">
        <f>HG6</f>
        <v>3.92387679026846e-5</v>
      </c>
      <c r="HG31" s="184">
        <f>ROUND(HF31,6)</f>
        <v>3.9e-5</v>
      </c>
      <c r="HH31" s="135">
        <f>ROUND(1/HF31,6)</f>
        <v>25485</v>
      </c>
      <c r="HJ31" s="160" t="s">
        <v>3943</v>
      </c>
      <c r="HK31" s="183" t="s">
        <v>62</v>
      </c>
      <c r="HL31" s="162">
        <f>HM6</f>
        <v>3.92387679026846e-5</v>
      </c>
      <c r="HM31" s="184">
        <f>ROUND(HL31,6)</f>
        <v>3.9e-5</v>
      </c>
      <c r="HN31" s="135">
        <f>ROUND(1/HL31,6)</f>
        <v>25485</v>
      </c>
      <c r="HP31" s="160" t="s">
        <v>3943</v>
      </c>
      <c r="HQ31" s="183" t="s">
        <v>62</v>
      </c>
      <c r="HR31" s="162">
        <f>HS6</f>
        <v>3.91335824838095e-5</v>
      </c>
      <c r="HS31" s="184">
        <f>ROUND(HR31,6)</f>
        <v>3.9e-5</v>
      </c>
      <c r="HT31" s="135">
        <f>ROUND(1/HR31,6)</f>
        <v>25553.5</v>
      </c>
      <c r="HV31" s="160" t="s">
        <v>3943</v>
      </c>
      <c r="HW31" s="183" t="s">
        <v>62</v>
      </c>
      <c r="HX31" s="162">
        <f>HY6</f>
        <v>3.91006842619745e-5</v>
      </c>
      <c r="HY31" s="184">
        <f>ROUND(HX31,6)</f>
        <v>3.9e-5</v>
      </c>
      <c r="HZ31" s="135">
        <f>ROUND(1/HX31,6)</f>
        <v>25575</v>
      </c>
      <c r="IB31" s="160" t="s">
        <v>3943</v>
      </c>
      <c r="IC31" s="183" t="s">
        <v>62</v>
      </c>
      <c r="ID31" s="162">
        <f>IE6</f>
        <v>3.84541434339527e-5</v>
      </c>
      <c r="IE31" s="184">
        <f>ROUND(ID31,6)</f>
        <v>3.8e-5</v>
      </c>
      <c r="IF31" s="135">
        <f>ROUND(1/ID31,6)</f>
        <v>26005</v>
      </c>
      <c r="IH31" s="160" t="s">
        <v>3943</v>
      </c>
      <c r="II31" s="183" t="s">
        <v>62</v>
      </c>
      <c r="IJ31" s="162">
        <f>IK6</f>
        <v>3.84763370527111e-5</v>
      </c>
      <c r="IK31" s="184">
        <f>ROUND(IJ31,6)</f>
        <v>3.8e-5</v>
      </c>
      <c r="IL31" s="135">
        <f>ROUND(1/IJ31,6)</f>
        <v>25990</v>
      </c>
      <c r="IN31" s="160" t="s">
        <v>3943</v>
      </c>
      <c r="IO31" s="183" t="s">
        <v>62</v>
      </c>
      <c r="IP31" s="162">
        <f>IQ6</f>
        <v>3.83215175320905e-5</v>
      </c>
      <c r="IQ31" s="184">
        <f>ROUND(IP31,6)</f>
        <v>3.8e-5</v>
      </c>
      <c r="IR31" s="135">
        <f>ROUND(1/IP31,6)</f>
        <v>26095</v>
      </c>
      <c r="IT31" s="160" t="s">
        <v>3943</v>
      </c>
      <c r="IU31" s="183" t="s">
        <v>62</v>
      </c>
      <c r="IV31" s="162">
        <f>IW6</f>
        <v>3.81279191688141e-5</v>
      </c>
      <c r="IW31" s="184">
        <f>ROUND(IV31,6)</f>
        <v>3.8e-5</v>
      </c>
      <c r="IX31" s="135">
        <f>ROUND(1/IV31,6)</f>
        <v>26227.5</v>
      </c>
      <c r="IZ31" s="160" t="s">
        <v>3943</v>
      </c>
      <c r="JA31" s="183" t="s">
        <v>62</v>
      </c>
      <c r="JB31" s="162">
        <f>JC6</f>
        <v>3.79146919431273e-5</v>
      </c>
      <c r="JC31" s="184">
        <f>ROUND(JB31,6)</f>
        <v>3.8e-5</v>
      </c>
      <c r="JD31" s="135">
        <f>ROUND(1/JB31,6)</f>
        <v>26375</v>
      </c>
      <c r="JF31" s="160" t="s">
        <v>3943</v>
      </c>
      <c r="JG31" s="183" t="s">
        <v>62</v>
      </c>
      <c r="JH31" s="162">
        <f>JI6</f>
        <v>3.78486809734709e-5</v>
      </c>
      <c r="JI31" s="184">
        <f>ROUND(JH31,6)</f>
        <v>3.8e-5</v>
      </c>
      <c r="JJ31" s="135">
        <f>ROUND(1/JH31,6)</f>
        <v>26421</v>
      </c>
      <c r="JL31" s="160" t="s">
        <v>3943</v>
      </c>
      <c r="JM31" s="183" t="s">
        <v>62</v>
      </c>
      <c r="JN31" s="162">
        <f>JO6</f>
        <v>3.79794910748178e-5</v>
      </c>
      <c r="JO31" s="184">
        <f>ROUND(JN31,6)</f>
        <v>3.8e-5</v>
      </c>
      <c r="JP31" s="135">
        <f>ROUND(1/JN31,6)</f>
        <v>26330</v>
      </c>
      <c r="JR31" s="160" t="s">
        <v>3943</v>
      </c>
      <c r="JS31" s="183" t="s">
        <v>62</v>
      </c>
      <c r="JT31" s="162">
        <f>JU6</f>
        <v>3.79139731948208e-5</v>
      </c>
      <c r="JU31" s="184">
        <f>ROUND(JT31,6)</f>
        <v>3.8e-5</v>
      </c>
      <c r="JV31" s="135">
        <f>ROUND(1/JT31,6)</f>
        <v>26375.5</v>
      </c>
      <c r="JX31" s="160" t="s">
        <v>3943</v>
      </c>
      <c r="JY31" s="183" t="s">
        <v>62</v>
      </c>
      <c r="JZ31" s="162">
        <f>KA6</f>
        <v>3.80734818199161e-5</v>
      </c>
      <c r="KA31" s="184">
        <f>ROUND(JZ31,6)</f>
        <v>3.8e-5</v>
      </c>
      <c r="KB31" s="135">
        <f>ROUND(1/JZ31,6)</f>
        <v>26265</v>
      </c>
      <c r="KD31" s="160" t="s">
        <v>3943</v>
      </c>
      <c r="KE31" s="183" t="s">
        <v>62</v>
      </c>
      <c r="KF31" s="162">
        <f>KG6</f>
        <v>3.84615384615343e-5</v>
      </c>
      <c r="KG31" s="184">
        <f>ROUND(KF31,6)</f>
        <v>3.8e-5</v>
      </c>
      <c r="KH31" s="135">
        <f>ROUND(1/KF31,6)</f>
        <v>26000</v>
      </c>
      <c r="KJ31" s="160" t="s">
        <v>3943</v>
      </c>
      <c r="KK31" s="183" t="s">
        <v>62</v>
      </c>
      <c r="KL31" s="162">
        <f>KM6</f>
        <v>3.83509108341314e-5</v>
      </c>
      <c r="KM31" s="184">
        <f>ROUND(KL31,6)</f>
        <v>3.8e-5</v>
      </c>
      <c r="KN31" s="135">
        <f>ROUND(1/KL31,6)</f>
        <v>26075</v>
      </c>
      <c r="KP31" s="160" t="s">
        <v>3943</v>
      </c>
      <c r="KQ31" s="183" t="s">
        <v>62</v>
      </c>
      <c r="KR31" s="162">
        <f>KS6</f>
        <v>3.79578667678839e-5</v>
      </c>
      <c r="KS31" s="184">
        <f>ROUND(KR31,6)</f>
        <v>3.8e-5</v>
      </c>
      <c r="KT31" s="135">
        <f>ROUND(1/KR31,6)</f>
        <v>26345</v>
      </c>
      <c r="KV31" s="160" t="s">
        <v>3943</v>
      </c>
      <c r="KW31" s="183" t="s">
        <v>62</v>
      </c>
      <c r="KX31" s="162">
        <f>KY6</f>
        <v>3.79420245864298e-5</v>
      </c>
      <c r="KY31" s="184">
        <f>ROUND(KX31,6)</f>
        <v>3.8e-5</v>
      </c>
      <c r="KZ31" s="135">
        <f>ROUND(1/KX31,6)</f>
        <v>26356</v>
      </c>
      <c r="LB31" s="160" t="s">
        <v>3943</v>
      </c>
      <c r="LC31" s="183" t="s">
        <v>62</v>
      </c>
      <c r="LD31" s="162">
        <f>LE6</f>
        <v>3.79830975215987e-5</v>
      </c>
      <c r="LE31" s="184">
        <f>ROUND(LD31,6)</f>
        <v>3.8e-5</v>
      </c>
      <c r="LF31" s="135">
        <f>ROUND(1/LD31,6)</f>
        <v>26327.5</v>
      </c>
      <c r="LH31" s="160" t="s">
        <v>3943</v>
      </c>
      <c r="LI31" s="183" t="s">
        <v>62</v>
      </c>
      <c r="LJ31" s="162">
        <f>LK6</f>
        <v>3.80372765309995e-5</v>
      </c>
      <c r="LK31" s="184">
        <f>ROUND(LJ31,6)</f>
        <v>3.8e-5</v>
      </c>
      <c r="LL31" s="135">
        <f>ROUND(1/LJ31,6)</f>
        <v>26290</v>
      </c>
    </row>
    <row r="32" spans="86:324">
      <c r="CH32" s="164">
        <f>CH6</f>
        <v>44985</v>
      </c>
      <c r="CN32" s="164">
        <f>CN6</f>
        <v>45016</v>
      </c>
      <c r="CT32" s="164">
        <f>CT6</f>
        <v>45044</v>
      </c>
      <c r="CZ32" s="164">
        <f>CZ6</f>
        <v>45077</v>
      </c>
      <c r="DF32" s="164">
        <f>DF6</f>
        <v>45107</v>
      </c>
      <c r="DL32" s="164">
        <f>DL6</f>
        <v>45138</v>
      </c>
      <c r="DR32" s="164">
        <f>DR6</f>
        <v>45169</v>
      </c>
      <c r="DX32" s="164">
        <f>DX6</f>
        <v>45197</v>
      </c>
      <c r="ED32" s="164">
        <f>ED6</f>
        <v>45230</v>
      </c>
      <c r="EJ32" s="164">
        <f>EJ6</f>
        <v>45260</v>
      </c>
      <c r="EP32" s="164">
        <f>EP6</f>
        <v>45289</v>
      </c>
      <c r="EV32" s="164">
        <f>EV6</f>
        <v>45351</v>
      </c>
      <c r="FB32" s="164">
        <f>FB6</f>
        <v>45380</v>
      </c>
      <c r="FH32" s="164">
        <f>FH6</f>
        <v>45412</v>
      </c>
      <c r="FN32" s="164">
        <f>FN6</f>
        <v>45443</v>
      </c>
      <c r="FT32" s="164">
        <f>FT6</f>
        <v>45471</v>
      </c>
      <c r="FZ32" s="164">
        <f>FZ6</f>
        <v>45504</v>
      </c>
      <c r="GF32" s="164">
        <f>GF6</f>
        <v>45534</v>
      </c>
      <c r="GG32" s="135"/>
      <c r="GH32" s="135"/>
      <c r="GI32" s="135"/>
      <c r="GJ32" s="135"/>
      <c r="GL32" s="164">
        <f>GL6</f>
        <v>45565</v>
      </c>
      <c r="GM32" s="135"/>
      <c r="GN32" s="135"/>
      <c r="GO32" s="135"/>
      <c r="GP32" s="135"/>
      <c r="GR32" s="164">
        <f>GR6</f>
        <v>45596</v>
      </c>
      <c r="GS32" s="135"/>
      <c r="GT32" s="135"/>
      <c r="GU32" s="135"/>
      <c r="GV32" s="135"/>
      <c r="GX32" s="164">
        <f>GX6</f>
        <v>45625</v>
      </c>
      <c r="GY32" s="135"/>
      <c r="GZ32" s="135"/>
      <c r="HA32" s="135"/>
      <c r="HB32" s="135"/>
      <c r="HD32" s="164">
        <f>HD6</f>
        <v>45657</v>
      </c>
      <c r="HE32" s="135"/>
      <c r="HF32" s="135"/>
      <c r="HG32" s="135"/>
      <c r="HH32" s="135"/>
      <c r="HJ32" s="164">
        <f>HJ6</f>
        <v>45674</v>
      </c>
      <c r="HK32" s="135"/>
      <c r="HL32" s="135"/>
      <c r="HM32" s="135"/>
      <c r="HN32" s="135"/>
      <c r="HP32" s="164">
        <f>HP6</f>
        <v>45716</v>
      </c>
      <c r="HQ32" s="135"/>
      <c r="HR32" s="135"/>
      <c r="HS32" s="135"/>
      <c r="HT32" s="135"/>
      <c r="HV32" s="164">
        <f>HV6</f>
        <v>45747</v>
      </c>
      <c r="HW32" s="135"/>
      <c r="HX32" s="135"/>
      <c r="HY32" s="135"/>
      <c r="HZ32" s="135"/>
      <c r="IB32" s="164">
        <f>IB6</f>
        <v>45777</v>
      </c>
      <c r="IC32" s="135"/>
      <c r="ID32" s="135"/>
      <c r="IE32" s="135"/>
      <c r="IF32" s="135"/>
      <c r="IH32" s="164">
        <f>IH6</f>
        <v>45807</v>
      </c>
      <c r="II32" s="135"/>
      <c r="IJ32" s="135"/>
      <c r="IK32" s="135"/>
      <c r="IL32" s="135"/>
      <c r="IN32" s="164">
        <f>IN6</f>
        <v>45838</v>
      </c>
      <c r="IO32" s="135"/>
      <c r="IP32" s="135"/>
      <c r="IQ32" s="135"/>
      <c r="IR32" s="135"/>
      <c r="IT32" s="164">
        <f>IT6</f>
        <v>45869</v>
      </c>
      <c r="IU32" s="135"/>
      <c r="IV32" s="135"/>
      <c r="IW32" s="135"/>
      <c r="IX32" s="135"/>
      <c r="IZ32" s="164">
        <f>IZ6</f>
        <v>45898</v>
      </c>
      <c r="JA32" s="135"/>
      <c r="JB32" s="135"/>
      <c r="JC32" s="135"/>
      <c r="JD32" s="135"/>
      <c r="JF32" s="164">
        <f>JF6</f>
        <v>45930</v>
      </c>
      <c r="JG32" s="135"/>
      <c r="JH32" s="135"/>
      <c r="JI32" s="135"/>
      <c r="JJ32" s="135"/>
      <c r="JL32" s="164">
        <f>JL6</f>
        <v>45961</v>
      </c>
      <c r="JM32" s="135"/>
      <c r="JN32" s="135"/>
      <c r="JO32" s="135"/>
      <c r="JP32" s="135"/>
      <c r="JR32" s="164">
        <f>JR6</f>
        <v>45989</v>
      </c>
      <c r="JS32" s="135"/>
      <c r="JT32" s="135"/>
      <c r="JU32" s="135"/>
      <c r="JV32" s="135"/>
      <c r="JX32" s="164">
        <f>JX6</f>
        <v>46022</v>
      </c>
      <c r="JY32" s="135"/>
      <c r="JZ32" s="135"/>
      <c r="KA32" s="135"/>
      <c r="KB32" s="135"/>
      <c r="KD32" s="164">
        <f>KD6</f>
        <v>46052</v>
      </c>
      <c r="KE32" s="135"/>
      <c r="KF32" s="135"/>
      <c r="KG32" s="135"/>
      <c r="KH32" s="135"/>
      <c r="KJ32" s="164">
        <f>KJ6</f>
        <v>46080</v>
      </c>
      <c r="KK32" s="135"/>
      <c r="KL32" s="135"/>
      <c r="KM32" s="135"/>
      <c r="KN32" s="135"/>
      <c r="KP32" s="164">
        <f>KP6</f>
        <v>46112</v>
      </c>
      <c r="KQ32" s="135"/>
      <c r="KR32" s="135"/>
      <c r="KS32" s="135"/>
      <c r="KT32" s="135"/>
      <c r="KV32" s="164">
        <f>KV6</f>
        <v>46142</v>
      </c>
      <c r="KW32" s="135"/>
      <c r="KX32" s="135"/>
      <c r="KY32" s="135"/>
      <c r="KZ32" s="135"/>
      <c r="LB32" s="164">
        <f>LB6</f>
        <v>46171</v>
      </c>
      <c r="LC32" s="135"/>
      <c r="LD32" s="135"/>
      <c r="LE32" s="135"/>
      <c r="LF32" s="135"/>
      <c r="LH32" s="164">
        <f>LH6</f>
        <v>46203</v>
      </c>
      <c r="LI32" s="135"/>
      <c r="LJ32" s="135"/>
      <c r="LK32" s="135"/>
      <c r="LL32" s="135"/>
    </row>
  </sheetData>
  <mergeCells count="47">
    <mergeCell ref="C5:D5"/>
    <mergeCell ref="I5:J5"/>
    <mergeCell ref="O5:P5"/>
    <mergeCell ref="U5:V5"/>
    <mergeCell ref="AA5:AB5"/>
    <mergeCell ref="AG5:AH5"/>
    <mergeCell ref="CC5:CD5"/>
    <mergeCell ref="CI5:CJ5"/>
    <mergeCell ref="CO5:CP5"/>
    <mergeCell ref="CU5:CV5"/>
    <mergeCell ref="DA5:DB5"/>
    <mergeCell ref="DG5:DH5"/>
    <mergeCell ref="DM5:DN5"/>
    <mergeCell ref="DS5:DT5"/>
    <mergeCell ref="DY5:DZ5"/>
    <mergeCell ref="EE5:EF5"/>
    <mergeCell ref="EK5:EL5"/>
    <mergeCell ref="EQ5:ER5"/>
    <mergeCell ref="EW5:EX5"/>
    <mergeCell ref="FC5:FD5"/>
    <mergeCell ref="FI5:FJ5"/>
    <mergeCell ref="FO5:FP5"/>
    <mergeCell ref="FU5:FV5"/>
    <mergeCell ref="GA5:GB5"/>
    <mergeCell ref="GG5:GH5"/>
    <mergeCell ref="GM5:GN5"/>
    <mergeCell ref="GS5:GT5"/>
    <mergeCell ref="GY5:GZ5"/>
    <mergeCell ref="HE5:HF5"/>
    <mergeCell ref="HK5:HL5"/>
    <mergeCell ref="HQ5:HR5"/>
    <mergeCell ref="HW5:HX5"/>
    <mergeCell ref="IC5:ID5"/>
    <mergeCell ref="II5:IJ5"/>
    <mergeCell ref="IO5:IP5"/>
    <mergeCell ref="IU5:IV5"/>
    <mergeCell ref="JA5:JB5"/>
    <mergeCell ref="JG5:JH5"/>
    <mergeCell ref="JM5:JN5"/>
    <mergeCell ref="JS5:JT5"/>
    <mergeCell ref="JY5:JZ5"/>
    <mergeCell ref="KE5:KF5"/>
    <mergeCell ref="KK5:KL5"/>
    <mergeCell ref="KQ5:KR5"/>
    <mergeCell ref="KW5:KX5"/>
    <mergeCell ref="LC5:LD5"/>
    <mergeCell ref="LI5:LJ5"/>
  </mergeCells>
  <pageMargins left="0.7" right="0.7" top="0.75" bottom="0.75" header="0.3" footer="0.3"/>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tint="-0.25"/>
  </sheetPr>
  <dimension ref="B1:GV34"/>
  <sheetViews>
    <sheetView zoomScale="85" zoomScaleNormal="85" topLeftCell="GD1" workbookViewId="0">
      <selection activeCell="IF2" sqref="IF2"/>
    </sheetView>
  </sheetViews>
  <sheetFormatPr defaultColWidth="9" defaultRowHeight="14.4"/>
  <cols>
    <col min="2" max="2" width="13.8888888888889" style="135" customWidth="1"/>
    <col min="3" max="3" width="10.3333333333333" style="135" customWidth="1"/>
    <col min="4" max="4" width="16.8888888888889" style="135" customWidth="1"/>
    <col min="5" max="5" width="20.212962962963" style="135" customWidth="1"/>
    <col min="6" max="6" width="19.3333333333333" style="135" customWidth="1"/>
    <col min="8" max="8" width="13.8888888888889" style="135" customWidth="1"/>
    <col min="9" max="9" width="10.3333333333333" style="135" customWidth="1"/>
    <col min="10" max="10" width="16.8888888888889" style="135" customWidth="1"/>
    <col min="11" max="11" width="20.212962962963" style="135" customWidth="1"/>
    <col min="12" max="12" width="19.3333333333333" style="135" customWidth="1"/>
    <col min="14" max="14" width="13.8888888888889" style="135" customWidth="1"/>
    <col min="15" max="15" width="10.3333333333333" style="135" customWidth="1"/>
    <col min="16" max="16" width="16.8888888888889" style="135" customWidth="1"/>
    <col min="17" max="17" width="20.212962962963" style="135" customWidth="1"/>
    <col min="18" max="18" width="19.3333333333333" style="135" customWidth="1"/>
    <col min="20" max="20" width="13.8888888888889" style="135" customWidth="1"/>
    <col min="21" max="21" width="10.3333333333333" style="135" customWidth="1"/>
    <col min="22" max="22" width="16.8888888888889" style="135" customWidth="1"/>
    <col min="23" max="23" width="20.212962962963" style="135" customWidth="1"/>
    <col min="24" max="24" width="19.3333333333333" style="135" customWidth="1"/>
    <col min="26" max="26" width="13.8888888888889" style="135" customWidth="1"/>
    <col min="27" max="27" width="10.3333333333333" style="135" customWidth="1"/>
    <col min="28" max="28" width="16.8888888888889" style="135" customWidth="1"/>
    <col min="29" max="29" width="20.212962962963" style="135" customWidth="1"/>
    <col min="30" max="30" width="19.3333333333333" style="135" customWidth="1"/>
    <col min="32" max="32" width="13.8888888888889" style="135" customWidth="1"/>
    <col min="33" max="33" width="10.3333333333333" style="135" customWidth="1"/>
    <col min="34" max="34" width="16.8888888888889" style="135" customWidth="1"/>
    <col min="35" max="35" width="20.212962962963" style="135" customWidth="1"/>
    <col min="36" max="36" width="19.3333333333333" style="135" customWidth="1"/>
    <col min="38" max="38" width="13.8888888888889" style="135" customWidth="1"/>
    <col min="39" max="39" width="10.3333333333333" style="135" customWidth="1"/>
    <col min="40" max="40" width="16.8888888888889" style="135" customWidth="1"/>
    <col min="41" max="41" width="20.212962962963" style="135" customWidth="1"/>
    <col min="42" max="42" width="19.3333333333333" style="135" customWidth="1"/>
    <col min="44" max="44" width="13.8888888888889" style="135" customWidth="1"/>
    <col min="45" max="45" width="10.3333333333333" style="135" customWidth="1"/>
    <col min="46" max="46" width="16.8888888888889" style="135" customWidth="1"/>
    <col min="47" max="47" width="20.212962962963" style="135" customWidth="1"/>
    <col min="48" max="48" width="19.3333333333333" style="135" customWidth="1"/>
    <col min="50" max="50" width="13.8888888888889" style="135" customWidth="1"/>
    <col min="51" max="51" width="10.3333333333333" style="135" customWidth="1"/>
    <col min="52" max="52" width="16.8888888888889" style="135" customWidth="1"/>
    <col min="53" max="53" width="20.212962962963" style="135" customWidth="1"/>
    <col min="54" max="54" width="19.3333333333333" style="135" customWidth="1"/>
    <col min="56" max="56" width="13.8888888888889" style="135" customWidth="1"/>
    <col min="57" max="57" width="10.3333333333333" style="135" customWidth="1"/>
    <col min="58" max="58" width="16.8888888888889" style="135" customWidth="1"/>
    <col min="59" max="59" width="20.212962962963" style="135" customWidth="1"/>
    <col min="60" max="60" width="19.3333333333333" style="135" customWidth="1"/>
    <col min="62" max="62" width="13.8888888888889" style="135" customWidth="1"/>
    <col min="63" max="63" width="10.3333333333333" style="135" customWidth="1"/>
    <col min="64" max="64" width="16.8888888888889" style="135" customWidth="1"/>
    <col min="65" max="65" width="20.212962962963" style="135" customWidth="1"/>
    <col min="66" max="66" width="19.3333333333333" style="135" customWidth="1"/>
    <col min="68" max="68" width="11.4444444444444" customWidth="1"/>
    <col min="69" max="69" width="9.66666666666667" customWidth="1"/>
    <col min="70" max="70" width="13.6666666666667" customWidth="1"/>
    <col min="71" max="71" width="14.1111111111111" customWidth="1"/>
    <col min="72" max="72" width="14.787037037037" customWidth="1"/>
    <col min="74" max="74" width="11.4444444444444" customWidth="1"/>
    <col min="75" max="75" width="9.66666666666667" customWidth="1"/>
    <col min="76" max="76" width="13.6666666666667" customWidth="1"/>
    <col min="77" max="77" width="14.1111111111111" customWidth="1"/>
    <col min="78" max="78" width="14.787037037037" customWidth="1"/>
    <col min="80" max="80" width="11.4444444444444" customWidth="1"/>
    <col min="81" max="81" width="9.66666666666667" customWidth="1"/>
    <col min="82" max="82" width="13.6666666666667" customWidth="1"/>
    <col min="83" max="83" width="14.1111111111111" customWidth="1"/>
    <col min="84" max="84" width="14.787037037037" customWidth="1"/>
    <col min="86" max="86" width="11.4444444444444" customWidth="1"/>
    <col min="87" max="87" width="9.66666666666667" customWidth="1"/>
    <col min="88" max="88" width="13.6666666666667" customWidth="1"/>
    <col min="89" max="89" width="14.1111111111111" customWidth="1"/>
    <col min="90" max="90" width="14.787037037037" customWidth="1"/>
    <col min="92" max="92" width="11.4444444444444" customWidth="1"/>
    <col min="93" max="93" width="9.66666666666667" customWidth="1"/>
    <col min="94" max="94" width="13.6666666666667" customWidth="1"/>
    <col min="95" max="95" width="14.1111111111111" customWidth="1"/>
    <col min="96" max="96" width="14.787037037037" customWidth="1"/>
    <col min="98" max="98" width="11.4444444444444" customWidth="1"/>
    <col min="99" max="99" width="9.66666666666667" customWidth="1"/>
    <col min="100" max="100" width="13.6666666666667" customWidth="1"/>
    <col min="101" max="101" width="14.1111111111111" customWidth="1"/>
    <col min="102" max="102" width="14.787037037037" customWidth="1"/>
    <col min="104" max="104" width="11.4444444444444" customWidth="1"/>
    <col min="105" max="105" width="9.66666666666667" customWidth="1"/>
    <col min="106" max="106" width="13.6666666666667" customWidth="1"/>
    <col min="107" max="107" width="14.1111111111111" customWidth="1"/>
    <col min="108" max="108" width="14.787037037037" customWidth="1"/>
    <col min="110" max="110" width="11.4444444444444" customWidth="1"/>
    <col min="111" max="111" width="9.66666666666667" customWidth="1"/>
    <col min="112" max="112" width="13.6666666666667" customWidth="1"/>
    <col min="113" max="113" width="14.1111111111111" customWidth="1"/>
    <col min="114" max="114" width="14.787037037037" customWidth="1"/>
    <col min="116" max="116" width="11.4444444444444" customWidth="1"/>
    <col min="117" max="117" width="9.66666666666667" customWidth="1"/>
    <col min="118" max="118" width="13.6666666666667" customWidth="1"/>
    <col min="119" max="119" width="14.1111111111111" customWidth="1"/>
    <col min="120" max="120" width="14.787037037037" customWidth="1"/>
    <col min="122" max="122" width="11.4444444444444" customWidth="1"/>
    <col min="123" max="123" width="9.66666666666667" customWidth="1"/>
    <col min="124" max="124" width="13.6666666666667" customWidth="1"/>
    <col min="125" max="125" width="14.1111111111111" customWidth="1"/>
    <col min="126" max="126" width="14.787037037037" customWidth="1"/>
    <col min="128" max="128" width="11.4444444444444" customWidth="1"/>
    <col min="129" max="129" width="9.66666666666667" customWidth="1"/>
    <col min="130" max="130" width="13.6666666666667" customWidth="1"/>
    <col min="131" max="131" width="14.1111111111111" customWidth="1"/>
    <col min="132" max="132" width="14.787037037037" customWidth="1"/>
    <col min="134" max="134" width="11.4444444444444" customWidth="1"/>
    <col min="135" max="135" width="9.66666666666667" customWidth="1"/>
    <col min="136" max="136" width="13.6666666666667" customWidth="1"/>
    <col min="137" max="137" width="14.1111111111111" customWidth="1"/>
    <col min="138" max="138" width="14.787037037037" customWidth="1"/>
    <col min="140" max="140" width="11.4444444444444" customWidth="1"/>
    <col min="141" max="141" width="9.66666666666667" customWidth="1"/>
    <col min="142" max="142" width="13.6666666666667" customWidth="1"/>
    <col min="143" max="143" width="14.1111111111111" customWidth="1"/>
    <col min="144" max="144" width="14.787037037037" customWidth="1"/>
    <col min="146" max="146" width="11.4444444444444" customWidth="1"/>
    <col min="147" max="147" width="9.66666666666667" customWidth="1"/>
    <col min="148" max="148" width="13.6666666666667" customWidth="1"/>
    <col min="149" max="149" width="14.1111111111111" customWidth="1"/>
    <col min="150" max="150" width="14.787037037037" customWidth="1"/>
    <col min="152" max="152" width="11.4444444444444" customWidth="1"/>
    <col min="153" max="153" width="9.66666666666667" customWidth="1"/>
    <col min="154" max="154" width="13.6666666666667" customWidth="1"/>
    <col min="155" max="155" width="14.1111111111111" customWidth="1"/>
    <col min="156" max="156" width="14.787037037037" customWidth="1"/>
    <col min="158" max="158" width="11.4444444444444" customWidth="1"/>
    <col min="159" max="159" width="9.66666666666667" customWidth="1"/>
    <col min="160" max="160" width="13.6666666666667" customWidth="1"/>
    <col min="161" max="161" width="14.1111111111111" customWidth="1"/>
    <col min="162" max="162" width="14.787037037037" customWidth="1"/>
    <col min="164" max="164" width="11.4444444444444" customWidth="1"/>
    <col min="165" max="165" width="9.66666666666667" customWidth="1"/>
    <col min="166" max="166" width="13.6666666666667" customWidth="1"/>
    <col min="167" max="167" width="14.1111111111111" customWidth="1"/>
    <col min="168" max="168" width="14.787037037037" customWidth="1"/>
    <col min="170" max="170" width="11.4444444444444" customWidth="1"/>
    <col min="171" max="171" width="9.66666666666667" customWidth="1"/>
    <col min="172" max="172" width="13.6666666666667" customWidth="1"/>
    <col min="173" max="173" width="14.1111111111111" customWidth="1"/>
    <col min="174" max="174" width="14.787037037037" customWidth="1"/>
    <col min="176" max="176" width="11.4444444444444" customWidth="1"/>
    <col min="177" max="177" width="9.66666666666667" customWidth="1"/>
    <col min="178" max="178" width="13.6666666666667" customWidth="1"/>
    <col min="179" max="179" width="14.1111111111111" customWidth="1"/>
    <col min="180" max="180" width="14.787037037037" customWidth="1"/>
    <col min="182" max="182" width="11.4444444444444" customWidth="1"/>
    <col min="183" max="183" width="9.66666666666667" customWidth="1"/>
    <col min="184" max="184" width="13.6666666666667" customWidth="1"/>
    <col min="185" max="185" width="14.1111111111111" customWidth="1"/>
    <col min="186" max="186" width="14.787037037037" customWidth="1"/>
    <col min="188" max="188" width="11.4444444444444" customWidth="1"/>
    <col min="189" max="189" width="9.66666666666667" customWidth="1"/>
    <col min="190" max="190" width="13.6666666666667" customWidth="1"/>
    <col min="191" max="191" width="14.1111111111111" customWidth="1"/>
    <col min="192" max="192" width="14.787037037037" customWidth="1"/>
    <col min="194" max="194" width="11.4444444444444" customWidth="1"/>
    <col min="195" max="195" width="9.66666666666667" customWidth="1"/>
    <col min="196" max="196" width="13.6666666666667" customWidth="1"/>
    <col min="197" max="197" width="14.1111111111111" customWidth="1"/>
    <col min="198" max="198" width="14.787037037037" customWidth="1"/>
    <col min="200" max="200" width="11.4444444444444" customWidth="1"/>
    <col min="201" max="201" width="9.66666666666667" customWidth="1"/>
    <col min="202" max="202" width="13.6666666666667" customWidth="1"/>
    <col min="203" max="203" width="14.1111111111111" customWidth="1"/>
    <col min="204" max="204" width="14.787037037037" customWidth="1"/>
    <col min="205" max="205" width="12.6296296296296"/>
  </cols>
  <sheetData>
    <row r="1" spans="2:204">
      <c r="B1" s="132" t="s">
        <v>3944</v>
      </c>
      <c r="C1" s="133" t="s">
        <v>62</v>
      </c>
      <c r="D1" s="134">
        <f>D31*D29</f>
        <v>0.1268297444844</v>
      </c>
      <c r="E1" s="135" t="s">
        <v>3945</v>
      </c>
      <c r="H1" s="132" t="s">
        <v>3944</v>
      </c>
      <c r="I1" s="133" t="s">
        <v>62</v>
      </c>
      <c r="J1" s="134">
        <f>J31*J29</f>
        <v>0.126033264580682</v>
      </c>
      <c r="K1" s="135" t="s">
        <v>3945</v>
      </c>
      <c r="N1" s="132" t="s">
        <v>3944</v>
      </c>
      <c r="O1" s="133" t="s">
        <v>62</v>
      </c>
      <c r="P1" s="134">
        <f>P31*P29</f>
        <v>0.126260334212841</v>
      </c>
      <c r="Q1" s="135" t="s">
        <v>3945</v>
      </c>
      <c r="T1" s="132" t="s">
        <v>3944</v>
      </c>
      <c r="U1" s="133" t="s">
        <v>62</v>
      </c>
      <c r="V1" s="134">
        <f>V31*V29</f>
        <v>0.1280180268484</v>
      </c>
      <c r="W1" s="135" t="s">
        <v>3945</v>
      </c>
      <c r="Z1" s="132" t="s">
        <v>3944</v>
      </c>
      <c r="AA1" s="133" t="s">
        <v>62</v>
      </c>
      <c r="AB1" s="134">
        <f>AB31*AB29</f>
        <v>0.127892738862</v>
      </c>
      <c r="AC1" s="135" t="s">
        <v>3945</v>
      </c>
      <c r="AF1" s="132" t="s">
        <v>3944</v>
      </c>
      <c r="AG1" s="133" t="s">
        <v>62</v>
      </c>
      <c r="AH1" s="134">
        <f>AH31*AH29</f>
        <v>0.1263873293396</v>
      </c>
      <c r="AI1" s="135" t="s">
        <v>3945</v>
      </c>
      <c r="AL1" s="132" t="s">
        <v>3944</v>
      </c>
      <c r="AM1" s="133" t="s">
        <v>62</v>
      </c>
      <c r="AN1" s="134">
        <f>AN31*AN29</f>
        <v>0.12620737833</v>
      </c>
      <c r="AO1" s="135" t="s">
        <v>3945</v>
      </c>
      <c r="AR1" s="132" t="s">
        <v>3944</v>
      </c>
      <c r="AS1" s="133" t="s">
        <v>62</v>
      </c>
      <c r="AT1" s="134">
        <f>AT31*AT29</f>
        <v>0.123566334164</v>
      </c>
      <c r="AU1" s="135" t="s">
        <v>3945</v>
      </c>
      <c r="AX1" s="132" t="s">
        <v>3944</v>
      </c>
      <c r="AY1" s="133" t="s">
        <v>62</v>
      </c>
      <c r="AZ1" s="134">
        <f>AZ31*AZ29</f>
        <v>0.1215283340064</v>
      </c>
      <c r="BA1" s="135" t="s">
        <v>3945</v>
      </c>
      <c r="BD1" s="132" t="s">
        <v>3944</v>
      </c>
      <c r="BE1" s="133" t="s">
        <v>62</v>
      </c>
      <c r="BF1" s="134">
        <f>BF31*BF29</f>
        <v>0.1214519394708</v>
      </c>
      <c r="BG1" s="135" t="s">
        <v>3945</v>
      </c>
      <c r="BJ1" s="132" t="s">
        <v>3944</v>
      </c>
      <c r="BK1" s="133" t="s">
        <v>62</v>
      </c>
      <c r="BL1" s="134">
        <f>BL31*BL29</f>
        <v>0.121896460323</v>
      </c>
      <c r="BM1" s="135" t="s">
        <v>3945</v>
      </c>
      <c r="BP1" s="132" t="s">
        <v>3944</v>
      </c>
      <c r="BQ1" s="133" t="s">
        <v>62</v>
      </c>
      <c r="BR1" s="134">
        <f>BR31*BR29</f>
        <v>0.1266058480404</v>
      </c>
      <c r="BS1" s="135" t="s">
        <v>3945</v>
      </c>
      <c r="BT1" s="135"/>
      <c r="BV1" s="132" t="s">
        <v>3944</v>
      </c>
      <c r="BW1" s="133" t="s">
        <v>62</v>
      </c>
      <c r="BX1" s="134">
        <f>BX31*BX29</f>
        <v>0.125031671757</v>
      </c>
      <c r="BY1" s="135" t="s">
        <v>3945</v>
      </c>
      <c r="BZ1" s="135"/>
      <c r="CB1" s="132" t="s">
        <v>3944</v>
      </c>
      <c r="CC1" s="133" t="s">
        <v>62</v>
      </c>
      <c r="CD1" s="134">
        <f>CD31*CD29</f>
        <v>0.122370115125</v>
      </c>
      <c r="CE1" s="135" t="s">
        <v>3945</v>
      </c>
      <c r="CF1" s="135"/>
      <c r="CH1" s="132" t="s">
        <v>3944</v>
      </c>
      <c r="CI1" s="133" t="s">
        <v>62</v>
      </c>
      <c r="CJ1" s="134">
        <f>CJ31*CJ29</f>
        <v>0.1224897717537</v>
      </c>
      <c r="CK1" s="135" t="s">
        <v>3945</v>
      </c>
      <c r="CL1" s="135"/>
      <c r="CN1" s="132" t="s">
        <v>3944</v>
      </c>
      <c r="CO1" s="133" t="s">
        <v>62</v>
      </c>
      <c r="CP1" s="134">
        <f>CP31*CP29</f>
        <v>0.124302265266048</v>
      </c>
      <c r="CQ1" s="135" t="s">
        <v>3945</v>
      </c>
      <c r="CR1" s="135"/>
      <c r="CT1" s="132" t="s">
        <v>3944</v>
      </c>
      <c r="CU1" s="133" t="s">
        <v>62</v>
      </c>
      <c r="CV1" s="134">
        <f>CV31*CV29</f>
        <v>0.12431091129752</v>
      </c>
      <c r="CW1" s="135" t="s">
        <v>3945</v>
      </c>
      <c r="CX1" s="135"/>
      <c r="CZ1" s="132" t="s">
        <v>3944</v>
      </c>
      <c r="DA1" s="133" t="s">
        <v>62</v>
      </c>
      <c r="DB1" s="134">
        <f>DB31*DB29</f>
        <v>0.123718202990103</v>
      </c>
      <c r="DC1" s="135" t="s">
        <v>3945</v>
      </c>
      <c r="DD1" s="135"/>
      <c r="DF1" s="132" t="s">
        <v>3944</v>
      </c>
      <c r="DG1" s="133" t="s">
        <v>62</v>
      </c>
      <c r="DH1" s="134">
        <f>DH31*DH29</f>
        <v>0.125254323062997</v>
      </c>
      <c r="DI1" s="135" t="s">
        <v>3945</v>
      </c>
      <c r="DJ1" s="135"/>
      <c r="DL1" s="132" t="s">
        <v>3944</v>
      </c>
      <c r="DM1" s="133" t="s">
        <v>62</v>
      </c>
      <c r="DN1" s="134">
        <f>DN31*DN29</f>
        <v>0.128493175128241</v>
      </c>
      <c r="DO1" s="135" t="s">
        <v>3945</v>
      </c>
      <c r="DP1" s="135"/>
      <c r="DR1" s="132" t="s">
        <v>3944</v>
      </c>
      <c r="DS1" s="133" t="s">
        <v>62</v>
      </c>
      <c r="DT1" s="134">
        <f>DT31*DT29</f>
        <v>0.129327693279171</v>
      </c>
      <c r="DU1" s="135" t="s">
        <v>3945</v>
      </c>
      <c r="DV1" s="135"/>
      <c r="DX1" s="132" t="s">
        <v>3944</v>
      </c>
      <c r="DY1" s="133" t="s">
        <v>62</v>
      </c>
      <c r="DZ1" s="134">
        <f>DZ31*DZ29</f>
        <v>0.12666277403674</v>
      </c>
      <c r="EA1" s="135" t="s">
        <v>3945</v>
      </c>
      <c r="EB1" s="135"/>
      <c r="ED1" s="132" t="s">
        <v>3944</v>
      </c>
      <c r="EE1" s="133" t="s">
        <v>62</v>
      </c>
      <c r="EF1" s="134">
        <f>EF31*EF29</f>
        <v>0.123434707913272</v>
      </c>
      <c r="EG1" s="135" t="s">
        <v>3945</v>
      </c>
      <c r="EH1" s="135"/>
      <c r="EJ1" s="132" t="s">
        <v>3944</v>
      </c>
      <c r="EK1" s="133" t="s">
        <v>62</v>
      </c>
      <c r="EL1" s="134">
        <f>EL31*EL29</f>
        <v>0.12478260105402</v>
      </c>
      <c r="EM1" s="135" t="s">
        <v>3945</v>
      </c>
      <c r="EN1" s="135"/>
      <c r="EP1" s="132" t="s">
        <v>3944</v>
      </c>
      <c r="EQ1" s="133" t="s">
        <v>62</v>
      </c>
      <c r="ER1" s="134">
        <f>ER31*ER29</f>
        <v>0.122393612897732</v>
      </c>
      <c r="ES1" s="135" t="s">
        <v>3945</v>
      </c>
      <c r="ET1" s="135"/>
      <c r="EV1" s="132" t="s">
        <v>3944</v>
      </c>
      <c r="EW1" s="133" t="s">
        <v>62</v>
      </c>
      <c r="EX1" s="134">
        <f>EX31*EX29</f>
        <v>0.120388613350768</v>
      </c>
      <c r="EY1" s="135" t="s">
        <v>3945</v>
      </c>
      <c r="EZ1" s="135"/>
      <c r="FB1" s="132" t="s">
        <v>3944</v>
      </c>
      <c r="FC1" s="133" t="s">
        <v>62</v>
      </c>
      <c r="FD1" s="134">
        <f>FD31*FD29</f>
        <v>0.120461158857311</v>
      </c>
      <c r="FE1" s="135" t="s">
        <v>3945</v>
      </c>
      <c r="FF1" s="135"/>
      <c r="FH1" s="132" t="s">
        <v>3944</v>
      </c>
      <c r="FI1" s="133" t="s">
        <v>62</v>
      </c>
      <c r="FJ1" s="134">
        <f>FJ31*FJ29</f>
        <v>0.119499817239071</v>
      </c>
      <c r="FK1" s="135" t="s">
        <v>3945</v>
      </c>
      <c r="FL1" s="135"/>
      <c r="FN1" s="132" t="s">
        <v>3944</v>
      </c>
      <c r="FO1" s="133" t="s">
        <v>62</v>
      </c>
      <c r="FP1" s="134">
        <f>FP31*FP29</f>
        <v>0.118101307659321</v>
      </c>
      <c r="FQ1" s="135" t="s">
        <v>3945</v>
      </c>
      <c r="FR1" s="135"/>
      <c r="FT1" s="132" t="s">
        <v>3944</v>
      </c>
      <c r="FU1" s="133" t="s">
        <v>62</v>
      </c>
      <c r="FV1" s="134">
        <f>FV31*FV29</f>
        <v>0.119968806857743</v>
      </c>
      <c r="FW1" s="135" t="s">
        <v>3945</v>
      </c>
      <c r="FX1" s="135"/>
      <c r="FZ1" s="132" t="s">
        <v>3944</v>
      </c>
      <c r="GA1" s="133" t="s">
        <v>62</v>
      </c>
      <c r="GB1" s="134">
        <f>GB31*GB29</f>
        <v>0.114159854155489</v>
      </c>
      <c r="GC1" s="135" t="s">
        <v>3945</v>
      </c>
      <c r="GD1" s="135"/>
      <c r="GF1" s="132" t="s">
        <v>3944</v>
      </c>
      <c r="GG1" s="133" t="s">
        <v>62</v>
      </c>
      <c r="GH1" s="134">
        <f>GH31*GH29</f>
        <v>0.111284437884339</v>
      </c>
      <c r="GI1" s="135" t="s">
        <v>3945</v>
      </c>
      <c r="GJ1" s="135"/>
      <c r="GL1" s="132" t="s">
        <v>3944</v>
      </c>
      <c r="GM1" s="133" t="s">
        <v>62</v>
      </c>
      <c r="GN1" s="134">
        <f>GN31*GN29</f>
        <v>0.110933749886665</v>
      </c>
      <c r="GO1" s="135" t="s">
        <v>3945</v>
      </c>
      <c r="GP1" s="135"/>
      <c r="GR1" s="132" t="s">
        <v>3944</v>
      </c>
      <c r="GS1" s="133" t="s">
        <v>62</v>
      </c>
      <c r="GT1" s="134">
        <f>GT31*GT29</f>
        <v>0.111168419938539</v>
      </c>
      <c r="GU1" s="135" t="s">
        <v>3945</v>
      </c>
      <c r="GV1" s="135"/>
    </row>
    <row r="2" spans="2:204">
      <c r="B2" s="136"/>
      <c r="C2" s="137" t="s">
        <v>63</v>
      </c>
      <c r="D2" s="138">
        <f>D31*D30</f>
        <v>0.126691446446122</v>
      </c>
      <c r="E2">
        <v>0.017661604</v>
      </c>
      <c r="F2" s="135" t="s">
        <v>3946</v>
      </c>
      <c r="H2" s="136"/>
      <c r="I2" s="137" t="s">
        <v>63</v>
      </c>
      <c r="J2" s="138">
        <f>J31*J30</f>
        <v>0.126105147671918</v>
      </c>
      <c r="K2">
        <v>0.0175538684337561</v>
      </c>
      <c r="L2" s="135" t="s">
        <v>3946</v>
      </c>
      <c r="N2" s="136"/>
      <c r="O2" s="137" t="s">
        <v>63</v>
      </c>
      <c r="P2" s="138">
        <f>P31*P30</f>
        <v>0.126273061203373</v>
      </c>
      <c r="Q2">
        <v>0.0175901495162709</v>
      </c>
      <c r="R2" s="135" t="s">
        <v>3946</v>
      </c>
      <c r="T2" s="136"/>
      <c r="U2" s="137" t="s">
        <v>63</v>
      </c>
      <c r="V2" s="138">
        <f>V31*V30</f>
        <v>0.128965464274282</v>
      </c>
      <c r="W2">
        <v>0.018026138</v>
      </c>
      <c r="X2" s="135" t="s">
        <v>3946</v>
      </c>
      <c r="Z2" s="136"/>
      <c r="AA2" s="137" t="s">
        <v>63</v>
      </c>
      <c r="AB2" s="138">
        <f>AB31*AB30</f>
        <v>0.12827520459</v>
      </c>
      <c r="AC2">
        <v>0.01805706</v>
      </c>
      <c r="AF2" s="136"/>
      <c r="AG2" s="137" t="s">
        <v>63</v>
      </c>
      <c r="AH2" s="138">
        <f>AH31*AH30</f>
        <v>0.126413906156031</v>
      </c>
      <c r="AI2">
        <v>0.017792011</v>
      </c>
      <c r="AL2" s="136"/>
      <c r="AM2" s="137" t="s">
        <v>63</v>
      </c>
      <c r="AN2" s="138">
        <f>AN31*AN30</f>
        <v>0.1262571853292</v>
      </c>
      <c r="AO2">
        <v>0.017788214</v>
      </c>
      <c r="AR2" s="136"/>
      <c r="AS2" s="137" t="s">
        <v>63</v>
      </c>
      <c r="AT2" s="138">
        <f>AT31*AT30</f>
        <v>0.1234682642648</v>
      </c>
      <c r="AU2">
        <v>0.01738828</v>
      </c>
      <c r="AX2" s="136"/>
      <c r="AY2" s="137" t="s">
        <v>63</v>
      </c>
      <c r="AZ2" s="138">
        <f>AZ31*AZ30</f>
        <v>0.12147473968287</v>
      </c>
      <c r="BA2">
        <v>0.017095478</v>
      </c>
      <c r="BD2" s="136"/>
      <c r="BE2" s="137" t="s">
        <v>63</v>
      </c>
      <c r="BF2" s="138">
        <f>BF31*BF30</f>
        <v>0.121271209019668</v>
      </c>
      <c r="BG2">
        <v>0.017041581</v>
      </c>
      <c r="BJ2" s="136"/>
      <c r="BK2" s="137" t="s">
        <v>63</v>
      </c>
      <c r="BL2" s="138">
        <f>BL31*BL30</f>
        <v>0.121844387437109</v>
      </c>
      <c r="BM2">
        <v>0.017085255</v>
      </c>
      <c r="BP2" s="136"/>
      <c r="BQ2" s="137" t="s">
        <v>63</v>
      </c>
      <c r="BR2" s="138">
        <f>BR31*BR30</f>
        <v>0.126994551057145</v>
      </c>
      <c r="BS2">
        <v>0.017800721</v>
      </c>
      <c r="BT2" s="135"/>
      <c r="BV2" s="136"/>
      <c r="BW2" s="137" t="s">
        <v>63</v>
      </c>
      <c r="BX2" s="138">
        <f>BX31*BX30</f>
        <v>0.1263102495995</v>
      </c>
      <c r="BY2">
        <v>0.017842805</v>
      </c>
      <c r="BZ2" s="135"/>
      <c r="CB2" s="136"/>
      <c r="CC2" s="137" t="s">
        <v>63</v>
      </c>
      <c r="CD2" s="138">
        <f>CD31*CD30</f>
        <v>0.1220403598674</v>
      </c>
      <c r="CE2">
        <v>0.017174753</v>
      </c>
      <c r="CF2" s="135"/>
      <c r="CH2" s="136"/>
      <c r="CI2" s="137" t="s">
        <v>63</v>
      </c>
      <c r="CJ2" s="138">
        <f>CJ31*CJ30</f>
        <v>0.122237718655671</v>
      </c>
      <c r="CK2">
        <v>0.017041581</v>
      </c>
      <c r="CL2" s="135"/>
      <c r="CN2" s="136"/>
      <c r="CO2" s="137" t="s">
        <v>63</v>
      </c>
      <c r="CP2" s="138">
        <f>CP31*CP30</f>
        <v>0.124308358659657</v>
      </c>
      <c r="CQ2">
        <v>0.0172920629439163</v>
      </c>
      <c r="CR2" s="135"/>
      <c r="CT2" s="136"/>
      <c r="CU2" s="137" t="s">
        <v>63</v>
      </c>
      <c r="CV2" s="138">
        <f>CV31*CV30</f>
        <v>0.124299959657655</v>
      </c>
      <c r="CW2">
        <v>0.0172920629439163</v>
      </c>
      <c r="CX2" s="135"/>
      <c r="CZ2" s="136"/>
      <c r="DA2" s="137" t="s">
        <v>63</v>
      </c>
      <c r="DB2" s="138">
        <f>DB31*DB30</f>
        <v>0.123672405705362</v>
      </c>
      <c r="DC2">
        <v>0.017245839442151</v>
      </c>
      <c r="DD2" s="135"/>
      <c r="DF2" s="136"/>
      <c r="DG2" s="137" t="s">
        <v>63</v>
      </c>
      <c r="DH2" s="138">
        <f>DH31*DH30</f>
        <v>0.12517621682355</v>
      </c>
      <c r="DI2">
        <v>0.0174492662593682</v>
      </c>
      <c r="DJ2" s="135"/>
      <c r="DL2" s="136"/>
      <c r="DM2" s="137" t="s">
        <v>63</v>
      </c>
      <c r="DN2" s="138">
        <f>DN31*DN30</f>
        <v>0.128528350943594</v>
      </c>
      <c r="DO2">
        <v>0.0178428048890828</v>
      </c>
      <c r="DP2" s="135"/>
      <c r="DR2" s="136"/>
      <c r="DS2" s="137" t="s">
        <v>63</v>
      </c>
      <c r="DT2" s="138">
        <f>DT31*DT30</f>
        <v>0.129512147755298</v>
      </c>
      <c r="DU2">
        <v>0.0180001800021116</v>
      </c>
      <c r="DV2" s="135"/>
      <c r="DX2" s="136"/>
      <c r="DY2" s="137" t="s">
        <v>63</v>
      </c>
      <c r="DZ2" s="138">
        <f>DZ31*DZ30</f>
        <v>0.126965072460233</v>
      </c>
      <c r="EA2" s="139">
        <v>0.0176937912492303</v>
      </c>
      <c r="EB2" s="135"/>
      <c r="ED2" s="136"/>
      <c r="EE2" s="137" t="s">
        <v>63</v>
      </c>
      <c r="EF2" s="138">
        <f>EF31*EF30</f>
        <v>0.123429378269153</v>
      </c>
      <c r="EG2" s="139">
        <v>0.0172650443272543</v>
      </c>
      <c r="EH2" s="135"/>
      <c r="EJ2" s="136"/>
      <c r="EK2" s="137" t="s">
        <v>63</v>
      </c>
      <c r="EL2" s="138">
        <f>EL31*EL30</f>
        <v>0.125273406093061</v>
      </c>
      <c r="EM2" s="139">
        <v>0.0175675913070562</v>
      </c>
      <c r="EN2" s="135"/>
      <c r="EP2" s="136"/>
      <c r="EQ2" s="137" t="s">
        <v>63</v>
      </c>
      <c r="ER2" s="138">
        <f>ER31*ER30</f>
        <v>0.122416318834708</v>
      </c>
      <c r="ES2" s="139">
        <v>0.0172251935680433</v>
      </c>
      <c r="ET2" s="135"/>
      <c r="EV2" s="136"/>
      <c r="EW2" s="137" t="s">
        <v>63</v>
      </c>
      <c r="EX2" s="138">
        <f>EX31*EX30</f>
        <v>0.120504210238338</v>
      </c>
      <c r="EY2" s="139">
        <v>0.0169848495133702</v>
      </c>
      <c r="EZ2" s="135"/>
      <c r="FB2" s="136"/>
      <c r="FC2" s="137" t="s">
        <v>63</v>
      </c>
      <c r="FD2" s="138">
        <f>FD31*FD30</f>
        <v>0.120561558755213</v>
      </c>
      <c r="FE2" s="139">
        <v>0.0170169318477886</v>
      </c>
      <c r="FF2" s="135"/>
      <c r="FH2" s="136"/>
      <c r="FI2" s="137" t="s">
        <v>63</v>
      </c>
      <c r="FJ2" s="138">
        <f>FJ31*FJ30</f>
        <v>0.120019174687632</v>
      </c>
      <c r="FK2" s="139">
        <v>0.0170014536249532</v>
      </c>
      <c r="FL2" s="135"/>
      <c r="FN2" s="136"/>
      <c r="FO2" s="137" t="s">
        <v>63</v>
      </c>
      <c r="FP2" s="138">
        <f>FP31*FP30</f>
        <v>0.11867352559706</v>
      </c>
      <c r="FQ2" s="139">
        <v>0.0169495834638366</v>
      </c>
      <c r="FR2" s="135"/>
      <c r="FT2" s="136"/>
      <c r="FU2" s="137" t="s">
        <v>63</v>
      </c>
      <c r="FV2" s="138">
        <f>FV31*FV30</f>
        <v>0.120373451169311</v>
      </c>
      <c r="FW2" s="139">
        <v>0.017329520838063</v>
      </c>
      <c r="FX2" s="135"/>
      <c r="FZ2" s="136"/>
      <c r="GA2" s="137" t="s">
        <v>63</v>
      </c>
      <c r="GB2" s="138">
        <f>GB31*GB30</f>
        <v>0.113900677416596</v>
      </c>
      <c r="GC2" s="139">
        <v>0.0164985192582434</v>
      </c>
      <c r="GD2" s="135"/>
      <c r="GF2" s="136"/>
      <c r="GG2" s="137" t="s">
        <v>63</v>
      </c>
      <c r="GH2" s="138">
        <f>GH31*GH30</f>
        <v>0.111373855350395</v>
      </c>
      <c r="GI2" s="139">
        <v>0.0162156026526111</v>
      </c>
      <c r="GJ2" s="135"/>
      <c r="GL2" s="136"/>
      <c r="GM2" s="137" t="s">
        <v>63</v>
      </c>
      <c r="GN2" s="138">
        <f>GN31*GN30</f>
        <v>0.111274099022499</v>
      </c>
      <c r="GO2" s="139">
        <v>0.0162716718327073</v>
      </c>
      <c r="GP2" s="135"/>
      <c r="GR2" s="136"/>
      <c r="GS2" s="137" t="s">
        <v>63</v>
      </c>
      <c r="GT2" s="138">
        <f>GT31*GT30</f>
        <v>0.111241480917644</v>
      </c>
      <c r="GU2" s="139">
        <v>0.0163221336297023</v>
      </c>
      <c r="GV2" s="135"/>
    </row>
    <row r="3" spans="2:204">
      <c r="B3" s="140" t="s">
        <v>3947</v>
      </c>
      <c r="C3" s="141" t="s">
        <v>62</v>
      </c>
      <c r="D3" s="138">
        <f>1/D1</f>
        <v>7.88458578123998</v>
      </c>
      <c r="E3" s="142"/>
      <c r="F3" s="142">
        <v>0.1258972117932</v>
      </c>
      <c r="H3" s="140" t="s">
        <v>3947</v>
      </c>
      <c r="I3" s="141" t="s">
        <v>62</v>
      </c>
      <c r="J3" s="138">
        <f>1/J1</f>
        <v>7.93441321485278</v>
      </c>
      <c r="K3" s="142"/>
      <c r="L3" s="142"/>
      <c r="N3" s="140" t="s">
        <v>3947</v>
      </c>
      <c r="O3" s="141" t="s">
        <v>62</v>
      </c>
      <c r="P3" s="138">
        <f>1/P1</f>
        <v>7.9201437746416</v>
      </c>
      <c r="Q3" s="142"/>
      <c r="R3" s="142"/>
      <c r="T3" s="140" t="s">
        <v>3947</v>
      </c>
      <c r="U3" s="141" t="s">
        <v>62</v>
      </c>
      <c r="V3" s="175">
        <f>1/V1</f>
        <v>7.81139988342586</v>
      </c>
      <c r="W3" s="142"/>
      <c r="X3" s="142"/>
      <c r="Z3" s="140" t="s">
        <v>3947</v>
      </c>
      <c r="AA3" s="141" t="s">
        <v>62</v>
      </c>
      <c r="AB3" s="138">
        <f>1/AB1</f>
        <v>7.81905219090686</v>
      </c>
      <c r="AC3" s="142"/>
      <c r="AD3" s="142"/>
      <c r="AF3" s="140" t="s">
        <v>3947</v>
      </c>
      <c r="AG3" s="141" t="s">
        <v>62</v>
      </c>
      <c r="AH3" s="138">
        <f>1/AH1</f>
        <v>7.91218554284838</v>
      </c>
      <c r="AI3" s="142"/>
      <c r="AJ3" s="142"/>
      <c r="AL3" s="140" t="s">
        <v>3947</v>
      </c>
      <c r="AM3" s="141" t="s">
        <v>62</v>
      </c>
      <c r="AN3" s="138">
        <f>1/AN1</f>
        <v>7.92346702096335</v>
      </c>
      <c r="AO3" s="142"/>
      <c r="AP3" s="142"/>
      <c r="AR3" s="140" t="s">
        <v>3947</v>
      </c>
      <c r="AS3" s="141" t="s">
        <v>62</v>
      </c>
      <c r="AT3" s="138">
        <f>1/AT1</f>
        <v>8.09281918708358</v>
      </c>
      <c r="AU3" s="142"/>
      <c r="AV3" s="142"/>
      <c r="AX3" s="140" t="s">
        <v>3947</v>
      </c>
      <c r="AY3" s="141" t="s">
        <v>62</v>
      </c>
      <c r="AZ3" s="138">
        <f>1/AZ1</f>
        <v>8.22853376684434</v>
      </c>
      <c r="BA3" s="142"/>
      <c r="BB3" s="142"/>
      <c r="BD3" s="140" t="s">
        <v>3947</v>
      </c>
      <c r="BE3" s="141" t="s">
        <v>62</v>
      </c>
      <c r="BF3" s="138">
        <f>1/BF1</f>
        <v>8.23370960033474</v>
      </c>
      <c r="BG3" s="142"/>
      <c r="BH3" s="142"/>
      <c r="BJ3" s="140" t="s">
        <v>3947</v>
      </c>
      <c r="BK3" s="141" t="s">
        <v>62</v>
      </c>
      <c r="BL3" s="138">
        <f>1/BL1</f>
        <v>8.20368366193908</v>
      </c>
      <c r="BM3" s="142"/>
      <c r="BN3" s="142"/>
      <c r="BP3" s="140" t="s">
        <v>3947</v>
      </c>
      <c r="BQ3" s="141" t="s">
        <v>62</v>
      </c>
      <c r="BR3" s="138">
        <f>1/BR1</f>
        <v>7.89852929764271</v>
      </c>
      <c r="BS3" s="142"/>
      <c r="BT3" s="142"/>
      <c r="BV3" s="140" t="s">
        <v>3947</v>
      </c>
      <c r="BW3" s="141" t="s">
        <v>62</v>
      </c>
      <c r="BX3" s="138">
        <f>1/BX1</f>
        <v>7.9979735210092</v>
      </c>
      <c r="BY3" s="142"/>
      <c r="BZ3" s="142"/>
      <c r="CB3" s="140" t="s">
        <v>3947</v>
      </c>
      <c r="CC3" s="141" t="s">
        <v>62</v>
      </c>
      <c r="CD3" s="138">
        <f>1/CD1</f>
        <v>8.17192987829184</v>
      </c>
      <c r="CE3" s="142"/>
      <c r="CF3" s="142"/>
      <c r="CH3" s="140" t="s">
        <v>3947</v>
      </c>
      <c r="CI3" s="141" t="s">
        <v>62</v>
      </c>
      <c r="CJ3" s="138">
        <f>1/CJ1</f>
        <v>8.16394696212497</v>
      </c>
      <c r="CK3" s="142"/>
      <c r="CL3" s="142"/>
      <c r="CN3" s="140" t="s">
        <v>3947</v>
      </c>
      <c r="CO3" s="141" t="s">
        <v>62</v>
      </c>
      <c r="CP3" s="138">
        <f>1/CP1</f>
        <v>8.04490568100002</v>
      </c>
      <c r="CQ3" s="142"/>
      <c r="CR3" s="142"/>
      <c r="CT3" s="140" t="s">
        <v>3947</v>
      </c>
      <c r="CU3" s="141" t="s">
        <v>62</v>
      </c>
      <c r="CV3" s="138">
        <f>1/CV1</f>
        <v>8.04434614437543</v>
      </c>
      <c r="CW3" s="142"/>
      <c r="CX3" s="142"/>
      <c r="CZ3" s="140" t="s">
        <v>3947</v>
      </c>
      <c r="DA3" s="141" t="s">
        <v>62</v>
      </c>
      <c r="DB3" s="138">
        <f>1/DB1</f>
        <v>8.08288494199999</v>
      </c>
      <c r="DC3" s="142"/>
      <c r="DD3" s="142"/>
      <c r="DF3" s="140" t="s">
        <v>3947</v>
      </c>
      <c r="DG3" s="141" t="s">
        <v>62</v>
      </c>
      <c r="DH3" s="138">
        <f>1/DH1</f>
        <v>7.98375637299999</v>
      </c>
      <c r="DI3" s="142"/>
      <c r="DJ3" s="142"/>
      <c r="DL3" s="140" t="s">
        <v>3947</v>
      </c>
      <c r="DM3" s="141" t="s">
        <v>62</v>
      </c>
      <c r="DN3" s="138">
        <f>1/DN1</f>
        <v>7.78251451100001</v>
      </c>
      <c r="DO3" s="142"/>
      <c r="DP3" s="142"/>
      <c r="DR3" s="140" t="s">
        <v>3947</v>
      </c>
      <c r="DS3" s="141" t="s">
        <v>62</v>
      </c>
      <c r="DT3" s="138">
        <f>1/DT1</f>
        <v>7.73229595799999</v>
      </c>
      <c r="DU3" s="142"/>
      <c r="DV3" s="142"/>
      <c r="DX3" s="140" t="s">
        <v>3947</v>
      </c>
      <c r="DY3" s="141" t="s">
        <v>62</v>
      </c>
      <c r="DZ3" s="138">
        <f>1/DZ1</f>
        <v>7.89497946500002</v>
      </c>
      <c r="EA3" s="142"/>
      <c r="EB3" s="142"/>
      <c r="ED3" s="140" t="s">
        <v>3947</v>
      </c>
      <c r="EE3" s="141" t="s">
        <v>62</v>
      </c>
      <c r="EF3" s="138">
        <f>1/EF1</f>
        <v>8.10144907299998</v>
      </c>
      <c r="EG3" s="142"/>
      <c r="EH3" s="142"/>
      <c r="EJ3" s="140" t="s">
        <v>3947</v>
      </c>
      <c r="EK3" s="141" t="s">
        <v>62</v>
      </c>
      <c r="EL3" s="138">
        <f>1/EL1</f>
        <v>8.01393777299998</v>
      </c>
      <c r="EM3" s="142"/>
      <c r="EN3" s="142"/>
      <c r="EP3" s="140" t="s">
        <v>3947</v>
      </c>
      <c r="EQ3" s="141" t="s">
        <v>62</v>
      </c>
      <c r="ER3" s="138">
        <f>1/ER1</f>
        <v>8.170360988</v>
      </c>
      <c r="ES3" s="142"/>
      <c r="ET3" s="142"/>
      <c r="EV3" s="140" t="s">
        <v>3947</v>
      </c>
      <c r="EW3" s="141" t="s">
        <v>62</v>
      </c>
      <c r="EX3" s="138">
        <f>1/EX1</f>
        <v>8.30643340899998</v>
      </c>
      <c r="EY3" s="142"/>
      <c r="EZ3" s="142"/>
      <c r="FB3" s="140" t="s">
        <v>3947</v>
      </c>
      <c r="FC3" s="141" t="s">
        <v>62</v>
      </c>
      <c r="FD3" s="138">
        <f>1/FD1</f>
        <v>8.30143101300001</v>
      </c>
      <c r="FE3" s="142"/>
      <c r="FF3" s="142"/>
      <c r="FH3" s="140" t="s">
        <v>3947</v>
      </c>
      <c r="FI3" s="141" t="s">
        <v>62</v>
      </c>
      <c r="FJ3" s="138">
        <f>1/FJ1</f>
        <v>8.36821363499998</v>
      </c>
      <c r="FK3" s="142"/>
      <c r="FL3" s="142"/>
      <c r="FN3" s="140" t="s">
        <v>3947</v>
      </c>
      <c r="FO3" s="141" t="s">
        <v>62</v>
      </c>
      <c r="FP3" s="138">
        <f>1/FP1</f>
        <v>8.46730675400002</v>
      </c>
      <c r="FQ3" s="142"/>
      <c r="FR3" s="142"/>
      <c r="FT3" s="140" t="s">
        <v>3947</v>
      </c>
      <c r="FU3" s="141" t="s">
        <v>62</v>
      </c>
      <c r="FV3" s="138">
        <f>1/FV1</f>
        <v>8.33550008700001</v>
      </c>
      <c r="FW3" s="142"/>
      <c r="FX3" s="142"/>
      <c r="FZ3" s="140" t="s">
        <v>3947</v>
      </c>
      <c r="GA3" s="141" t="s">
        <v>62</v>
      </c>
      <c r="GB3" s="138">
        <f>1/GB1</f>
        <v>8.75964678999999</v>
      </c>
      <c r="GC3" s="142"/>
      <c r="GD3" s="142"/>
      <c r="GF3" s="140" t="s">
        <v>3947</v>
      </c>
      <c r="GG3" s="141" t="s">
        <v>62</v>
      </c>
      <c r="GH3" s="138">
        <f>1/GH1</f>
        <v>8.98598239800001</v>
      </c>
      <c r="GI3" s="142"/>
      <c r="GJ3" s="142"/>
      <c r="GL3" s="140" t="s">
        <v>3947</v>
      </c>
      <c r="GM3" s="141" t="s">
        <v>62</v>
      </c>
      <c r="GN3" s="138">
        <f>1/GN1</f>
        <v>9.01438922799998</v>
      </c>
      <c r="GO3" s="142"/>
      <c r="GP3" s="142"/>
      <c r="GR3" s="140" t="s">
        <v>3947</v>
      </c>
      <c r="GS3" s="141" t="s">
        <v>62</v>
      </c>
      <c r="GT3" s="138">
        <f>1/GT1</f>
        <v>8.99536037799998</v>
      </c>
      <c r="GU3" s="142"/>
      <c r="GV3" s="142"/>
    </row>
    <row r="4" spans="2:204">
      <c r="B4" s="136"/>
      <c r="C4" s="137" t="s">
        <v>63</v>
      </c>
      <c r="D4" s="138">
        <f>1/D2</f>
        <v>7.89319269809799</v>
      </c>
      <c r="E4" s="142"/>
      <c r="F4" s="142"/>
      <c r="H4" s="136"/>
      <c r="I4" s="137" t="s">
        <v>63</v>
      </c>
      <c r="J4" s="138">
        <f>1/J2</f>
        <v>7.92989040068096</v>
      </c>
      <c r="K4" s="142"/>
      <c r="L4" s="142"/>
      <c r="N4" s="136"/>
      <c r="O4" s="137" t="s">
        <v>63</v>
      </c>
      <c r="P4" s="138">
        <f>1/P2</f>
        <v>7.91934550782306</v>
      </c>
      <c r="Q4" s="142"/>
      <c r="R4" s="142"/>
      <c r="T4" s="136"/>
      <c r="U4" s="137" t="s">
        <v>63</v>
      </c>
      <c r="V4" s="176">
        <f>1/V2</f>
        <v>7.75401387981836</v>
      </c>
      <c r="W4" s="142"/>
      <c r="X4" s="142"/>
      <c r="Z4" s="136"/>
      <c r="AA4" s="137" t="s">
        <v>63</v>
      </c>
      <c r="AB4" s="138">
        <f>1/AB2</f>
        <v>7.79573888185369</v>
      </c>
      <c r="AC4" s="142"/>
      <c r="AD4" s="142"/>
      <c r="AF4" s="136"/>
      <c r="AG4" s="137" t="s">
        <v>63</v>
      </c>
      <c r="AH4" s="138">
        <f>1/AH2</f>
        <v>7.91052211269946</v>
      </c>
      <c r="AI4" s="142"/>
      <c r="AJ4" s="142"/>
      <c r="AL4" s="136"/>
      <c r="AM4" s="137" t="s">
        <v>63</v>
      </c>
      <c r="AN4" s="138">
        <f>1/AN2</f>
        <v>7.92034130487404</v>
      </c>
      <c r="AO4" s="142"/>
      <c r="AP4" s="142"/>
      <c r="AR4" s="136"/>
      <c r="AS4" s="137" t="s">
        <v>63</v>
      </c>
      <c r="AT4" s="138">
        <f>1/AT2</f>
        <v>8.09924725154733</v>
      </c>
      <c r="AU4" s="142"/>
      <c r="AV4" s="142"/>
      <c r="AX4" s="136"/>
      <c r="AY4" s="137" t="s">
        <v>63</v>
      </c>
      <c r="AZ4" s="138">
        <f>1/AZ2</f>
        <v>8.23216417347892</v>
      </c>
      <c r="BA4" s="142"/>
      <c r="BB4" s="142"/>
      <c r="BD4" s="136"/>
      <c r="BE4" s="137" t="s">
        <v>63</v>
      </c>
      <c r="BF4" s="138">
        <f>1/BF2</f>
        <v>8.24598029560186</v>
      </c>
      <c r="BG4" s="142"/>
      <c r="BH4" s="142"/>
      <c r="BJ4" s="136"/>
      <c r="BK4" s="137" t="s">
        <v>63</v>
      </c>
      <c r="BL4" s="138">
        <f>1/BL2</f>
        <v>8.20718968706015</v>
      </c>
      <c r="BM4" s="142"/>
      <c r="BN4" s="142"/>
      <c r="BP4" s="136"/>
      <c r="BQ4" s="137" t="s">
        <v>63</v>
      </c>
      <c r="BR4" s="138">
        <f>1/BR2</f>
        <v>7.87435359765961</v>
      </c>
      <c r="BS4" s="142"/>
      <c r="BT4" s="142"/>
      <c r="BV4" s="136"/>
      <c r="BW4" s="137" t="s">
        <v>63</v>
      </c>
      <c r="BX4" s="138">
        <f>1/BX2</f>
        <v>7.917013885815</v>
      </c>
      <c r="BY4" s="142"/>
      <c r="BZ4" s="142"/>
      <c r="CB4" s="136"/>
      <c r="CC4" s="137" t="s">
        <v>63</v>
      </c>
      <c r="CD4" s="138">
        <f>1/CD2</f>
        <v>8.19401058048768</v>
      </c>
      <c r="CE4" s="142"/>
      <c r="CF4" s="142"/>
      <c r="CH4" s="136"/>
      <c r="CI4" s="137" t="s">
        <v>63</v>
      </c>
      <c r="CJ4" s="138">
        <f>1/CJ2</f>
        <v>8.18078094877471</v>
      </c>
      <c r="CK4" s="142"/>
      <c r="CL4" s="142"/>
      <c r="CN4" s="136"/>
      <c r="CO4" s="137" t="s">
        <v>63</v>
      </c>
      <c r="CP4" s="138">
        <f>1/CP2</f>
        <v>8.04451133280502</v>
      </c>
      <c r="CQ4" s="142"/>
      <c r="CR4" s="142"/>
      <c r="CT4" s="136"/>
      <c r="CU4" s="137" t="s">
        <v>63</v>
      </c>
      <c r="CV4" s="138">
        <f>1/CV2</f>
        <v>8.04505490391293</v>
      </c>
      <c r="CW4" s="142"/>
      <c r="CX4" s="142"/>
      <c r="CZ4" s="136"/>
      <c r="DA4" s="137" t="s">
        <v>63</v>
      </c>
      <c r="DB4" s="138">
        <f>1/DB2</f>
        <v>8.08587812533062</v>
      </c>
      <c r="DC4" s="142"/>
      <c r="DD4" s="142"/>
      <c r="DF4" s="136"/>
      <c r="DG4" s="137" t="s">
        <v>63</v>
      </c>
      <c r="DH4" s="138">
        <f>1/DH2</f>
        <v>7.98873799972412</v>
      </c>
      <c r="DI4" s="142"/>
      <c r="DJ4" s="142"/>
      <c r="DL4" s="136"/>
      <c r="DM4" s="137" t="s">
        <v>63</v>
      </c>
      <c r="DN4" s="138">
        <f>1/DN2</f>
        <v>7.78038458175553</v>
      </c>
      <c r="DO4" s="142"/>
      <c r="DP4" s="142"/>
      <c r="DR4" s="136"/>
      <c r="DS4" s="137" t="s">
        <v>63</v>
      </c>
      <c r="DT4" s="138">
        <f>1/DT2</f>
        <v>7.72128342655093</v>
      </c>
      <c r="DU4" s="142"/>
      <c r="DV4" s="142"/>
      <c r="DX4" s="136"/>
      <c r="DY4" s="137" t="s">
        <v>63</v>
      </c>
      <c r="DZ4" s="138">
        <f>1/DZ2</f>
        <v>7.87618185555095</v>
      </c>
      <c r="EA4" s="142"/>
      <c r="EB4" s="142"/>
      <c r="ED4" s="136"/>
      <c r="EE4" s="137" t="s">
        <v>63</v>
      </c>
      <c r="EF4" s="138">
        <f>1/EF2</f>
        <v>8.10179889117948</v>
      </c>
      <c r="EG4" s="142"/>
      <c r="EH4" s="142"/>
      <c r="EJ4" s="136"/>
      <c r="EK4" s="137" t="s">
        <v>63</v>
      </c>
      <c r="EL4" s="138">
        <f>1/EL2</f>
        <v>7.98254019897199</v>
      </c>
      <c r="EM4" s="142"/>
      <c r="EN4" s="142"/>
      <c r="EP4" s="136"/>
      <c r="EQ4" s="137" t="s">
        <v>63</v>
      </c>
      <c r="ER4" s="138">
        <f>1/ER2</f>
        <v>8.16884553888805</v>
      </c>
      <c r="ES4" s="142"/>
      <c r="ET4" s="142"/>
      <c r="EV4" s="136"/>
      <c r="EW4" s="137" t="s">
        <v>63</v>
      </c>
      <c r="EX4" s="138">
        <f>1/EX2</f>
        <v>8.29846524052693</v>
      </c>
      <c r="EY4" s="142"/>
      <c r="EZ4" s="142"/>
      <c r="FB4" s="136"/>
      <c r="FC4" s="137" t="s">
        <v>63</v>
      </c>
      <c r="FD4" s="138">
        <f>1/FD2</f>
        <v>8.29451784071897</v>
      </c>
      <c r="FE4" s="142"/>
      <c r="FF4" s="142"/>
      <c r="FH4" s="136"/>
      <c r="FI4" s="137" t="s">
        <v>63</v>
      </c>
      <c r="FJ4" s="138">
        <f>1/FJ2</f>
        <v>8.33200197054058</v>
      </c>
      <c r="FK4" s="142"/>
      <c r="FL4" s="142"/>
      <c r="FN4" s="136"/>
      <c r="FO4" s="137" t="s">
        <v>63</v>
      </c>
      <c r="FP4" s="138">
        <f>1/FP2</f>
        <v>8.42647924184344</v>
      </c>
      <c r="FQ4" s="142"/>
      <c r="FR4" s="142"/>
      <c r="FT4" s="136"/>
      <c r="FU4" s="137" t="s">
        <v>63</v>
      </c>
      <c r="FV4" s="138">
        <f>1/FV2</f>
        <v>8.30747968331862</v>
      </c>
      <c r="FW4" s="142"/>
      <c r="FX4" s="142"/>
      <c r="FZ4" s="136"/>
      <c r="GA4" s="137" t="s">
        <v>63</v>
      </c>
      <c r="GB4" s="138">
        <f>1/GB2</f>
        <v>8.77957903922257</v>
      </c>
      <c r="GC4" s="142"/>
      <c r="GD4" s="142"/>
      <c r="GF4" s="136"/>
      <c r="GG4" s="137" t="s">
        <v>63</v>
      </c>
      <c r="GH4" s="138">
        <f>1/GH2</f>
        <v>8.97876792406873</v>
      </c>
      <c r="GI4" s="142"/>
      <c r="GJ4" s="142"/>
      <c r="GL4" s="136"/>
      <c r="GM4" s="137" t="s">
        <v>63</v>
      </c>
      <c r="GN4" s="138">
        <f>1/GN2</f>
        <v>8.98681731673965</v>
      </c>
      <c r="GO4" s="142"/>
      <c r="GP4" s="142"/>
      <c r="GR4" s="136"/>
      <c r="GS4" s="137" t="s">
        <v>63</v>
      </c>
      <c r="GT4" s="138">
        <f>1/GT2</f>
        <v>8.98945242144283</v>
      </c>
      <c r="GU4" s="142"/>
      <c r="GV4" s="142"/>
    </row>
    <row r="5" s="171" customFormat="1" ht="19.5" customHeight="1" spans="2:204">
      <c r="B5" s="143" t="s">
        <v>72</v>
      </c>
      <c r="C5" s="144" t="s">
        <v>966</v>
      </c>
      <c r="D5" s="145"/>
      <c r="E5" s="146" t="s">
        <v>3945</v>
      </c>
      <c r="F5" s="143" t="s">
        <v>3948</v>
      </c>
      <c r="H5" s="143" t="s">
        <v>72</v>
      </c>
      <c r="I5" s="144" t="s">
        <v>966</v>
      </c>
      <c r="J5" s="145"/>
      <c r="K5" s="146" t="s">
        <v>3945</v>
      </c>
      <c r="L5" s="143" t="s">
        <v>3948</v>
      </c>
      <c r="N5" s="143" t="s">
        <v>72</v>
      </c>
      <c r="O5" s="144" t="s">
        <v>966</v>
      </c>
      <c r="P5" s="145"/>
      <c r="Q5" s="146" t="s">
        <v>3945</v>
      </c>
      <c r="R5" s="143" t="s">
        <v>3948</v>
      </c>
      <c r="T5" s="143" t="s">
        <v>72</v>
      </c>
      <c r="U5" s="144" t="s">
        <v>966</v>
      </c>
      <c r="V5" s="145"/>
      <c r="W5" s="146" t="s">
        <v>3945</v>
      </c>
      <c r="X5" s="143" t="s">
        <v>3948</v>
      </c>
      <c r="Z5" s="143" t="s">
        <v>72</v>
      </c>
      <c r="AA5" s="144" t="s">
        <v>966</v>
      </c>
      <c r="AB5" s="145"/>
      <c r="AC5" s="146" t="s">
        <v>3945</v>
      </c>
      <c r="AD5" s="143" t="s">
        <v>3948</v>
      </c>
      <c r="AF5" s="143" t="s">
        <v>72</v>
      </c>
      <c r="AG5" s="144" t="s">
        <v>966</v>
      </c>
      <c r="AH5" s="145"/>
      <c r="AI5" s="146" t="s">
        <v>3945</v>
      </c>
      <c r="AJ5" s="143" t="s">
        <v>3948</v>
      </c>
      <c r="AL5" s="143" t="s">
        <v>72</v>
      </c>
      <c r="AM5" s="144" t="s">
        <v>966</v>
      </c>
      <c r="AN5" s="145"/>
      <c r="AO5" s="146" t="s">
        <v>3945</v>
      </c>
      <c r="AP5" s="143" t="s">
        <v>3948</v>
      </c>
      <c r="AR5" s="143" t="s">
        <v>72</v>
      </c>
      <c r="AS5" s="144" t="s">
        <v>966</v>
      </c>
      <c r="AT5" s="145"/>
      <c r="AU5" s="146" t="s">
        <v>3945</v>
      </c>
      <c r="AV5" s="143" t="s">
        <v>3948</v>
      </c>
      <c r="AX5" s="143" t="s">
        <v>72</v>
      </c>
      <c r="AY5" s="144" t="s">
        <v>966</v>
      </c>
      <c r="AZ5" s="145"/>
      <c r="BA5" s="146" t="s">
        <v>3945</v>
      </c>
      <c r="BB5" s="143" t="s">
        <v>3948</v>
      </c>
      <c r="BD5" s="143" t="s">
        <v>72</v>
      </c>
      <c r="BE5" s="144" t="s">
        <v>966</v>
      </c>
      <c r="BF5" s="145"/>
      <c r="BG5" s="146" t="s">
        <v>3945</v>
      </c>
      <c r="BH5" s="143" t="s">
        <v>3948</v>
      </c>
      <c r="BJ5" s="143" t="s">
        <v>72</v>
      </c>
      <c r="BK5" s="144" t="s">
        <v>966</v>
      </c>
      <c r="BL5" s="145"/>
      <c r="BM5" s="146" t="s">
        <v>3945</v>
      </c>
      <c r="BN5" s="143" t="s">
        <v>3948</v>
      </c>
      <c r="BP5" s="143" t="s">
        <v>72</v>
      </c>
      <c r="BQ5" s="144" t="s">
        <v>966</v>
      </c>
      <c r="BR5" s="145"/>
      <c r="BS5" s="146" t="s">
        <v>3945</v>
      </c>
      <c r="BT5" s="143" t="s">
        <v>3948</v>
      </c>
      <c r="BV5" s="143" t="s">
        <v>72</v>
      </c>
      <c r="BW5" s="144" t="s">
        <v>966</v>
      </c>
      <c r="BX5" s="145"/>
      <c r="BY5" s="146" t="s">
        <v>3945</v>
      </c>
      <c r="BZ5" s="143" t="s">
        <v>3948</v>
      </c>
      <c r="CB5" s="143" t="s">
        <v>72</v>
      </c>
      <c r="CC5" s="144" t="s">
        <v>966</v>
      </c>
      <c r="CD5" s="145"/>
      <c r="CE5" s="146" t="s">
        <v>3945</v>
      </c>
      <c r="CF5" s="143" t="s">
        <v>3948</v>
      </c>
      <c r="CH5" s="143" t="s">
        <v>72</v>
      </c>
      <c r="CI5" s="144" t="s">
        <v>966</v>
      </c>
      <c r="CJ5" s="145"/>
      <c r="CK5" s="146" t="s">
        <v>3945</v>
      </c>
      <c r="CL5" s="143" t="s">
        <v>3948</v>
      </c>
      <c r="CN5" s="143" t="s">
        <v>72</v>
      </c>
      <c r="CO5" s="144" t="s">
        <v>966</v>
      </c>
      <c r="CP5" s="145"/>
      <c r="CQ5" s="146" t="s">
        <v>3945</v>
      </c>
      <c r="CR5" s="143" t="s">
        <v>3948</v>
      </c>
      <c r="CT5" s="143" t="s">
        <v>72</v>
      </c>
      <c r="CU5" s="144" t="s">
        <v>966</v>
      </c>
      <c r="CV5" s="145"/>
      <c r="CW5" s="146" t="s">
        <v>3945</v>
      </c>
      <c r="CX5" s="143" t="s">
        <v>3948</v>
      </c>
      <c r="CZ5" s="143" t="s">
        <v>72</v>
      </c>
      <c r="DA5" s="144" t="s">
        <v>966</v>
      </c>
      <c r="DB5" s="145"/>
      <c r="DC5" s="146" t="s">
        <v>3945</v>
      </c>
      <c r="DD5" s="143" t="s">
        <v>3948</v>
      </c>
      <c r="DF5" s="143" t="s">
        <v>72</v>
      </c>
      <c r="DG5" s="144" t="s">
        <v>966</v>
      </c>
      <c r="DH5" s="145"/>
      <c r="DI5" s="146" t="s">
        <v>3945</v>
      </c>
      <c r="DJ5" s="143" t="s">
        <v>3948</v>
      </c>
      <c r="DL5" s="143" t="s">
        <v>72</v>
      </c>
      <c r="DM5" s="144" t="s">
        <v>966</v>
      </c>
      <c r="DN5" s="145"/>
      <c r="DO5" s="146" t="s">
        <v>3945</v>
      </c>
      <c r="DP5" s="143" t="s">
        <v>3948</v>
      </c>
      <c r="DR5" s="143" t="s">
        <v>72</v>
      </c>
      <c r="DS5" s="144" t="s">
        <v>966</v>
      </c>
      <c r="DT5" s="145"/>
      <c r="DU5" s="146" t="s">
        <v>3945</v>
      </c>
      <c r="DV5" s="143" t="s">
        <v>3948</v>
      </c>
      <c r="DX5" s="143" t="s">
        <v>72</v>
      </c>
      <c r="DY5" s="144" t="s">
        <v>966</v>
      </c>
      <c r="DZ5" s="145"/>
      <c r="EA5" s="146" t="s">
        <v>3945</v>
      </c>
      <c r="EB5" s="143" t="s">
        <v>3948</v>
      </c>
      <c r="ED5" s="143" t="s">
        <v>72</v>
      </c>
      <c r="EE5" s="144" t="s">
        <v>966</v>
      </c>
      <c r="EF5" s="145"/>
      <c r="EG5" s="146" t="s">
        <v>3945</v>
      </c>
      <c r="EH5" s="143" t="s">
        <v>3948</v>
      </c>
      <c r="EJ5" s="143" t="s">
        <v>72</v>
      </c>
      <c r="EK5" s="144" t="s">
        <v>966</v>
      </c>
      <c r="EL5" s="145"/>
      <c r="EM5" s="146" t="s">
        <v>3945</v>
      </c>
      <c r="EN5" s="143" t="s">
        <v>3948</v>
      </c>
      <c r="EP5" s="143" t="s">
        <v>72</v>
      </c>
      <c r="EQ5" s="144" t="s">
        <v>966</v>
      </c>
      <c r="ER5" s="145"/>
      <c r="ES5" s="146" t="s">
        <v>3945</v>
      </c>
      <c r="ET5" s="143" t="s">
        <v>3948</v>
      </c>
      <c r="EV5" s="143" t="s">
        <v>72</v>
      </c>
      <c r="EW5" s="144" t="s">
        <v>966</v>
      </c>
      <c r="EX5" s="145"/>
      <c r="EY5" s="146" t="s">
        <v>3945</v>
      </c>
      <c r="EZ5" s="143" t="s">
        <v>3948</v>
      </c>
      <c r="FB5" s="143" t="s">
        <v>72</v>
      </c>
      <c r="FC5" s="144" t="s">
        <v>966</v>
      </c>
      <c r="FD5" s="145"/>
      <c r="FE5" s="146" t="s">
        <v>3945</v>
      </c>
      <c r="FF5" s="143" t="s">
        <v>3948</v>
      </c>
      <c r="FH5" s="143" t="s">
        <v>72</v>
      </c>
      <c r="FI5" s="144" t="s">
        <v>966</v>
      </c>
      <c r="FJ5" s="145"/>
      <c r="FK5" s="146" t="s">
        <v>3945</v>
      </c>
      <c r="FL5" s="143" t="s">
        <v>3948</v>
      </c>
      <c r="FN5" s="143" t="s">
        <v>72</v>
      </c>
      <c r="FO5" s="144" t="s">
        <v>966</v>
      </c>
      <c r="FP5" s="145"/>
      <c r="FQ5" s="146" t="s">
        <v>3945</v>
      </c>
      <c r="FR5" s="143" t="s">
        <v>3948</v>
      </c>
      <c r="FT5" s="143" t="s">
        <v>72</v>
      </c>
      <c r="FU5" s="144" t="s">
        <v>966</v>
      </c>
      <c r="FV5" s="145"/>
      <c r="FW5" s="146" t="s">
        <v>3945</v>
      </c>
      <c r="FX5" s="143" t="s">
        <v>3948</v>
      </c>
      <c r="FZ5" s="143" t="s">
        <v>72</v>
      </c>
      <c r="GA5" s="144" t="s">
        <v>966</v>
      </c>
      <c r="GB5" s="145"/>
      <c r="GC5" s="146" t="s">
        <v>3945</v>
      </c>
      <c r="GD5" s="143" t="s">
        <v>3948</v>
      </c>
      <c r="GF5" s="143" t="s">
        <v>72</v>
      </c>
      <c r="GG5" s="144" t="s">
        <v>966</v>
      </c>
      <c r="GH5" s="145"/>
      <c r="GI5" s="146" t="s">
        <v>3945</v>
      </c>
      <c r="GJ5" s="143" t="s">
        <v>3948</v>
      </c>
      <c r="GL5" s="143" t="s">
        <v>72</v>
      </c>
      <c r="GM5" s="144" t="s">
        <v>966</v>
      </c>
      <c r="GN5" s="145"/>
      <c r="GO5" s="146" t="s">
        <v>3945</v>
      </c>
      <c r="GP5" s="143" t="s">
        <v>3948</v>
      </c>
      <c r="GR5" s="143" t="s">
        <v>72</v>
      </c>
      <c r="GS5" s="144" t="s">
        <v>966</v>
      </c>
      <c r="GT5" s="145"/>
      <c r="GU5" s="146" t="s">
        <v>3945</v>
      </c>
      <c r="GV5" s="143" t="s">
        <v>3948</v>
      </c>
    </row>
    <row r="6" ht="15" customHeight="1" spans="2:204">
      <c r="B6" s="172">
        <v>45169</v>
      </c>
      <c r="C6" s="168">
        <v>718.11</v>
      </c>
      <c r="D6" s="149">
        <f t="shared" ref="D6:D28" si="0">C6/100</f>
        <v>7.1811</v>
      </c>
      <c r="E6" s="150">
        <f t="shared" ref="E6:E28" si="1">E$2</f>
        <v>0.017661604</v>
      </c>
      <c r="F6" s="151">
        <f t="shared" ref="F6:F28" si="2">1/(D6*E6)</f>
        <v>7.88458578123998</v>
      </c>
      <c r="H6" s="173">
        <v>45197</v>
      </c>
      <c r="I6" s="168" t="s">
        <v>2982</v>
      </c>
      <c r="J6" s="149">
        <f t="shared" ref="J6:J25" si="3">I6/100</f>
        <v>7.1798</v>
      </c>
      <c r="K6" s="150">
        <f t="shared" ref="K6:K25" si="4">K$2</f>
        <v>0.0175538684337561</v>
      </c>
      <c r="L6" s="151">
        <f t="shared" ref="L6:L25" si="5">1/(J6*K6)</f>
        <v>7.93441321485278</v>
      </c>
      <c r="N6" s="173">
        <v>45230</v>
      </c>
      <c r="O6" s="168">
        <v>717.79</v>
      </c>
      <c r="P6" s="149">
        <f t="shared" ref="P6:P22" si="6">O6/100</f>
        <v>7.1779</v>
      </c>
      <c r="Q6" s="150">
        <f t="shared" ref="Q6:Q22" si="7">Q$2</f>
        <v>0.0175901495162709</v>
      </c>
      <c r="R6" s="151">
        <f t="shared" ref="R6:R22" si="8">1/(P6*Q6)</f>
        <v>7.9201437746416</v>
      </c>
      <c r="T6" s="173">
        <v>45260</v>
      </c>
      <c r="U6" s="168">
        <v>710.18</v>
      </c>
      <c r="V6" s="149">
        <f t="shared" ref="V6:V27" si="9">U6/100</f>
        <v>7.1018</v>
      </c>
      <c r="W6" s="150">
        <f t="shared" ref="W6:W27" si="10">W$2</f>
        <v>0.018026138</v>
      </c>
      <c r="X6" s="151">
        <f t="shared" ref="X6:X27" si="11">1/(V6*W6)</f>
        <v>7.81139988342586</v>
      </c>
      <c r="Z6" s="173">
        <v>45289</v>
      </c>
      <c r="AA6" s="168">
        <v>708.27</v>
      </c>
      <c r="AB6" s="149">
        <f t="shared" ref="AB6:AB26" si="12">AA6/100</f>
        <v>7.0827</v>
      </c>
      <c r="AC6" s="150">
        <f t="shared" ref="AC6:AC26" si="13">AC$2</f>
        <v>0.01805706</v>
      </c>
      <c r="AD6" s="151">
        <f t="shared" ref="AD6:AD26" si="14">1/(AB6*AC6)</f>
        <v>7.81905219090686</v>
      </c>
      <c r="AF6" s="173">
        <v>45351</v>
      </c>
      <c r="AG6" s="168">
        <v>710.36</v>
      </c>
      <c r="AH6" s="149">
        <f t="shared" ref="AH6:AH21" si="15">AG6/100</f>
        <v>7.1036</v>
      </c>
      <c r="AI6" s="150">
        <f t="shared" ref="AI6:AI21" si="16">AI$2</f>
        <v>0.017792011</v>
      </c>
      <c r="AJ6" s="151">
        <f t="shared" ref="AJ6:AJ21" si="17">1/(AH6*AI6)</f>
        <v>7.91218554284838</v>
      </c>
      <c r="AL6" s="173">
        <v>45380</v>
      </c>
      <c r="AM6" s="168">
        <v>709.5</v>
      </c>
      <c r="AN6" s="149">
        <f t="shared" ref="AN6:AN26" si="18">AM6/100</f>
        <v>7.095</v>
      </c>
      <c r="AO6" s="150">
        <f t="shared" ref="AO6:AO26" si="19">AO$2</f>
        <v>0.017788214</v>
      </c>
      <c r="AP6" s="151">
        <f t="shared" ref="AP6:AP26" si="20">1/(AN6*AO6)</f>
        <v>7.92346702096335</v>
      </c>
      <c r="AR6" s="173">
        <v>45412</v>
      </c>
      <c r="AS6" s="168">
        <v>710.63</v>
      </c>
      <c r="AT6" s="149">
        <f t="shared" ref="AT6:AT25" si="21">AS6/100</f>
        <v>7.1063</v>
      </c>
      <c r="AU6" s="150">
        <f t="shared" ref="AU6:AU25" si="22">AU$2</f>
        <v>0.01738828</v>
      </c>
      <c r="AV6" s="151">
        <f t="shared" ref="AV6:AV25" si="23">1/(AT6*AU6)</f>
        <v>8.09281918708358</v>
      </c>
      <c r="AX6" s="173">
        <v>45443</v>
      </c>
      <c r="AY6" s="168">
        <v>710.88</v>
      </c>
      <c r="AZ6" s="149">
        <f t="shared" ref="AZ6:AZ25" si="24">AY6/100</f>
        <v>7.1088</v>
      </c>
      <c r="BA6" s="150">
        <f t="shared" ref="BA6:BA25" si="25">BA$2</f>
        <v>0.017095478</v>
      </c>
      <c r="BB6" s="151">
        <f t="shared" ref="BB6:BB25" si="26">1/(AZ6*BA6)</f>
        <v>8.22853376684434</v>
      </c>
      <c r="BD6" s="173">
        <v>45471</v>
      </c>
      <c r="BE6" s="168">
        <v>712.68</v>
      </c>
      <c r="BF6" s="149">
        <f t="shared" ref="BF6:BF24" si="27">BE6/100</f>
        <v>7.1268</v>
      </c>
      <c r="BG6" s="150">
        <f t="shared" ref="BG6:BG24" si="28">BG$2</f>
        <v>0.017041581</v>
      </c>
      <c r="BH6" s="151">
        <f t="shared" ref="BH6:BH24" si="29">1/(BF6*BG6)</f>
        <v>8.23370960033474</v>
      </c>
      <c r="BJ6" s="173">
        <v>45504</v>
      </c>
      <c r="BK6" s="168">
        <v>713.46</v>
      </c>
      <c r="BL6" s="149">
        <f t="shared" ref="BL6:BL28" si="30">BK6/100</f>
        <v>7.1346</v>
      </c>
      <c r="BM6" s="150">
        <f t="shared" ref="BM6:BM28" si="31">BM$2</f>
        <v>0.017085255</v>
      </c>
      <c r="BN6" s="151">
        <f t="shared" ref="BN6:BN28" si="32">1/(BL6*BM6)</f>
        <v>8.20368366193908</v>
      </c>
      <c r="BP6" s="173">
        <v>45534</v>
      </c>
      <c r="BQ6" s="168">
        <v>711.24</v>
      </c>
      <c r="BR6" s="149">
        <f t="shared" ref="BR6:BR27" si="33">BQ6/100</f>
        <v>7.1124</v>
      </c>
      <c r="BS6" s="150">
        <f t="shared" ref="BS6:BS27" si="34">BS$2</f>
        <v>0.017800721</v>
      </c>
      <c r="BT6" s="151">
        <f t="shared" ref="BT6:BT27" si="35">1/(BR6*BS6)</f>
        <v>7.89852929764271</v>
      </c>
      <c r="BV6" s="147">
        <v>45565</v>
      </c>
      <c r="BW6" s="152">
        <v>700.74</v>
      </c>
      <c r="BX6" s="149">
        <f t="shared" ref="BX6:BX27" si="36">BW6/100</f>
        <v>7.0074</v>
      </c>
      <c r="BY6" s="150">
        <f>BY$2</f>
        <v>0.017842805</v>
      </c>
      <c r="BZ6" s="151">
        <f t="shared" ref="BZ6:BZ27" si="37">1/(BX6*BY6)</f>
        <v>7.9979735210092</v>
      </c>
      <c r="CB6" s="147">
        <v>45596</v>
      </c>
      <c r="CC6" s="152">
        <v>712.5</v>
      </c>
      <c r="CD6" s="149">
        <f t="shared" ref="CD6:CD24" si="38">CC6/100</f>
        <v>7.125</v>
      </c>
      <c r="CE6" s="150">
        <f>CE$2</f>
        <v>0.017174753</v>
      </c>
      <c r="CF6" s="151">
        <f t="shared" ref="CF6:CF24" si="39">1/(CD6*CE6)</f>
        <v>8.17192987829184</v>
      </c>
      <c r="CH6" s="147">
        <v>45625</v>
      </c>
      <c r="CI6" s="177">
        <v>718.77</v>
      </c>
      <c r="CJ6" s="149">
        <f t="shared" ref="CJ6:CJ26" si="40">CI6/100</f>
        <v>7.1877</v>
      </c>
      <c r="CK6" s="150">
        <f>CK$2</f>
        <v>0.017041581</v>
      </c>
      <c r="CL6" s="151">
        <f t="shared" ref="CL6:CL26" si="41">1/(CJ6*CK6)</f>
        <v>8.16394696212497</v>
      </c>
      <c r="CN6" s="147">
        <v>45657</v>
      </c>
      <c r="CO6" s="152">
        <v>718.84</v>
      </c>
      <c r="CP6" s="149">
        <f t="shared" ref="CP6:CP26" si="42">CO6/100</f>
        <v>7.1884</v>
      </c>
      <c r="CQ6" s="150">
        <f>CQ$2</f>
        <v>0.0172920629439163</v>
      </c>
      <c r="CR6" s="151">
        <f t="shared" ref="CR6:CR26" si="43">1/(CP6*CQ6)</f>
        <v>8.04490568100002</v>
      </c>
      <c r="CT6" s="147">
        <v>45674</v>
      </c>
      <c r="CU6" s="152">
        <v>718.89</v>
      </c>
      <c r="CV6" s="149">
        <f t="shared" ref="CV6:CV26" si="44">CU6/100</f>
        <v>7.1889</v>
      </c>
      <c r="CW6" s="150">
        <f>CW$2</f>
        <v>0.0172920629439163</v>
      </c>
      <c r="CX6" s="151">
        <f t="shared" ref="CX6:CX26" si="45">1/(CV6*CW6)</f>
        <v>8.04434614437543</v>
      </c>
      <c r="CZ6" s="147">
        <v>45716</v>
      </c>
      <c r="DA6" s="148">
        <v>717.38</v>
      </c>
      <c r="DB6" s="149">
        <f>DA6/100</f>
        <v>7.1738</v>
      </c>
      <c r="DC6" s="150">
        <f>DC$2</f>
        <v>0.017245839442151</v>
      </c>
      <c r="DD6" s="151">
        <f>1/(DB6*DC6)</f>
        <v>8.08288494199999</v>
      </c>
      <c r="DF6" s="147">
        <v>45747</v>
      </c>
      <c r="DG6" s="152">
        <v>717.82</v>
      </c>
      <c r="DH6" s="149">
        <f t="shared" ref="DH6:DH26" si="46">DG6/100</f>
        <v>7.1782</v>
      </c>
      <c r="DI6" s="150">
        <f>DI$2</f>
        <v>0.0174492662593682</v>
      </c>
      <c r="DJ6" s="151">
        <f t="shared" ref="DJ6:DJ26" si="47">1/(DH6*DI6)</f>
        <v>7.98375637299999</v>
      </c>
      <c r="DL6" s="169">
        <v>45777</v>
      </c>
      <c r="DM6" s="152">
        <v>720.14</v>
      </c>
      <c r="DN6" s="149">
        <f t="shared" ref="DN6:DN26" si="48">DM6/100</f>
        <v>7.2014</v>
      </c>
      <c r="DO6" s="150">
        <f>DO$2</f>
        <v>0.0178428048890828</v>
      </c>
      <c r="DP6" s="151">
        <f t="shared" ref="DP6:DP26" si="49">1/(DN6*DO6)</f>
        <v>7.78251451100001</v>
      </c>
      <c r="DR6" s="169">
        <v>45807</v>
      </c>
      <c r="DS6" s="152">
        <v>718.48</v>
      </c>
      <c r="DT6" s="149">
        <f t="shared" ref="DT6:DT26" si="50">DS6/100</f>
        <v>7.1848</v>
      </c>
      <c r="DU6" s="150">
        <f>DU$2</f>
        <v>0.0180001800021116</v>
      </c>
      <c r="DV6" s="151">
        <f t="shared" ref="DV6:DV26" si="51">1/(DT6*DU6)</f>
        <v>7.73229595799999</v>
      </c>
      <c r="DX6" s="169">
        <v>45838</v>
      </c>
      <c r="DY6" s="152">
        <v>715.86</v>
      </c>
      <c r="DZ6" s="149">
        <f t="shared" ref="DZ6:DZ25" si="52">DY6/100</f>
        <v>7.1586</v>
      </c>
      <c r="EA6" s="150">
        <f>EA$2</f>
        <v>0.0176937912492303</v>
      </c>
      <c r="EB6" s="151">
        <f t="shared" ref="EB6:EB25" si="53">1/(DZ6*EA6)</f>
        <v>7.89497946500002</v>
      </c>
      <c r="ED6" s="147">
        <v>45869</v>
      </c>
      <c r="EE6" s="152">
        <v>714.94</v>
      </c>
      <c r="EF6" s="149">
        <f t="shared" ref="EF6:EF28" si="54">EE6/100</f>
        <v>7.1494</v>
      </c>
      <c r="EG6" s="150">
        <f>EG$2</f>
        <v>0.0172650443272543</v>
      </c>
      <c r="EH6" s="151">
        <f t="shared" ref="EH6:EH28" si="55">1/(EF6*EG6)</f>
        <v>8.10144907299998</v>
      </c>
      <c r="EJ6" s="147">
        <v>45898</v>
      </c>
      <c r="EK6" s="152">
        <v>710.3</v>
      </c>
      <c r="EL6" s="149">
        <f t="shared" ref="EL6:EL28" si="56">EK6/100</f>
        <v>7.103</v>
      </c>
      <c r="EM6" s="150">
        <f>EM$2</f>
        <v>0.0175675913070562</v>
      </c>
      <c r="EN6" s="151">
        <f t="shared" ref="EN6:EN28" si="57">1/(EL6*EM6)</f>
        <v>8.01393777299998</v>
      </c>
      <c r="EP6" s="147">
        <v>45930</v>
      </c>
      <c r="EQ6" s="152">
        <v>710.55</v>
      </c>
      <c r="ER6" s="149">
        <f t="shared" ref="ER6:ER27" si="58">EQ6/100</f>
        <v>7.1055</v>
      </c>
      <c r="ES6" s="150">
        <f>ES$2</f>
        <v>0.0172251935680433</v>
      </c>
      <c r="ET6" s="151">
        <f t="shared" ref="ET6:ET27" si="59">1/(ER6*ES6)</f>
        <v>8.170360988</v>
      </c>
      <c r="EV6" s="147">
        <v>45961</v>
      </c>
      <c r="EW6" s="148">
        <v>708.8</v>
      </c>
      <c r="EX6" s="149">
        <f t="shared" ref="EX6:EX27" si="60">EW6/100</f>
        <v>7.088</v>
      </c>
      <c r="EY6" s="150">
        <f>EY$2</f>
        <v>0.0169848495133702</v>
      </c>
      <c r="EZ6" s="151">
        <f t="shared" ref="EZ6:EZ27" si="61">1/(EX6*EY6)</f>
        <v>8.30643340899998</v>
      </c>
      <c r="FB6" s="147">
        <v>45989</v>
      </c>
      <c r="FC6" s="148">
        <v>707.89</v>
      </c>
      <c r="FD6" s="149">
        <f t="shared" ref="FD6:FD22" si="62">FC6/100</f>
        <v>7.0789</v>
      </c>
      <c r="FE6" s="150">
        <f>FE$2</f>
        <v>0.0170169318477886</v>
      </c>
      <c r="FF6" s="151">
        <f t="shared" ref="FF6:FF22" si="63">1/(FD6*FE6)</f>
        <v>8.30143101300001</v>
      </c>
      <c r="FH6" s="147">
        <v>46022</v>
      </c>
      <c r="FI6" s="148">
        <v>702.88</v>
      </c>
      <c r="FJ6" s="149">
        <f t="shared" ref="FJ6:FJ28" si="64">FI6/100</f>
        <v>7.0288</v>
      </c>
      <c r="FK6" s="150">
        <f>FK$2</f>
        <v>0.0170014536249532</v>
      </c>
      <c r="FL6" s="151">
        <f t="shared" ref="FL6:FL28" si="65">1/(FJ6*FK6)</f>
        <v>8.36821363499998</v>
      </c>
      <c r="FN6" s="147">
        <v>46052</v>
      </c>
      <c r="FO6" s="148">
        <v>696.78</v>
      </c>
      <c r="FP6" s="149">
        <f t="shared" ref="FP6:FP28" si="66">FO6/100</f>
        <v>6.9678</v>
      </c>
      <c r="FQ6" s="150">
        <f>FQ$2</f>
        <v>0.0169495834638366</v>
      </c>
      <c r="FR6" s="151">
        <f t="shared" ref="FR6:FR28" si="67">1/(FP6*FQ6)</f>
        <v>8.46730675400002</v>
      </c>
      <c r="FT6" s="147">
        <v>46080</v>
      </c>
      <c r="FU6" s="148">
        <v>692.28</v>
      </c>
      <c r="FV6" s="149">
        <f t="shared" ref="FV6:FV25" si="68">FU6/100</f>
        <v>6.9228</v>
      </c>
      <c r="FW6" s="150">
        <f>FW$2</f>
        <v>0.017329520838063</v>
      </c>
      <c r="FX6" s="151">
        <f t="shared" ref="FX6:FX25" si="69">1/(FV6*FW6)</f>
        <v>8.33550008700001</v>
      </c>
      <c r="FZ6" s="147">
        <v>46112</v>
      </c>
      <c r="GA6" s="148">
        <v>691.94</v>
      </c>
      <c r="GB6" s="149">
        <f t="shared" ref="GB6:GB19" si="70">GA6/100</f>
        <v>6.9194</v>
      </c>
      <c r="GC6" s="150">
        <f>GC$2</f>
        <v>0.0164985192582434</v>
      </c>
      <c r="GD6" s="151">
        <f t="shared" ref="GD6:GD19" si="71">1/(GB6*GC6)</f>
        <v>8.75964678999999</v>
      </c>
      <c r="GF6" s="147">
        <v>46142</v>
      </c>
      <c r="GG6" s="148">
        <v>686.28</v>
      </c>
      <c r="GH6" s="149">
        <f t="shared" ref="GH6:GH27" si="72">GG6/100</f>
        <v>6.8628</v>
      </c>
      <c r="GI6" s="150">
        <f>GI$2</f>
        <v>0.0162156026526111</v>
      </c>
      <c r="GJ6" s="151">
        <f t="shared" ref="GJ6:GJ27" si="73">1/(GH6*GI6)</f>
        <v>8.98598239800001</v>
      </c>
      <c r="GL6" s="147">
        <v>46171</v>
      </c>
      <c r="GM6" s="148">
        <v>681.76</v>
      </c>
      <c r="GN6" s="149">
        <f t="shared" ref="GN6:GN26" si="74">GM6/100</f>
        <v>6.8176</v>
      </c>
      <c r="GO6" s="150">
        <f>GO$2</f>
        <v>0.0162716718327073</v>
      </c>
      <c r="GP6" s="151">
        <f t="shared" ref="GP6:GP26" si="75">1/(GN6*GO6)</f>
        <v>9.01438922799998</v>
      </c>
      <c r="GR6" s="147">
        <v>46203</v>
      </c>
      <c r="GS6" s="148">
        <v>681.09</v>
      </c>
      <c r="GT6" s="149">
        <f t="shared" ref="GT6:GT26" si="76">GS6/100</f>
        <v>6.8109</v>
      </c>
      <c r="GU6" s="150">
        <f>GU$2</f>
        <v>0.0163221336297023</v>
      </c>
      <c r="GV6" s="151">
        <f t="shared" ref="GV6:GV26" si="77">1/(GT6*GU6)</f>
        <v>8.99536037799998</v>
      </c>
    </row>
    <row r="7" ht="15" customHeight="1" spans="2:204">
      <c r="B7" s="172">
        <v>45168</v>
      </c>
      <c r="C7" s="168">
        <v>718.16</v>
      </c>
      <c r="D7" s="149">
        <f t="shared" si="0"/>
        <v>7.1816</v>
      </c>
      <c r="E7" s="150">
        <f t="shared" si="1"/>
        <v>0.017661604</v>
      </c>
      <c r="F7" s="151">
        <f t="shared" si="2"/>
        <v>7.88403683770503</v>
      </c>
      <c r="H7" s="173">
        <v>45196</v>
      </c>
      <c r="I7" s="168" t="s">
        <v>3034</v>
      </c>
      <c r="J7" s="149">
        <f t="shared" si="3"/>
        <v>7.1717</v>
      </c>
      <c r="K7" s="150">
        <f t="shared" si="4"/>
        <v>0.0175538684337561</v>
      </c>
      <c r="L7" s="151">
        <f t="shared" si="5"/>
        <v>7.94337465315057</v>
      </c>
      <c r="N7" s="173">
        <v>45229</v>
      </c>
      <c r="O7" s="168">
        <v>717.81</v>
      </c>
      <c r="P7" s="149">
        <f t="shared" si="6"/>
        <v>7.1781</v>
      </c>
      <c r="Q7" s="150">
        <f t="shared" si="7"/>
        <v>0.0175901495162709</v>
      </c>
      <c r="R7" s="151">
        <f t="shared" si="8"/>
        <v>7.91992309942742</v>
      </c>
      <c r="T7" s="173">
        <v>45259</v>
      </c>
      <c r="U7" s="168">
        <v>710.31</v>
      </c>
      <c r="V7" s="149">
        <f t="shared" si="9"/>
        <v>7.1031</v>
      </c>
      <c r="W7" s="150">
        <f t="shared" si="10"/>
        <v>0.018026138</v>
      </c>
      <c r="X7" s="151">
        <f t="shared" si="11"/>
        <v>7.80997025131474</v>
      </c>
      <c r="Z7" s="173">
        <v>45288</v>
      </c>
      <c r="AA7" s="168">
        <v>709.74</v>
      </c>
      <c r="AB7" s="149">
        <f t="shared" si="12"/>
        <v>7.0974</v>
      </c>
      <c r="AC7" s="150">
        <f t="shared" si="13"/>
        <v>0.01805706</v>
      </c>
      <c r="AD7" s="151">
        <f t="shared" si="14"/>
        <v>7.80285751860343</v>
      </c>
      <c r="AF7" s="173">
        <v>45350</v>
      </c>
      <c r="AG7" s="168">
        <v>710.75</v>
      </c>
      <c r="AH7" s="149">
        <f t="shared" si="15"/>
        <v>7.1075</v>
      </c>
      <c r="AI7" s="150">
        <f t="shared" si="16"/>
        <v>0.017792011</v>
      </c>
      <c r="AJ7" s="151">
        <f t="shared" si="17"/>
        <v>7.90784399889944</v>
      </c>
      <c r="AL7" s="173">
        <v>45379</v>
      </c>
      <c r="AM7" s="168">
        <v>709.48</v>
      </c>
      <c r="AN7" s="149">
        <f t="shared" si="18"/>
        <v>7.0948</v>
      </c>
      <c r="AO7" s="150">
        <f t="shared" si="19"/>
        <v>0.017788214</v>
      </c>
      <c r="AP7" s="151">
        <f t="shared" si="20"/>
        <v>7.92369038080495</v>
      </c>
      <c r="AR7" s="173">
        <v>45411</v>
      </c>
      <c r="AS7" s="168">
        <v>710.66</v>
      </c>
      <c r="AT7" s="149">
        <f t="shared" si="21"/>
        <v>7.1066</v>
      </c>
      <c r="AU7" s="150">
        <f t="shared" si="22"/>
        <v>0.01738828</v>
      </c>
      <c r="AV7" s="151">
        <f t="shared" si="23"/>
        <v>8.09247755455099</v>
      </c>
      <c r="AX7" s="173">
        <v>45442</v>
      </c>
      <c r="AY7" s="168">
        <v>711.11</v>
      </c>
      <c r="AZ7" s="149">
        <f t="shared" si="24"/>
        <v>7.1111</v>
      </c>
      <c r="BA7" s="150">
        <f t="shared" si="25"/>
        <v>0.017095478</v>
      </c>
      <c r="BB7" s="151">
        <f t="shared" si="26"/>
        <v>8.22587234629566</v>
      </c>
      <c r="BD7" s="173">
        <v>45470</v>
      </c>
      <c r="BE7" s="168">
        <v>712.7</v>
      </c>
      <c r="BF7" s="149">
        <f t="shared" si="27"/>
        <v>7.127</v>
      </c>
      <c r="BG7" s="150">
        <f t="shared" si="28"/>
        <v>0.017041581</v>
      </c>
      <c r="BH7" s="151">
        <f t="shared" si="29"/>
        <v>8.2334785435198</v>
      </c>
      <c r="BJ7" s="173">
        <v>45503</v>
      </c>
      <c r="BK7" s="168">
        <v>713.64</v>
      </c>
      <c r="BL7" s="149">
        <f t="shared" si="30"/>
        <v>7.1364</v>
      </c>
      <c r="BM7" s="150">
        <f t="shared" si="31"/>
        <v>0.017085255</v>
      </c>
      <c r="BN7" s="151">
        <f t="shared" si="32"/>
        <v>8.20161446310052</v>
      </c>
      <c r="BP7" s="173">
        <v>45533</v>
      </c>
      <c r="BQ7" s="168">
        <v>712.99</v>
      </c>
      <c r="BR7" s="149">
        <f t="shared" si="33"/>
        <v>7.1299</v>
      </c>
      <c r="BS7" s="150">
        <f t="shared" si="34"/>
        <v>0.017800721</v>
      </c>
      <c r="BT7" s="151">
        <f t="shared" si="35"/>
        <v>7.87914273363638</v>
      </c>
      <c r="BV7" s="147">
        <v>45562</v>
      </c>
      <c r="BW7" s="152">
        <v>701.01</v>
      </c>
      <c r="BX7" s="149">
        <f t="shared" si="36"/>
        <v>7.0101</v>
      </c>
      <c r="BY7" s="150">
        <f>BY$2</f>
        <v>0.017842805</v>
      </c>
      <c r="BZ7" s="151">
        <f t="shared" si="37"/>
        <v>7.99489303306941</v>
      </c>
      <c r="CB7" s="147">
        <v>45595</v>
      </c>
      <c r="CC7" s="152">
        <v>713.9</v>
      </c>
      <c r="CD7" s="149">
        <f t="shared" si="38"/>
        <v>7.139</v>
      </c>
      <c r="CE7" s="150">
        <f>CE$2</f>
        <v>0.017174753</v>
      </c>
      <c r="CF7" s="151">
        <f t="shared" si="39"/>
        <v>8.15590424188673</v>
      </c>
      <c r="CH7" s="147">
        <v>45624</v>
      </c>
      <c r="CI7" s="177">
        <v>718.94</v>
      </c>
      <c r="CJ7" s="149">
        <f t="shared" si="40"/>
        <v>7.1894</v>
      </c>
      <c r="CK7" s="150">
        <f>CK$2</f>
        <v>0.017041581</v>
      </c>
      <c r="CL7" s="151">
        <f t="shared" si="41"/>
        <v>8.1620165214991</v>
      </c>
      <c r="CN7" s="147">
        <v>45656</v>
      </c>
      <c r="CO7" s="152">
        <v>718.89</v>
      </c>
      <c r="CP7" s="149">
        <f t="shared" si="42"/>
        <v>7.1889</v>
      </c>
      <c r="CQ7" s="150">
        <f>CQ$2</f>
        <v>0.0172920629439163</v>
      </c>
      <c r="CR7" s="151">
        <f t="shared" si="43"/>
        <v>8.04434614437543</v>
      </c>
      <c r="CT7" s="147">
        <v>45673</v>
      </c>
      <c r="CU7" s="152">
        <v>718.81</v>
      </c>
      <c r="CV7" s="149">
        <f t="shared" si="44"/>
        <v>7.1881</v>
      </c>
      <c r="CW7" s="150">
        <f>CW$2</f>
        <v>0.0172920629439163</v>
      </c>
      <c r="CX7" s="151">
        <f t="shared" si="45"/>
        <v>8.04524144033897</v>
      </c>
      <c r="CZ7" s="147">
        <v>45715</v>
      </c>
      <c r="DA7" s="148">
        <v>717.4</v>
      </c>
      <c r="DB7" s="149">
        <f t="shared" ref="DB7:DB23" si="78">DA7/100</f>
        <v>7.174</v>
      </c>
      <c r="DC7" s="150">
        <f t="shared" ref="DC7:DC23" si="79">DC$2</f>
        <v>0.017245839442151</v>
      </c>
      <c r="DD7" s="151">
        <f t="shared" ref="DD7:DD23" si="80">1/(DB7*DC7)</f>
        <v>8.08265960369661</v>
      </c>
      <c r="DF7" s="147">
        <v>45744</v>
      </c>
      <c r="DG7" s="152">
        <v>717.52</v>
      </c>
      <c r="DH7" s="149">
        <f t="shared" si="46"/>
        <v>7.1752</v>
      </c>
      <c r="DI7" s="150">
        <f>DI$2</f>
        <v>0.0174492662593682</v>
      </c>
      <c r="DJ7" s="151">
        <f t="shared" si="47"/>
        <v>7.98709443592771</v>
      </c>
      <c r="DL7" s="170">
        <v>45776</v>
      </c>
      <c r="DM7" s="152">
        <v>720.29</v>
      </c>
      <c r="DN7" s="149">
        <f t="shared" si="48"/>
        <v>7.2029</v>
      </c>
      <c r="DO7" s="150">
        <f>DO$2</f>
        <v>0.0178428048890828</v>
      </c>
      <c r="DP7" s="151">
        <f t="shared" si="49"/>
        <v>7.78089380659394</v>
      </c>
      <c r="DR7" s="170">
        <v>45806</v>
      </c>
      <c r="DS7" s="152">
        <v>719.07</v>
      </c>
      <c r="DT7" s="149">
        <f t="shared" si="50"/>
        <v>7.1907</v>
      </c>
      <c r="DU7" s="150">
        <f>DU$2</f>
        <v>0.0180001800021116</v>
      </c>
      <c r="DV7" s="151">
        <f t="shared" si="51"/>
        <v>7.72595157620793</v>
      </c>
      <c r="DX7" s="170">
        <v>45835</v>
      </c>
      <c r="DY7" s="152">
        <v>716.27</v>
      </c>
      <c r="DZ7" s="149">
        <f t="shared" si="52"/>
        <v>7.1627</v>
      </c>
      <c r="EA7" s="150">
        <f>EA$2</f>
        <v>0.0176937912492303</v>
      </c>
      <c r="EB7" s="151">
        <f t="shared" si="53"/>
        <v>7.89046030102463</v>
      </c>
      <c r="ED7" s="147">
        <v>45868</v>
      </c>
      <c r="EE7" s="152">
        <v>714.41</v>
      </c>
      <c r="EF7" s="149">
        <f t="shared" si="54"/>
        <v>7.1441</v>
      </c>
      <c r="EG7" s="150">
        <f>EG$2</f>
        <v>0.0172650443272543</v>
      </c>
      <c r="EH7" s="151">
        <f t="shared" si="55"/>
        <v>8.10745930243223</v>
      </c>
      <c r="EJ7" s="147">
        <v>45897</v>
      </c>
      <c r="EK7" s="152">
        <v>710.63</v>
      </c>
      <c r="EL7" s="149">
        <f t="shared" si="56"/>
        <v>7.1063</v>
      </c>
      <c r="EM7" s="150">
        <f>EM$2</f>
        <v>0.0175675913070562</v>
      </c>
      <c r="EN7" s="151">
        <f t="shared" si="57"/>
        <v>8.01021628718445</v>
      </c>
      <c r="EP7" s="147">
        <v>45929</v>
      </c>
      <c r="EQ7" s="152">
        <v>710.89</v>
      </c>
      <c r="ER7" s="149">
        <f t="shared" si="58"/>
        <v>7.1089</v>
      </c>
      <c r="ES7" s="150">
        <f>ES$2</f>
        <v>0.0172251935680433</v>
      </c>
      <c r="ET7" s="151">
        <f t="shared" si="59"/>
        <v>8.16645331911181</v>
      </c>
      <c r="EV7" s="147">
        <v>45960</v>
      </c>
      <c r="EW7" s="148">
        <v>708.64</v>
      </c>
      <c r="EX7" s="149">
        <f t="shared" si="60"/>
        <v>7.0864</v>
      </c>
      <c r="EY7" s="150">
        <f>EY$2</f>
        <v>0.0169848495133702</v>
      </c>
      <c r="EZ7" s="151">
        <f t="shared" si="61"/>
        <v>8.30830887375703</v>
      </c>
      <c r="FB7" s="147">
        <v>45988</v>
      </c>
      <c r="FC7" s="148">
        <v>707.79</v>
      </c>
      <c r="FD7" s="149">
        <f t="shared" si="62"/>
        <v>7.0779</v>
      </c>
      <c r="FE7" s="150">
        <f>FE$2</f>
        <v>0.0170169318477886</v>
      </c>
      <c r="FF7" s="151">
        <f t="shared" si="63"/>
        <v>8.30260387938877</v>
      </c>
      <c r="FH7" s="147">
        <v>46021</v>
      </c>
      <c r="FI7" s="148">
        <v>703.48</v>
      </c>
      <c r="FJ7" s="149">
        <f t="shared" si="64"/>
        <v>7.0348</v>
      </c>
      <c r="FK7" s="150">
        <f>FK$2</f>
        <v>0.0170014536249532</v>
      </c>
      <c r="FL7" s="151">
        <f t="shared" si="65"/>
        <v>8.36107636289416</v>
      </c>
      <c r="FN7" s="147">
        <v>46051</v>
      </c>
      <c r="FO7" s="148">
        <v>697.71</v>
      </c>
      <c r="FP7" s="149">
        <f t="shared" si="66"/>
        <v>6.9771</v>
      </c>
      <c r="FQ7" s="150">
        <f>FQ$2</f>
        <v>0.0169495834638366</v>
      </c>
      <c r="FR7" s="151">
        <f t="shared" si="67"/>
        <v>8.4560204097005</v>
      </c>
      <c r="FT7" s="147">
        <v>46079</v>
      </c>
      <c r="FU7" s="148">
        <v>692.28</v>
      </c>
      <c r="FV7" s="149">
        <f t="shared" si="68"/>
        <v>6.9228</v>
      </c>
      <c r="FW7" s="150">
        <f>FW$2</f>
        <v>0.017329520838063</v>
      </c>
      <c r="FX7" s="151">
        <f t="shared" si="69"/>
        <v>8.33550008700001</v>
      </c>
      <c r="FZ7" s="147">
        <v>46111</v>
      </c>
      <c r="GA7" s="148">
        <v>692.23</v>
      </c>
      <c r="GB7" s="149">
        <f t="shared" si="70"/>
        <v>6.9223</v>
      </c>
      <c r="GC7" s="150">
        <f>GC$2</f>
        <v>0.0164985192582434</v>
      </c>
      <c r="GD7" s="151">
        <f t="shared" si="71"/>
        <v>8.75597705946376</v>
      </c>
      <c r="GF7" s="147">
        <v>46141</v>
      </c>
      <c r="GG7" s="148">
        <v>686.08</v>
      </c>
      <c r="GH7" s="149">
        <f t="shared" si="72"/>
        <v>6.8608</v>
      </c>
      <c r="GI7" s="150">
        <f>GI$2</f>
        <v>0.0162156026526111</v>
      </c>
      <c r="GJ7" s="151">
        <f t="shared" si="73"/>
        <v>8.98860191245838</v>
      </c>
      <c r="GL7" s="147">
        <v>46170</v>
      </c>
      <c r="GM7" s="148">
        <v>682.4</v>
      </c>
      <c r="GN7" s="149">
        <f t="shared" si="74"/>
        <v>6.824</v>
      </c>
      <c r="GO7" s="150">
        <f>GO$2</f>
        <v>0.0162716718327073</v>
      </c>
      <c r="GP7" s="151">
        <f t="shared" si="75"/>
        <v>9.00593493564078</v>
      </c>
      <c r="GR7" s="147">
        <v>46202</v>
      </c>
      <c r="GS7" s="148">
        <v>681.75</v>
      </c>
      <c r="GT7" s="149">
        <f t="shared" si="76"/>
        <v>6.8175</v>
      </c>
      <c r="GU7" s="150">
        <f>GU$2</f>
        <v>0.0163221336297023</v>
      </c>
      <c r="GV7" s="151">
        <f t="shared" si="77"/>
        <v>8.98665199831611</v>
      </c>
    </row>
    <row r="8" ht="15" customHeight="1" spans="2:204">
      <c r="B8" s="172">
        <v>45167</v>
      </c>
      <c r="C8" s="168">
        <v>718.51</v>
      </c>
      <c r="D8" s="149">
        <f t="shared" si="0"/>
        <v>7.1851</v>
      </c>
      <c r="E8" s="150">
        <f t="shared" si="1"/>
        <v>0.017661604</v>
      </c>
      <c r="F8" s="151">
        <f t="shared" si="2"/>
        <v>7.88019637216774</v>
      </c>
      <c r="H8" s="173">
        <v>45195</v>
      </c>
      <c r="I8" s="168" t="s">
        <v>3085</v>
      </c>
      <c r="J8" s="149">
        <f t="shared" si="3"/>
        <v>7.1727</v>
      </c>
      <c r="K8" s="150">
        <f t="shared" si="4"/>
        <v>0.0175538684337561</v>
      </c>
      <c r="L8" s="151">
        <f t="shared" si="5"/>
        <v>7.94226720760661</v>
      </c>
      <c r="N8" s="173">
        <v>45226</v>
      </c>
      <c r="O8" s="168">
        <v>717.82</v>
      </c>
      <c r="P8" s="149">
        <f t="shared" si="6"/>
        <v>7.1782</v>
      </c>
      <c r="Q8" s="150">
        <f t="shared" si="7"/>
        <v>0.0175901495162709</v>
      </c>
      <c r="R8" s="151">
        <f t="shared" si="8"/>
        <v>7.91981276643169</v>
      </c>
      <c r="T8" s="173">
        <v>45258</v>
      </c>
      <c r="U8" s="168">
        <v>711.32</v>
      </c>
      <c r="V8" s="149">
        <f t="shared" si="9"/>
        <v>7.1132</v>
      </c>
      <c r="W8" s="150">
        <f t="shared" si="10"/>
        <v>0.018026138</v>
      </c>
      <c r="X8" s="151">
        <f t="shared" si="11"/>
        <v>7.79888091043606</v>
      </c>
      <c r="Z8" s="173">
        <v>45287</v>
      </c>
      <c r="AA8" s="168">
        <v>710.02</v>
      </c>
      <c r="AB8" s="149">
        <f t="shared" si="12"/>
        <v>7.1002</v>
      </c>
      <c r="AC8" s="150">
        <f t="shared" si="13"/>
        <v>0.01805706</v>
      </c>
      <c r="AD8" s="151">
        <f t="shared" si="14"/>
        <v>7.79978042203544</v>
      </c>
      <c r="AF8" s="173">
        <v>45349</v>
      </c>
      <c r="AG8" s="168">
        <v>710.57</v>
      </c>
      <c r="AH8" s="149">
        <f t="shared" si="15"/>
        <v>7.1057</v>
      </c>
      <c r="AI8" s="150">
        <f t="shared" si="16"/>
        <v>0.017792011</v>
      </c>
      <c r="AJ8" s="151">
        <f t="shared" si="17"/>
        <v>7.90984719621962</v>
      </c>
      <c r="AL8" s="173">
        <v>45378</v>
      </c>
      <c r="AM8" s="168">
        <v>709.46</v>
      </c>
      <c r="AN8" s="149">
        <f t="shared" si="18"/>
        <v>7.0946</v>
      </c>
      <c r="AO8" s="150">
        <f t="shared" si="19"/>
        <v>0.017788214</v>
      </c>
      <c r="AP8" s="151">
        <f t="shared" si="20"/>
        <v>7.92391375323979</v>
      </c>
      <c r="AR8" s="173">
        <v>45408</v>
      </c>
      <c r="AS8" s="168">
        <v>710.56</v>
      </c>
      <c r="AT8" s="149">
        <f t="shared" si="21"/>
        <v>7.1056</v>
      </c>
      <c r="AU8" s="150">
        <f t="shared" si="22"/>
        <v>0.01738828</v>
      </c>
      <c r="AV8" s="151">
        <f t="shared" si="23"/>
        <v>8.09361644184475</v>
      </c>
      <c r="AX8" s="173">
        <v>45441</v>
      </c>
      <c r="AY8" s="168">
        <v>711.06</v>
      </c>
      <c r="AZ8" s="149">
        <f t="shared" si="24"/>
        <v>7.1106</v>
      </c>
      <c r="BA8" s="150">
        <f t="shared" si="25"/>
        <v>0.017095478</v>
      </c>
      <c r="BB8" s="151">
        <f t="shared" si="26"/>
        <v>8.22645076951918</v>
      </c>
      <c r="BD8" s="173">
        <v>45469</v>
      </c>
      <c r="BE8" s="168">
        <v>712.48</v>
      </c>
      <c r="BF8" s="149">
        <f t="shared" si="27"/>
        <v>7.1248</v>
      </c>
      <c r="BG8" s="150">
        <f t="shared" si="28"/>
        <v>0.017041581</v>
      </c>
      <c r="BH8" s="151">
        <f t="shared" si="29"/>
        <v>8.23602088194274</v>
      </c>
      <c r="BJ8" s="173">
        <v>45502</v>
      </c>
      <c r="BK8" s="168">
        <v>713.16</v>
      </c>
      <c r="BL8" s="149">
        <f t="shared" si="30"/>
        <v>7.1316</v>
      </c>
      <c r="BM8" s="150">
        <f t="shared" si="31"/>
        <v>0.017085255</v>
      </c>
      <c r="BN8" s="151">
        <f t="shared" si="32"/>
        <v>8.20713464783086</v>
      </c>
      <c r="BP8" s="173">
        <v>45532</v>
      </c>
      <c r="BQ8" s="168">
        <v>712.16</v>
      </c>
      <c r="BR8" s="149">
        <f t="shared" si="33"/>
        <v>7.1216</v>
      </c>
      <c r="BS8" s="150">
        <f t="shared" si="34"/>
        <v>0.017800721</v>
      </c>
      <c r="BT8" s="151">
        <f t="shared" si="35"/>
        <v>7.88832562577988</v>
      </c>
      <c r="BV8" s="147">
        <v>45561</v>
      </c>
      <c r="BW8" s="152">
        <v>703.54</v>
      </c>
      <c r="BX8" s="149">
        <f t="shared" si="36"/>
        <v>7.0354</v>
      </c>
      <c r="BY8" s="150">
        <f>BY$2</f>
        <v>0.017842805</v>
      </c>
      <c r="BZ8" s="151">
        <f t="shared" si="37"/>
        <v>7.96614260043777</v>
      </c>
      <c r="CB8" s="147">
        <v>45594</v>
      </c>
      <c r="CC8" s="152">
        <v>712.83</v>
      </c>
      <c r="CD8" s="149">
        <f t="shared" si="38"/>
        <v>7.1283</v>
      </c>
      <c r="CE8" s="150">
        <f>CE$2</f>
        <v>0.017174753</v>
      </c>
      <c r="CF8" s="151">
        <f t="shared" si="39"/>
        <v>8.1681467366454</v>
      </c>
      <c r="CH8" s="147">
        <v>45623</v>
      </c>
      <c r="CI8" s="177">
        <v>719.82</v>
      </c>
      <c r="CJ8" s="149">
        <f t="shared" si="40"/>
        <v>7.1982</v>
      </c>
      <c r="CK8" s="150">
        <f>CK$2</f>
        <v>0.017041581</v>
      </c>
      <c r="CL8" s="151">
        <f t="shared" si="41"/>
        <v>8.15203822895524</v>
      </c>
      <c r="CN8" s="147">
        <v>45653</v>
      </c>
      <c r="CO8" s="152">
        <v>718.93</v>
      </c>
      <c r="CP8" s="149">
        <f t="shared" si="42"/>
        <v>7.1893</v>
      </c>
      <c r="CQ8" s="150">
        <f>CQ$2</f>
        <v>0.0172920629439163</v>
      </c>
      <c r="CR8" s="151">
        <f t="shared" si="43"/>
        <v>8.0438985711127</v>
      </c>
      <c r="CT8" s="147">
        <v>45672</v>
      </c>
      <c r="CU8" s="152">
        <v>718.83</v>
      </c>
      <c r="CV8" s="149">
        <f t="shared" si="44"/>
        <v>7.1883</v>
      </c>
      <c r="CW8" s="150">
        <f>CW$2</f>
        <v>0.0172920629439163</v>
      </c>
      <c r="CX8" s="151">
        <f t="shared" si="45"/>
        <v>8.04501759766572</v>
      </c>
      <c r="CZ8" s="147">
        <v>45714</v>
      </c>
      <c r="DA8" s="148">
        <v>717.32</v>
      </c>
      <c r="DB8" s="149">
        <f t="shared" si="78"/>
        <v>7.1732</v>
      </c>
      <c r="DC8" s="150">
        <f t="shared" si="79"/>
        <v>0.017245839442151</v>
      </c>
      <c r="DD8" s="151">
        <f t="shared" si="80"/>
        <v>8.08356103230351</v>
      </c>
      <c r="DF8" s="147">
        <v>45743</v>
      </c>
      <c r="DG8" s="152">
        <v>717.63</v>
      </c>
      <c r="DH8" s="149">
        <f t="shared" si="46"/>
        <v>7.1763</v>
      </c>
      <c r="DI8" s="150">
        <f>DI$2</f>
        <v>0.0174492662593682</v>
      </c>
      <c r="DJ8" s="151">
        <f t="shared" si="47"/>
        <v>7.9858701554657</v>
      </c>
      <c r="DL8" s="170">
        <v>45775</v>
      </c>
      <c r="DM8" s="152">
        <v>720.43</v>
      </c>
      <c r="DN8" s="149">
        <f t="shared" si="48"/>
        <v>7.2043</v>
      </c>
      <c r="DO8" s="150">
        <f>DO$2</f>
        <v>0.0178428048890828</v>
      </c>
      <c r="DP8" s="151">
        <f t="shared" si="49"/>
        <v>7.77938175804942</v>
      </c>
      <c r="DR8" s="170">
        <v>45805</v>
      </c>
      <c r="DS8" s="152">
        <v>718.94</v>
      </c>
      <c r="DT8" s="149">
        <f t="shared" si="50"/>
        <v>7.1894</v>
      </c>
      <c r="DU8" s="150">
        <f>DU$2</f>
        <v>0.0180001800021116</v>
      </c>
      <c r="DV8" s="151">
        <f t="shared" si="51"/>
        <v>7.72734859641115</v>
      </c>
      <c r="DX8" s="170">
        <v>45834</v>
      </c>
      <c r="DY8" s="152">
        <v>716.2</v>
      </c>
      <c r="DZ8" s="149">
        <f t="shared" si="52"/>
        <v>7.162</v>
      </c>
      <c r="EA8" s="150">
        <f>EA$2</f>
        <v>0.0176937912492303</v>
      </c>
      <c r="EB8" s="151">
        <f t="shared" si="53"/>
        <v>7.89123149932269</v>
      </c>
      <c r="ED8" s="147">
        <v>45867</v>
      </c>
      <c r="EE8" s="152">
        <v>715.11</v>
      </c>
      <c r="EF8" s="149">
        <f t="shared" si="54"/>
        <v>7.1511</v>
      </c>
      <c r="EG8" s="150">
        <f>EG$2</f>
        <v>0.0172650443272543</v>
      </c>
      <c r="EH8" s="151">
        <f t="shared" si="55"/>
        <v>8.09952315063502</v>
      </c>
      <c r="EJ8" s="147">
        <v>45896</v>
      </c>
      <c r="EK8" s="152">
        <v>711.08</v>
      </c>
      <c r="EL8" s="149">
        <f t="shared" si="56"/>
        <v>7.1108</v>
      </c>
      <c r="EM8" s="150">
        <f>EM$2</f>
        <v>0.0175675913070562</v>
      </c>
      <c r="EN8" s="151">
        <f t="shared" si="57"/>
        <v>8.0051471004133</v>
      </c>
      <c r="EP8" s="147">
        <v>45926</v>
      </c>
      <c r="EQ8" s="152">
        <v>711.52</v>
      </c>
      <c r="ER8" s="149">
        <f t="shared" si="58"/>
        <v>7.1152</v>
      </c>
      <c r="ES8" s="150">
        <f>ES$2</f>
        <v>0.0172251935680433</v>
      </c>
      <c r="ET8" s="151">
        <f t="shared" si="59"/>
        <v>8.15922250958989</v>
      </c>
      <c r="EV8" s="147">
        <v>45959</v>
      </c>
      <c r="EW8" s="148">
        <v>708.43</v>
      </c>
      <c r="EX8" s="149">
        <f t="shared" si="60"/>
        <v>7.0843</v>
      </c>
      <c r="EY8" s="150">
        <f>EY$2</f>
        <v>0.0169848495133702</v>
      </c>
      <c r="EZ8" s="151">
        <f t="shared" si="61"/>
        <v>8.31077170687179</v>
      </c>
      <c r="FB8" s="147">
        <v>45987</v>
      </c>
      <c r="FC8" s="148">
        <v>707.96</v>
      </c>
      <c r="FD8" s="149">
        <f t="shared" si="62"/>
        <v>7.0796</v>
      </c>
      <c r="FE8" s="150">
        <f>FE$2</f>
        <v>0.0170169318477886</v>
      </c>
      <c r="FF8" s="151">
        <f t="shared" si="63"/>
        <v>8.30061020367334</v>
      </c>
      <c r="FH8" s="147">
        <v>46020</v>
      </c>
      <c r="FI8" s="148">
        <v>703.31</v>
      </c>
      <c r="FJ8" s="149">
        <f t="shared" si="64"/>
        <v>7.0331</v>
      </c>
      <c r="FK8" s="150">
        <f>FK$2</f>
        <v>0.0170014536249532</v>
      </c>
      <c r="FL8" s="151">
        <f t="shared" si="65"/>
        <v>8.3630973536119</v>
      </c>
      <c r="FN8" s="147">
        <v>46050</v>
      </c>
      <c r="FO8" s="148">
        <v>697.55</v>
      </c>
      <c r="FP8" s="149">
        <f t="shared" si="66"/>
        <v>6.9755</v>
      </c>
      <c r="FQ8" s="150">
        <f>FQ$2</f>
        <v>0.0169495834638366</v>
      </c>
      <c r="FR8" s="151">
        <f t="shared" si="67"/>
        <v>8.45796000294192</v>
      </c>
      <c r="FT8" s="147">
        <v>46078</v>
      </c>
      <c r="FU8" s="148">
        <v>693.21</v>
      </c>
      <c r="FV8" s="149">
        <f t="shared" si="68"/>
        <v>6.9321</v>
      </c>
      <c r="FW8" s="150">
        <f>FW$2</f>
        <v>0.017329520838063</v>
      </c>
      <c r="FX8" s="151">
        <f t="shared" si="69"/>
        <v>8.32431730677337</v>
      </c>
      <c r="FZ8" s="147">
        <v>46108</v>
      </c>
      <c r="GA8" s="148">
        <v>691.41</v>
      </c>
      <c r="GB8" s="149">
        <f t="shared" si="70"/>
        <v>6.9141</v>
      </c>
      <c r="GC8" s="150">
        <f>GC$2</f>
        <v>0.0164985192582434</v>
      </c>
      <c r="GD8" s="151">
        <f t="shared" si="71"/>
        <v>8.76636149299634</v>
      </c>
      <c r="GF8" s="147">
        <v>46140</v>
      </c>
      <c r="GG8" s="148">
        <v>685.89</v>
      </c>
      <c r="GH8" s="149">
        <f t="shared" si="72"/>
        <v>6.8589</v>
      </c>
      <c r="GI8" s="150">
        <f>GI$2</f>
        <v>0.0162156026526111</v>
      </c>
      <c r="GJ8" s="151">
        <f t="shared" si="73"/>
        <v>8.99109186618765</v>
      </c>
      <c r="GL8" s="147">
        <v>46169</v>
      </c>
      <c r="GM8" s="148">
        <v>682.91</v>
      </c>
      <c r="GN8" s="149">
        <f t="shared" si="74"/>
        <v>6.8291</v>
      </c>
      <c r="GO8" s="150">
        <f>GO$2</f>
        <v>0.0162716718327073</v>
      </c>
      <c r="GP8" s="151">
        <f t="shared" si="75"/>
        <v>8.99920926634735</v>
      </c>
      <c r="GR8" s="147">
        <v>46199</v>
      </c>
      <c r="GS8" s="148">
        <v>681.66</v>
      </c>
      <c r="GT8" s="149">
        <f t="shared" si="76"/>
        <v>6.8166</v>
      </c>
      <c r="GU8" s="150">
        <f>GU$2</f>
        <v>0.0163221336297023</v>
      </c>
      <c r="GV8" s="151">
        <f t="shared" si="77"/>
        <v>8.98783851165098</v>
      </c>
    </row>
    <row r="9" ht="15" customHeight="1" spans="2:204">
      <c r="B9" s="172">
        <v>45166</v>
      </c>
      <c r="C9" s="168">
        <v>718.56</v>
      </c>
      <c r="D9" s="149">
        <f t="shared" si="0"/>
        <v>7.1856</v>
      </c>
      <c r="E9" s="150">
        <f t="shared" si="1"/>
        <v>0.017661604</v>
      </c>
      <c r="F9" s="151">
        <f t="shared" si="2"/>
        <v>7.87964803964351</v>
      </c>
      <c r="H9" s="173">
        <v>45194</v>
      </c>
      <c r="I9" s="168" t="s">
        <v>3085</v>
      </c>
      <c r="J9" s="149">
        <f t="shared" si="3"/>
        <v>7.1727</v>
      </c>
      <c r="K9" s="150">
        <f t="shared" si="4"/>
        <v>0.0175538684337561</v>
      </c>
      <c r="L9" s="151">
        <f t="shared" si="5"/>
        <v>7.94226720760661</v>
      </c>
      <c r="N9" s="173">
        <v>45225</v>
      </c>
      <c r="O9" s="168">
        <v>717.84</v>
      </c>
      <c r="P9" s="149">
        <f t="shared" si="6"/>
        <v>7.1784</v>
      </c>
      <c r="Q9" s="150">
        <f t="shared" si="7"/>
        <v>0.0175901495162709</v>
      </c>
      <c r="R9" s="151">
        <f t="shared" si="8"/>
        <v>7.91959210966231</v>
      </c>
      <c r="T9" s="173">
        <v>45257</v>
      </c>
      <c r="U9" s="168">
        <v>711.59</v>
      </c>
      <c r="V9" s="149">
        <f t="shared" si="9"/>
        <v>7.1159</v>
      </c>
      <c r="W9" s="150">
        <f t="shared" si="10"/>
        <v>0.018026138</v>
      </c>
      <c r="X9" s="151">
        <f t="shared" si="11"/>
        <v>7.79592176563945</v>
      </c>
      <c r="Z9" s="173">
        <v>45286</v>
      </c>
      <c r="AA9" s="168">
        <v>709.65</v>
      </c>
      <c r="AB9" s="149">
        <f t="shared" si="12"/>
        <v>7.0965</v>
      </c>
      <c r="AC9" s="150">
        <f t="shared" si="13"/>
        <v>0.01805706</v>
      </c>
      <c r="AD9" s="151">
        <f t="shared" si="14"/>
        <v>7.8038471010408</v>
      </c>
      <c r="AF9" s="173">
        <v>45348</v>
      </c>
      <c r="AG9" s="168">
        <v>710.8</v>
      </c>
      <c r="AH9" s="149">
        <f t="shared" si="15"/>
        <v>7.108</v>
      </c>
      <c r="AI9" s="150">
        <f t="shared" si="16"/>
        <v>0.017792011</v>
      </c>
      <c r="AJ9" s="151">
        <f t="shared" si="17"/>
        <v>7.90728773525292</v>
      </c>
      <c r="AL9" s="173">
        <v>45377</v>
      </c>
      <c r="AM9" s="168">
        <v>709.43</v>
      </c>
      <c r="AN9" s="149">
        <f t="shared" si="18"/>
        <v>7.0943</v>
      </c>
      <c r="AO9" s="150">
        <f t="shared" si="19"/>
        <v>0.017788214</v>
      </c>
      <c r="AP9" s="151">
        <f t="shared" si="20"/>
        <v>7.92424883550667</v>
      </c>
      <c r="AR9" s="173">
        <v>45407</v>
      </c>
      <c r="AS9" s="168">
        <v>710.58</v>
      </c>
      <c r="AT9" s="149">
        <f t="shared" si="21"/>
        <v>7.1058</v>
      </c>
      <c r="AU9" s="150">
        <f t="shared" si="22"/>
        <v>0.01738828</v>
      </c>
      <c r="AV9" s="151">
        <f t="shared" si="23"/>
        <v>8.09338863874188</v>
      </c>
      <c r="AX9" s="173">
        <v>45440</v>
      </c>
      <c r="AY9" s="168">
        <v>711.01</v>
      </c>
      <c r="AZ9" s="149">
        <f t="shared" si="24"/>
        <v>7.1101</v>
      </c>
      <c r="BA9" s="150">
        <f t="shared" si="25"/>
        <v>0.017095478</v>
      </c>
      <c r="BB9" s="151">
        <f t="shared" si="26"/>
        <v>8.22702927409503</v>
      </c>
      <c r="BD9" s="173">
        <v>45468</v>
      </c>
      <c r="BE9" s="168">
        <v>712.25</v>
      </c>
      <c r="BF9" s="149">
        <f t="shared" si="27"/>
        <v>7.1225</v>
      </c>
      <c r="BG9" s="150">
        <f t="shared" si="28"/>
        <v>0.017041581</v>
      </c>
      <c r="BH9" s="151">
        <f t="shared" si="29"/>
        <v>8.23868046046552</v>
      </c>
      <c r="BJ9" s="173">
        <v>45499</v>
      </c>
      <c r="BK9" s="168">
        <v>712.7</v>
      </c>
      <c r="BL9" s="149">
        <f t="shared" si="30"/>
        <v>7.127</v>
      </c>
      <c r="BM9" s="150">
        <f t="shared" si="31"/>
        <v>0.017085255</v>
      </c>
      <c r="BN9" s="151">
        <f t="shared" si="32"/>
        <v>8.21243180222682</v>
      </c>
      <c r="BP9" s="173">
        <v>45531</v>
      </c>
      <c r="BQ9" s="168">
        <v>712.49</v>
      </c>
      <c r="BR9" s="149">
        <f t="shared" si="33"/>
        <v>7.1249</v>
      </c>
      <c r="BS9" s="150">
        <f t="shared" si="34"/>
        <v>0.017800721</v>
      </c>
      <c r="BT9" s="151">
        <f t="shared" si="35"/>
        <v>7.88467203421157</v>
      </c>
      <c r="BV9" s="147">
        <v>45560</v>
      </c>
      <c r="BW9" s="152">
        <v>702.02</v>
      </c>
      <c r="BX9" s="149">
        <f t="shared" si="36"/>
        <v>7.0202</v>
      </c>
      <c r="BY9" s="150">
        <f>BY$2</f>
        <v>0.017842805</v>
      </c>
      <c r="BZ9" s="151">
        <f t="shared" si="37"/>
        <v>7.98339073689067</v>
      </c>
      <c r="CB9" s="147">
        <v>45593</v>
      </c>
      <c r="CC9" s="152">
        <v>713.07</v>
      </c>
      <c r="CD9" s="149">
        <f t="shared" si="38"/>
        <v>7.1307</v>
      </c>
      <c r="CE9" s="150">
        <f>CE$2</f>
        <v>0.017174753</v>
      </c>
      <c r="CF9" s="151">
        <f t="shared" si="39"/>
        <v>8.16539756024365</v>
      </c>
      <c r="CH9" s="147">
        <v>45622</v>
      </c>
      <c r="CI9" s="177">
        <v>719.1</v>
      </c>
      <c r="CJ9" s="149">
        <f t="shared" si="40"/>
        <v>7.191</v>
      </c>
      <c r="CK9" s="150">
        <f>CK$2</f>
        <v>0.017041581</v>
      </c>
      <c r="CL9" s="151">
        <f t="shared" si="41"/>
        <v>8.16020046998549</v>
      </c>
      <c r="CN9" s="147">
        <v>45652</v>
      </c>
      <c r="CO9" s="152">
        <v>718.97</v>
      </c>
      <c r="CP9" s="149">
        <f t="shared" si="42"/>
        <v>7.1897</v>
      </c>
      <c r="CQ9" s="150">
        <f>CQ$2</f>
        <v>0.0172920629439163</v>
      </c>
      <c r="CR9" s="151">
        <f t="shared" si="43"/>
        <v>8.04345104765157</v>
      </c>
      <c r="CT9" s="147">
        <v>45671</v>
      </c>
      <c r="CU9" s="152">
        <v>718.78</v>
      </c>
      <c r="CV9" s="149">
        <f t="shared" si="44"/>
        <v>7.1878</v>
      </c>
      <c r="CW9" s="150">
        <f>CW$2</f>
        <v>0.0172920629439163</v>
      </c>
      <c r="CX9" s="151">
        <f t="shared" si="45"/>
        <v>8.04557722770535</v>
      </c>
      <c r="CZ9" s="147">
        <v>45713</v>
      </c>
      <c r="DA9" s="148">
        <v>717.26</v>
      </c>
      <c r="DB9" s="149">
        <f t="shared" si="78"/>
        <v>7.1726</v>
      </c>
      <c r="DC9" s="150">
        <f t="shared" si="79"/>
        <v>0.017245839442151</v>
      </c>
      <c r="DD9" s="151">
        <f t="shared" si="80"/>
        <v>8.0842372357192</v>
      </c>
      <c r="DF9" s="147">
        <v>45742</v>
      </c>
      <c r="DG9" s="152">
        <v>717.54</v>
      </c>
      <c r="DH9" s="149">
        <f t="shared" si="46"/>
        <v>7.1754</v>
      </c>
      <c r="DI9" s="150">
        <f>DI$2</f>
        <v>0.0174492662593682</v>
      </c>
      <c r="DJ9" s="151">
        <f t="shared" si="47"/>
        <v>7.98687181156012</v>
      </c>
      <c r="DL9" s="170">
        <v>45772</v>
      </c>
      <c r="DM9" s="152">
        <v>720.66</v>
      </c>
      <c r="DN9" s="149">
        <f t="shared" si="48"/>
        <v>7.2066</v>
      </c>
      <c r="DO9" s="150">
        <f>DO$2</f>
        <v>0.0178428048890828</v>
      </c>
      <c r="DP9" s="151">
        <f t="shared" si="49"/>
        <v>7.77689895366962</v>
      </c>
      <c r="DR9" s="170">
        <v>45804</v>
      </c>
      <c r="DS9" s="152">
        <v>718.76</v>
      </c>
      <c r="DT9" s="149">
        <f t="shared" si="50"/>
        <v>7.1876</v>
      </c>
      <c r="DU9" s="150">
        <f>DU$2</f>
        <v>0.0180001800021116</v>
      </c>
      <c r="DV9" s="151">
        <f t="shared" si="51"/>
        <v>7.72928376635293</v>
      </c>
      <c r="DX9" s="170">
        <v>45833</v>
      </c>
      <c r="DY9" s="152">
        <v>716.68</v>
      </c>
      <c r="DZ9" s="149">
        <f t="shared" si="52"/>
        <v>7.1668</v>
      </c>
      <c r="EA9" s="150">
        <f>EA$2</f>
        <v>0.0176937912492303</v>
      </c>
      <c r="EB9" s="151">
        <f t="shared" si="53"/>
        <v>7.88594630771741</v>
      </c>
      <c r="ED9" s="147">
        <v>45866</v>
      </c>
      <c r="EE9" s="152">
        <v>714.67</v>
      </c>
      <c r="EF9" s="149">
        <f t="shared" si="54"/>
        <v>7.1467</v>
      </c>
      <c r="EG9" s="150">
        <f>EG$2</f>
        <v>0.0172650443272543</v>
      </c>
      <c r="EH9" s="151">
        <f t="shared" si="55"/>
        <v>8.10450977409239</v>
      </c>
      <c r="EJ9" s="147">
        <v>45895</v>
      </c>
      <c r="EK9" s="152">
        <v>711.88</v>
      </c>
      <c r="EL9" s="149">
        <f t="shared" si="56"/>
        <v>7.1188</v>
      </c>
      <c r="EM9" s="150">
        <f>EM$2</f>
        <v>0.0175675913070562</v>
      </c>
      <c r="EN9" s="151">
        <f t="shared" si="57"/>
        <v>7.99615103691899</v>
      </c>
      <c r="EP9" s="147">
        <v>45925</v>
      </c>
      <c r="EQ9" s="152">
        <v>711.18</v>
      </c>
      <c r="ER9" s="149">
        <f t="shared" si="58"/>
        <v>7.1118</v>
      </c>
      <c r="ES9" s="150">
        <f>ES$2</f>
        <v>0.0172251935680433</v>
      </c>
      <c r="ET9" s="151">
        <f t="shared" si="59"/>
        <v>8.16312325996709</v>
      </c>
      <c r="EV9" s="147">
        <v>45958</v>
      </c>
      <c r="EW9" s="148">
        <v>708.56</v>
      </c>
      <c r="EX9" s="149">
        <f t="shared" si="60"/>
        <v>7.0856</v>
      </c>
      <c r="EY9" s="150">
        <f>EY$2</f>
        <v>0.0169848495133702</v>
      </c>
      <c r="EZ9" s="151">
        <f t="shared" si="61"/>
        <v>8.30924692375972</v>
      </c>
      <c r="FB9" s="147">
        <v>45986</v>
      </c>
      <c r="FC9" s="148">
        <v>708.26</v>
      </c>
      <c r="FD9" s="149">
        <f t="shared" si="62"/>
        <v>7.0826</v>
      </c>
      <c r="FE9" s="150">
        <f>FE$2</f>
        <v>0.0170169318477886</v>
      </c>
      <c r="FF9" s="151">
        <f t="shared" si="63"/>
        <v>8.29709428711572</v>
      </c>
      <c r="FH9" s="147">
        <v>46017</v>
      </c>
      <c r="FI9" s="148">
        <v>703.58</v>
      </c>
      <c r="FJ9" s="149">
        <f t="shared" si="64"/>
        <v>7.0358</v>
      </c>
      <c r="FK9" s="150">
        <f>FK$2</f>
        <v>0.0170014536249532</v>
      </c>
      <c r="FL9" s="151">
        <f t="shared" si="65"/>
        <v>8.35988800103583</v>
      </c>
      <c r="FN9" s="147">
        <v>46049</v>
      </c>
      <c r="FO9" s="148">
        <v>698.58</v>
      </c>
      <c r="FP9" s="149">
        <f t="shared" si="66"/>
        <v>6.9858</v>
      </c>
      <c r="FQ9" s="150">
        <f>FQ$2</f>
        <v>0.0169495834638366</v>
      </c>
      <c r="FR9" s="151">
        <f t="shared" si="67"/>
        <v>8.44548942147232</v>
      </c>
      <c r="FT9" s="147">
        <v>46077</v>
      </c>
      <c r="FU9" s="148">
        <v>694.14</v>
      </c>
      <c r="FV9" s="149">
        <f t="shared" si="68"/>
        <v>6.9414</v>
      </c>
      <c r="FW9" s="150">
        <f>FW$2</f>
        <v>0.017329520838063</v>
      </c>
      <c r="FX9" s="151">
        <f t="shared" si="69"/>
        <v>8.31316449164198</v>
      </c>
      <c r="FZ9" s="147">
        <v>46107</v>
      </c>
      <c r="GA9" s="148">
        <v>690.56</v>
      </c>
      <c r="GB9" s="149">
        <f t="shared" si="70"/>
        <v>6.9056</v>
      </c>
      <c r="GC9" s="150">
        <f>GC$2</f>
        <v>0.0164985192582434</v>
      </c>
      <c r="GD9" s="151">
        <f t="shared" si="71"/>
        <v>8.77715187655323</v>
      </c>
      <c r="GF9" s="147">
        <v>46139</v>
      </c>
      <c r="GG9" s="148">
        <v>685.79</v>
      </c>
      <c r="GH9" s="149">
        <f t="shared" si="72"/>
        <v>6.8579</v>
      </c>
      <c r="GI9" s="150">
        <f>GI$2</f>
        <v>0.0162156026526111</v>
      </c>
      <c r="GJ9" s="151">
        <f t="shared" si="73"/>
        <v>8.99240292232236</v>
      </c>
      <c r="GL9" s="147">
        <v>46168</v>
      </c>
      <c r="GM9" s="148">
        <v>682.88</v>
      </c>
      <c r="GN9" s="149">
        <f t="shared" si="74"/>
        <v>6.8288</v>
      </c>
      <c r="GO9" s="150">
        <f>GO$2</f>
        <v>0.0162716718327073</v>
      </c>
      <c r="GP9" s="151">
        <f t="shared" si="75"/>
        <v>8.99960461586409</v>
      </c>
      <c r="GR9" s="147">
        <v>46198</v>
      </c>
      <c r="GS9" s="148">
        <v>682.09</v>
      </c>
      <c r="GT9" s="149">
        <f t="shared" si="76"/>
        <v>6.8209</v>
      </c>
      <c r="GU9" s="150">
        <f>GU$2</f>
        <v>0.0163221336297023</v>
      </c>
      <c r="GV9" s="151">
        <f t="shared" si="77"/>
        <v>8.98217244037005</v>
      </c>
    </row>
    <row r="10" ht="15" customHeight="1" spans="2:204">
      <c r="B10" s="172">
        <v>45163</v>
      </c>
      <c r="C10" s="168">
        <v>718.83</v>
      </c>
      <c r="D10" s="149">
        <f t="shared" si="0"/>
        <v>7.1883</v>
      </c>
      <c r="E10" s="150">
        <f t="shared" si="1"/>
        <v>0.017661604</v>
      </c>
      <c r="F10" s="151">
        <f t="shared" si="2"/>
        <v>7.87668836215272</v>
      </c>
      <c r="H10" s="173">
        <v>45191</v>
      </c>
      <c r="I10" s="168" t="s">
        <v>3190</v>
      </c>
      <c r="J10" s="149">
        <f t="shared" si="3"/>
        <v>7.1729</v>
      </c>
      <c r="K10" s="150">
        <f t="shared" si="4"/>
        <v>0.0175538684337561</v>
      </c>
      <c r="L10" s="151">
        <f t="shared" si="5"/>
        <v>7.94204575555214</v>
      </c>
      <c r="N10" s="173">
        <v>45224</v>
      </c>
      <c r="O10" s="168">
        <v>717.85</v>
      </c>
      <c r="P10" s="149">
        <f t="shared" si="6"/>
        <v>7.1785</v>
      </c>
      <c r="Q10" s="150">
        <f t="shared" si="7"/>
        <v>0.0175901495162709</v>
      </c>
      <c r="R10" s="151">
        <f t="shared" si="8"/>
        <v>7.91948178588841</v>
      </c>
      <c r="T10" s="173">
        <v>45254</v>
      </c>
      <c r="U10" s="168">
        <v>711.51</v>
      </c>
      <c r="V10" s="149">
        <f t="shared" si="9"/>
        <v>7.1151</v>
      </c>
      <c r="W10" s="150">
        <f t="shared" si="10"/>
        <v>0.018026138</v>
      </c>
      <c r="X10" s="151">
        <f t="shared" si="11"/>
        <v>7.79679831514859</v>
      </c>
      <c r="Z10" s="173">
        <v>45285</v>
      </c>
      <c r="AA10" s="168">
        <v>710.1</v>
      </c>
      <c r="AB10" s="149">
        <f t="shared" si="12"/>
        <v>7.101</v>
      </c>
      <c r="AC10" s="150">
        <f t="shared" si="13"/>
        <v>0.01805706</v>
      </c>
      <c r="AD10" s="151">
        <f t="shared" si="14"/>
        <v>7.79890169730123</v>
      </c>
      <c r="AF10" s="173">
        <v>45345</v>
      </c>
      <c r="AG10" s="168">
        <v>710.64</v>
      </c>
      <c r="AH10" s="149">
        <f t="shared" si="15"/>
        <v>7.1064</v>
      </c>
      <c r="AI10" s="150">
        <f t="shared" si="16"/>
        <v>0.017792011</v>
      </c>
      <c r="AJ10" s="151">
        <f t="shared" si="17"/>
        <v>7.90906805445482</v>
      </c>
      <c r="AL10" s="173">
        <v>45376</v>
      </c>
      <c r="AM10" s="168">
        <v>709.96</v>
      </c>
      <c r="AN10" s="149">
        <f t="shared" si="18"/>
        <v>7.0996</v>
      </c>
      <c r="AO10" s="150">
        <f t="shared" si="19"/>
        <v>0.017788214</v>
      </c>
      <c r="AP10" s="151">
        <f t="shared" si="20"/>
        <v>7.91833321789044</v>
      </c>
      <c r="AR10" s="173">
        <v>45406</v>
      </c>
      <c r="AS10" s="168">
        <v>710.48</v>
      </c>
      <c r="AT10" s="149">
        <f t="shared" si="21"/>
        <v>7.1048</v>
      </c>
      <c r="AU10" s="150">
        <f t="shared" si="22"/>
        <v>0.01738828</v>
      </c>
      <c r="AV10" s="151">
        <f t="shared" si="23"/>
        <v>8.09452778250929</v>
      </c>
      <c r="AX10" s="173">
        <v>45439</v>
      </c>
      <c r="AY10" s="168">
        <v>710.91</v>
      </c>
      <c r="AZ10" s="149">
        <f t="shared" si="24"/>
        <v>7.1091</v>
      </c>
      <c r="BA10" s="150">
        <f t="shared" si="25"/>
        <v>0.017095478</v>
      </c>
      <c r="BB10" s="151">
        <f t="shared" si="26"/>
        <v>8.22818652737239</v>
      </c>
      <c r="BD10" s="173">
        <v>45467</v>
      </c>
      <c r="BE10" s="168">
        <v>712.01</v>
      </c>
      <c r="BF10" s="149">
        <f t="shared" si="27"/>
        <v>7.1201</v>
      </c>
      <c r="BG10" s="150">
        <f t="shared" si="28"/>
        <v>0.017041581</v>
      </c>
      <c r="BH10" s="151">
        <f t="shared" si="29"/>
        <v>8.24145750476337</v>
      </c>
      <c r="BJ10" s="173">
        <v>45498</v>
      </c>
      <c r="BK10" s="168">
        <v>713.21</v>
      </c>
      <c r="BL10" s="149">
        <f t="shared" si="30"/>
        <v>7.1321</v>
      </c>
      <c r="BM10" s="150">
        <f t="shared" si="31"/>
        <v>0.017085255</v>
      </c>
      <c r="BN10" s="151">
        <f t="shared" si="32"/>
        <v>8.20655928190442</v>
      </c>
      <c r="BP10" s="173">
        <v>45530</v>
      </c>
      <c r="BQ10" s="168">
        <v>711.39</v>
      </c>
      <c r="BR10" s="149">
        <f t="shared" si="33"/>
        <v>7.1139</v>
      </c>
      <c r="BS10" s="150">
        <f t="shared" si="34"/>
        <v>0.017800721</v>
      </c>
      <c r="BT10" s="151">
        <f t="shared" si="35"/>
        <v>7.89686385478486</v>
      </c>
      <c r="BV10" s="147">
        <v>45559</v>
      </c>
      <c r="BW10" s="152">
        <v>705.1</v>
      </c>
      <c r="BX10" s="149">
        <f t="shared" si="36"/>
        <v>7.051</v>
      </c>
      <c r="BY10" s="150">
        <f>BY$2</f>
        <v>0.017842805</v>
      </c>
      <c r="BZ10" s="151">
        <f t="shared" si="37"/>
        <v>7.94851789123811</v>
      </c>
      <c r="CB10" s="147">
        <v>45590</v>
      </c>
      <c r="CC10" s="152">
        <v>710.9</v>
      </c>
      <c r="CD10" s="149">
        <f t="shared" si="38"/>
        <v>7.109</v>
      </c>
      <c r="CE10" s="150">
        <f>CE$2</f>
        <v>0.017174753</v>
      </c>
      <c r="CF10" s="151">
        <f t="shared" si="39"/>
        <v>8.19032218073279</v>
      </c>
      <c r="CH10" s="147">
        <v>45621</v>
      </c>
      <c r="CI10" s="177">
        <v>719.18</v>
      </c>
      <c r="CJ10" s="149">
        <f t="shared" si="40"/>
        <v>7.1918</v>
      </c>
      <c r="CK10" s="150">
        <f>CK$2</f>
        <v>0.017041581</v>
      </c>
      <c r="CL10" s="151">
        <f t="shared" si="41"/>
        <v>8.15929274724904</v>
      </c>
      <c r="CN10" s="147">
        <v>45651</v>
      </c>
      <c r="CO10" s="152">
        <v>718.68</v>
      </c>
      <c r="CP10" s="149">
        <f t="shared" si="42"/>
        <v>7.1868</v>
      </c>
      <c r="CQ10" s="150">
        <f>CQ$2</f>
        <v>0.0172920629439163</v>
      </c>
      <c r="CR10" s="151">
        <f t="shared" si="43"/>
        <v>8.04669672139207</v>
      </c>
      <c r="CT10" s="147">
        <v>45670</v>
      </c>
      <c r="CU10" s="152">
        <v>718.85</v>
      </c>
      <c r="CV10" s="149">
        <f t="shared" si="44"/>
        <v>7.1885</v>
      </c>
      <c r="CW10" s="150">
        <f>CW$2</f>
        <v>0.0172920629439163</v>
      </c>
      <c r="CX10" s="151">
        <f t="shared" si="45"/>
        <v>8.04479376744808</v>
      </c>
      <c r="CZ10" s="147">
        <v>45712</v>
      </c>
      <c r="DA10" s="148">
        <v>717.17</v>
      </c>
      <c r="DB10" s="149">
        <f t="shared" si="78"/>
        <v>7.1717</v>
      </c>
      <c r="DC10" s="150">
        <f t="shared" si="79"/>
        <v>0.017245839442151</v>
      </c>
      <c r="DD10" s="151">
        <f t="shared" si="80"/>
        <v>8.08525175299016</v>
      </c>
      <c r="DF10" s="147">
        <v>45741</v>
      </c>
      <c r="DG10" s="152">
        <v>717.88</v>
      </c>
      <c r="DH10" s="149">
        <f t="shared" si="46"/>
        <v>7.1788</v>
      </c>
      <c r="DI10" s="150">
        <f>DI$2</f>
        <v>0.0174492662593682</v>
      </c>
      <c r="DJ10" s="151">
        <f t="shared" si="47"/>
        <v>7.98308909520651</v>
      </c>
      <c r="DL10" s="170">
        <v>45771</v>
      </c>
      <c r="DM10" s="152">
        <v>720.98</v>
      </c>
      <c r="DN10" s="149">
        <f t="shared" si="48"/>
        <v>7.2098</v>
      </c>
      <c r="DO10" s="150">
        <f>DO$2</f>
        <v>0.0178428048890828</v>
      </c>
      <c r="DP10" s="151">
        <f t="shared" si="49"/>
        <v>7.77344725228376</v>
      </c>
      <c r="DR10" s="170">
        <v>45803</v>
      </c>
      <c r="DS10" s="152">
        <v>718.33</v>
      </c>
      <c r="DT10" s="149">
        <f t="shared" si="50"/>
        <v>7.1833</v>
      </c>
      <c r="DU10" s="150">
        <f>DU$2</f>
        <v>0.0180001800021116</v>
      </c>
      <c r="DV10" s="151">
        <f t="shared" si="51"/>
        <v>7.73391059805916</v>
      </c>
      <c r="DX10" s="170">
        <v>45832</v>
      </c>
      <c r="DY10" s="152">
        <v>716.56</v>
      </c>
      <c r="DZ10" s="149">
        <f t="shared" si="52"/>
        <v>7.1656</v>
      </c>
      <c r="EA10" s="150">
        <f>EA$2</f>
        <v>0.0176937912492303</v>
      </c>
      <c r="EB10" s="151">
        <f t="shared" si="53"/>
        <v>7.88726694179819</v>
      </c>
      <c r="ED10" s="147">
        <v>45863</v>
      </c>
      <c r="EE10" s="152">
        <v>714.19</v>
      </c>
      <c r="EF10" s="149">
        <f t="shared" si="54"/>
        <v>7.1419</v>
      </c>
      <c r="EG10" s="150">
        <f>EG$2</f>
        <v>0.0172650443272543</v>
      </c>
      <c r="EH10" s="151">
        <f t="shared" si="55"/>
        <v>8.10995673455328</v>
      </c>
      <c r="EJ10" s="147">
        <v>45894</v>
      </c>
      <c r="EK10" s="152">
        <v>711.61</v>
      </c>
      <c r="EL10" s="149">
        <f t="shared" si="56"/>
        <v>7.1161</v>
      </c>
      <c r="EM10" s="150">
        <f>EM$2</f>
        <v>0.0175675913070562</v>
      </c>
      <c r="EN10" s="151">
        <f t="shared" si="57"/>
        <v>7.99918494703825</v>
      </c>
      <c r="EP10" s="147">
        <v>45924</v>
      </c>
      <c r="EQ10" s="152">
        <v>710.77</v>
      </c>
      <c r="ER10" s="149">
        <f t="shared" si="58"/>
        <v>7.1077</v>
      </c>
      <c r="ES10" s="150">
        <f>ES$2</f>
        <v>0.0172251935680433</v>
      </c>
      <c r="ET10" s="151">
        <f t="shared" si="59"/>
        <v>8.16783206947873</v>
      </c>
      <c r="EV10" s="147">
        <v>45957</v>
      </c>
      <c r="EW10" s="148">
        <v>708.81</v>
      </c>
      <c r="EX10" s="149">
        <f t="shared" si="60"/>
        <v>7.0881</v>
      </c>
      <c r="EY10" s="150">
        <f>EY$2</f>
        <v>0.0169848495133702</v>
      </c>
      <c r="EZ10" s="151">
        <f t="shared" si="61"/>
        <v>8.30631622056572</v>
      </c>
      <c r="FB10" s="147">
        <v>45985</v>
      </c>
      <c r="FC10" s="148">
        <v>708.47</v>
      </c>
      <c r="FD10" s="149">
        <f t="shared" si="62"/>
        <v>7.0847</v>
      </c>
      <c r="FE10" s="150">
        <f>FE$2</f>
        <v>0.0170169318477886</v>
      </c>
      <c r="FF10" s="151">
        <f t="shared" si="63"/>
        <v>8.29463491720549</v>
      </c>
      <c r="FH10" s="147">
        <v>46016</v>
      </c>
      <c r="FI10" s="148">
        <v>703.92</v>
      </c>
      <c r="FJ10" s="149">
        <f t="shared" si="64"/>
        <v>7.0392</v>
      </c>
      <c r="FK10" s="150">
        <f>FK$2</f>
        <v>0.0170014536249532</v>
      </c>
      <c r="FL10" s="151">
        <f t="shared" si="65"/>
        <v>8.35585009627342</v>
      </c>
      <c r="FN10" s="147">
        <v>46048</v>
      </c>
      <c r="FO10" s="148">
        <v>698.43</v>
      </c>
      <c r="FP10" s="149">
        <f t="shared" si="66"/>
        <v>6.9843</v>
      </c>
      <c r="FQ10" s="150">
        <f>FQ$2</f>
        <v>0.0169495834638366</v>
      </c>
      <c r="FR10" s="151">
        <f t="shared" si="67"/>
        <v>8.44730323733536</v>
      </c>
      <c r="FT10" s="147">
        <v>46066</v>
      </c>
      <c r="FU10" s="148">
        <v>693.98</v>
      </c>
      <c r="FV10" s="149">
        <f t="shared" si="68"/>
        <v>6.9398</v>
      </c>
      <c r="FW10" s="150">
        <f>FW$2</f>
        <v>0.017329520838063</v>
      </c>
      <c r="FX10" s="151">
        <f t="shared" si="69"/>
        <v>8.31508112658631</v>
      </c>
      <c r="FZ10" s="147">
        <v>46106</v>
      </c>
      <c r="GA10" s="148">
        <v>689.11</v>
      </c>
      <c r="GB10" s="149">
        <f t="shared" si="70"/>
        <v>6.8911</v>
      </c>
      <c r="GC10" s="150">
        <f>GC$2</f>
        <v>0.0164985192582434</v>
      </c>
      <c r="GD10" s="151">
        <f t="shared" si="71"/>
        <v>8.79562043777132</v>
      </c>
      <c r="GF10" s="147">
        <v>46136</v>
      </c>
      <c r="GG10" s="148">
        <v>686.74</v>
      </c>
      <c r="GH10" s="149">
        <f t="shared" si="72"/>
        <v>6.8674</v>
      </c>
      <c r="GI10" s="150">
        <f>GI$2</f>
        <v>0.0162156026526111</v>
      </c>
      <c r="GJ10" s="151">
        <f t="shared" si="73"/>
        <v>8.97996330503458</v>
      </c>
      <c r="GL10" s="147">
        <v>46167</v>
      </c>
      <c r="GM10" s="148">
        <v>683.18</v>
      </c>
      <c r="GN10" s="149">
        <f t="shared" si="74"/>
        <v>6.8318</v>
      </c>
      <c r="GO10" s="150">
        <f>GO$2</f>
        <v>0.0162716718327073</v>
      </c>
      <c r="GP10" s="151">
        <f t="shared" si="75"/>
        <v>8.99565268316003</v>
      </c>
      <c r="GR10" s="147">
        <v>46197</v>
      </c>
      <c r="GS10" s="148">
        <v>681.95</v>
      </c>
      <c r="GT10" s="149">
        <f t="shared" si="76"/>
        <v>6.8195</v>
      </c>
      <c r="GU10" s="150">
        <f>GU$2</f>
        <v>0.0163221336297023</v>
      </c>
      <c r="GV10" s="151">
        <f t="shared" si="77"/>
        <v>8.98401642327444</v>
      </c>
    </row>
    <row r="11" ht="15" customHeight="1" spans="2:204">
      <c r="B11" s="172">
        <v>45162</v>
      </c>
      <c r="C11" s="168">
        <v>718.86</v>
      </c>
      <c r="D11" s="149">
        <f t="shared" si="0"/>
        <v>7.1886</v>
      </c>
      <c r="E11" s="150">
        <f t="shared" si="1"/>
        <v>0.017661604</v>
      </c>
      <c r="F11" s="151">
        <f t="shared" si="2"/>
        <v>7.87635964633759</v>
      </c>
      <c r="H11" s="173">
        <v>45190</v>
      </c>
      <c r="I11" s="168" t="s">
        <v>3239</v>
      </c>
      <c r="J11" s="149">
        <f t="shared" si="3"/>
        <v>7.173</v>
      </c>
      <c r="K11" s="150">
        <f t="shared" si="4"/>
        <v>0.0175538684337561</v>
      </c>
      <c r="L11" s="151">
        <f t="shared" si="5"/>
        <v>7.94193503415586</v>
      </c>
      <c r="N11" s="173">
        <v>45223</v>
      </c>
      <c r="O11" s="168">
        <v>717.86</v>
      </c>
      <c r="P11" s="149">
        <f t="shared" si="6"/>
        <v>7.1786</v>
      </c>
      <c r="Q11" s="150">
        <f t="shared" si="7"/>
        <v>0.0175901495162709</v>
      </c>
      <c r="R11" s="151">
        <f t="shared" si="8"/>
        <v>7.91937146518819</v>
      </c>
      <c r="T11" s="173">
        <v>45253</v>
      </c>
      <c r="U11" s="168">
        <v>712.12</v>
      </c>
      <c r="V11" s="149">
        <f t="shared" si="9"/>
        <v>7.1212</v>
      </c>
      <c r="W11" s="150">
        <f t="shared" si="10"/>
        <v>0.018026138</v>
      </c>
      <c r="X11" s="151">
        <f t="shared" si="11"/>
        <v>7.79011959952167</v>
      </c>
      <c r="Z11" s="173">
        <v>45282</v>
      </c>
      <c r="AA11" s="168">
        <v>709.53</v>
      </c>
      <c r="AB11" s="149">
        <f t="shared" si="12"/>
        <v>7.0953</v>
      </c>
      <c r="AC11" s="150">
        <f t="shared" si="13"/>
        <v>0.01805706</v>
      </c>
      <c r="AD11" s="151">
        <f t="shared" si="14"/>
        <v>7.80516693480699</v>
      </c>
      <c r="AF11" s="173">
        <v>45344</v>
      </c>
      <c r="AG11" s="168">
        <v>710.18</v>
      </c>
      <c r="AH11" s="149">
        <f t="shared" si="15"/>
        <v>7.1018</v>
      </c>
      <c r="AI11" s="150">
        <f t="shared" si="16"/>
        <v>0.017792011</v>
      </c>
      <c r="AJ11" s="151">
        <f t="shared" si="17"/>
        <v>7.91419094063164</v>
      </c>
      <c r="AL11" s="173">
        <v>45373</v>
      </c>
      <c r="AM11" s="168">
        <v>710.04</v>
      </c>
      <c r="AN11" s="149">
        <f t="shared" si="18"/>
        <v>7.1004</v>
      </c>
      <c r="AO11" s="150">
        <f t="shared" si="19"/>
        <v>0.017788214</v>
      </c>
      <c r="AP11" s="151">
        <f t="shared" si="20"/>
        <v>7.91744106159301</v>
      </c>
      <c r="AR11" s="173">
        <v>45405</v>
      </c>
      <c r="AS11" s="168">
        <v>710.59</v>
      </c>
      <c r="AT11" s="149">
        <f t="shared" si="21"/>
        <v>7.1059</v>
      </c>
      <c r="AU11" s="150">
        <f t="shared" si="22"/>
        <v>0.01738828</v>
      </c>
      <c r="AV11" s="151">
        <f t="shared" si="23"/>
        <v>8.09327474199919</v>
      </c>
      <c r="AX11" s="173">
        <v>45436</v>
      </c>
      <c r="AY11" s="168">
        <v>711.02</v>
      </c>
      <c r="AZ11" s="149">
        <f t="shared" si="24"/>
        <v>7.1102</v>
      </c>
      <c r="BA11" s="150">
        <f t="shared" si="25"/>
        <v>0.017095478</v>
      </c>
      <c r="BB11" s="151">
        <f t="shared" si="26"/>
        <v>8.22691356667085</v>
      </c>
      <c r="BD11" s="173">
        <v>45464</v>
      </c>
      <c r="BE11" s="168">
        <v>711.96</v>
      </c>
      <c r="BF11" s="149">
        <f t="shared" si="27"/>
        <v>7.1196</v>
      </c>
      <c r="BG11" s="150">
        <f t="shared" si="28"/>
        <v>0.017041581</v>
      </c>
      <c r="BH11" s="151">
        <f t="shared" si="29"/>
        <v>8.24203629131772</v>
      </c>
      <c r="BJ11" s="173">
        <v>45497</v>
      </c>
      <c r="BK11" s="168">
        <v>713.58</v>
      </c>
      <c r="BL11" s="149">
        <f t="shared" si="30"/>
        <v>7.1358</v>
      </c>
      <c r="BM11" s="150">
        <f t="shared" si="31"/>
        <v>0.017085255</v>
      </c>
      <c r="BN11" s="151">
        <f t="shared" si="32"/>
        <v>8.20230408005697</v>
      </c>
      <c r="BP11" s="173">
        <v>45527</v>
      </c>
      <c r="BQ11" s="168">
        <v>713.58</v>
      </c>
      <c r="BR11" s="149">
        <f t="shared" si="33"/>
        <v>7.1358</v>
      </c>
      <c r="BS11" s="150">
        <f t="shared" si="34"/>
        <v>0.017800721</v>
      </c>
      <c r="BT11" s="151">
        <f t="shared" si="35"/>
        <v>7.87262812530536</v>
      </c>
      <c r="BV11" s="147">
        <v>45558</v>
      </c>
      <c r="BW11" s="152">
        <v>705.31</v>
      </c>
      <c r="BX11" s="149">
        <f t="shared" si="36"/>
        <v>7.0531</v>
      </c>
      <c r="BY11" s="150">
        <f>BY$2</f>
        <v>0.017842805</v>
      </c>
      <c r="BZ11" s="151">
        <f t="shared" si="37"/>
        <v>7.94615128824487</v>
      </c>
      <c r="CB11" s="147">
        <v>45589</v>
      </c>
      <c r="CC11" s="152">
        <v>712.86</v>
      </c>
      <c r="CD11" s="149">
        <f t="shared" si="38"/>
        <v>7.1286</v>
      </c>
      <c r="CE11" s="150">
        <f>CE$2</f>
        <v>0.017174753</v>
      </c>
      <c r="CF11" s="151">
        <f t="shared" si="39"/>
        <v>8.16780298836088</v>
      </c>
      <c r="CH11" s="147">
        <v>45618</v>
      </c>
      <c r="CI11" s="177">
        <v>719.42</v>
      </c>
      <c r="CJ11" s="149">
        <f t="shared" si="40"/>
        <v>7.1942</v>
      </c>
      <c r="CK11" s="150">
        <f>CK$2</f>
        <v>0.017041581</v>
      </c>
      <c r="CL11" s="151">
        <f t="shared" si="41"/>
        <v>8.15657079031243</v>
      </c>
      <c r="CN11" s="147">
        <v>45650</v>
      </c>
      <c r="CO11" s="152">
        <v>718.76</v>
      </c>
      <c r="CP11" s="149">
        <f t="shared" si="42"/>
        <v>7.1876</v>
      </c>
      <c r="CQ11" s="150">
        <f>CQ$2</f>
        <v>0.0172920629439163</v>
      </c>
      <c r="CR11" s="151">
        <f t="shared" si="43"/>
        <v>8.04580110152214</v>
      </c>
      <c r="CT11" s="147">
        <v>45667</v>
      </c>
      <c r="CU11" s="152">
        <v>718.91</v>
      </c>
      <c r="CV11" s="149">
        <f t="shared" si="44"/>
        <v>7.1891</v>
      </c>
      <c r="CW11" s="150">
        <f>CW$2</f>
        <v>0.0172920629439163</v>
      </c>
      <c r="CX11" s="151">
        <f t="shared" si="45"/>
        <v>8.04412235151834</v>
      </c>
      <c r="CZ11" s="147">
        <v>45709</v>
      </c>
      <c r="DA11" s="148">
        <v>716.96</v>
      </c>
      <c r="DB11" s="149">
        <f t="shared" si="78"/>
        <v>7.1696</v>
      </c>
      <c r="DC11" s="150">
        <f t="shared" si="79"/>
        <v>0.017245839442151</v>
      </c>
      <c r="DD11" s="151">
        <f t="shared" si="80"/>
        <v>8.08761995047416</v>
      </c>
      <c r="DF11" s="147">
        <v>45740</v>
      </c>
      <c r="DG11" s="152">
        <v>717.8</v>
      </c>
      <c r="DH11" s="149">
        <f t="shared" si="46"/>
        <v>7.178</v>
      </c>
      <c r="DI11" s="150">
        <f>DI$2</f>
        <v>0.0174492662593682</v>
      </c>
      <c r="DJ11" s="151">
        <f t="shared" si="47"/>
        <v>7.98397882372088</v>
      </c>
      <c r="DL11" s="170">
        <v>45770</v>
      </c>
      <c r="DM11" s="152">
        <v>721.16</v>
      </c>
      <c r="DN11" s="149">
        <f t="shared" si="48"/>
        <v>7.2116</v>
      </c>
      <c r="DO11" s="150">
        <f>DO$2</f>
        <v>0.0178428048890828</v>
      </c>
      <c r="DP11" s="151">
        <f t="shared" si="49"/>
        <v>7.77150701640627</v>
      </c>
      <c r="DR11" s="170">
        <v>45800</v>
      </c>
      <c r="DS11" s="152">
        <v>719.19</v>
      </c>
      <c r="DT11" s="149">
        <f t="shared" si="50"/>
        <v>7.1919</v>
      </c>
      <c r="DU11" s="150">
        <f>DU$2</f>
        <v>0.0180001800021116</v>
      </c>
      <c r="DV11" s="151">
        <f t="shared" si="51"/>
        <v>7.72466246736444</v>
      </c>
      <c r="DX11" s="170">
        <v>45831</v>
      </c>
      <c r="DY11" s="152">
        <v>717.1</v>
      </c>
      <c r="DZ11" s="149">
        <f t="shared" si="52"/>
        <v>7.171</v>
      </c>
      <c r="EA11" s="150">
        <f>EA$2</f>
        <v>0.0176937912492303</v>
      </c>
      <c r="EB11" s="151">
        <f t="shared" si="53"/>
        <v>7.88132756911855</v>
      </c>
      <c r="ED11" s="147">
        <v>45862</v>
      </c>
      <c r="EE11" s="152">
        <v>713.85</v>
      </c>
      <c r="EF11" s="149">
        <f t="shared" si="54"/>
        <v>7.1385</v>
      </c>
      <c r="EG11" s="150">
        <f>EG$2</f>
        <v>0.0172650443272543</v>
      </c>
      <c r="EH11" s="151">
        <f t="shared" si="55"/>
        <v>8.11381943020327</v>
      </c>
      <c r="EJ11" s="147">
        <v>45891</v>
      </c>
      <c r="EK11" s="152">
        <v>713.21</v>
      </c>
      <c r="EL11" s="149">
        <f t="shared" si="56"/>
        <v>7.1321</v>
      </c>
      <c r="EM11" s="150">
        <f>EM$2</f>
        <v>0.0175675913070562</v>
      </c>
      <c r="EN11" s="151">
        <f t="shared" si="57"/>
        <v>7.98123974728606</v>
      </c>
      <c r="EP11" s="147">
        <v>45923</v>
      </c>
      <c r="EQ11" s="152">
        <v>710.57</v>
      </c>
      <c r="ER11" s="149">
        <f t="shared" si="58"/>
        <v>7.1057</v>
      </c>
      <c r="ES11" s="150">
        <f>ES$2</f>
        <v>0.0172251935680433</v>
      </c>
      <c r="ET11" s="151">
        <f t="shared" si="59"/>
        <v>8.17013102160716</v>
      </c>
      <c r="EV11" s="147">
        <v>45954</v>
      </c>
      <c r="EW11" s="148">
        <v>709.28</v>
      </c>
      <c r="EX11" s="149">
        <f t="shared" si="60"/>
        <v>7.0928</v>
      </c>
      <c r="EY11" s="150">
        <f>EY$2</f>
        <v>0.0169848495133702</v>
      </c>
      <c r="EZ11" s="151">
        <f t="shared" si="61"/>
        <v>8.30081209155649</v>
      </c>
      <c r="FB11" s="147">
        <v>45982</v>
      </c>
      <c r="FC11" s="148">
        <v>708.75</v>
      </c>
      <c r="FD11" s="149">
        <f t="shared" si="62"/>
        <v>7.0875</v>
      </c>
      <c r="FE11" s="150">
        <f>FE$2</f>
        <v>0.0170169318477886</v>
      </c>
      <c r="FF11" s="151">
        <f t="shared" si="63"/>
        <v>8.2913580243987</v>
      </c>
      <c r="FH11" s="147">
        <v>46015</v>
      </c>
      <c r="FI11" s="148">
        <v>704.71</v>
      </c>
      <c r="FJ11" s="149">
        <f t="shared" si="64"/>
        <v>7.0471</v>
      </c>
      <c r="FK11" s="150">
        <f>FK$2</f>
        <v>0.0170014536249532</v>
      </c>
      <c r="FL11" s="151">
        <f t="shared" si="65"/>
        <v>8.34648295010541</v>
      </c>
      <c r="FN11" s="147">
        <v>46045</v>
      </c>
      <c r="FO11" s="148">
        <v>699.29</v>
      </c>
      <c r="FP11" s="149">
        <f t="shared" si="66"/>
        <v>6.9929</v>
      </c>
      <c r="FQ11" s="150">
        <f>FQ$2</f>
        <v>0.0169495834638366</v>
      </c>
      <c r="FR11" s="151">
        <f t="shared" si="67"/>
        <v>8.4369145848677</v>
      </c>
      <c r="FT11" s="147">
        <v>46065</v>
      </c>
      <c r="FU11" s="148">
        <v>694.57</v>
      </c>
      <c r="FV11" s="149">
        <f t="shared" si="68"/>
        <v>6.9457</v>
      </c>
      <c r="FW11" s="150">
        <f>FW$2</f>
        <v>0.017329520838063</v>
      </c>
      <c r="FX11" s="151">
        <f t="shared" si="69"/>
        <v>8.30801791069059</v>
      </c>
      <c r="FZ11" s="147">
        <v>46105</v>
      </c>
      <c r="GA11" s="148">
        <v>689.43</v>
      </c>
      <c r="GB11" s="149">
        <f t="shared" si="70"/>
        <v>6.8943</v>
      </c>
      <c r="GC11" s="150">
        <f>GC$2</f>
        <v>0.0164985192582434</v>
      </c>
      <c r="GD11" s="151">
        <f t="shared" si="71"/>
        <v>8.79153793695168</v>
      </c>
      <c r="GF11" s="147">
        <v>46135</v>
      </c>
      <c r="GG11" s="148">
        <v>686.5</v>
      </c>
      <c r="GH11" s="149">
        <f t="shared" si="72"/>
        <v>6.865</v>
      </c>
      <c r="GI11" s="150">
        <f>GI$2</f>
        <v>0.0162156026526111</v>
      </c>
      <c r="GJ11" s="151">
        <f t="shared" si="73"/>
        <v>8.9831026949737</v>
      </c>
      <c r="GL11" s="147">
        <v>46164</v>
      </c>
      <c r="GM11" s="148">
        <v>683.73</v>
      </c>
      <c r="GN11" s="149">
        <f t="shared" si="74"/>
        <v>6.8373</v>
      </c>
      <c r="GO11" s="150">
        <f>GO$2</f>
        <v>0.0162716718327073</v>
      </c>
      <c r="GP11" s="151">
        <f t="shared" si="75"/>
        <v>8.98841648030841</v>
      </c>
      <c r="GR11" s="147">
        <v>46196</v>
      </c>
      <c r="GS11" s="148">
        <v>681.71</v>
      </c>
      <c r="GT11" s="149">
        <f t="shared" si="76"/>
        <v>6.8171</v>
      </c>
      <c r="GU11" s="150">
        <f>GU$2</f>
        <v>0.0163221336297023</v>
      </c>
      <c r="GV11" s="151">
        <f t="shared" si="77"/>
        <v>8.98717929889837</v>
      </c>
    </row>
    <row r="12" ht="15" customHeight="1" spans="2:204">
      <c r="B12" s="172">
        <v>45161</v>
      </c>
      <c r="C12" s="168">
        <v>719.88</v>
      </c>
      <c r="D12" s="149">
        <f t="shared" si="0"/>
        <v>7.1988</v>
      </c>
      <c r="E12" s="150">
        <f t="shared" si="1"/>
        <v>0.017661604</v>
      </c>
      <c r="F12" s="151">
        <f t="shared" si="2"/>
        <v>7.86519961016592</v>
      </c>
      <c r="H12" s="173">
        <v>45189</v>
      </c>
      <c r="I12" s="168" t="s">
        <v>3288</v>
      </c>
      <c r="J12" s="149">
        <f t="shared" si="3"/>
        <v>7.1732</v>
      </c>
      <c r="K12" s="150">
        <f t="shared" si="4"/>
        <v>0.0175538684337561</v>
      </c>
      <c r="L12" s="151">
        <f t="shared" si="5"/>
        <v>7.94171360062454</v>
      </c>
      <c r="N12" s="173">
        <v>45222</v>
      </c>
      <c r="O12" s="168">
        <v>717.92</v>
      </c>
      <c r="P12" s="149">
        <f t="shared" si="6"/>
        <v>7.1792</v>
      </c>
      <c r="Q12" s="150">
        <f t="shared" si="7"/>
        <v>0.0175901495162709</v>
      </c>
      <c r="R12" s="151">
        <f t="shared" si="8"/>
        <v>7.91870960552707</v>
      </c>
      <c r="T12" s="173">
        <v>45252</v>
      </c>
      <c r="U12" s="168">
        <v>712.54</v>
      </c>
      <c r="V12" s="149">
        <f t="shared" si="9"/>
        <v>7.1254</v>
      </c>
      <c r="W12" s="150">
        <f t="shared" si="10"/>
        <v>0.018026138</v>
      </c>
      <c r="X12" s="151">
        <f t="shared" si="11"/>
        <v>7.78552778680688</v>
      </c>
      <c r="Z12" s="173">
        <v>45281</v>
      </c>
      <c r="AA12" s="168">
        <v>710.12</v>
      </c>
      <c r="AB12" s="149">
        <f t="shared" si="12"/>
        <v>7.1012</v>
      </c>
      <c r="AC12" s="150">
        <f t="shared" si="13"/>
        <v>0.01805706</v>
      </c>
      <c r="AD12" s="151">
        <f t="shared" si="14"/>
        <v>7.79868204705346</v>
      </c>
      <c r="AF12" s="173">
        <v>45343</v>
      </c>
      <c r="AG12" s="168">
        <v>710.3</v>
      </c>
      <c r="AH12" s="149">
        <f t="shared" si="15"/>
        <v>7.103</v>
      </c>
      <c r="AI12" s="150">
        <f t="shared" si="16"/>
        <v>0.017792011</v>
      </c>
      <c r="AJ12" s="151">
        <f t="shared" si="17"/>
        <v>7.91285389584369</v>
      </c>
      <c r="AL12" s="173">
        <v>45372</v>
      </c>
      <c r="AM12" s="168">
        <v>709.42</v>
      </c>
      <c r="AN12" s="149">
        <f t="shared" si="18"/>
        <v>7.0942</v>
      </c>
      <c r="AO12" s="150">
        <f t="shared" si="19"/>
        <v>0.017788214</v>
      </c>
      <c r="AP12" s="151">
        <f t="shared" si="20"/>
        <v>7.92436053589341</v>
      </c>
      <c r="AR12" s="173">
        <v>45404</v>
      </c>
      <c r="AS12" s="168">
        <v>710.43</v>
      </c>
      <c r="AT12" s="149">
        <f t="shared" si="21"/>
        <v>7.1043</v>
      </c>
      <c r="AU12" s="150">
        <f t="shared" si="22"/>
        <v>0.01738828</v>
      </c>
      <c r="AV12" s="151">
        <f t="shared" si="23"/>
        <v>8.09509747465226</v>
      </c>
      <c r="AX12" s="173">
        <v>45435</v>
      </c>
      <c r="AY12" s="168">
        <v>710.98</v>
      </c>
      <c r="AZ12" s="149">
        <f t="shared" si="24"/>
        <v>7.1098</v>
      </c>
      <c r="BA12" s="150">
        <f t="shared" si="25"/>
        <v>0.017095478</v>
      </c>
      <c r="BB12" s="151">
        <f t="shared" si="26"/>
        <v>8.2273764158968</v>
      </c>
      <c r="BD12" s="173">
        <v>45463</v>
      </c>
      <c r="BE12" s="168">
        <v>711.92</v>
      </c>
      <c r="BF12" s="149">
        <f t="shared" si="27"/>
        <v>7.1192</v>
      </c>
      <c r="BG12" s="150">
        <f t="shared" si="28"/>
        <v>0.017041581</v>
      </c>
      <c r="BH12" s="151">
        <f t="shared" si="29"/>
        <v>8.24249937909676</v>
      </c>
      <c r="BJ12" s="173">
        <v>45496</v>
      </c>
      <c r="BK12" s="168">
        <v>713.34</v>
      </c>
      <c r="BL12" s="149">
        <f t="shared" si="30"/>
        <v>7.1334</v>
      </c>
      <c r="BM12" s="150">
        <f t="shared" si="31"/>
        <v>0.017085255</v>
      </c>
      <c r="BN12" s="151">
        <f t="shared" si="32"/>
        <v>8.20506370797523</v>
      </c>
      <c r="BP12" s="173">
        <v>45526</v>
      </c>
      <c r="BQ12" s="168">
        <v>712.28</v>
      </c>
      <c r="BR12" s="149">
        <f t="shared" si="33"/>
        <v>7.1228</v>
      </c>
      <c r="BS12" s="150">
        <f t="shared" si="34"/>
        <v>0.017800721</v>
      </c>
      <c r="BT12" s="151">
        <f t="shared" si="35"/>
        <v>7.88699665532572</v>
      </c>
      <c r="BV12" s="147">
        <v>45555</v>
      </c>
      <c r="BW12" s="152">
        <v>706.44</v>
      </c>
      <c r="BX12" s="149">
        <f t="shared" si="36"/>
        <v>7.0644</v>
      </c>
      <c r="BY12" s="150">
        <f>BY$2</f>
        <v>0.017842805</v>
      </c>
      <c r="BZ12" s="151">
        <f t="shared" si="37"/>
        <v>7.9334408656248</v>
      </c>
      <c r="CB12" s="147">
        <v>45588</v>
      </c>
      <c r="CC12" s="152">
        <v>712.45</v>
      </c>
      <c r="CD12" s="149">
        <f t="shared" si="38"/>
        <v>7.1245</v>
      </c>
      <c r="CE12" s="150">
        <f>CE$2</f>
        <v>0.017174753</v>
      </c>
      <c r="CF12" s="151">
        <f t="shared" si="39"/>
        <v>8.17250338730148</v>
      </c>
      <c r="CH12" s="147">
        <v>45617</v>
      </c>
      <c r="CI12" s="177">
        <v>719.34</v>
      </c>
      <c r="CJ12" s="149">
        <f t="shared" si="40"/>
        <v>7.1934</v>
      </c>
      <c r="CK12" s="150">
        <f>CK$2</f>
        <v>0.017041581</v>
      </c>
      <c r="CL12" s="151">
        <f t="shared" si="41"/>
        <v>8.15747790747986</v>
      </c>
      <c r="CN12" s="147">
        <v>45649</v>
      </c>
      <c r="CO12" s="152">
        <v>718.7</v>
      </c>
      <c r="CP12" s="149">
        <f t="shared" si="42"/>
        <v>7.187</v>
      </c>
      <c r="CQ12" s="150">
        <f>CQ$2</f>
        <v>0.0172920629439163</v>
      </c>
      <c r="CR12" s="151">
        <f t="shared" si="43"/>
        <v>8.04647279773209</v>
      </c>
      <c r="CT12" s="147">
        <v>45666</v>
      </c>
      <c r="CU12" s="152">
        <v>718.86</v>
      </c>
      <c r="CV12" s="149">
        <f t="shared" si="44"/>
        <v>7.1886</v>
      </c>
      <c r="CW12" s="150">
        <f>CW$2</f>
        <v>0.0172920629439163</v>
      </c>
      <c r="CX12" s="151">
        <f t="shared" si="45"/>
        <v>8.04468185700978</v>
      </c>
      <c r="CZ12" s="147">
        <v>45708</v>
      </c>
      <c r="DA12" s="148">
        <v>717.12</v>
      </c>
      <c r="DB12" s="149">
        <f t="shared" si="78"/>
        <v>7.1712</v>
      </c>
      <c r="DC12" s="150">
        <f t="shared" si="79"/>
        <v>0.017245839442151</v>
      </c>
      <c r="DD12" s="151">
        <f t="shared" si="80"/>
        <v>8.08581548372929</v>
      </c>
      <c r="DF12" s="147">
        <v>45737</v>
      </c>
      <c r="DG12" s="152">
        <v>717.6</v>
      </c>
      <c r="DH12" s="149">
        <f t="shared" si="46"/>
        <v>7.176</v>
      </c>
      <c r="DI12" s="150">
        <f>DI$2</f>
        <v>0.0174492662593682</v>
      </c>
      <c r="DJ12" s="151">
        <f t="shared" si="47"/>
        <v>7.98620401291367</v>
      </c>
      <c r="DL12" s="170">
        <v>45769</v>
      </c>
      <c r="DM12" s="152">
        <v>720.74</v>
      </c>
      <c r="DN12" s="149">
        <f t="shared" si="48"/>
        <v>7.2074</v>
      </c>
      <c r="DO12" s="150">
        <f>DO$2</f>
        <v>0.0178428048890828</v>
      </c>
      <c r="DP12" s="151">
        <f t="shared" si="49"/>
        <v>7.7760357409767</v>
      </c>
      <c r="DR12" s="170">
        <v>45799</v>
      </c>
      <c r="DS12" s="152">
        <v>719.03</v>
      </c>
      <c r="DT12" s="149">
        <f t="shared" si="50"/>
        <v>7.1903</v>
      </c>
      <c r="DU12" s="150">
        <f>DU$2</f>
        <v>0.0180001800021116</v>
      </c>
      <c r="DV12" s="151">
        <f t="shared" si="51"/>
        <v>7.72638137477412</v>
      </c>
      <c r="DX12" s="170">
        <v>45828</v>
      </c>
      <c r="DY12" s="152">
        <v>716.95</v>
      </c>
      <c r="DZ12" s="149">
        <f t="shared" si="52"/>
        <v>7.1695</v>
      </c>
      <c r="EA12" s="150">
        <f>EA$2</f>
        <v>0.0176937912492303</v>
      </c>
      <c r="EB12" s="151">
        <f t="shared" si="53"/>
        <v>7.88297649740556</v>
      </c>
      <c r="ED12" s="147">
        <v>45861</v>
      </c>
      <c r="EE12" s="152">
        <v>714.14</v>
      </c>
      <c r="EF12" s="149">
        <f t="shared" si="54"/>
        <v>7.1414</v>
      </c>
      <c r="EG12" s="150">
        <f>EG$2</f>
        <v>0.0172650443272543</v>
      </c>
      <c r="EH12" s="151">
        <f t="shared" si="55"/>
        <v>8.11052454735851</v>
      </c>
      <c r="EJ12" s="147">
        <v>45890</v>
      </c>
      <c r="EK12" s="152">
        <v>712.87</v>
      </c>
      <c r="EL12" s="149">
        <f t="shared" si="56"/>
        <v>7.1287</v>
      </c>
      <c r="EM12" s="150">
        <f>EM$2</f>
        <v>0.0175675913070562</v>
      </c>
      <c r="EN12" s="151">
        <f t="shared" si="57"/>
        <v>7.98504636211636</v>
      </c>
      <c r="EP12" s="147">
        <v>45922</v>
      </c>
      <c r="EQ12" s="152">
        <v>711.06</v>
      </c>
      <c r="ER12" s="149">
        <f t="shared" si="58"/>
        <v>7.1106</v>
      </c>
      <c r="ES12" s="150">
        <f>ES$2</f>
        <v>0.0172251935680433</v>
      </c>
      <c r="ET12" s="151">
        <f t="shared" si="59"/>
        <v>8.16450088603409</v>
      </c>
      <c r="EV12" s="147">
        <v>45953</v>
      </c>
      <c r="EW12" s="148">
        <v>709.18</v>
      </c>
      <c r="EX12" s="149">
        <f t="shared" si="60"/>
        <v>7.0918</v>
      </c>
      <c r="EY12" s="150">
        <f>EY$2</f>
        <v>0.0169848495133702</v>
      </c>
      <c r="EZ12" s="151">
        <f t="shared" si="61"/>
        <v>8.30198257184239</v>
      </c>
      <c r="FB12" s="147">
        <v>45981</v>
      </c>
      <c r="FC12" s="148">
        <v>709.05</v>
      </c>
      <c r="FD12" s="149">
        <f t="shared" si="62"/>
        <v>7.0905</v>
      </c>
      <c r="FE12" s="150">
        <f>FE$2</f>
        <v>0.0170169318477886</v>
      </c>
      <c r="FF12" s="151">
        <f t="shared" si="63"/>
        <v>8.28784993976811</v>
      </c>
      <c r="FH12" s="147">
        <v>46014</v>
      </c>
      <c r="FI12" s="148">
        <v>705.23</v>
      </c>
      <c r="FJ12" s="149">
        <f t="shared" si="64"/>
        <v>7.0523</v>
      </c>
      <c r="FK12" s="150">
        <f>FK$2</f>
        <v>0.0170014536249532</v>
      </c>
      <c r="FL12" s="151">
        <f t="shared" si="65"/>
        <v>8.34032868676713</v>
      </c>
      <c r="FN12" s="147">
        <v>46044</v>
      </c>
      <c r="FO12" s="148">
        <v>700.19</v>
      </c>
      <c r="FP12" s="149">
        <f t="shared" si="66"/>
        <v>7.0019</v>
      </c>
      <c r="FQ12" s="150">
        <f>FQ$2</f>
        <v>0.0169495834638366</v>
      </c>
      <c r="FR12" s="151">
        <f t="shared" si="67"/>
        <v>8.42607006677064</v>
      </c>
      <c r="FT12" s="147">
        <v>46064</v>
      </c>
      <c r="FU12" s="148">
        <v>694.38</v>
      </c>
      <c r="FV12" s="149">
        <f t="shared" si="68"/>
        <v>6.9438</v>
      </c>
      <c r="FW12" s="150">
        <f>FW$2</f>
        <v>0.017329520838063</v>
      </c>
      <c r="FX12" s="151">
        <f t="shared" si="69"/>
        <v>8.31029119535178</v>
      </c>
      <c r="FZ12" s="147">
        <v>46104</v>
      </c>
      <c r="GA12" s="148">
        <v>690.41</v>
      </c>
      <c r="GB12" s="149">
        <f t="shared" si="70"/>
        <v>6.9041</v>
      </c>
      <c r="GC12" s="150">
        <f>GC$2</f>
        <v>0.0164985192582434</v>
      </c>
      <c r="GD12" s="151">
        <f t="shared" si="71"/>
        <v>8.77905881993684</v>
      </c>
      <c r="GF12" s="147">
        <v>46134</v>
      </c>
      <c r="GG12" s="148">
        <v>686.35</v>
      </c>
      <c r="GH12" s="149">
        <f t="shared" si="72"/>
        <v>6.8635</v>
      </c>
      <c r="GI12" s="150">
        <f>GI$2</f>
        <v>0.0162156026526111</v>
      </c>
      <c r="GJ12" s="151">
        <f t="shared" si="73"/>
        <v>8.98506592860705</v>
      </c>
      <c r="GL12" s="147">
        <v>46163</v>
      </c>
      <c r="GM12" s="148">
        <v>683.49</v>
      </c>
      <c r="GN12" s="149">
        <f t="shared" si="74"/>
        <v>6.8349</v>
      </c>
      <c r="GO12" s="150">
        <f>GO$2</f>
        <v>0.0162716718327073</v>
      </c>
      <c r="GP12" s="151">
        <f t="shared" si="75"/>
        <v>8.9915726639472</v>
      </c>
      <c r="GR12" s="147">
        <v>46195</v>
      </c>
      <c r="GS12" s="148">
        <v>681.5</v>
      </c>
      <c r="GT12" s="149">
        <f t="shared" si="76"/>
        <v>6.815</v>
      </c>
      <c r="GU12" s="150">
        <f>GU$2</f>
        <v>0.0163221336297023</v>
      </c>
      <c r="GV12" s="151">
        <f t="shared" si="77"/>
        <v>8.98994864248277</v>
      </c>
    </row>
    <row r="13" ht="15" customHeight="1" spans="2:204">
      <c r="B13" s="172">
        <v>45160</v>
      </c>
      <c r="C13" s="168">
        <v>719.92</v>
      </c>
      <c r="D13" s="149">
        <f t="shared" si="0"/>
        <v>7.1992</v>
      </c>
      <c r="E13" s="150">
        <f t="shared" si="1"/>
        <v>0.017661604</v>
      </c>
      <c r="F13" s="151">
        <f t="shared" si="2"/>
        <v>7.86476260607601</v>
      </c>
      <c r="H13" s="173">
        <v>45188</v>
      </c>
      <c r="I13" s="168" t="s">
        <v>3338</v>
      </c>
      <c r="J13" s="149">
        <f t="shared" si="3"/>
        <v>7.1733</v>
      </c>
      <c r="K13" s="150">
        <f t="shared" si="4"/>
        <v>0.0175538684337561</v>
      </c>
      <c r="L13" s="151">
        <f t="shared" si="5"/>
        <v>7.94160288848925</v>
      </c>
      <c r="N13" s="173">
        <v>45219</v>
      </c>
      <c r="O13" s="168">
        <v>717.93</v>
      </c>
      <c r="P13" s="149">
        <f t="shared" si="6"/>
        <v>7.1793</v>
      </c>
      <c r="Q13" s="150">
        <f t="shared" si="7"/>
        <v>0.0175901495162709</v>
      </c>
      <c r="R13" s="151">
        <f t="shared" si="8"/>
        <v>7.91859930633905</v>
      </c>
      <c r="T13" s="173">
        <v>45251</v>
      </c>
      <c r="U13" s="168">
        <v>714.06</v>
      </c>
      <c r="V13" s="149">
        <f t="shared" si="9"/>
        <v>7.1406</v>
      </c>
      <c r="W13" s="150">
        <f t="shared" si="10"/>
        <v>0.018026138</v>
      </c>
      <c r="X13" s="151">
        <f t="shared" si="11"/>
        <v>7.76895494665907</v>
      </c>
      <c r="Z13" s="173">
        <v>45280</v>
      </c>
      <c r="AA13" s="168">
        <v>709.66</v>
      </c>
      <c r="AB13" s="149">
        <f t="shared" si="12"/>
        <v>7.0966</v>
      </c>
      <c r="AC13" s="150">
        <f t="shared" si="13"/>
        <v>0.01805706</v>
      </c>
      <c r="AD13" s="151">
        <f t="shared" si="14"/>
        <v>7.80373713504157</v>
      </c>
      <c r="AF13" s="173">
        <v>45342</v>
      </c>
      <c r="AG13" s="168">
        <v>710.68</v>
      </c>
      <c r="AH13" s="149">
        <f t="shared" si="15"/>
        <v>7.1068</v>
      </c>
      <c r="AI13" s="150">
        <f t="shared" si="16"/>
        <v>0.017792011</v>
      </c>
      <c r="AJ13" s="151">
        <f t="shared" si="17"/>
        <v>7.90862289950157</v>
      </c>
      <c r="AL13" s="173">
        <v>45371</v>
      </c>
      <c r="AM13" s="168">
        <v>709.68</v>
      </c>
      <c r="AN13" s="149">
        <f t="shared" si="18"/>
        <v>7.0968</v>
      </c>
      <c r="AO13" s="150">
        <f t="shared" si="19"/>
        <v>0.017788214</v>
      </c>
      <c r="AP13" s="151">
        <f t="shared" si="20"/>
        <v>7.92145734890866</v>
      </c>
      <c r="AR13" s="173">
        <v>45401</v>
      </c>
      <c r="AS13" s="168">
        <v>710.46</v>
      </c>
      <c r="AT13" s="149">
        <f t="shared" si="21"/>
        <v>7.1046</v>
      </c>
      <c r="AU13" s="150">
        <f t="shared" si="22"/>
        <v>0.01738828</v>
      </c>
      <c r="AV13" s="151">
        <f t="shared" si="23"/>
        <v>8.09475564974411</v>
      </c>
      <c r="AX13" s="173">
        <v>45434</v>
      </c>
      <c r="AY13" s="168">
        <v>710.77</v>
      </c>
      <c r="AZ13" s="149">
        <f t="shared" si="24"/>
        <v>7.1077</v>
      </c>
      <c r="BA13" s="150">
        <f t="shared" si="25"/>
        <v>0.017095478</v>
      </c>
      <c r="BB13" s="151">
        <f t="shared" si="26"/>
        <v>8.22980722902529</v>
      </c>
      <c r="BD13" s="173">
        <v>45462</v>
      </c>
      <c r="BE13" s="168">
        <v>711.59</v>
      </c>
      <c r="BF13" s="149">
        <f t="shared" si="27"/>
        <v>7.1159</v>
      </c>
      <c r="BG13" s="150">
        <f t="shared" si="28"/>
        <v>0.017041581</v>
      </c>
      <c r="BH13" s="151">
        <f t="shared" si="29"/>
        <v>8.24632183977651</v>
      </c>
      <c r="BJ13" s="173">
        <v>45495</v>
      </c>
      <c r="BK13" s="168">
        <v>713.35</v>
      </c>
      <c r="BL13" s="149">
        <f t="shared" si="30"/>
        <v>7.1335</v>
      </c>
      <c r="BM13" s="150">
        <f t="shared" si="31"/>
        <v>0.017085255</v>
      </c>
      <c r="BN13" s="151">
        <f t="shared" si="32"/>
        <v>8.20494868640506</v>
      </c>
      <c r="BP13" s="173">
        <v>45525</v>
      </c>
      <c r="BQ13" s="168">
        <v>713.07</v>
      </c>
      <c r="BR13" s="149">
        <f t="shared" si="33"/>
        <v>7.1307</v>
      </c>
      <c r="BS13" s="150">
        <f t="shared" si="34"/>
        <v>0.017800721</v>
      </c>
      <c r="BT13" s="151">
        <f t="shared" si="35"/>
        <v>7.87825876513582</v>
      </c>
      <c r="BV13" s="147">
        <v>45554</v>
      </c>
      <c r="BW13" s="152">
        <v>709.83</v>
      </c>
      <c r="BX13" s="149">
        <f t="shared" si="36"/>
        <v>7.0983</v>
      </c>
      <c r="BY13" s="150">
        <f>BY$2</f>
        <v>0.017842805</v>
      </c>
      <c r="BZ13" s="151">
        <f t="shared" si="37"/>
        <v>7.8955524070721</v>
      </c>
      <c r="CB13" s="147">
        <v>45587</v>
      </c>
      <c r="CC13" s="152">
        <v>712.23</v>
      </c>
      <c r="CD13" s="149">
        <f t="shared" si="38"/>
        <v>7.1223</v>
      </c>
      <c r="CE13" s="150">
        <f>CE$2</f>
        <v>0.017174753</v>
      </c>
      <c r="CF13" s="151">
        <f t="shared" si="39"/>
        <v>8.17502778355719</v>
      </c>
      <c r="CH13" s="147">
        <v>45616</v>
      </c>
      <c r="CI13" s="177">
        <v>719.35</v>
      </c>
      <c r="CJ13" s="149">
        <f t="shared" si="40"/>
        <v>7.1935</v>
      </c>
      <c r="CK13" s="150">
        <f>CK$2</f>
        <v>0.017041581</v>
      </c>
      <c r="CL13" s="151">
        <f t="shared" si="41"/>
        <v>8.15736450679998</v>
      </c>
      <c r="CN13" s="147">
        <v>45646</v>
      </c>
      <c r="CO13" s="152">
        <v>719.01</v>
      </c>
      <c r="CP13" s="149">
        <f t="shared" si="42"/>
        <v>7.1901</v>
      </c>
      <c r="CQ13" s="150">
        <f>CQ$2</f>
        <v>0.0172920629439163</v>
      </c>
      <c r="CR13" s="151">
        <f t="shared" si="43"/>
        <v>8.04300357398374</v>
      </c>
      <c r="CT13" s="147">
        <v>45665</v>
      </c>
      <c r="CU13" s="152">
        <v>718.87</v>
      </c>
      <c r="CV13" s="149">
        <f t="shared" si="44"/>
        <v>7.1887</v>
      </c>
      <c r="CW13" s="150">
        <f>CW$2</f>
        <v>0.0172920629439163</v>
      </c>
      <c r="CX13" s="151">
        <f t="shared" si="45"/>
        <v>8.04456994968499</v>
      </c>
      <c r="CZ13" s="147">
        <v>45707</v>
      </c>
      <c r="DA13" s="148">
        <v>717.05</v>
      </c>
      <c r="DB13" s="149">
        <f t="shared" si="78"/>
        <v>7.1705</v>
      </c>
      <c r="DC13" s="150">
        <f t="shared" si="79"/>
        <v>0.017245839442151</v>
      </c>
      <c r="DD13" s="151">
        <f t="shared" si="80"/>
        <v>8.08660483884241</v>
      </c>
      <c r="DF13" s="147">
        <v>45736</v>
      </c>
      <c r="DG13" s="152">
        <v>717.54</v>
      </c>
      <c r="DH13" s="149">
        <f t="shared" si="46"/>
        <v>7.1754</v>
      </c>
      <c r="DI13" s="150">
        <f>DI$2</f>
        <v>0.0174492662593682</v>
      </c>
      <c r="DJ13" s="151">
        <f t="shared" si="47"/>
        <v>7.98687181156012</v>
      </c>
      <c r="DL13" s="170">
        <v>45768</v>
      </c>
      <c r="DM13" s="152">
        <v>720.55</v>
      </c>
      <c r="DN13" s="149">
        <f t="shared" si="48"/>
        <v>7.2055</v>
      </c>
      <c r="DO13" s="150">
        <f>DO$2</f>
        <v>0.0178428048890828</v>
      </c>
      <c r="DP13" s="151">
        <f t="shared" si="49"/>
        <v>7.77808618409763</v>
      </c>
      <c r="DR13" s="170">
        <v>45798</v>
      </c>
      <c r="DS13" s="152">
        <v>719.37</v>
      </c>
      <c r="DT13" s="149">
        <f t="shared" si="50"/>
        <v>7.1937</v>
      </c>
      <c r="DU13" s="150">
        <f>DU$2</f>
        <v>0.0180001800021116</v>
      </c>
      <c r="DV13" s="151">
        <f t="shared" si="51"/>
        <v>7.72272961049784</v>
      </c>
      <c r="DX13" s="170">
        <v>45827</v>
      </c>
      <c r="DY13" s="152">
        <v>717.29</v>
      </c>
      <c r="DZ13" s="149">
        <f t="shared" si="52"/>
        <v>7.1729</v>
      </c>
      <c r="EA13" s="150">
        <f>EA$2</f>
        <v>0.0176937912492303</v>
      </c>
      <c r="EB13" s="151">
        <f t="shared" si="53"/>
        <v>7.87923991665144</v>
      </c>
      <c r="ED13" s="147">
        <v>45860</v>
      </c>
      <c r="EE13" s="152">
        <v>714.6</v>
      </c>
      <c r="EF13" s="149">
        <f t="shared" si="54"/>
        <v>7.146</v>
      </c>
      <c r="EG13" s="150">
        <f>EG$2</f>
        <v>0.0172650443272543</v>
      </c>
      <c r="EH13" s="151">
        <f t="shared" si="55"/>
        <v>8.10530366673748</v>
      </c>
      <c r="EJ13" s="147">
        <v>45889</v>
      </c>
      <c r="EK13" s="152">
        <v>713.84</v>
      </c>
      <c r="EL13" s="149">
        <f t="shared" si="56"/>
        <v>7.1384</v>
      </c>
      <c r="EM13" s="150">
        <f>EM$2</f>
        <v>0.0175675913070562</v>
      </c>
      <c r="EN13" s="151">
        <f t="shared" si="57"/>
        <v>7.97419589846729</v>
      </c>
      <c r="EP13" s="147">
        <v>45919</v>
      </c>
      <c r="EQ13" s="152">
        <v>711.28</v>
      </c>
      <c r="ER13" s="149">
        <f t="shared" si="58"/>
        <v>7.1128</v>
      </c>
      <c r="ES13" s="150">
        <f>ES$2</f>
        <v>0.0172251935680433</v>
      </c>
      <c r="ET13" s="151">
        <f t="shared" si="59"/>
        <v>8.16197559332949</v>
      </c>
      <c r="EV13" s="147">
        <v>45952</v>
      </c>
      <c r="EW13" s="148">
        <v>709.54</v>
      </c>
      <c r="EX13" s="149">
        <f t="shared" si="60"/>
        <v>7.0954</v>
      </c>
      <c r="EY13" s="150">
        <f>EY$2</f>
        <v>0.0169848495133702</v>
      </c>
      <c r="EZ13" s="151">
        <f t="shared" si="61"/>
        <v>8.29777038686922</v>
      </c>
      <c r="FB13" s="147">
        <v>45980</v>
      </c>
      <c r="FC13" s="148">
        <v>708.72</v>
      </c>
      <c r="FD13" s="149">
        <f t="shared" si="62"/>
        <v>7.0872</v>
      </c>
      <c r="FE13" s="150">
        <f>FE$2</f>
        <v>0.0170169318477886</v>
      </c>
      <c r="FF13" s="151">
        <f t="shared" si="63"/>
        <v>8.29170899620806</v>
      </c>
      <c r="FH13" s="147">
        <v>46013</v>
      </c>
      <c r="FI13" s="148">
        <v>705.72</v>
      </c>
      <c r="FJ13" s="149">
        <f t="shared" si="64"/>
        <v>7.0572</v>
      </c>
      <c r="FK13" s="150">
        <f>FK$2</f>
        <v>0.0170014536249532</v>
      </c>
      <c r="FL13" s="151">
        <f t="shared" si="65"/>
        <v>8.33453777669442</v>
      </c>
      <c r="FN13" s="147">
        <v>46043</v>
      </c>
      <c r="FO13" s="148">
        <v>700.14</v>
      </c>
      <c r="FP13" s="149">
        <f t="shared" si="66"/>
        <v>7.0014</v>
      </c>
      <c r="FQ13" s="150">
        <f>FQ$2</f>
        <v>0.0169495834638366</v>
      </c>
      <c r="FR13" s="151">
        <f t="shared" si="67"/>
        <v>8.42667180856991</v>
      </c>
      <c r="FT13" s="147">
        <v>46063</v>
      </c>
      <c r="FU13" s="148">
        <v>694.58</v>
      </c>
      <c r="FV13" s="149">
        <f t="shared" si="68"/>
        <v>6.9458</v>
      </c>
      <c r="FW13" s="150">
        <f>FW$2</f>
        <v>0.017329520838063</v>
      </c>
      <c r="FX13" s="151">
        <f t="shared" si="69"/>
        <v>8.30789829858096</v>
      </c>
      <c r="FZ13" s="147">
        <v>46101</v>
      </c>
      <c r="GA13" s="148">
        <v>688.98</v>
      </c>
      <c r="GB13" s="149">
        <f t="shared" si="70"/>
        <v>6.8898</v>
      </c>
      <c r="GC13" s="150">
        <f>GC$2</f>
        <v>0.0164985192582434</v>
      </c>
      <c r="GD13" s="151">
        <f t="shared" si="71"/>
        <v>8.79728003697146</v>
      </c>
      <c r="GF13" s="147">
        <v>46133</v>
      </c>
      <c r="GG13" s="148">
        <v>685.94</v>
      </c>
      <c r="GH13" s="149">
        <f t="shared" si="72"/>
        <v>6.8594</v>
      </c>
      <c r="GI13" s="150">
        <f>GI$2</f>
        <v>0.0162156026526111</v>
      </c>
      <c r="GJ13" s="151">
        <f t="shared" si="73"/>
        <v>8.99043648146988</v>
      </c>
      <c r="GL13" s="147">
        <v>46162</v>
      </c>
      <c r="GM13" s="148">
        <v>683.97</v>
      </c>
      <c r="GN13" s="149">
        <f t="shared" si="74"/>
        <v>6.8397</v>
      </c>
      <c r="GO13" s="150">
        <f>GO$2</f>
        <v>0.0162716718327073</v>
      </c>
      <c r="GP13" s="151">
        <f t="shared" si="75"/>
        <v>8.98526251163248</v>
      </c>
      <c r="GR13" s="147">
        <v>46191</v>
      </c>
      <c r="GS13" s="148">
        <v>681.3</v>
      </c>
      <c r="GT13" s="149">
        <f t="shared" si="76"/>
        <v>6.813</v>
      </c>
      <c r="GU13" s="150">
        <f>GU$2</f>
        <v>0.0163221336297023</v>
      </c>
      <c r="GV13" s="151">
        <f t="shared" si="77"/>
        <v>8.9925876997681</v>
      </c>
    </row>
    <row r="14" ht="15" customHeight="1" spans="2:204">
      <c r="B14" s="172">
        <v>45159</v>
      </c>
      <c r="C14" s="168">
        <v>719.87</v>
      </c>
      <c r="D14" s="149">
        <f t="shared" si="0"/>
        <v>7.1987</v>
      </c>
      <c r="E14" s="150">
        <f t="shared" si="1"/>
        <v>0.017661604</v>
      </c>
      <c r="F14" s="151">
        <f t="shared" si="2"/>
        <v>7.86530886877664</v>
      </c>
      <c r="H14" s="173">
        <v>45187</v>
      </c>
      <c r="I14" s="168" t="s">
        <v>3388</v>
      </c>
      <c r="J14" s="149">
        <f t="shared" si="3"/>
        <v>7.1736</v>
      </c>
      <c r="K14" s="150">
        <f t="shared" si="4"/>
        <v>0.0175538684337561</v>
      </c>
      <c r="L14" s="151">
        <f t="shared" si="5"/>
        <v>7.94127077060332</v>
      </c>
      <c r="N14" s="173">
        <v>45218</v>
      </c>
      <c r="O14" s="168">
        <v>717.95</v>
      </c>
      <c r="P14" s="149">
        <f t="shared" si="6"/>
        <v>7.1795</v>
      </c>
      <c r="Q14" s="150">
        <f t="shared" si="7"/>
        <v>0.0175901495162709</v>
      </c>
      <c r="R14" s="151">
        <f t="shared" si="8"/>
        <v>7.91837871718086</v>
      </c>
      <c r="T14" s="173">
        <v>45250</v>
      </c>
      <c r="U14" s="168">
        <v>716.12</v>
      </c>
      <c r="V14" s="149">
        <f t="shared" si="9"/>
        <v>7.1612</v>
      </c>
      <c r="W14" s="150">
        <f t="shared" si="10"/>
        <v>0.018026138</v>
      </c>
      <c r="X14" s="151">
        <f t="shared" si="11"/>
        <v>7.74660667096489</v>
      </c>
      <c r="Z14" s="173">
        <v>45279</v>
      </c>
      <c r="AA14" s="168">
        <v>709.82</v>
      </c>
      <c r="AB14" s="149">
        <f t="shared" si="12"/>
        <v>7.0982</v>
      </c>
      <c r="AC14" s="150">
        <f t="shared" si="13"/>
        <v>0.01805706</v>
      </c>
      <c r="AD14" s="151">
        <f t="shared" si="14"/>
        <v>7.80197810043899</v>
      </c>
      <c r="AF14" s="173">
        <v>45341</v>
      </c>
      <c r="AG14" s="168">
        <v>710.32</v>
      </c>
      <c r="AH14" s="149">
        <f t="shared" si="15"/>
        <v>7.1032</v>
      </c>
      <c r="AI14" s="150">
        <f t="shared" si="16"/>
        <v>0.017792011</v>
      </c>
      <c r="AJ14" s="151">
        <f t="shared" si="17"/>
        <v>7.91263109896635</v>
      </c>
      <c r="AL14" s="173">
        <v>45370</v>
      </c>
      <c r="AM14" s="168">
        <v>709.85</v>
      </c>
      <c r="AN14" s="149">
        <f t="shared" si="18"/>
        <v>7.0985</v>
      </c>
      <c r="AO14" s="150">
        <f t="shared" si="19"/>
        <v>0.017788214</v>
      </c>
      <c r="AP14" s="151">
        <f t="shared" si="20"/>
        <v>7.91956026114461</v>
      </c>
      <c r="AR14" s="173">
        <v>45400</v>
      </c>
      <c r="AS14" s="168">
        <v>710.2</v>
      </c>
      <c r="AT14" s="149">
        <f t="shared" si="21"/>
        <v>7.102</v>
      </c>
      <c r="AU14" s="150">
        <f t="shared" si="22"/>
        <v>0.01738828</v>
      </c>
      <c r="AV14" s="151">
        <f t="shared" si="23"/>
        <v>8.09771909168854</v>
      </c>
      <c r="AX14" s="173">
        <v>45433</v>
      </c>
      <c r="AY14" s="168">
        <v>710.69</v>
      </c>
      <c r="AZ14" s="149">
        <f t="shared" si="24"/>
        <v>7.1069</v>
      </c>
      <c r="BA14" s="150">
        <f t="shared" si="25"/>
        <v>0.017095478</v>
      </c>
      <c r="BB14" s="151">
        <f t="shared" si="26"/>
        <v>8.23073363094219</v>
      </c>
      <c r="BD14" s="173">
        <v>45461</v>
      </c>
      <c r="BE14" s="168">
        <v>711.48</v>
      </c>
      <c r="BF14" s="149">
        <f t="shared" si="27"/>
        <v>7.1148</v>
      </c>
      <c r="BG14" s="150">
        <f t="shared" si="28"/>
        <v>0.017041581</v>
      </c>
      <c r="BH14" s="151">
        <f t="shared" si="29"/>
        <v>8.24759678131018</v>
      </c>
      <c r="BJ14" s="173">
        <v>45492</v>
      </c>
      <c r="BK14" s="168">
        <v>713.15</v>
      </c>
      <c r="BL14" s="149">
        <f t="shared" si="30"/>
        <v>7.1315</v>
      </c>
      <c r="BM14" s="150">
        <f t="shared" si="31"/>
        <v>0.017085255</v>
      </c>
      <c r="BN14" s="151">
        <f t="shared" si="32"/>
        <v>8.20724973069768</v>
      </c>
      <c r="BP14" s="173">
        <v>45524</v>
      </c>
      <c r="BQ14" s="168">
        <v>713.25</v>
      </c>
      <c r="BR14" s="149">
        <f t="shared" si="33"/>
        <v>7.1325</v>
      </c>
      <c r="BS14" s="150">
        <f t="shared" si="34"/>
        <v>0.017800721</v>
      </c>
      <c r="BT14" s="151">
        <f t="shared" si="35"/>
        <v>7.87627056103105</v>
      </c>
      <c r="BV14" s="147">
        <v>45553</v>
      </c>
      <c r="BW14" s="152">
        <v>708.7</v>
      </c>
      <c r="BX14" s="149">
        <f t="shared" si="36"/>
        <v>7.087</v>
      </c>
      <c r="BY14" s="150">
        <f>BY$2</f>
        <v>0.017842805</v>
      </c>
      <c r="BZ14" s="151">
        <f t="shared" si="37"/>
        <v>7.90814161861435</v>
      </c>
      <c r="CB14" s="147">
        <v>45586</v>
      </c>
      <c r="CC14" s="152">
        <v>709.82</v>
      </c>
      <c r="CD14" s="149">
        <f t="shared" si="38"/>
        <v>7.0982</v>
      </c>
      <c r="CE14" s="150">
        <f>CE$2</f>
        <v>0.017174753</v>
      </c>
      <c r="CF14" s="151">
        <f t="shared" si="39"/>
        <v>8.20278385827807</v>
      </c>
      <c r="CH14" s="147">
        <v>45615</v>
      </c>
      <c r="CI14" s="177">
        <v>719.11</v>
      </c>
      <c r="CJ14" s="149">
        <f t="shared" si="40"/>
        <v>7.1911</v>
      </c>
      <c r="CK14" s="150">
        <f>CK$2</f>
        <v>0.017041581</v>
      </c>
      <c r="CL14" s="151">
        <f t="shared" si="41"/>
        <v>8.16008699359842</v>
      </c>
      <c r="CN14" s="147">
        <v>45645</v>
      </c>
      <c r="CO14" s="152">
        <v>719.11</v>
      </c>
      <c r="CP14" s="149">
        <f t="shared" si="42"/>
        <v>7.1911</v>
      </c>
      <c r="CQ14" s="150">
        <f>CQ$2</f>
        <v>0.0172920629439163</v>
      </c>
      <c r="CR14" s="151">
        <f t="shared" si="43"/>
        <v>8.04188510760531</v>
      </c>
      <c r="CT14" s="147">
        <v>45664</v>
      </c>
      <c r="CU14" s="152">
        <v>718.79</v>
      </c>
      <c r="CV14" s="149">
        <f t="shared" si="44"/>
        <v>7.1879</v>
      </c>
      <c r="CW14" s="150">
        <f>CW$2</f>
        <v>0.0172920629439163</v>
      </c>
      <c r="CX14" s="151">
        <f t="shared" si="45"/>
        <v>8.04546529546885</v>
      </c>
      <c r="CZ14" s="147">
        <v>45706</v>
      </c>
      <c r="DA14" s="148">
        <v>716.97</v>
      </c>
      <c r="DB14" s="149">
        <f t="shared" si="78"/>
        <v>7.1697</v>
      </c>
      <c r="DC14" s="150">
        <f t="shared" si="79"/>
        <v>0.017245839442151</v>
      </c>
      <c r="DD14" s="151">
        <f t="shared" si="80"/>
        <v>8.08750714770765</v>
      </c>
      <c r="DF14" s="147">
        <v>45735</v>
      </c>
      <c r="DG14" s="152">
        <v>716.97</v>
      </c>
      <c r="DH14" s="149">
        <f t="shared" si="46"/>
        <v>7.1697</v>
      </c>
      <c r="DI14" s="150">
        <f>DI$2</f>
        <v>0.0174492662593682</v>
      </c>
      <c r="DJ14" s="151">
        <f t="shared" si="47"/>
        <v>7.99322147323717</v>
      </c>
      <c r="DL14" s="170">
        <v>45765</v>
      </c>
      <c r="DM14" s="152">
        <v>720.69</v>
      </c>
      <c r="DN14" s="149">
        <f t="shared" si="48"/>
        <v>7.2069</v>
      </c>
      <c r="DO14" s="150">
        <f>DO$2</f>
        <v>0.0178428048890828</v>
      </c>
      <c r="DP14" s="151">
        <f t="shared" si="49"/>
        <v>7.7765752264518</v>
      </c>
      <c r="DR14" s="170">
        <v>45797</v>
      </c>
      <c r="DS14" s="152">
        <v>719.31</v>
      </c>
      <c r="DT14" s="149">
        <f t="shared" si="50"/>
        <v>7.1931</v>
      </c>
      <c r="DU14" s="150">
        <f>DU$2</f>
        <v>0.0180001800021116</v>
      </c>
      <c r="DV14" s="151">
        <f t="shared" si="51"/>
        <v>7.7233737886361</v>
      </c>
      <c r="DX14" s="170">
        <v>45826</v>
      </c>
      <c r="DY14" s="152">
        <v>717.61</v>
      </c>
      <c r="DZ14" s="149">
        <f t="shared" si="52"/>
        <v>7.1761</v>
      </c>
      <c r="EA14" s="150">
        <f>EA$2</f>
        <v>0.0176937912492303</v>
      </c>
      <c r="EB14" s="151">
        <f t="shared" si="53"/>
        <v>7.87572636921854</v>
      </c>
      <c r="ED14" s="147">
        <v>45859</v>
      </c>
      <c r="EE14" s="152">
        <v>715.22</v>
      </c>
      <c r="EF14" s="149">
        <f t="shared" si="54"/>
        <v>7.1522</v>
      </c>
      <c r="EG14" s="150">
        <f>EG$2</f>
        <v>0.0172650443272543</v>
      </c>
      <c r="EH14" s="151">
        <f t="shared" si="55"/>
        <v>8.09827745344175</v>
      </c>
      <c r="EJ14" s="147">
        <v>45888</v>
      </c>
      <c r="EK14" s="152">
        <v>713.59</v>
      </c>
      <c r="EL14" s="149">
        <f t="shared" si="56"/>
        <v>7.1359</v>
      </c>
      <c r="EM14" s="150">
        <f>EM$2</f>
        <v>0.0175675913070562</v>
      </c>
      <c r="EN14" s="151">
        <f t="shared" si="57"/>
        <v>7.97698958808544</v>
      </c>
      <c r="EP14" s="147">
        <v>45918</v>
      </c>
      <c r="EQ14" s="152">
        <v>710.85</v>
      </c>
      <c r="ER14" s="149">
        <f t="shared" si="58"/>
        <v>7.1085</v>
      </c>
      <c r="ES14" s="150">
        <f>ES$2</f>
        <v>0.0172251935680433</v>
      </c>
      <c r="ET14" s="151">
        <f t="shared" si="59"/>
        <v>8.16691285084532</v>
      </c>
      <c r="EV14" s="147">
        <v>45951</v>
      </c>
      <c r="EW14" s="148">
        <v>709.3</v>
      </c>
      <c r="EX14" s="149">
        <f t="shared" si="60"/>
        <v>7.093</v>
      </c>
      <c r="EY14" s="150">
        <f>EY$2</f>
        <v>0.0169848495133702</v>
      </c>
      <c r="EZ14" s="151">
        <f t="shared" si="61"/>
        <v>8.30057803510388</v>
      </c>
      <c r="FB14" s="147">
        <v>45979</v>
      </c>
      <c r="FC14" s="148">
        <v>708.56</v>
      </c>
      <c r="FD14" s="149">
        <f t="shared" si="62"/>
        <v>7.0856</v>
      </c>
      <c r="FE14" s="150">
        <f>FE$2</f>
        <v>0.0170169318477886</v>
      </c>
      <c r="FF14" s="151">
        <f t="shared" si="63"/>
        <v>8.29358134779352</v>
      </c>
      <c r="FH14" s="147">
        <v>46010</v>
      </c>
      <c r="FI14" s="148">
        <v>705.5</v>
      </c>
      <c r="FJ14" s="149">
        <f t="shared" si="64"/>
        <v>7.055</v>
      </c>
      <c r="FK14" s="150">
        <f>FK$2</f>
        <v>0.0170014536249532</v>
      </c>
      <c r="FL14" s="151">
        <f t="shared" si="65"/>
        <v>8.33713678209608</v>
      </c>
      <c r="FN14" s="147">
        <v>46042</v>
      </c>
      <c r="FO14" s="148">
        <v>700.06</v>
      </c>
      <c r="FP14" s="149">
        <f t="shared" si="66"/>
        <v>7.0006</v>
      </c>
      <c r="FQ14" s="150">
        <f>FQ$2</f>
        <v>0.0169495834638366</v>
      </c>
      <c r="FR14" s="151">
        <f t="shared" si="67"/>
        <v>8.42763477423668</v>
      </c>
      <c r="FT14" s="147">
        <v>46062</v>
      </c>
      <c r="FU14" s="148">
        <v>695.23</v>
      </c>
      <c r="FV14" s="149">
        <f t="shared" si="68"/>
        <v>6.9523</v>
      </c>
      <c r="FW14" s="150">
        <f>FW$2</f>
        <v>0.017329520838063</v>
      </c>
      <c r="FX14" s="151">
        <f t="shared" si="69"/>
        <v>8.30013089226352</v>
      </c>
      <c r="FZ14" s="147">
        <v>46100</v>
      </c>
      <c r="GA14" s="148">
        <v>689.75</v>
      </c>
      <c r="GB14" s="149">
        <f t="shared" si="70"/>
        <v>6.8975</v>
      </c>
      <c r="GC14" s="150">
        <f>GC$2</f>
        <v>0.0164985192582434</v>
      </c>
      <c r="GD14" s="151">
        <f t="shared" si="71"/>
        <v>8.78745922417194</v>
      </c>
      <c r="GF14" s="147">
        <v>46132</v>
      </c>
      <c r="GG14" s="148">
        <v>686.48</v>
      </c>
      <c r="GH14" s="149">
        <f t="shared" si="72"/>
        <v>6.8648</v>
      </c>
      <c r="GI14" s="150">
        <f>GI$2</f>
        <v>0.0162156026526111</v>
      </c>
      <c r="GJ14" s="151">
        <f t="shared" si="73"/>
        <v>8.98336440988732</v>
      </c>
      <c r="GL14" s="147">
        <v>46161</v>
      </c>
      <c r="GM14" s="148">
        <v>683.75</v>
      </c>
      <c r="GN14" s="149">
        <f t="shared" si="74"/>
        <v>6.8375</v>
      </c>
      <c r="GO14" s="150">
        <f>GO$2</f>
        <v>0.0162716718327073</v>
      </c>
      <c r="GP14" s="151">
        <f t="shared" si="75"/>
        <v>8.98815356501831</v>
      </c>
      <c r="GR14" s="147">
        <v>46190</v>
      </c>
      <c r="GS14" s="148">
        <v>680.96</v>
      </c>
      <c r="GT14" s="149">
        <f t="shared" si="76"/>
        <v>6.8096</v>
      </c>
      <c r="GU14" s="150">
        <f>GU$2</f>
        <v>0.0163221336297023</v>
      </c>
      <c r="GV14" s="151">
        <f t="shared" si="77"/>
        <v>8.99707765485785</v>
      </c>
    </row>
    <row r="15" ht="15" customHeight="1" spans="2:204">
      <c r="B15" s="172">
        <v>45156</v>
      </c>
      <c r="C15" s="168">
        <v>720.06</v>
      </c>
      <c r="D15" s="149">
        <f t="shared" si="0"/>
        <v>7.2006</v>
      </c>
      <c r="E15" s="150">
        <f t="shared" si="1"/>
        <v>0.017661604</v>
      </c>
      <c r="F15" s="151">
        <f t="shared" si="2"/>
        <v>7.86323347410805</v>
      </c>
      <c r="H15" s="173">
        <v>45184</v>
      </c>
      <c r="I15" s="168" t="s">
        <v>3440</v>
      </c>
      <c r="J15" s="149">
        <f t="shared" si="3"/>
        <v>7.1786</v>
      </c>
      <c r="K15" s="150">
        <f t="shared" si="4"/>
        <v>0.0175538684337561</v>
      </c>
      <c r="L15" s="151">
        <f t="shared" si="5"/>
        <v>7.93573955924553</v>
      </c>
      <c r="N15" s="173">
        <v>45217</v>
      </c>
      <c r="O15" s="168">
        <v>717.95</v>
      </c>
      <c r="P15" s="149">
        <f t="shared" si="6"/>
        <v>7.1795</v>
      </c>
      <c r="Q15" s="150">
        <f t="shared" si="7"/>
        <v>0.0175901495162709</v>
      </c>
      <c r="R15" s="151">
        <f t="shared" si="8"/>
        <v>7.91837871718086</v>
      </c>
      <c r="T15" s="173">
        <v>45247</v>
      </c>
      <c r="U15" s="168">
        <v>717.28</v>
      </c>
      <c r="V15" s="149">
        <f t="shared" si="9"/>
        <v>7.1728</v>
      </c>
      <c r="W15" s="150">
        <f t="shared" si="10"/>
        <v>0.018026138</v>
      </c>
      <c r="X15" s="151">
        <f t="shared" si="11"/>
        <v>7.73407869898976</v>
      </c>
      <c r="Z15" s="173">
        <v>45278</v>
      </c>
      <c r="AA15" s="168">
        <v>709.33</v>
      </c>
      <c r="AB15" s="149">
        <f t="shared" si="12"/>
        <v>7.0933</v>
      </c>
      <c r="AC15" s="150">
        <f t="shared" si="13"/>
        <v>0.01805706</v>
      </c>
      <c r="AD15" s="151">
        <f t="shared" si="14"/>
        <v>7.80736765011152</v>
      </c>
      <c r="AF15" s="173">
        <v>45331</v>
      </c>
      <c r="AG15" s="168">
        <v>710.36</v>
      </c>
      <c r="AH15" s="149">
        <f t="shared" si="15"/>
        <v>7.1036</v>
      </c>
      <c r="AI15" s="150">
        <f t="shared" si="16"/>
        <v>0.017792011</v>
      </c>
      <c r="AJ15" s="151">
        <f t="shared" si="17"/>
        <v>7.91218554284838</v>
      </c>
      <c r="AL15" s="173">
        <v>45369</v>
      </c>
      <c r="AM15" s="168">
        <v>709.43</v>
      </c>
      <c r="AN15" s="149">
        <f t="shared" si="18"/>
        <v>7.0943</v>
      </c>
      <c r="AO15" s="150">
        <f t="shared" si="19"/>
        <v>0.017788214</v>
      </c>
      <c r="AP15" s="151">
        <f t="shared" si="20"/>
        <v>7.92424883550667</v>
      </c>
      <c r="AR15" s="173">
        <v>45399</v>
      </c>
      <c r="AS15" s="168">
        <v>710.25</v>
      </c>
      <c r="AT15" s="149">
        <f t="shared" si="21"/>
        <v>7.1025</v>
      </c>
      <c r="AU15" s="150">
        <f t="shared" si="22"/>
        <v>0.01738828</v>
      </c>
      <c r="AV15" s="151">
        <f t="shared" si="23"/>
        <v>8.09714903050645</v>
      </c>
      <c r="AX15" s="173">
        <v>45432</v>
      </c>
      <c r="AY15" s="168">
        <v>710.42</v>
      </c>
      <c r="AZ15" s="149">
        <f t="shared" si="24"/>
        <v>7.1042</v>
      </c>
      <c r="BA15" s="150">
        <f t="shared" si="25"/>
        <v>0.017095478</v>
      </c>
      <c r="BB15" s="151">
        <f t="shared" si="26"/>
        <v>8.2338617777854</v>
      </c>
      <c r="BD15" s="173">
        <v>45460</v>
      </c>
      <c r="BE15" s="168">
        <v>711.49</v>
      </c>
      <c r="BF15" s="149">
        <f t="shared" si="27"/>
        <v>7.1149</v>
      </c>
      <c r="BG15" s="150">
        <f t="shared" si="28"/>
        <v>0.017041581</v>
      </c>
      <c r="BH15" s="151">
        <f t="shared" si="29"/>
        <v>8.2474808612441</v>
      </c>
      <c r="BJ15" s="173">
        <v>45491</v>
      </c>
      <c r="BK15" s="168">
        <v>712.85</v>
      </c>
      <c r="BL15" s="149">
        <f t="shared" si="30"/>
        <v>7.1285</v>
      </c>
      <c r="BM15" s="150">
        <f t="shared" si="31"/>
        <v>0.017085255</v>
      </c>
      <c r="BN15" s="151">
        <f t="shared" si="32"/>
        <v>8.21070371809925</v>
      </c>
      <c r="BP15" s="173">
        <v>45523</v>
      </c>
      <c r="BQ15" s="168">
        <v>714.15</v>
      </c>
      <c r="BR15" s="149">
        <f t="shared" si="33"/>
        <v>7.1415</v>
      </c>
      <c r="BS15" s="150">
        <f t="shared" si="34"/>
        <v>0.017800721</v>
      </c>
      <c r="BT15" s="151">
        <f t="shared" si="35"/>
        <v>7.86634457418666</v>
      </c>
      <c r="BV15" s="147">
        <v>45548</v>
      </c>
      <c r="BW15" s="152">
        <v>710.3</v>
      </c>
      <c r="BX15" s="149">
        <f t="shared" si="36"/>
        <v>7.103</v>
      </c>
      <c r="BY15" s="150">
        <f>BY$2</f>
        <v>0.017842805</v>
      </c>
      <c r="BZ15" s="151">
        <f t="shared" si="37"/>
        <v>7.89032798129239</v>
      </c>
      <c r="CB15" s="147">
        <v>45583</v>
      </c>
      <c r="CC15" s="152">
        <v>712.74</v>
      </c>
      <c r="CD15" s="149">
        <f t="shared" si="38"/>
        <v>7.1274</v>
      </c>
      <c r="CE15" s="150">
        <f>CE$2</f>
        <v>0.017174753</v>
      </c>
      <c r="CF15" s="151">
        <f t="shared" si="39"/>
        <v>8.1691781551238</v>
      </c>
      <c r="CH15" s="147">
        <v>45614</v>
      </c>
      <c r="CI15" s="177">
        <v>719.07</v>
      </c>
      <c r="CJ15" s="149">
        <f t="shared" si="40"/>
        <v>7.1907</v>
      </c>
      <c r="CK15" s="150">
        <f>CK$2</f>
        <v>0.017041581</v>
      </c>
      <c r="CL15" s="151">
        <f t="shared" si="41"/>
        <v>8.16054091808386</v>
      </c>
      <c r="CN15" s="147">
        <v>45644</v>
      </c>
      <c r="CO15" s="152">
        <v>718.8</v>
      </c>
      <c r="CP15" s="149">
        <f t="shared" si="42"/>
        <v>7.188</v>
      </c>
      <c r="CQ15" s="150">
        <f>CQ$2</f>
        <v>0.0172920629439163</v>
      </c>
      <c r="CR15" s="151">
        <f t="shared" si="43"/>
        <v>8.04535336634676</v>
      </c>
      <c r="CT15" s="147">
        <v>45663</v>
      </c>
      <c r="CU15" s="152">
        <v>718.76</v>
      </c>
      <c r="CV15" s="149">
        <f t="shared" si="44"/>
        <v>7.1876</v>
      </c>
      <c r="CW15" s="150">
        <f>CW$2</f>
        <v>0.0172920629439163</v>
      </c>
      <c r="CX15" s="151">
        <f t="shared" si="45"/>
        <v>8.04580110152214</v>
      </c>
      <c r="CZ15" s="147">
        <v>45705</v>
      </c>
      <c r="DA15" s="148">
        <v>717.02</v>
      </c>
      <c r="DB15" s="149">
        <f t="shared" si="78"/>
        <v>7.1702</v>
      </c>
      <c r="DC15" s="150">
        <f t="shared" si="79"/>
        <v>0.017245839442151</v>
      </c>
      <c r="DD15" s="151">
        <f t="shared" si="80"/>
        <v>8.08694318107159</v>
      </c>
      <c r="DF15" s="147">
        <v>45734</v>
      </c>
      <c r="DG15" s="152">
        <v>717.33</v>
      </c>
      <c r="DH15" s="149">
        <f t="shared" si="46"/>
        <v>7.1733</v>
      </c>
      <c r="DI15" s="150">
        <f>DI$2</f>
        <v>0.0174492662593682</v>
      </c>
      <c r="DJ15" s="151">
        <f t="shared" si="47"/>
        <v>7.98920998657083</v>
      </c>
      <c r="DL15" s="170">
        <v>45764</v>
      </c>
      <c r="DM15" s="152">
        <v>720.85</v>
      </c>
      <c r="DN15" s="149">
        <f t="shared" si="48"/>
        <v>7.2085</v>
      </c>
      <c r="DO15" s="150">
        <f>DO$2</f>
        <v>0.0178428048890828</v>
      </c>
      <c r="DP15" s="151">
        <f t="shared" si="49"/>
        <v>7.77484913636893</v>
      </c>
      <c r="DR15" s="170">
        <v>45796</v>
      </c>
      <c r="DS15" s="152">
        <v>719.16</v>
      </c>
      <c r="DT15" s="149">
        <f t="shared" si="50"/>
        <v>7.1916</v>
      </c>
      <c r="DU15" s="150">
        <f>DU$2</f>
        <v>0.0180001800021116</v>
      </c>
      <c r="DV15" s="151">
        <f t="shared" si="51"/>
        <v>7.72498470424361</v>
      </c>
      <c r="DX15" s="170">
        <v>45825</v>
      </c>
      <c r="DY15" s="152">
        <v>717.46</v>
      </c>
      <c r="DZ15" s="149">
        <f t="shared" si="52"/>
        <v>7.1746</v>
      </c>
      <c r="EA15" s="150">
        <f>EA$2</f>
        <v>0.0176937912492303</v>
      </c>
      <c r="EB15" s="151">
        <f t="shared" si="53"/>
        <v>7.87737295433183</v>
      </c>
      <c r="ED15" s="147">
        <v>45856</v>
      </c>
      <c r="EE15" s="152">
        <v>714.98</v>
      </c>
      <c r="EF15" s="149">
        <f t="shared" si="54"/>
        <v>7.1498</v>
      </c>
      <c r="EG15" s="150">
        <f>EG$2</f>
        <v>0.0172650443272543</v>
      </c>
      <c r="EH15" s="151">
        <f t="shared" si="55"/>
        <v>8.10099583240175</v>
      </c>
      <c r="EJ15" s="147">
        <v>45887</v>
      </c>
      <c r="EK15" s="152">
        <v>713.22</v>
      </c>
      <c r="EL15" s="149">
        <f t="shared" si="56"/>
        <v>7.1322</v>
      </c>
      <c r="EM15" s="150">
        <f>EM$2</f>
        <v>0.0175675913070562</v>
      </c>
      <c r="EN15" s="151">
        <f t="shared" si="57"/>
        <v>7.98112784296835</v>
      </c>
      <c r="EP15" s="147">
        <v>45917</v>
      </c>
      <c r="EQ15" s="152">
        <v>710.13</v>
      </c>
      <c r="ER15" s="149">
        <f t="shared" si="58"/>
        <v>7.1013</v>
      </c>
      <c r="ES15" s="150">
        <f>ES$2</f>
        <v>0.0172251935680433</v>
      </c>
      <c r="ET15" s="151">
        <f t="shared" si="59"/>
        <v>8.17519327450382</v>
      </c>
      <c r="EV15" s="147">
        <v>45950</v>
      </c>
      <c r="EW15" s="148">
        <v>709.73</v>
      </c>
      <c r="EX15" s="149">
        <f t="shared" si="60"/>
        <v>7.0973</v>
      </c>
      <c r="EY15" s="150">
        <f>EY$2</f>
        <v>0.0169848495133702</v>
      </c>
      <c r="EZ15" s="151">
        <f t="shared" si="61"/>
        <v>8.2955490120175</v>
      </c>
      <c r="FB15" s="147">
        <v>45978</v>
      </c>
      <c r="FC15" s="148">
        <v>708.16</v>
      </c>
      <c r="FD15" s="149">
        <f t="shared" si="62"/>
        <v>7.0816</v>
      </c>
      <c r="FE15" s="150">
        <f>FE$2</f>
        <v>0.0170169318477886</v>
      </c>
      <c r="FF15" s="151">
        <f t="shared" si="63"/>
        <v>8.2982659283108</v>
      </c>
      <c r="FH15" s="147">
        <v>46009</v>
      </c>
      <c r="FI15" s="148">
        <v>705.83</v>
      </c>
      <c r="FJ15" s="149">
        <f t="shared" si="64"/>
        <v>7.0583</v>
      </c>
      <c r="FK15" s="150">
        <f>FK$2</f>
        <v>0.0170014536249532</v>
      </c>
      <c r="FL15" s="151">
        <f t="shared" si="65"/>
        <v>8.33323888155616</v>
      </c>
      <c r="FN15" s="147">
        <v>46041</v>
      </c>
      <c r="FO15" s="148">
        <v>700.51</v>
      </c>
      <c r="FP15" s="149">
        <f t="shared" si="66"/>
        <v>7.0051</v>
      </c>
      <c r="FQ15" s="150">
        <f>FQ$2</f>
        <v>0.0169495834638366</v>
      </c>
      <c r="FR15" s="151">
        <f t="shared" si="67"/>
        <v>8.42222095337987</v>
      </c>
      <c r="FT15" s="147">
        <v>46059</v>
      </c>
      <c r="FU15" s="148">
        <v>695.9</v>
      </c>
      <c r="FV15" s="149">
        <f t="shared" si="68"/>
        <v>6.959</v>
      </c>
      <c r="FW15" s="150">
        <f>FW$2</f>
        <v>0.017329520838063</v>
      </c>
      <c r="FX15" s="151">
        <f t="shared" si="69"/>
        <v>8.29213967556885</v>
      </c>
      <c r="FZ15" s="147">
        <v>46099</v>
      </c>
      <c r="GA15" s="148">
        <v>689.09</v>
      </c>
      <c r="GB15" s="149">
        <f t="shared" si="70"/>
        <v>6.8909</v>
      </c>
      <c r="GC15" s="150">
        <f>GC$2</f>
        <v>0.0164985192582434</v>
      </c>
      <c r="GD15" s="151">
        <f t="shared" si="71"/>
        <v>8.79587571996778</v>
      </c>
      <c r="GF15" s="147">
        <v>46129</v>
      </c>
      <c r="GG15" s="148">
        <v>686.22</v>
      </c>
      <c r="GH15" s="149">
        <f t="shared" si="72"/>
        <v>6.8622</v>
      </c>
      <c r="GI15" s="150">
        <f>GI$2</f>
        <v>0.0162156026526111</v>
      </c>
      <c r="GJ15" s="151">
        <f t="shared" si="73"/>
        <v>8.9867680920105</v>
      </c>
      <c r="GL15" s="147">
        <v>46160</v>
      </c>
      <c r="GM15" s="148">
        <v>684.35</v>
      </c>
      <c r="GN15" s="149">
        <f t="shared" si="74"/>
        <v>6.8435</v>
      </c>
      <c r="GO15" s="150">
        <f>GO$2</f>
        <v>0.0162716718327073</v>
      </c>
      <c r="GP15" s="151">
        <f t="shared" si="75"/>
        <v>8.98027325210969</v>
      </c>
      <c r="GR15" s="147">
        <v>46189</v>
      </c>
      <c r="GS15" s="148">
        <v>681.08</v>
      </c>
      <c r="GT15" s="149">
        <f t="shared" si="76"/>
        <v>6.8108</v>
      </c>
      <c r="GU15" s="150">
        <f>GU$2</f>
        <v>0.0163221336297023</v>
      </c>
      <c r="GV15" s="151">
        <f t="shared" si="77"/>
        <v>8.99549245294533</v>
      </c>
    </row>
    <row r="16" ht="15" customHeight="1" spans="2:204">
      <c r="B16" s="172">
        <v>45155</v>
      </c>
      <c r="C16" s="168">
        <v>720.76</v>
      </c>
      <c r="D16" s="149">
        <f t="shared" si="0"/>
        <v>7.2076</v>
      </c>
      <c r="E16" s="150">
        <f t="shared" si="1"/>
        <v>0.017661604</v>
      </c>
      <c r="F16" s="151">
        <f t="shared" si="2"/>
        <v>7.85559672479916</v>
      </c>
      <c r="H16" s="173">
        <v>45183</v>
      </c>
      <c r="I16" s="168" t="s">
        <v>3488</v>
      </c>
      <c r="J16" s="149">
        <f t="shared" si="3"/>
        <v>7.1874</v>
      </c>
      <c r="K16" s="150">
        <f t="shared" si="4"/>
        <v>0.0175538684337561</v>
      </c>
      <c r="L16" s="151">
        <f t="shared" si="5"/>
        <v>7.9260233185853</v>
      </c>
      <c r="N16" s="173">
        <v>45216</v>
      </c>
      <c r="O16" s="168">
        <v>717.96</v>
      </c>
      <c r="P16" s="149">
        <f t="shared" si="6"/>
        <v>7.1796</v>
      </c>
      <c r="Q16" s="150">
        <f t="shared" si="7"/>
        <v>0.0175901495162709</v>
      </c>
      <c r="R16" s="151">
        <f t="shared" si="8"/>
        <v>7.91826842721042</v>
      </c>
      <c r="T16" s="173">
        <v>45246</v>
      </c>
      <c r="U16" s="168">
        <v>717.24</v>
      </c>
      <c r="V16" s="149">
        <f t="shared" si="9"/>
        <v>7.1724</v>
      </c>
      <c r="W16" s="150">
        <f t="shared" si="10"/>
        <v>0.018026138</v>
      </c>
      <c r="X16" s="151">
        <f t="shared" si="11"/>
        <v>7.73451002343898</v>
      </c>
      <c r="Z16" s="173">
        <v>45275</v>
      </c>
      <c r="AA16" s="168">
        <v>709.57</v>
      </c>
      <c r="AB16" s="149">
        <f t="shared" si="12"/>
        <v>7.0957</v>
      </c>
      <c r="AC16" s="150">
        <f t="shared" si="13"/>
        <v>0.01805706</v>
      </c>
      <c r="AD16" s="151">
        <f t="shared" si="14"/>
        <v>7.80472694061699</v>
      </c>
      <c r="AF16" s="173">
        <v>45330</v>
      </c>
      <c r="AG16" s="168">
        <v>710.63</v>
      </c>
      <c r="AH16" s="149">
        <f t="shared" si="15"/>
        <v>7.1063</v>
      </c>
      <c r="AI16" s="150">
        <f t="shared" si="16"/>
        <v>0.017792011</v>
      </c>
      <c r="AJ16" s="151">
        <f t="shared" si="17"/>
        <v>7.90917935102342</v>
      </c>
      <c r="AL16" s="173">
        <v>45366</v>
      </c>
      <c r="AM16" s="168">
        <v>709.75</v>
      </c>
      <c r="AN16" s="149">
        <f t="shared" si="18"/>
        <v>7.0975</v>
      </c>
      <c r="AO16" s="150">
        <f t="shared" si="19"/>
        <v>0.017788214</v>
      </c>
      <c r="AP16" s="151">
        <f t="shared" si="20"/>
        <v>7.92067608506305</v>
      </c>
      <c r="AR16" s="173">
        <v>45398</v>
      </c>
      <c r="AS16" s="168">
        <v>710.28</v>
      </c>
      <c r="AT16" s="149">
        <f t="shared" si="21"/>
        <v>7.1028</v>
      </c>
      <c r="AU16" s="150">
        <f t="shared" si="22"/>
        <v>0.01738828</v>
      </c>
      <c r="AV16" s="151">
        <f t="shared" si="23"/>
        <v>8.09680703232134</v>
      </c>
      <c r="AX16" s="173">
        <v>45429</v>
      </c>
      <c r="AY16" s="168">
        <v>710.45</v>
      </c>
      <c r="AZ16" s="149">
        <f t="shared" si="24"/>
        <v>7.1045</v>
      </c>
      <c r="BA16" s="150">
        <f t="shared" si="25"/>
        <v>0.017095478</v>
      </c>
      <c r="BB16" s="151">
        <f t="shared" si="26"/>
        <v>8.23351408849927</v>
      </c>
      <c r="BD16" s="173">
        <v>45457</v>
      </c>
      <c r="BE16" s="168">
        <v>711.51</v>
      </c>
      <c r="BF16" s="149">
        <f t="shared" si="27"/>
        <v>7.1151</v>
      </c>
      <c r="BG16" s="150">
        <f t="shared" si="28"/>
        <v>0.017041581</v>
      </c>
      <c r="BH16" s="151">
        <f t="shared" si="29"/>
        <v>8.24724903088722</v>
      </c>
      <c r="BJ16" s="173">
        <v>45490</v>
      </c>
      <c r="BK16" s="168">
        <v>713.18</v>
      </c>
      <c r="BL16" s="149">
        <f t="shared" si="30"/>
        <v>7.1318</v>
      </c>
      <c r="BM16" s="150">
        <f t="shared" si="31"/>
        <v>0.017085255</v>
      </c>
      <c r="BN16" s="151">
        <f t="shared" si="32"/>
        <v>8.20690449177915</v>
      </c>
      <c r="BP16" s="173">
        <v>45520</v>
      </c>
      <c r="BQ16" s="168">
        <v>714.64</v>
      </c>
      <c r="BR16" s="149">
        <f t="shared" si="33"/>
        <v>7.1464</v>
      </c>
      <c r="BS16" s="150">
        <f t="shared" si="34"/>
        <v>0.017800721</v>
      </c>
      <c r="BT16" s="151">
        <f t="shared" si="35"/>
        <v>7.86095093705278</v>
      </c>
      <c r="BV16" s="147">
        <v>45547</v>
      </c>
      <c r="BW16" s="152">
        <v>712.14</v>
      </c>
      <c r="BX16" s="149">
        <f t="shared" si="36"/>
        <v>7.1214</v>
      </c>
      <c r="BY16" s="150">
        <f>BY$2</f>
        <v>0.017842805</v>
      </c>
      <c r="BZ16" s="151">
        <f t="shared" si="37"/>
        <v>7.86994125468586</v>
      </c>
      <c r="CB16" s="147">
        <v>45582</v>
      </c>
      <c r="CC16" s="152">
        <v>712.2</v>
      </c>
      <c r="CD16" s="149">
        <f t="shared" si="38"/>
        <v>7.122</v>
      </c>
      <c r="CE16" s="150">
        <f>CE$2</f>
        <v>0.017174753</v>
      </c>
      <c r="CF16" s="151">
        <f t="shared" si="39"/>
        <v>8.17537214024563</v>
      </c>
      <c r="CH16" s="147">
        <v>45611</v>
      </c>
      <c r="CI16" s="177">
        <v>719.92</v>
      </c>
      <c r="CJ16" s="149">
        <f t="shared" si="40"/>
        <v>7.1992</v>
      </c>
      <c r="CK16" s="150">
        <f>CK$2</f>
        <v>0.017041581</v>
      </c>
      <c r="CL16" s="151">
        <f t="shared" si="41"/>
        <v>8.15090587560641</v>
      </c>
      <c r="CN16" s="147">
        <v>45643</v>
      </c>
      <c r="CO16" s="152">
        <v>718.91</v>
      </c>
      <c r="CP16" s="149">
        <f t="shared" si="42"/>
        <v>7.1891</v>
      </c>
      <c r="CQ16" s="150">
        <f>CQ$2</f>
        <v>0.0172920629439163</v>
      </c>
      <c r="CR16" s="151">
        <f t="shared" si="43"/>
        <v>8.04412235151834</v>
      </c>
      <c r="CT16" s="147">
        <v>45660</v>
      </c>
      <c r="CU16" s="152">
        <v>718.78</v>
      </c>
      <c r="CV16" s="149">
        <f t="shared" si="44"/>
        <v>7.1878</v>
      </c>
      <c r="CW16" s="150">
        <f>CW$2</f>
        <v>0.0172920629439163</v>
      </c>
      <c r="CX16" s="151">
        <f t="shared" si="45"/>
        <v>8.04557722770535</v>
      </c>
      <c r="CZ16" s="147">
        <v>45702</v>
      </c>
      <c r="DA16" s="148">
        <v>717.06</v>
      </c>
      <c r="DB16" s="149">
        <f t="shared" si="78"/>
        <v>7.1706</v>
      </c>
      <c r="DC16" s="150">
        <f t="shared" si="79"/>
        <v>0.017245839442151</v>
      </c>
      <c r="DD16" s="151">
        <f t="shared" si="80"/>
        <v>8.08649206439064</v>
      </c>
      <c r="DF16" s="147">
        <v>45733</v>
      </c>
      <c r="DG16" s="152">
        <v>716.88</v>
      </c>
      <c r="DH16" s="149">
        <f t="shared" si="46"/>
        <v>7.1688</v>
      </c>
      <c r="DI16" s="150">
        <f>DI$2</f>
        <v>0.0174492662593682</v>
      </c>
      <c r="DJ16" s="151">
        <f t="shared" si="47"/>
        <v>7.99422497442647</v>
      </c>
      <c r="DL16" s="170">
        <v>45763</v>
      </c>
      <c r="DM16" s="152">
        <v>721.33</v>
      </c>
      <c r="DN16" s="149">
        <f t="shared" si="48"/>
        <v>7.2133</v>
      </c>
      <c r="DO16" s="150">
        <f>DO$2</f>
        <v>0.0178428048890828</v>
      </c>
      <c r="DP16" s="151">
        <f t="shared" si="49"/>
        <v>7.76967546054032</v>
      </c>
      <c r="DR16" s="170">
        <v>45793</v>
      </c>
      <c r="DS16" s="152">
        <v>719.38</v>
      </c>
      <c r="DT16" s="149">
        <f t="shared" si="50"/>
        <v>7.1938</v>
      </c>
      <c r="DU16" s="150">
        <f>DU$2</f>
        <v>0.0180001800021116</v>
      </c>
      <c r="DV16" s="151">
        <f t="shared" si="51"/>
        <v>7.72262225792187</v>
      </c>
      <c r="DX16" s="170">
        <v>45824</v>
      </c>
      <c r="DY16" s="152">
        <v>717.89</v>
      </c>
      <c r="DZ16" s="149">
        <f t="shared" si="52"/>
        <v>7.1789</v>
      </c>
      <c r="EA16" s="150">
        <f>EA$2</f>
        <v>0.0176937912492303</v>
      </c>
      <c r="EB16" s="151">
        <f t="shared" si="53"/>
        <v>7.87265458470645</v>
      </c>
      <c r="ED16" s="147">
        <v>45855</v>
      </c>
      <c r="EE16" s="152">
        <v>714.61</v>
      </c>
      <c r="EF16" s="149">
        <f t="shared" si="54"/>
        <v>7.1461</v>
      </c>
      <c r="EG16" s="150">
        <f>EG$2</f>
        <v>0.0172650443272543</v>
      </c>
      <c r="EH16" s="151">
        <f t="shared" si="55"/>
        <v>8.10519024398008</v>
      </c>
      <c r="EJ16" s="147">
        <v>45884</v>
      </c>
      <c r="EK16" s="152">
        <v>713.71</v>
      </c>
      <c r="EL16" s="149">
        <f t="shared" si="56"/>
        <v>7.1371</v>
      </c>
      <c r="EM16" s="150">
        <f>EM$2</f>
        <v>0.0175675913070562</v>
      </c>
      <c r="EN16" s="151">
        <f t="shared" si="57"/>
        <v>7.97564837281513</v>
      </c>
      <c r="EP16" s="147">
        <v>45916</v>
      </c>
      <c r="EQ16" s="152">
        <v>710.27</v>
      </c>
      <c r="ER16" s="149">
        <f t="shared" si="58"/>
        <v>7.1027</v>
      </c>
      <c r="ES16" s="150">
        <f>ES$2</f>
        <v>0.0172251935680433</v>
      </c>
      <c r="ET16" s="151">
        <f t="shared" si="59"/>
        <v>8.1735818773472</v>
      </c>
      <c r="EV16" s="147">
        <v>45947</v>
      </c>
      <c r="EW16" s="148">
        <v>709.49</v>
      </c>
      <c r="EX16" s="149">
        <f t="shared" si="60"/>
        <v>7.0949</v>
      </c>
      <c r="EY16" s="150">
        <f>EY$2</f>
        <v>0.0169848495133702</v>
      </c>
      <c r="EZ16" s="151">
        <f t="shared" si="61"/>
        <v>8.29835515694257</v>
      </c>
      <c r="FB16" s="147">
        <v>45975</v>
      </c>
      <c r="FC16" s="148">
        <v>708.25</v>
      </c>
      <c r="FD16" s="149">
        <f t="shared" si="62"/>
        <v>7.0825</v>
      </c>
      <c r="FE16" s="150">
        <f>FE$2</f>
        <v>0.0170169318477886</v>
      </c>
      <c r="FF16" s="151">
        <f t="shared" si="63"/>
        <v>8.29721143634674</v>
      </c>
      <c r="FH16" s="147">
        <v>46008</v>
      </c>
      <c r="FI16" s="148">
        <v>705.73</v>
      </c>
      <c r="FJ16" s="149">
        <f t="shared" si="64"/>
        <v>7.0573</v>
      </c>
      <c r="FK16" s="150">
        <f>FK$2</f>
        <v>0.0170014536249532</v>
      </c>
      <c r="FL16" s="151">
        <f t="shared" si="65"/>
        <v>8.33441967858641</v>
      </c>
      <c r="FN16" s="147">
        <v>46038</v>
      </c>
      <c r="FO16" s="148">
        <v>700.78</v>
      </c>
      <c r="FP16" s="149">
        <f t="shared" si="66"/>
        <v>7.0078</v>
      </c>
      <c r="FQ16" s="150">
        <f>FQ$2</f>
        <v>0.0169495834638366</v>
      </c>
      <c r="FR16" s="151">
        <f t="shared" si="67"/>
        <v>8.41897599824786</v>
      </c>
      <c r="FT16" s="147">
        <v>46058</v>
      </c>
      <c r="FU16" s="148">
        <v>695.7</v>
      </c>
      <c r="FV16" s="149">
        <f t="shared" si="68"/>
        <v>6.957</v>
      </c>
      <c r="FW16" s="150">
        <f>FW$2</f>
        <v>0.017329520838063</v>
      </c>
      <c r="FX16" s="151">
        <f t="shared" si="69"/>
        <v>8.29452350183752</v>
      </c>
      <c r="FZ16" s="147">
        <v>46098</v>
      </c>
      <c r="GA16" s="148">
        <v>689.61</v>
      </c>
      <c r="GB16" s="149">
        <f t="shared" si="70"/>
        <v>6.8961</v>
      </c>
      <c r="GC16" s="150">
        <f>GC$2</f>
        <v>0.0164985192582434</v>
      </c>
      <c r="GD16" s="151">
        <f t="shared" si="71"/>
        <v>8.78924319524455</v>
      </c>
      <c r="GF16" s="147">
        <v>46128</v>
      </c>
      <c r="GG16" s="148">
        <v>686.16</v>
      </c>
      <c r="GH16" s="149">
        <f t="shared" si="72"/>
        <v>6.8616</v>
      </c>
      <c r="GI16" s="150">
        <f>GI$2</f>
        <v>0.0162156026526111</v>
      </c>
      <c r="GJ16" s="151">
        <f t="shared" si="73"/>
        <v>8.98755392342813</v>
      </c>
      <c r="GL16" s="147">
        <v>46157</v>
      </c>
      <c r="GM16" s="148">
        <v>684.15</v>
      </c>
      <c r="GN16" s="149">
        <f t="shared" si="74"/>
        <v>6.8415</v>
      </c>
      <c r="GO16" s="150">
        <f>GO$2</f>
        <v>0.0162716718327073</v>
      </c>
      <c r="GP16" s="151">
        <f t="shared" si="75"/>
        <v>8.98289848729265</v>
      </c>
      <c r="GR16" s="147">
        <v>46188</v>
      </c>
      <c r="GS16" s="148">
        <v>680.88</v>
      </c>
      <c r="GT16" s="149">
        <f t="shared" si="76"/>
        <v>6.8088</v>
      </c>
      <c r="GU16" s="150">
        <f>GU$2</f>
        <v>0.0163221336297023</v>
      </c>
      <c r="GV16" s="151">
        <f t="shared" si="77"/>
        <v>8.99813476655505</v>
      </c>
    </row>
    <row r="17" ht="15" customHeight="1" spans="2:204">
      <c r="B17" s="172">
        <v>45154</v>
      </c>
      <c r="C17" s="168">
        <v>719.86</v>
      </c>
      <c r="D17" s="149">
        <f t="shared" si="0"/>
        <v>7.1986</v>
      </c>
      <c r="E17" s="150">
        <f t="shared" si="1"/>
        <v>0.017661604</v>
      </c>
      <c r="F17" s="151">
        <f t="shared" si="2"/>
        <v>7.86541813042292</v>
      </c>
      <c r="H17" s="173">
        <v>45182</v>
      </c>
      <c r="I17" s="168" t="s">
        <v>3539</v>
      </c>
      <c r="J17" s="149">
        <f t="shared" si="3"/>
        <v>7.1894</v>
      </c>
      <c r="K17" s="150">
        <f t="shared" si="4"/>
        <v>0.0175538684337561</v>
      </c>
      <c r="L17" s="151">
        <f t="shared" si="5"/>
        <v>7.92381839931009</v>
      </c>
      <c r="N17" s="173">
        <v>45215</v>
      </c>
      <c r="O17" s="168">
        <v>717.98</v>
      </c>
      <c r="P17" s="149">
        <f t="shared" si="6"/>
        <v>7.1798</v>
      </c>
      <c r="Q17" s="150">
        <f t="shared" si="7"/>
        <v>0.0175901495162709</v>
      </c>
      <c r="R17" s="151">
        <f t="shared" si="8"/>
        <v>7.91804785648625</v>
      </c>
      <c r="T17" s="173">
        <v>45245</v>
      </c>
      <c r="U17" s="168">
        <v>717.52</v>
      </c>
      <c r="V17" s="149">
        <f t="shared" si="9"/>
        <v>7.1752</v>
      </c>
      <c r="W17" s="150">
        <f t="shared" si="10"/>
        <v>0.018026138</v>
      </c>
      <c r="X17" s="151">
        <f t="shared" si="11"/>
        <v>7.7314917621967</v>
      </c>
      <c r="Z17" s="173">
        <v>45274</v>
      </c>
      <c r="AA17" s="168">
        <v>710.9</v>
      </c>
      <c r="AB17" s="149">
        <f t="shared" si="12"/>
        <v>7.109</v>
      </c>
      <c r="AC17" s="150">
        <f t="shared" si="13"/>
        <v>0.01805706</v>
      </c>
      <c r="AD17" s="151">
        <f t="shared" si="14"/>
        <v>7.79012532740695</v>
      </c>
      <c r="AF17" s="173">
        <v>45329</v>
      </c>
      <c r="AG17" s="168">
        <v>710.49</v>
      </c>
      <c r="AH17" s="149">
        <f t="shared" si="15"/>
        <v>7.1049</v>
      </c>
      <c r="AI17" s="150">
        <f t="shared" si="16"/>
        <v>0.017792011</v>
      </c>
      <c r="AJ17" s="151">
        <f t="shared" si="17"/>
        <v>7.91073783194384</v>
      </c>
      <c r="AL17" s="173">
        <v>45365</v>
      </c>
      <c r="AM17" s="168">
        <v>709.74</v>
      </c>
      <c r="AN17" s="149">
        <f t="shared" si="18"/>
        <v>7.0974</v>
      </c>
      <c r="AO17" s="150">
        <f t="shared" si="19"/>
        <v>0.017788214</v>
      </c>
      <c r="AP17" s="151">
        <f t="shared" si="20"/>
        <v>7.92078768474864</v>
      </c>
      <c r="AR17" s="173">
        <v>45397</v>
      </c>
      <c r="AS17" s="168">
        <v>709.79</v>
      </c>
      <c r="AT17" s="149">
        <f t="shared" si="21"/>
        <v>7.0979</v>
      </c>
      <c r="AU17" s="150">
        <f t="shared" si="22"/>
        <v>0.01738828</v>
      </c>
      <c r="AV17" s="151">
        <f t="shared" si="23"/>
        <v>8.10239662282816</v>
      </c>
      <c r="AX17" s="173">
        <v>45428</v>
      </c>
      <c r="AY17" s="168">
        <v>710.2</v>
      </c>
      <c r="AZ17" s="149">
        <f t="shared" si="24"/>
        <v>7.102</v>
      </c>
      <c r="BA17" s="150">
        <f t="shared" si="25"/>
        <v>0.017095478</v>
      </c>
      <c r="BB17" s="151">
        <f t="shared" si="26"/>
        <v>8.23641239675346</v>
      </c>
      <c r="BD17" s="173">
        <v>45456</v>
      </c>
      <c r="BE17" s="168">
        <v>711.22</v>
      </c>
      <c r="BF17" s="149">
        <f t="shared" si="27"/>
        <v>7.1122</v>
      </c>
      <c r="BG17" s="150">
        <f t="shared" si="28"/>
        <v>0.017041581</v>
      </c>
      <c r="BH17" s="151">
        <f t="shared" si="29"/>
        <v>8.25061184720138</v>
      </c>
      <c r="BJ17" s="173">
        <v>45489</v>
      </c>
      <c r="BK17" s="168">
        <v>713.28</v>
      </c>
      <c r="BL17" s="149">
        <f t="shared" si="30"/>
        <v>7.1328</v>
      </c>
      <c r="BM17" s="150">
        <f t="shared" si="31"/>
        <v>0.017085255</v>
      </c>
      <c r="BN17" s="151">
        <f t="shared" si="32"/>
        <v>8.20575390512429</v>
      </c>
      <c r="BP17" s="173">
        <v>45519</v>
      </c>
      <c r="BQ17" s="168">
        <v>713.99</v>
      </c>
      <c r="BR17" s="149">
        <f t="shared" si="33"/>
        <v>7.1399</v>
      </c>
      <c r="BS17" s="150">
        <f t="shared" si="34"/>
        <v>0.017800721</v>
      </c>
      <c r="BT17" s="151">
        <f t="shared" si="35"/>
        <v>7.86810736516674</v>
      </c>
      <c r="BV17" s="147">
        <v>45546</v>
      </c>
      <c r="BW17" s="152">
        <v>711.82</v>
      </c>
      <c r="BX17" s="149">
        <f t="shared" si="36"/>
        <v>7.1182</v>
      </c>
      <c r="BY17" s="150">
        <f>BY$2</f>
        <v>0.017842805</v>
      </c>
      <c r="BZ17" s="151">
        <f t="shared" si="37"/>
        <v>7.87347920135988</v>
      </c>
      <c r="CB17" s="147">
        <v>45581</v>
      </c>
      <c r="CC17" s="152">
        <v>711.91</v>
      </c>
      <c r="CD17" s="149">
        <f t="shared" si="38"/>
        <v>7.1191</v>
      </c>
      <c r="CE17" s="150">
        <f>CE$2</f>
        <v>0.017174753</v>
      </c>
      <c r="CF17" s="151">
        <f t="shared" si="39"/>
        <v>8.17870241783784</v>
      </c>
      <c r="CH17" s="147">
        <v>45610</v>
      </c>
      <c r="CI17" s="177">
        <v>719.66</v>
      </c>
      <c r="CJ17" s="149">
        <f t="shared" si="40"/>
        <v>7.1966</v>
      </c>
      <c r="CK17" s="150">
        <f>CK$2</f>
        <v>0.017041581</v>
      </c>
      <c r="CL17" s="151">
        <f t="shared" si="41"/>
        <v>8.15385064887108</v>
      </c>
      <c r="CN17" s="147">
        <v>45642</v>
      </c>
      <c r="CO17" s="152">
        <v>718.82</v>
      </c>
      <c r="CP17" s="149">
        <f t="shared" si="42"/>
        <v>7.1882</v>
      </c>
      <c r="CQ17" s="150">
        <f>CQ$2</f>
        <v>0.0172920629439163</v>
      </c>
      <c r="CR17" s="151">
        <f t="shared" si="43"/>
        <v>8.04512951744533</v>
      </c>
      <c r="CT17" s="147">
        <v>45659</v>
      </c>
      <c r="CU17" s="152">
        <v>718.79</v>
      </c>
      <c r="CV17" s="149">
        <f t="shared" si="44"/>
        <v>7.1879</v>
      </c>
      <c r="CW17" s="150">
        <f>CW$2</f>
        <v>0.0172920629439163</v>
      </c>
      <c r="CX17" s="151">
        <f t="shared" si="45"/>
        <v>8.04546529546885</v>
      </c>
      <c r="CZ17" s="147">
        <v>45701</v>
      </c>
      <c r="DA17" s="148">
        <v>717.19</v>
      </c>
      <c r="DB17" s="149">
        <f t="shared" si="78"/>
        <v>7.1719</v>
      </c>
      <c r="DC17" s="150">
        <f t="shared" si="79"/>
        <v>0.017245839442151</v>
      </c>
      <c r="DD17" s="151">
        <f t="shared" si="80"/>
        <v>8.08502628270326</v>
      </c>
      <c r="DF17" s="147">
        <v>45730</v>
      </c>
      <c r="DG17" s="152">
        <v>717.38</v>
      </c>
      <c r="DH17" s="149">
        <f t="shared" si="46"/>
        <v>7.1738</v>
      </c>
      <c r="DI17" s="150">
        <f>DI$2</f>
        <v>0.0174492662593682</v>
      </c>
      <c r="DJ17" s="151">
        <f t="shared" si="47"/>
        <v>7.98865315407016</v>
      </c>
      <c r="DL17" s="170">
        <v>45762</v>
      </c>
      <c r="DM17" s="152">
        <v>720.96</v>
      </c>
      <c r="DN17" s="149">
        <f t="shared" si="48"/>
        <v>7.2096</v>
      </c>
      <c r="DO17" s="150">
        <f>DO$2</f>
        <v>0.0178428048890828</v>
      </c>
      <c r="DP17" s="151">
        <f t="shared" si="49"/>
        <v>7.77366289385201</v>
      </c>
      <c r="DR17" s="170">
        <v>45792</v>
      </c>
      <c r="DS17" s="152">
        <v>719.63</v>
      </c>
      <c r="DT17" s="149">
        <f t="shared" si="50"/>
        <v>7.1963</v>
      </c>
      <c r="DU17" s="150">
        <f>DU$2</f>
        <v>0.0180001800021116</v>
      </c>
      <c r="DV17" s="151">
        <f t="shared" si="51"/>
        <v>7.71993941317599</v>
      </c>
      <c r="DX17" s="170">
        <v>45821</v>
      </c>
      <c r="DY17" s="152">
        <v>717.72</v>
      </c>
      <c r="DZ17" s="149">
        <f t="shared" si="52"/>
        <v>7.1772</v>
      </c>
      <c r="EA17" s="150">
        <f>EA$2</f>
        <v>0.0176937912492303</v>
      </c>
      <c r="EB17" s="151">
        <f t="shared" si="53"/>
        <v>7.8745193108941</v>
      </c>
      <c r="ED17" s="147">
        <v>45854</v>
      </c>
      <c r="EE17" s="152">
        <v>715.26</v>
      </c>
      <c r="EF17" s="149">
        <f t="shared" si="54"/>
        <v>7.1526</v>
      </c>
      <c r="EG17" s="150">
        <f>EG$2</f>
        <v>0.0172650443272543</v>
      </c>
      <c r="EH17" s="151">
        <f t="shared" si="55"/>
        <v>8.09782456764059</v>
      </c>
      <c r="EJ17" s="147">
        <v>45883</v>
      </c>
      <c r="EK17" s="152">
        <v>713.37</v>
      </c>
      <c r="EL17" s="149">
        <f t="shared" si="56"/>
        <v>7.1337</v>
      </c>
      <c r="EM17" s="150">
        <f>EM$2</f>
        <v>0.0175675913070562</v>
      </c>
      <c r="EN17" s="151">
        <f t="shared" si="57"/>
        <v>7.97944965468395</v>
      </c>
      <c r="EP17" s="147">
        <v>45915</v>
      </c>
      <c r="EQ17" s="152">
        <v>710.56</v>
      </c>
      <c r="ER17" s="149">
        <f t="shared" si="58"/>
        <v>7.1056</v>
      </c>
      <c r="ES17" s="150">
        <f>ES$2</f>
        <v>0.0172251935680433</v>
      </c>
      <c r="ET17" s="151">
        <f t="shared" si="59"/>
        <v>8.17024600318537</v>
      </c>
      <c r="EV17" s="147">
        <v>45946</v>
      </c>
      <c r="EW17" s="148">
        <v>709.68</v>
      </c>
      <c r="EX17" s="149">
        <f t="shared" si="60"/>
        <v>7.0968</v>
      </c>
      <c r="EY17" s="150">
        <f>EY$2</f>
        <v>0.0169848495133702</v>
      </c>
      <c r="EZ17" s="151">
        <f t="shared" si="61"/>
        <v>8.29613346902715</v>
      </c>
      <c r="FB17" s="147">
        <v>45974</v>
      </c>
      <c r="FC17" s="148">
        <v>708.65</v>
      </c>
      <c r="FD17" s="149">
        <f t="shared" si="62"/>
        <v>7.0865</v>
      </c>
      <c r="FE17" s="150">
        <f>FE$2</f>
        <v>0.0170169318477886</v>
      </c>
      <c r="FF17" s="151">
        <f t="shared" si="63"/>
        <v>8.29252804599249</v>
      </c>
      <c r="FH17" s="147">
        <v>46007</v>
      </c>
      <c r="FI17" s="148">
        <v>706.02</v>
      </c>
      <c r="FJ17" s="149">
        <f t="shared" si="64"/>
        <v>7.0602</v>
      </c>
      <c r="FK17" s="150">
        <f>FK$2</f>
        <v>0.0170014536249532</v>
      </c>
      <c r="FL17" s="151">
        <f t="shared" si="65"/>
        <v>8.33099628872948</v>
      </c>
      <c r="FN17" s="147">
        <v>46037</v>
      </c>
      <c r="FO17" s="148">
        <v>700.64</v>
      </c>
      <c r="FP17" s="149">
        <f t="shared" si="66"/>
        <v>7.0064</v>
      </c>
      <c r="FQ17" s="150">
        <f>FQ$2</f>
        <v>0.0169495834638366</v>
      </c>
      <c r="FR17" s="151">
        <f t="shared" si="67"/>
        <v>8.42065825538384</v>
      </c>
      <c r="FT17" s="147">
        <v>46057</v>
      </c>
      <c r="FU17" s="148">
        <v>695.33</v>
      </c>
      <c r="FV17" s="149">
        <f t="shared" si="68"/>
        <v>6.9533</v>
      </c>
      <c r="FW17" s="150">
        <f>FW$2</f>
        <v>0.017329520838063</v>
      </c>
      <c r="FX17" s="151">
        <f t="shared" si="69"/>
        <v>8.298937195617</v>
      </c>
      <c r="FZ17" s="147">
        <v>46097</v>
      </c>
      <c r="GA17" s="148">
        <v>690.57</v>
      </c>
      <c r="GB17" s="149">
        <f t="shared" ref="GB17:GB27" si="81">GA17/100</f>
        <v>6.9057</v>
      </c>
      <c r="GC17" s="150">
        <f t="shared" ref="GC17:GC27" si="82">GC$2</f>
        <v>0.0164985192582434</v>
      </c>
      <c r="GD17" s="151">
        <f t="shared" ref="GD17:GD27" si="83">1/(GB17*GC17)</f>
        <v>8.7770247764493</v>
      </c>
      <c r="GF17" s="147">
        <v>46127</v>
      </c>
      <c r="GG17" s="148">
        <v>685.82</v>
      </c>
      <c r="GH17" s="149">
        <f t="shared" si="72"/>
        <v>6.8582</v>
      </c>
      <c r="GI17" s="150">
        <f>GI$2</f>
        <v>0.0162156026526111</v>
      </c>
      <c r="GJ17" s="151">
        <f t="shared" si="73"/>
        <v>8.99200956533704</v>
      </c>
      <c r="GL17" s="147">
        <v>46156</v>
      </c>
      <c r="GM17" s="148">
        <v>684.01</v>
      </c>
      <c r="GN17" s="149">
        <f t="shared" si="74"/>
        <v>6.8401</v>
      </c>
      <c r="GO17" s="150">
        <f>GO$2</f>
        <v>0.0162716718327073</v>
      </c>
      <c r="GP17" s="151">
        <f t="shared" si="75"/>
        <v>8.9847370653664</v>
      </c>
      <c r="GR17" s="147">
        <v>46185</v>
      </c>
      <c r="GS17" s="148">
        <v>681.09</v>
      </c>
      <c r="GT17" s="149">
        <f t="shared" si="76"/>
        <v>6.8109</v>
      </c>
      <c r="GU17" s="150">
        <f>GU$2</f>
        <v>0.0163221336297023</v>
      </c>
      <c r="GV17" s="151">
        <f t="shared" si="77"/>
        <v>8.99536037799998</v>
      </c>
    </row>
    <row r="18" ht="15" customHeight="1" spans="2:204">
      <c r="B18" s="172">
        <v>45153</v>
      </c>
      <c r="C18" s="168">
        <v>717.68</v>
      </c>
      <c r="D18" s="149">
        <f t="shared" si="0"/>
        <v>7.1768</v>
      </c>
      <c r="E18" s="150">
        <f t="shared" si="1"/>
        <v>0.017661604</v>
      </c>
      <c r="F18" s="151">
        <f t="shared" si="2"/>
        <v>7.88930985309085</v>
      </c>
      <c r="H18" s="173">
        <v>45181</v>
      </c>
      <c r="I18" s="168" t="s">
        <v>3582</v>
      </c>
      <c r="J18" s="149">
        <f t="shared" si="3"/>
        <v>7.1986</v>
      </c>
      <c r="K18" s="150">
        <f t="shared" si="4"/>
        <v>0.0175538684337561</v>
      </c>
      <c r="L18" s="151">
        <f t="shared" si="5"/>
        <v>7.91369155113494</v>
      </c>
      <c r="N18" s="173">
        <v>45212</v>
      </c>
      <c r="O18" s="168">
        <v>717.75</v>
      </c>
      <c r="P18" s="149">
        <f t="shared" si="6"/>
        <v>7.1775</v>
      </c>
      <c r="Q18" s="150">
        <f t="shared" si="7"/>
        <v>0.0175901495162709</v>
      </c>
      <c r="R18" s="151">
        <f t="shared" si="8"/>
        <v>7.92058516196447</v>
      </c>
      <c r="T18" s="173">
        <v>45244</v>
      </c>
      <c r="U18" s="168">
        <v>717.68</v>
      </c>
      <c r="V18" s="149">
        <f t="shared" si="9"/>
        <v>7.1768</v>
      </c>
      <c r="W18" s="150">
        <f t="shared" si="10"/>
        <v>0.018026138</v>
      </c>
      <c r="X18" s="151">
        <f t="shared" si="11"/>
        <v>7.72976809889</v>
      </c>
      <c r="Z18" s="173">
        <v>45273</v>
      </c>
      <c r="AA18" s="168">
        <v>711.26</v>
      </c>
      <c r="AB18" s="149">
        <f t="shared" si="12"/>
        <v>7.1126</v>
      </c>
      <c r="AC18" s="150">
        <f t="shared" si="13"/>
        <v>0.01805706</v>
      </c>
      <c r="AD18" s="151">
        <f t="shared" si="14"/>
        <v>7.78618240200996</v>
      </c>
      <c r="AF18" s="173">
        <v>45328</v>
      </c>
      <c r="AG18" s="168">
        <v>710.82</v>
      </c>
      <c r="AH18" s="149">
        <f t="shared" si="15"/>
        <v>7.1082</v>
      </c>
      <c r="AI18" s="150">
        <f t="shared" si="16"/>
        <v>0.017792011</v>
      </c>
      <c r="AJ18" s="151">
        <f t="shared" si="17"/>
        <v>7.90706525170616</v>
      </c>
      <c r="AL18" s="173">
        <v>45364</v>
      </c>
      <c r="AM18" s="168">
        <v>709.3</v>
      </c>
      <c r="AN18" s="149">
        <f t="shared" si="18"/>
        <v>7.093</v>
      </c>
      <c r="AO18" s="150">
        <f t="shared" si="19"/>
        <v>0.017788214</v>
      </c>
      <c r="AP18" s="151">
        <f t="shared" si="20"/>
        <v>7.92570118620259</v>
      </c>
      <c r="AR18" s="173">
        <v>45394</v>
      </c>
      <c r="AS18" s="168">
        <v>709.67</v>
      </c>
      <c r="AT18" s="149">
        <f t="shared" si="21"/>
        <v>7.0967</v>
      </c>
      <c r="AU18" s="150">
        <f t="shared" si="22"/>
        <v>0.01738828</v>
      </c>
      <c r="AV18" s="151">
        <f t="shared" si="23"/>
        <v>8.10376667876224</v>
      </c>
      <c r="AX18" s="173">
        <v>45427</v>
      </c>
      <c r="AY18" s="168">
        <v>710.49</v>
      </c>
      <c r="AZ18" s="149">
        <f t="shared" si="24"/>
        <v>7.1049</v>
      </c>
      <c r="BA18" s="150">
        <f t="shared" si="25"/>
        <v>0.017095478</v>
      </c>
      <c r="BB18" s="151">
        <f t="shared" si="26"/>
        <v>8.23305054845854</v>
      </c>
      <c r="BD18" s="173">
        <v>45455</v>
      </c>
      <c r="BE18" s="168">
        <v>711.33</v>
      </c>
      <c r="BF18" s="149">
        <f t="shared" si="27"/>
        <v>7.1133</v>
      </c>
      <c r="BG18" s="150">
        <f t="shared" si="28"/>
        <v>0.017041581</v>
      </c>
      <c r="BH18" s="151">
        <f t="shared" si="29"/>
        <v>8.24933597341117</v>
      </c>
      <c r="BJ18" s="173">
        <v>45488</v>
      </c>
      <c r="BK18" s="168">
        <v>713.13</v>
      </c>
      <c r="BL18" s="149">
        <f t="shared" si="30"/>
        <v>7.1313</v>
      </c>
      <c r="BM18" s="150">
        <f t="shared" si="31"/>
        <v>0.017085255</v>
      </c>
      <c r="BN18" s="151">
        <f t="shared" si="32"/>
        <v>8.20747990611397</v>
      </c>
      <c r="BP18" s="173">
        <v>45518</v>
      </c>
      <c r="BQ18" s="168">
        <v>714.15</v>
      </c>
      <c r="BR18" s="149">
        <f t="shared" si="33"/>
        <v>7.1415</v>
      </c>
      <c r="BS18" s="150">
        <f t="shared" si="34"/>
        <v>0.017800721</v>
      </c>
      <c r="BT18" s="151">
        <f t="shared" si="35"/>
        <v>7.86634457418666</v>
      </c>
      <c r="BV18" s="147">
        <v>45545</v>
      </c>
      <c r="BW18" s="152">
        <v>711.36</v>
      </c>
      <c r="BX18" s="149">
        <f t="shared" si="36"/>
        <v>7.1136</v>
      </c>
      <c r="BY18" s="150">
        <f>BY$2</f>
        <v>0.017842805</v>
      </c>
      <c r="BZ18" s="151">
        <f t="shared" si="37"/>
        <v>7.87857057623705</v>
      </c>
      <c r="CB18" s="147">
        <v>45580</v>
      </c>
      <c r="CC18" s="152">
        <v>708.3</v>
      </c>
      <c r="CD18" s="149">
        <f t="shared" si="38"/>
        <v>7.083</v>
      </c>
      <c r="CE18" s="150">
        <f>CE$2</f>
        <v>0.017174753</v>
      </c>
      <c r="CF18" s="151">
        <f t="shared" si="39"/>
        <v>8.22038689578277</v>
      </c>
      <c r="CH18" s="147">
        <v>45609</v>
      </c>
      <c r="CI18" s="177">
        <v>719.91</v>
      </c>
      <c r="CJ18" s="149">
        <f t="shared" si="40"/>
        <v>7.1991</v>
      </c>
      <c r="CK18" s="150">
        <f>CK$2</f>
        <v>0.017041581</v>
      </c>
      <c r="CL18" s="151">
        <f t="shared" si="41"/>
        <v>8.1510190967851</v>
      </c>
      <c r="CN18" s="147">
        <v>45639</v>
      </c>
      <c r="CO18" s="152">
        <v>718.76</v>
      </c>
      <c r="CP18" s="149">
        <f t="shared" si="42"/>
        <v>7.1876</v>
      </c>
      <c r="CQ18" s="150">
        <f>CQ$2</f>
        <v>0.0172920629439163</v>
      </c>
      <c r="CR18" s="151">
        <f t="shared" si="43"/>
        <v>8.04580110152214</v>
      </c>
      <c r="CT18" s="147"/>
      <c r="CU18" s="152"/>
      <c r="CV18" s="149"/>
      <c r="CW18" s="150"/>
      <c r="CX18" s="151"/>
      <c r="CZ18" s="147">
        <v>45700</v>
      </c>
      <c r="DA18" s="148">
        <v>717.1</v>
      </c>
      <c r="DB18" s="149">
        <f t="shared" si="78"/>
        <v>7.171</v>
      </c>
      <c r="DC18" s="150">
        <f t="shared" si="79"/>
        <v>0.017245839442151</v>
      </c>
      <c r="DD18" s="151">
        <f t="shared" si="80"/>
        <v>8.08604099803647</v>
      </c>
      <c r="DF18" s="147">
        <v>45729</v>
      </c>
      <c r="DG18" s="152">
        <v>717.28</v>
      </c>
      <c r="DH18" s="149">
        <f t="shared" si="46"/>
        <v>7.1728</v>
      </c>
      <c r="DI18" s="150">
        <f>DI$2</f>
        <v>0.0174492662593682</v>
      </c>
      <c r="DJ18" s="151">
        <f t="shared" si="47"/>
        <v>7.98976689670261</v>
      </c>
      <c r="DL18" s="170">
        <v>45761</v>
      </c>
      <c r="DM18" s="152">
        <v>721.1</v>
      </c>
      <c r="DN18" s="149">
        <f t="shared" si="48"/>
        <v>7.211</v>
      </c>
      <c r="DO18" s="150">
        <f>DO$2</f>
        <v>0.0178428048890828</v>
      </c>
      <c r="DP18" s="151">
        <f t="shared" si="49"/>
        <v>7.77215365407231</v>
      </c>
      <c r="DR18" s="170">
        <v>45791</v>
      </c>
      <c r="DS18" s="152">
        <v>719.56</v>
      </c>
      <c r="DT18" s="149">
        <f t="shared" si="50"/>
        <v>7.1956</v>
      </c>
      <c r="DU18" s="150">
        <f>DU$2</f>
        <v>0.0180001800021116</v>
      </c>
      <c r="DV18" s="151">
        <f t="shared" si="51"/>
        <v>7.72069042179087</v>
      </c>
      <c r="DX18" s="170">
        <v>45820</v>
      </c>
      <c r="DY18" s="152">
        <v>718.03</v>
      </c>
      <c r="DZ18" s="149">
        <f t="shared" si="52"/>
        <v>7.1803</v>
      </c>
      <c r="EA18" s="150">
        <f>EA$2</f>
        <v>0.0176937912492303</v>
      </c>
      <c r="EB18" s="151">
        <f t="shared" si="53"/>
        <v>7.87111959084567</v>
      </c>
      <c r="ED18" s="147">
        <v>45853</v>
      </c>
      <c r="EE18" s="152">
        <v>714.98</v>
      </c>
      <c r="EF18" s="149">
        <f t="shared" si="54"/>
        <v>7.1498</v>
      </c>
      <c r="EG18" s="150">
        <f>EG$2</f>
        <v>0.0172650443272543</v>
      </c>
      <c r="EH18" s="151">
        <f t="shared" si="55"/>
        <v>8.10099583240175</v>
      </c>
      <c r="EJ18" s="147">
        <v>45882</v>
      </c>
      <c r="EK18" s="152">
        <v>713.5</v>
      </c>
      <c r="EL18" s="149">
        <f t="shared" si="56"/>
        <v>7.135</v>
      </c>
      <c r="EM18" s="150">
        <f>EM$2</f>
        <v>0.0175675913070562</v>
      </c>
      <c r="EN18" s="151">
        <f t="shared" si="57"/>
        <v>7.97799579560181</v>
      </c>
      <c r="EP18" s="147">
        <v>45912</v>
      </c>
      <c r="EQ18" s="152">
        <v>710.19</v>
      </c>
      <c r="ER18" s="149">
        <f t="shared" si="58"/>
        <v>7.1019</v>
      </c>
      <c r="ES18" s="150">
        <f>ES$2</f>
        <v>0.0172251935680433</v>
      </c>
      <c r="ET18" s="151">
        <f t="shared" si="59"/>
        <v>8.17450259792928</v>
      </c>
      <c r="EV18" s="147">
        <v>45945</v>
      </c>
      <c r="EW18" s="148">
        <v>709.95</v>
      </c>
      <c r="EX18" s="149">
        <f t="shared" si="60"/>
        <v>7.0995</v>
      </c>
      <c r="EY18" s="150">
        <f>EY$2</f>
        <v>0.0169848495133702</v>
      </c>
      <c r="EZ18" s="151">
        <f t="shared" si="61"/>
        <v>8.29297837918048</v>
      </c>
      <c r="FB18" s="147">
        <v>45973</v>
      </c>
      <c r="FC18" s="148">
        <v>708.33</v>
      </c>
      <c r="FD18" s="149">
        <f t="shared" si="62"/>
        <v>7.0833</v>
      </c>
      <c r="FE18" s="150">
        <f>FE$2</f>
        <v>0.0170169318477886</v>
      </c>
      <c r="FF18" s="151">
        <f t="shared" ref="FF18:FF25" si="84">1/(FD18*FE18)</f>
        <v>8.2962743351158</v>
      </c>
      <c r="FH18" s="147">
        <v>46006</v>
      </c>
      <c r="FI18" s="148">
        <v>706.56</v>
      </c>
      <c r="FJ18" s="149">
        <f t="shared" si="64"/>
        <v>7.0656</v>
      </c>
      <c r="FK18" s="150">
        <f>FK$2</f>
        <v>0.0170014536249532</v>
      </c>
      <c r="FL18" s="151">
        <f t="shared" si="65"/>
        <v>8.32462918898436</v>
      </c>
      <c r="FN18" s="147">
        <v>46036</v>
      </c>
      <c r="FO18" s="148">
        <v>701.2</v>
      </c>
      <c r="FP18" s="149">
        <f t="shared" si="66"/>
        <v>7.012</v>
      </c>
      <c r="FQ18" s="150">
        <f>FQ$2</f>
        <v>0.0169495834638366</v>
      </c>
      <c r="FR18" s="151">
        <f t="shared" si="67"/>
        <v>8.41393325734759</v>
      </c>
      <c r="FT18" s="147">
        <v>46056</v>
      </c>
      <c r="FU18" s="148">
        <v>696.08</v>
      </c>
      <c r="FV18" s="149">
        <f t="shared" si="68"/>
        <v>6.9608</v>
      </c>
      <c r="FW18" s="150">
        <f>FW$2</f>
        <v>0.017329520838063</v>
      </c>
      <c r="FX18" s="151">
        <f t="shared" si="69"/>
        <v>8.28999540315533</v>
      </c>
      <c r="FZ18" s="147">
        <v>46094</v>
      </c>
      <c r="GA18" s="148">
        <v>690.07</v>
      </c>
      <c r="GB18" s="149">
        <f t="shared" si="81"/>
        <v>6.9007</v>
      </c>
      <c r="GC18" s="150">
        <f t="shared" si="82"/>
        <v>0.0164985192582434</v>
      </c>
      <c r="GD18" s="151">
        <f t="shared" si="83"/>
        <v>8.78338429416232</v>
      </c>
      <c r="GF18" s="147">
        <v>46126</v>
      </c>
      <c r="GG18" s="148">
        <v>685.93</v>
      </c>
      <c r="GH18" s="149">
        <f t="shared" si="72"/>
        <v>6.8593</v>
      </c>
      <c r="GI18" s="150">
        <f>GI$2</f>
        <v>0.0162156026526111</v>
      </c>
      <c r="GJ18" s="151">
        <f t="shared" si="73"/>
        <v>8.99056755076968</v>
      </c>
      <c r="GL18" s="147">
        <v>46155</v>
      </c>
      <c r="GM18" s="148">
        <v>684.31</v>
      </c>
      <c r="GN18" s="149">
        <f t="shared" si="74"/>
        <v>6.8431</v>
      </c>
      <c r="GO18" s="150">
        <f>GO$2</f>
        <v>0.0162716718327073</v>
      </c>
      <c r="GP18" s="151">
        <f t="shared" si="75"/>
        <v>8.9807981763839</v>
      </c>
      <c r="GR18" s="147">
        <v>46184</v>
      </c>
      <c r="GS18" s="148">
        <v>681.5</v>
      </c>
      <c r="GT18" s="149">
        <f t="shared" si="76"/>
        <v>6.815</v>
      </c>
      <c r="GU18" s="150">
        <f>GU$2</f>
        <v>0.0163221336297023</v>
      </c>
      <c r="GV18" s="151">
        <f t="shared" si="77"/>
        <v>8.98994864248277</v>
      </c>
    </row>
    <row r="19" ht="15" customHeight="1" spans="2:204">
      <c r="B19" s="172">
        <v>45152</v>
      </c>
      <c r="C19" s="168">
        <v>716.86</v>
      </c>
      <c r="D19" s="149">
        <f t="shared" si="0"/>
        <v>7.1686</v>
      </c>
      <c r="E19" s="150">
        <f t="shared" si="1"/>
        <v>0.017661604</v>
      </c>
      <c r="F19" s="151">
        <f t="shared" si="2"/>
        <v>7.89833425685105</v>
      </c>
      <c r="H19" s="173">
        <v>45180</v>
      </c>
      <c r="I19" s="168" t="s">
        <v>3627</v>
      </c>
      <c r="J19" s="149">
        <f t="shared" si="3"/>
        <v>7.2148</v>
      </c>
      <c r="K19" s="150">
        <f t="shared" si="4"/>
        <v>0.0175538684337561</v>
      </c>
      <c r="L19" s="151">
        <f t="shared" si="5"/>
        <v>7.89592227088761</v>
      </c>
      <c r="N19" s="173">
        <v>45211</v>
      </c>
      <c r="O19" s="168">
        <v>717.76</v>
      </c>
      <c r="P19" s="149">
        <f t="shared" si="6"/>
        <v>7.1776</v>
      </c>
      <c r="Q19" s="150">
        <f t="shared" si="7"/>
        <v>0.0175901495162709</v>
      </c>
      <c r="R19" s="151">
        <f t="shared" si="8"/>
        <v>7.92047481052162</v>
      </c>
      <c r="T19" s="173">
        <v>45243</v>
      </c>
      <c r="U19" s="168">
        <v>717.69</v>
      </c>
      <c r="V19" s="149">
        <f t="shared" si="9"/>
        <v>7.1769</v>
      </c>
      <c r="W19" s="150">
        <f t="shared" si="10"/>
        <v>0.018026138</v>
      </c>
      <c r="X19" s="151">
        <f t="shared" si="11"/>
        <v>7.7296603954512</v>
      </c>
      <c r="Z19" s="173">
        <v>45272</v>
      </c>
      <c r="AA19" s="168">
        <v>711.74</v>
      </c>
      <c r="AB19" s="149">
        <f t="shared" si="12"/>
        <v>7.1174</v>
      </c>
      <c r="AC19" s="150">
        <f t="shared" si="13"/>
        <v>0.01805706</v>
      </c>
      <c r="AD19" s="151">
        <f t="shared" si="14"/>
        <v>7.78093137276759</v>
      </c>
      <c r="AF19" s="173">
        <v>45327</v>
      </c>
      <c r="AG19" s="168">
        <v>710.7</v>
      </c>
      <c r="AH19" s="149">
        <f t="shared" si="15"/>
        <v>7.107</v>
      </c>
      <c r="AI19" s="150">
        <f t="shared" si="16"/>
        <v>0.017792011</v>
      </c>
      <c r="AJ19" s="151">
        <f t="shared" si="17"/>
        <v>7.90840034081578</v>
      </c>
      <c r="AL19" s="173">
        <v>45363</v>
      </c>
      <c r="AM19" s="168">
        <v>709.63</v>
      </c>
      <c r="AN19" s="149">
        <f t="shared" si="18"/>
        <v>7.0963</v>
      </c>
      <c r="AO19" s="150">
        <f t="shared" si="19"/>
        <v>0.017788214</v>
      </c>
      <c r="AP19" s="151">
        <f t="shared" si="20"/>
        <v>7.92201548887941</v>
      </c>
      <c r="AR19" s="173">
        <v>45393</v>
      </c>
      <c r="AS19" s="168">
        <v>709.68</v>
      </c>
      <c r="AT19" s="149">
        <f t="shared" si="21"/>
        <v>7.0968</v>
      </c>
      <c r="AU19" s="150">
        <f t="shared" si="22"/>
        <v>0.01738828</v>
      </c>
      <c r="AV19" s="151">
        <f t="shared" si="23"/>
        <v>8.10365248973791</v>
      </c>
      <c r="AX19" s="173">
        <v>45426</v>
      </c>
      <c r="AY19" s="168">
        <v>710.53</v>
      </c>
      <c r="AZ19" s="149">
        <f t="shared" si="24"/>
        <v>7.1053</v>
      </c>
      <c r="BA19" s="150">
        <f t="shared" si="25"/>
        <v>0.017095478</v>
      </c>
      <c r="BB19" s="151">
        <f t="shared" si="26"/>
        <v>8.23258706060871</v>
      </c>
      <c r="BD19" s="173">
        <v>45454</v>
      </c>
      <c r="BE19" s="168">
        <v>711.35</v>
      </c>
      <c r="BF19" s="149">
        <f t="shared" si="27"/>
        <v>7.1135</v>
      </c>
      <c r="BG19" s="150">
        <f t="shared" si="28"/>
        <v>0.017041581</v>
      </c>
      <c r="BH19" s="151">
        <f t="shared" si="29"/>
        <v>8.24910403875246</v>
      </c>
      <c r="BJ19" s="173">
        <v>45485</v>
      </c>
      <c r="BK19" s="168">
        <v>713.15</v>
      </c>
      <c r="BL19" s="149">
        <f t="shared" si="30"/>
        <v>7.1315</v>
      </c>
      <c r="BM19" s="150">
        <f t="shared" si="31"/>
        <v>0.017085255</v>
      </c>
      <c r="BN19" s="151">
        <f t="shared" si="32"/>
        <v>8.20724973069768</v>
      </c>
      <c r="BP19" s="173">
        <v>45517</v>
      </c>
      <c r="BQ19" s="168">
        <v>714.79</v>
      </c>
      <c r="BR19" s="149">
        <f t="shared" si="33"/>
        <v>7.1479</v>
      </c>
      <c r="BS19" s="150">
        <f t="shared" si="34"/>
        <v>0.017800721</v>
      </c>
      <c r="BT19" s="151">
        <f t="shared" si="35"/>
        <v>7.85930130199835</v>
      </c>
      <c r="BV19" s="147">
        <v>45544</v>
      </c>
      <c r="BW19" s="152">
        <v>709.89</v>
      </c>
      <c r="BX19" s="149">
        <f t="shared" si="36"/>
        <v>7.0989</v>
      </c>
      <c r="BY19" s="150">
        <f>BY$2</f>
        <v>0.017842805</v>
      </c>
      <c r="BZ19" s="151">
        <f t="shared" si="37"/>
        <v>7.89488507390157</v>
      </c>
      <c r="CB19" s="147">
        <v>45579</v>
      </c>
      <c r="CC19" s="152">
        <v>707.23</v>
      </c>
      <c r="CD19" s="149">
        <f t="shared" si="38"/>
        <v>7.0723</v>
      </c>
      <c r="CE19" s="150">
        <f>CE$2</f>
        <v>0.017174753</v>
      </c>
      <c r="CF19" s="151">
        <f t="shared" si="39"/>
        <v>8.23282388796139</v>
      </c>
      <c r="CH19" s="147">
        <v>45608</v>
      </c>
      <c r="CI19" s="177">
        <v>719.27</v>
      </c>
      <c r="CJ19" s="149">
        <f t="shared" si="40"/>
        <v>7.1927</v>
      </c>
      <c r="CK19" s="150">
        <f>CK$2</f>
        <v>0.017041581</v>
      </c>
      <c r="CL19" s="151">
        <f t="shared" si="41"/>
        <v>8.1582718005291</v>
      </c>
      <c r="CN19" s="147">
        <v>45638</v>
      </c>
      <c r="CO19" s="152">
        <v>718.54</v>
      </c>
      <c r="CP19" s="149">
        <f t="shared" si="42"/>
        <v>7.1854</v>
      </c>
      <c r="CQ19" s="150">
        <f>CQ$2</f>
        <v>0.0172920629439163</v>
      </c>
      <c r="CR19" s="151">
        <f t="shared" si="43"/>
        <v>8.04826453604539</v>
      </c>
      <c r="CT19" s="147"/>
      <c r="CU19" s="152"/>
      <c r="CV19" s="149"/>
      <c r="CW19" s="150"/>
      <c r="CX19" s="151"/>
      <c r="CZ19" s="147">
        <v>45699</v>
      </c>
      <c r="DA19" s="148">
        <v>717.16</v>
      </c>
      <c r="DB19" s="149">
        <f t="shared" si="78"/>
        <v>7.1716</v>
      </c>
      <c r="DC19" s="150">
        <f t="shared" si="79"/>
        <v>0.017245839442151</v>
      </c>
      <c r="DD19" s="151">
        <f t="shared" si="80"/>
        <v>8.08536449284951</v>
      </c>
      <c r="DF19" s="147">
        <v>45728</v>
      </c>
      <c r="DG19" s="152">
        <v>716.96</v>
      </c>
      <c r="DH19" s="149">
        <f t="shared" si="46"/>
        <v>7.1696</v>
      </c>
      <c r="DI19" s="150">
        <f>DI$2</f>
        <v>0.0174492662593682</v>
      </c>
      <c r="DJ19" s="151">
        <f t="shared" si="47"/>
        <v>7.99333296092788</v>
      </c>
      <c r="DL19" s="170">
        <v>45758</v>
      </c>
      <c r="DM19" s="152">
        <v>720.87</v>
      </c>
      <c r="DN19" s="149">
        <f t="shared" si="48"/>
        <v>7.2087</v>
      </c>
      <c r="DO19" s="150">
        <f>DO$2</f>
        <v>0.0178428048890828</v>
      </c>
      <c r="DP19" s="151">
        <f t="shared" si="49"/>
        <v>7.77463342898379</v>
      </c>
      <c r="DR19" s="170">
        <v>45790</v>
      </c>
      <c r="DS19" s="152">
        <v>719.91</v>
      </c>
      <c r="DT19" s="149">
        <f t="shared" si="50"/>
        <v>7.1991</v>
      </c>
      <c r="DU19" s="150">
        <f>DU$2</f>
        <v>0.0180001800021116</v>
      </c>
      <c r="DV19" s="151">
        <f t="shared" si="51"/>
        <v>7.71693683919356</v>
      </c>
      <c r="DX19" s="170">
        <v>45819</v>
      </c>
      <c r="DY19" s="152">
        <v>718.15</v>
      </c>
      <c r="DZ19" s="149">
        <f t="shared" si="52"/>
        <v>7.1815</v>
      </c>
      <c r="EA19" s="150">
        <f>EA$2</f>
        <v>0.0176937912492303</v>
      </c>
      <c r="EB19" s="151">
        <f t="shared" si="53"/>
        <v>7.86980435816322</v>
      </c>
      <c r="ED19" s="147">
        <v>45852</v>
      </c>
      <c r="EE19" s="152">
        <v>714.91</v>
      </c>
      <c r="EF19" s="149">
        <f t="shared" si="54"/>
        <v>7.1491</v>
      </c>
      <c r="EG19" s="150">
        <f>EG$2</f>
        <v>0.0172650443272543</v>
      </c>
      <c r="EH19" s="151">
        <f t="shared" si="55"/>
        <v>8.10178903673274</v>
      </c>
      <c r="EJ19" s="147">
        <v>45881</v>
      </c>
      <c r="EK19" s="152">
        <v>714.18</v>
      </c>
      <c r="EL19" s="149">
        <f t="shared" si="56"/>
        <v>7.1418</v>
      </c>
      <c r="EM19" s="150">
        <f>EM$2</f>
        <v>0.0175675913070562</v>
      </c>
      <c r="EN19" s="151">
        <f t="shared" si="57"/>
        <v>7.97039961937031</v>
      </c>
      <c r="EP19" s="147">
        <v>45911</v>
      </c>
      <c r="EQ19" s="152">
        <v>710.34</v>
      </c>
      <c r="ER19" s="149">
        <f t="shared" si="58"/>
        <v>7.1034</v>
      </c>
      <c r="ES19" s="150">
        <f>ES$2</f>
        <v>0.0172251935680433</v>
      </c>
      <c r="ET19" s="151">
        <f t="shared" si="59"/>
        <v>8.17277641696004</v>
      </c>
      <c r="EV19" s="147">
        <v>45944</v>
      </c>
      <c r="EW19" s="148">
        <v>710.21</v>
      </c>
      <c r="EX19" s="149">
        <f t="shared" si="60"/>
        <v>7.1021</v>
      </c>
      <c r="EY19" s="150">
        <f>EY$2</f>
        <v>0.0169848495133702</v>
      </c>
      <c r="EZ19" s="151">
        <f t="shared" si="61"/>
        <v>8.28994241182071</v>
      </c>
      <c r="FB19" s="147">
        <v>45972</v>
      </c>
      <c r="FC19" s="148">
        <v>708.66</v>
      </c>
      <c r="FD19" s="149">
        <f t="shared" si="62"/>
        <v>7.0866</v>
      </c>
      <c r="FE19" s="150">
        <f>FE$2</f>
        <v>0.0170169318477886</v>
      </c>
      <c r="FF19" s="151">
        <f t="shared" si="84"/>
        <v>8.29241102897381</v>
      </c>
      <c r="FH19" s="147">
        <v>46003</v>
      </c>
      <c r="FI19" s="148">
        <v>706.38</v>
      </c>
      <c r="FJ19" s="149">
        <f t="shared" si="64"/>
        <v>7.0638</v>
      </c>
      <c r="FK19" s="150">
        <f>FK$2</f>
        <v>0.0170014536249532</v>
      </c>
      <c r="FL19" s="151">
        <f t="shared" si="65"/>
        <v>8.32675047392167</v>
      </c>
      <c r="FN19" s="147">
        <v>46035</v>
      </c>
      <c r="FO19" s="148">
        <v>701.03</v>
      </c>
      <c r="FP19" s="149">
        <f t="shared" si="66"/>
        <v>7.0103</v>
      </c>
      <c r="FQ19" s="150">
        <f>FQ$2</f>
        <v>0.0169495834638366</v>
      </c>
      <c r="FR19" s="151">
        <f t="shared" si="67"/>
        <v>8.41597363886301</v>
      </c>
      <c r="FT19" s="147">
        <v>46055</v>
      </c>
      <c r="FU19" s="148">
        <v>696.95</v>
      </c>
      <c r="FV19" s="149">
        <f t="shared" si="68"/>
        <v>6.9695</v>
      </c>
      <c r="FW19" s="150">
        <f>FW$2</f>
        <v>0.017329520838063</v>
      </c>
      <c r="FX19" s="151">
        <f t="shared" si="69"/>
        <v>8.27964703383078</v>
      </c>
      <c r="FZ19" s="147">
        <v>46093</v>
      </c>
      <c r="GA19" s="148">
        <v>689.59</v>
      </c>
      <c r="GB19" s="149">
        <f t="shared" si="81"/>
        <v>6.8959</v>
      </c>
      <c r="GC19" s="150">
        <f t="shared" si="82"/>
        <v>0.0164985192582434</v>
      </c>
      <c r="GD19" s="151">
        <f t="shared" si="83"/>
        <v>8.78949810738641</v>
      </c>
      <c r="GF19" s="147">
        <v>46125</v>
      </c>
      <c r="GG19" s="148">
        <v>686.57</v>
      </c>
      <c r="GH19" s="149">
        <f t="shared" si="72"/>
        <v>6.8657</v>
      </c>
      <c r="GI19" s="150">
        <f>GI$2</f>
        <v>0.0162156026526111</v>
      </c>
      <c r="GJ19" s="151">
        <f t="shared" si="73"/>
        <v>8.98218681285149</v>
      </c>
      <c r="GL19" s="147">
        <v>46154</v>
      </c>
      <c r="GM19" s="148">
        <v>684.26</v>
      </c>
      <c r="GN19" s="149">
        <f t="shared" si="74"/>
        <v>6.8426</v>
      </c>
      <c r="GO19" s="150">
        <f>GO$2</f>
        <v>0.0162716718327073</v>
      </c>
      <c r="GP19" s="151">
        <f t="shared" si="75"/>
        <v>8.98145441803009</v>
      </c>
      <c r="GR19" s="147">
        <v>46183</v>
      </c>
      <c r="GS19" s="148">
        <v>681.3</v>
      </c>
      <c r="GT19" s="149">
        <f t="shared" si="76"/>
        <v>6.813</v>
      </c>
      <c r="GU19" s="150">
        <f>GU$2</f>
        <v>0.0163221336297023</v>
      </c>
      <c r="GV19" s="151">
        <f t="shared" si="77"/>
        <v>8.9925876997681</v>
      </c>
    </row>
    <row r="20" ht="15" customHeight="1" spans="2:204">
      <c r="B20" s="172">
        <v>45149</v>
      </c>
      <c r="C20" s="168">
        <v>715.87</v>
      </c>
      <c r="D20" s="149">
        <f t="shared" si="0"/>
        <v>7.1587</v>
      </c>
      <c r="E20" s="150">
        <f t="shared" si="1"/>
        <v>0.017661604</v>
      </c>
      <c r="F20" s="151">
        <f t="shared" si="2"/>
        <v>7.90925712121788</v>
      </c>
      <c r="H20" s="173">
        <v>45177</v>
      </c>
      <c r="I20" s="168" t="s">
        <v>569</v>
      </c>
      <c r="J20" s="149">
        <f t="shared" si="3"/>
        <v>7.215</v>
      </c>
      <c r="K20" s="150">
        <f t="shared" si="4"/>
        <v>0.0175538684337561</v>
      </c>
      <c r="L20" s="151">
        <f t="shared" si="5"/>
        <v>7.89570339570339</v>
      </c>
      <c r="N20" s="173">
        <v>45210</v>
      </c>
      <c r="O20" s="168">
        <v>717.79</v>
      </c>
      <c r="P20" s="149">
        <f t="shared" si="6"/>
        <v>7.1779</v>
      </c>
      <c r="Q20" s="150">
        <f t="shared" si="7"/>
        <v>0.0175901495162709</v>
      </c>
      <c r="R20" s="151">
        <f t="shared" si="8"/>
        <v>7.9201437746416</v>
      </c>
      <c r="T20" s="173">
        <v>45240</v>
      </c>
      <c r="U20" s="168">
        <v>717.71</v>
      </c>
      <c r="V20" s="149">
        <f t="shared" si="9"/>
        <v>7.1771</v>
      </c>
      <c r="W20" s="150">
        <f t="shared" si="10"/>
        <v>0.018026138</v>
      </c>
      <c r="X20" s="151">
        <f t="shared" si="11"/>
        <v>7.72944499757754</v>
      </c>
      <c r="Z20" s="173">
        <v>45271</v>
      </c>
      <c r="AA20" s="168">
        <v>711.63</v>
      </c>
      <c r="AB20" s="149">
        <f t="shared" si="12"/>
        <v>7.1163</v>
      </c>
      <c r="AC20" s="150">
        <f t="shared" si="13"/>
        <v>0.01805706</v>
      </c>
      <c r="AD20" s="151">
        <f t="shared" si="14"/>
        <v>7.78213410796847</v>
      </c>
      <c r="AF20" s="173">
        <v>45324</v>
      </c>
      <c r="AG20" s="168">
        <v>710.06</v>
      </c>
      <c r="AH20" s="149">
        <f t="shared" si="15"/>
        <v>7.1006</v>
      </c>
      <c r="AI20" s="150">
        <f t="shared" si="16"/>
        <v>0.017792011</v>
      </c>
      <c r="AJ20" s="151">
        <f t="shared" si="17"/>
        <v>7.91552843734019</v>
      </c>
      <c r="AL20" s="173">
        <v>45362</v>
      </c>
      <c r="AM20" s="168">
        <v>709.69</v>
      </c>
      <c r="AN20" s="149">
        <f t="shared" si="18"/>
        <v>7.0969</v>
      </c>
      <c r="AO20" s="150">
        <f t="shared" si="19"/>
        <v>0.017788214</v>
      </c>
      <c r="AP20" s="151">
        <f t="shared" si="20"/>
        <v>7.92134573035198</v>
      </c>
      <c r="AR20" s="173">
        <v>45392</v>
      </c>
      <c r="AS20" s="168">
        <v>709.59</v>
      </c>
      <c r="AT20" s="149">
        <f t="shared" si="21"/>
        <v>7.0959</v>
      </c>
      <c r="AU20" s="150">
        <f t="shared" si="22"/>
        <v>0.01738828</v>
      </c>
      <c r="AV20" s="151">
        <f t="shared" si="23"/>
        <v>8.10468030682113</v>
      </c>
      <c r="AX20" s="173">
        <v>45425</v>
      </c>
      <c r="AY20" s="168">
        <v>710.3</v>
      </c>
      <c r="AZ20" s="149">
        <f t="shared" si="24"/>
        <v>7.103</v>
      </c>
      <c r="BA20" s="150">
        <f t="shared" si="25"/>
        <v>0.017095478</v>
      </c>
      <c r="BB20" s="151">
        <f t="shared" si="26"/>
        <v>8.23525282862777</v>
      </c>
      <c r="BD20" s="173">
        <v>45450</v>
      </c>
      <c r="BE20" s="168">
        <v>711.06</v>
      </c>
      <c r="BF20" s="149">
        <f t="shared" si="27"/>
        <v>7.1106</v>
      </c>
      <c r="BG20" s="150">
        <f t="shared" si="28"/>
        <v>0.017041581</v>
      </c>
      <c r="BH20" s="151">
        <f t="shared" si="29"/>
        <v>8.25246836830445</v>
      </c>
      <c r="BJ20" s="173">
        <v>45484</v>
      </c>
      <c r="BK20" s="168">
        <v>713.39</v>
      </c>
      <c r="BL20" s="149">
        <f t="shared" si="30"/>
        <v>7.1339</v>
      </c>
      <c r="BM20" s="150">
        <f t="shared" si="31"/>
        <v>0.017085255</v>
      </c>
      <c r="BN20" s="151">
        <f t="shared" si="32"/>
        <v>8.20448863237087</v>
      </c>
      <c r="BP20" s="173">
        <v>45516</v>
      </c>
      <c r="BQ20" s="168">
        <v>714.58</v>
      </c>
      <c r="BR20" s="149">
        <f t="shared" si="33"/>
        <v>7.1458</v>
      </c>
      <c r="BS20" s="150">
        <f t="shared" si="34"/>
        <v>0.017800721</v>
      </c>
      <c r="BT20" s="151">
        <f t="shared" si="35"/>
        <v>7.86161098499174</v>
      </c>
      <c r="BV20" s="147">
        <v>45541</v>
      </c>
      <c r="BW20" s="152">
        <v>709.25</v>
      </c>
      <c r="BX20" s="149">
        <f t="shared" si="36"/>
        <v>7.0925</v>
      </c>
      <c r="BY20" s="150">
        <f>BY$2</f>
        <v>0.017842805</v>
      </c>
      <c r="BZ20" s="151">
        <f t="shared" si="37"/>
        <v>7.9020091154205</v>
      </c>
      <c r="CB20" s="147">
        <v>45576</v>
      </c>
      <c r="CC20" s="152">
        <v>707.31</v>
      </c>
      <c r="CD20" s="149">
        <f t="shared" si="38"/>
        <v>7.0731</v>
      </c>
      <c r="CE20" s="150">
        <f>CE$2</f>
        <v>0.017174753</v>
      </c>
      <c r="CF20" s="151">
        <f t="shared" si="39"/>
        <v>8.23189271787892</v>
      </c>
      <c r="CH20" s="147">
        <v>45607</v>
      </c>
      <c r="CI20" s="177">
        <v>717.86</v>
      </c>
      <c r="CJ20" s="149">
        <f t="shared" si="40"/>
        <v>7.1786</v>
      </c>
      <c r="CK20" s="150">
        <f>CK$2</f>
        <v>0.017041581</v>
      </c>
      <c r="CL20" s="151">
        <f t="shared" si="41"/>
        <v>8.17429604375026</v>
      </c>
      <c r="CN20" s="147">
        <v>45637</v>
      </c>
      <c r="CO20" s="152">
        <v>718.43</v>
      </c>
      <c r="CP20" s="149">
        <f t="shared" si="42"/>
        <v>7.1843</v>
      </c>
      <c r="CQ20" s="150">
        <f>CQ$2</f>
        <v>0.0172920629439163</v>
      </c>
      <c r="CR20" s="151">
        <f t="shared" si="43"/>
        <v>8.04949681907778</v>
      </c>
      <c r="CT20" s="147"/>
      <c r="CU20" s="152"/>
      <c r="CV20" s="149"/>
      <c r="CW20" s="150"/>
      <c r="CX20" s="151"/>
      <c r="CZ20" s="147">
        <v>45698</v>
      </c>
      <c r="DA20" s="148">
        <v>717.07</v>
      </c>
      <c r="DB20" s="149">
        <f t="shared" si="78"/>
        <v>7.1707</v>
      </c>
      <c r="DC20" s="150">
        <f t="shared" si="79"/>
        <v>0.017245839442151</v>
      </c>
      <c r="DD20" s="151">
        <f t="shared" si="80"/>
        <v>8.08637929308429</v>
      </c>
      <c r="DF20" s="147">
        <v>45727</v>
      </c>
      <c r="DG20" s="152">
        <v>717.41</v>
      </c>
      <c r="DH20" s="149">
        <f t="shared" si="46"/>
        <v>7.1741</v>
      </c>
      <c r="DI20" s="150">
        <f>DI$2</f>
        <v>0.0174492662593682</v>
      </c>
      <c r="DJ20" s="151">
        <f t="shared" si="47"/>
        <v>7.98831909182595</v>
      </c>
      <c r="DL20" s="170">
        <v>45757</v>
      </c>
      <c r="DM20" s="152">
        <v>720.92</v>
      </c>
      <c r="DN20" s="149">
        <f t="shared" si="48"/>
        <v>7.2092</v>
      </c>
      <c r="DO20" s="150">
        <f>DO$2</f>
        <v>0.0178428048890828</v>
      </c>
      <c r="DP20" s="151">
        <f t="shared" si="49"/>
        <v>7.77409421288291</v>
      </c>
      <c r="DR20" s="170">
        <v>45789</v>
      </c>
      <c r="DS20" s="152">
        <v>720.66</v>
      </c>
      <c r="DT20" s="149">
        <f t="shared" si="50"/>
        <v>7.2066</v>
      </c>
      <c r="DU20" s="150">
        <f>DU$2</f>
        <v>0.0180001800021116</v>
      </c>
      <c r="DV20" s="151">
        <f t="shared" si="51"/>
        <v>7.70890572517392</v>
      </c>
      <c r="DX20" s="170">
        <v>45818</v>
      </c>
      <c r="DY20" s="152">
        <v>718.4</v>
      </c>
      <c r="DZ20" s="149">
        <f t="shared" si="52"/>
        <v>7.184</v>
      </c>
      <c r="EA20" s="150">
        <f>EA$2</f>
        <v>0.0176937912492303</v>
      </c>
      <c r="EB20" s="151">
        <f t="shared" si="53"/>
        <v>7.86706570130138</v>
      </c>
      <c r="ED20" s="147">
        <v>45849</v>
      </c>
      <c r="EE20" s="152">
        <v>714.75</v>
      </c>
      <c r="EF20" s="149">
        <f t="shared" si="54"/>
        <v>7.1475</v>
      </c>
      <c r="EG20" s="150">
        <f>EG$2</f>
        <v>0.0172650443272543</v>
      </c>
      <c r="EH20" s="151">
        <f t="shared" si="55"/>
        <v>8.10360265862274</v>
      </c>
      <c r="EJ20" s="147">
        <v>45880</v>
      </c>
      <c r="EK20" s="152">
        <v>714.05</v>
      </c>
      <c r="EL20" s="149">
        <f t="shared" si="56"/>
        <v>7.1405</v>
      </c>
      <c r="EM20" s="150">
        <f>EM$2</f>
        <v>0.0175675913070562</v>
      </c>
      <c r="EN20" s="151">
        <f t="shared" si="57"/>
        <v>7.97185071096126</v>
      </c>
      <c r="EP20" s="147">
        <v>45910</v>
      </c>
      <c r="EQ20" s="152">
        <v>710.62</v>
      </c>
      <c r="ER20" s="149">
        <f t="shared" si="58"/>
        <v>7.1062</v>
      </c>
      <c r="ES20" s="150">
        <f>ES$2</f>
        <v>0.0172251935680433</v>
      </c>
      <c r="ET20" s="151">
        <f t="shared" si="59"/>
        <v>8.16955616225746</v>
      </c>
      <c r="EV20" s="147">
        <v>45943</v>
      </c>
      <c r="EW20" s="148">
        <v>710.07</v>
      </c>
      <c r="EX20" s="149">
        <f t="shared" si="60"/>
        <v>7.1007</v>
      </c>
      <c r="EY20" s="150">
        <f>EY$2</f>
        <v>0.0169848495133702</v>
      </c>
      <c r="EZ20" s="151">
        <f t="shared" si="61"/>
        <v>8.29157688720715</v>
      </c>
      <c r="FB20" s="147">
        <v>45971</v>
      </c>
      <c r="FC20" s="148">
        <v>708.56</v>
      </c>
      <c r="FD20" s="149">
        <f t="shared" ref="FD20:FD25" si="85">FC20/100</f>
        <v>7.0856</v>
      </c>
      <c r="FE20" s="150">
        <f>FE$2</f>
        <v>0.0170169318477886</v>
      </c>
      <c r="FF20" s="151">
        <f t="shared" si="84"/>
        <v>8.29358134779352</v>
      </c>
      <c r="FH20" s="147">
        <v>46002</v>
      </c>
      <c r="FI20" s="148">
        <v>706.86</v>
      </c>
      <c r="FJ20" s="149">
        <f t="shared" si="64"/>
        <v>7.0686</v>
      </c>
      <c r="FK20" s="150">
        <f>FK$2</f>
        <v>0.0170014536249532</v>
      </c>
      <c r="FL20" s="151">
        <f t="shared" si="65"/>
        <v>8.32109611488666</v>
      </c>
      <c r="FN20" s="147">
        <v>46034</v>
      </c>
      <c r="FO20" s="148">
        <v>701.08</v>
      </c>
      <c r="FP20" s="149">
        <f t="shared" si="66"/>
        <v>7.0108</v>
      </c>
      <c r="FQ20" s="150">
        <f>FQ$2</f>
        <v>0.0169495834638366</v>
      </c>
      <c r="FR20" s="151">
        <f t="shared" si="67"/>
        <v>8.41537342393469</v>
      </c>
      <c r="FT20" s="147"/>
      <c r="FU20" s="148"/>
      <c r="FV20" s="149"/>
      <c r="FW20" s="150"/>
      <c r="FX20" s="151"/>
      <c r="FZ20" s="147">
        <v>46092</v>
      </c>
      <c r="GA20" s="148">
        <v>689.17</v>
      </c>
      <c r="GB20" s="149">
        <f t="shared" si="81"/>
        <v>6.8917</v>
      </c>
      <c r="GC20" s="150">
        <f t="shared" si="82"/>
        <v>0.0164985192582434</v>
      </c>
      <c r="GD20" s="151">
        <f t="shared" si="83"/>
        <v>8.7948546800827</v>
      </c>
      <c r="GF20" s="147">
        <v>46122</v>
      </c>
      <c r="GG20" s="148">
        <v>686.54</v>
      </c>
      <c r="GH20" s="149">
        <f t="shared" si="72"/>
        <v>6.8654</v>
      </c>
      <c r="GI20" s="150">
        <f>GI$2</f>
        <v>0.0162156026526111</v>
      </c>
      <c r="GJ20" s="151">
        <f t="shared" si="73"/>
        <v>8.9825793108915</v>
      </c>
      <c r="GL20" s="147">
        <v>46153</v>
      </c>
      <c r="GM20" s="148">
        <v>684.67</v>
      </c>
      <c r="GN20" s="149">
        <f t="shared" si="74"/>
        <v>6.8467</v>
      </c>
      <c r="GO20" s="150">
        <f>GO$2</f>
        <v>0.0162716718327073</v>
      </c>
      <c r="GP20" s="151">
        <f t="shared" si="75"/>
        <v>8.97607606596064</v>
      </c>
      <c r="GR20" s="147">
        <v>46182</v>
      </c>
      <c r="GS20" s="148">
        <v>681.47</v>
      </c>
      <c r="GT20" s="149">
        <f t="shared" si="76"/>
        <v>6.8147</v>
      </c>
      <c r="GU20" s="150">
        <f>GU$2</f>
        <v>0.0163221336297023</v>
      </c>
      <c r="GV20" s="151">
        <f t="shared" si="77"/>
        <v>8.99034440232439</v>
      </c>
    </row>
    <row r="21" ht="15" customHeight="1" spans="2:204">
      <c r="B21" s="172">
        <v>45148</v>
      </c>
      <c r="C21" s="168">
        <v>715.76</v>
      </c>
      <c r="D21" s="149">
        <f t="shared" si="0"/>
        <v>7.1576</v>
      </c>
      <c r="E21" s="150">
        <f t="shared" si="1"/>
        <v>0.017661604</v>
      </c>
      <c r="F21" s="151">
        <f t="shared" si="2"/>
        <v>7.91047263798793</v>
      </c>
      <c r="H21" s="173">
        <v>45176</v>
      </c>
      <c r="I21" s="168" t="s">
        <v>3582</v>
      </c>
      <c r="J21" s="149">
        <f t="shared" si="3"/>
        <v>7.1986</v>
      </c>
      <c r="K21" s="150">
        <f t="shared" si="4"/>
        <v>0.0175538684337561</v>
      </c>
      <c r="L21" s="151">
        <f t="shared" si="5"/>
        <v>7.91369155113494</v>
      </c>
      <c r="N21" s="173">
        <v>45209</v>
      </c>
      <c r="O21" s="168">
        <v>717.81</v>
      </c>
      <c r="P21" s="149">
        <f t="shared" si="6"/>
        <v>7.1781</v>
      </c>
      <c r="Q21" s="150">
        <f t="shared" si="7"/>
        <v>0.0175901495162709</v>
      </c>
      <c r="R21" s="151">
        <f t="shared" si="8"/>
        <v>7.91992309942742</v>
      </c>
      <c r="T21" s="173">
        <v>45239</v>
      </c>
      <c r="U21" s="168">
        <v>717.72</v>
      </c>
      <c r="V21" s="149">
        <f t="shared" si="9"/>
        <v>7.1772</v>
      </c>
      <c r="W21" s="150">
        <f t="shared" si="10"/>
        <v>0.018026138</v>
      </c>
      <c r="X21" s="151">
        <f t="shared" si="11"/>
        <v>7.72933730314242</v>
      </c>
      <c r="Z21" s="173">
        <v>45268</v>
      </c>
      <c r="AA21" s="168">
        <v>711.23</v>
      </c>
      <c r="AB21" s="149">
        <f t="shared" si="12"/>
        <v>7.1123</v>
      </c>
      <c r="AC21" s="150">
        <f t="shared" si="13"/>
        <v>0.01805706</v>
      </c>
      <c r="AD21" s="151">
        <f t="shared" si="14"/>
        <v>7.78651082667154</v>
      </c>
      <c r="AF21" s="173">
        <v>45323</v>
      </c>
      <c r="AG21" s="168">
        <v>710.49</v>
      </c>
      <c r="AH21" s="149">
        <f t="shared" si="15"/>
        <v>7.1049</v>
      </c>
      <c r="AI21" s="150">
        <f t="shared" si="16"/>
        <v>0.017792011</v>
      </c>
      <c r="AJ21" s="151">
        <f t="shared" si="17"/>
        <v>7.91073783194384</v>
      </c>
      <c r="AL21" s="173">
        <v>45359</v>
      </c>
      <c r="AM21" s="168">
        <v>709.78</v>
      </c>
      <c r="AN21" s="149">
        <f t="shared" si="18"/>
        <v>7.0978</v>
      </c>
      <c r="AO21" s="150">
        <f t="shared" si="19"/>
        <v>0.017788214</v>
      </c>
      <c r="AP21" s="151">
        <f t="shared" si="20"/>
        <v>7.92034130487404</v>
      </c>
      <c r="AR21" s="173">
        <v>45391</v>
      </c>
      <c r="AS21" s="168">
        <v>709.56</v>
      </c>
      <c r="AT21" s="149">
        <f t="shared" si="21"/>
        <v>7.0956</v>
      </c>
      <c r="AU21" s="150">
        <f t="shared" si="22"/>
        <v>0.01738828</v>
      </c>
      <c r="AV21" s="151">
        <f t="shared" si="23"/>
        <v>8.10502297045663</v>
      </c>
      <c r="AX21" s="173">
        <v>45422</v>
      </c>
      <c r="AY21" s="168">
        <v>710.11</v>
      </c>
      <c r="AZ21" s="149">
        <f t="shared" si="24"/>
        <v>7.1011</v>
      </c>
      <c r="BA21" s="150">
        <f t="shared" si="25"/>
        <v>0.017095478</v>
      </c>
      <c r="BB21" s="151">
        <f t="shared" si="26"/>
        <v>8.23745628729958</v>
      </c>
      <c r="BD21" s="173">
        <v>45449</v>
      </c>
      <c r="BE21" s="168">
        <v>711.08</v>
      </c>
      <c r="BF21" s="149">
        <f t="shared" si="27"/>
        <v>7.1108</v>
      </c>
      <c r="BG21" s="150">
        <f t="shared" si="28"/>
        <v>0.017041581</v>
      </c>
      <c r="BH21" s="151">
        <f t="shared" si="29"/>
        <v>8.25223625747675</v>
      </c>
      <c r="BJ21" s="173">
        <v>45483</v>
      </c>
      <c r="BK21" s="168">
        <v>713.42</v>
      </c>
      <c r="BL21" s="149">
        <f t="shared" si="30"/>
        <v>7.1342</v>
      </c>
      <c r="BM21" s="150">
        <f t="shared" si="31"/>
        <v>0.017085255</v>
      </c>
      <c r="BN21" s="151">
        <f t="shared" si="32"/>
        <v>8.20414362570022</v>
      </c>
      <c r="BP21" s="173">
        <v>45513</v>
      </c>
      <c r="BQ21" s="168">
        <v>714.49</v>
      </c>
      <c r="BR21" s="149">
        <f t="shared" si="33"/>
        <v>7.1449</v>
      </c>
      <c r="BS21" s="150">
        <f t="shared" si="34"/>
        <v>0.017800721</v>
      </c>
      <c r="BT21" s="151">
        <f t="shared" si="35"/>
        <v>7.86260126475584</v>
      </c>
      <c r="BV21" s="147">
        <v>45540</v>
      </c>
      <c r="BW21" s="152">
        <v>709.89</v>
      </c>
      <c r="BX21" s="149">
        <f t="shared" si="36"/>
        <v>7.0989</v>
      </c>
      <c r="BY21" s="150">
        <f>BY$2</f>
        <v>0.017842805</v>
      </c>
      <c r="BZ21" s="151">
        <f t="shared" si="37"/>
        <v>7.89488507390157</v>
      </c>
      <c r="CB21" s="147">
        <v>45575</v>
      </c>
      <c r="CC21" s="152">
        <v>707.42</v>
      </c>
      <c r="CD21" s="149">
        <f t="shared" si="38"/>
        <v>7.0742</v>
      </c>
      <c r="CE21" s="150">
        <f>CE$2</f>
        <v>0.017174753</v>
      </c>
      <c r="CF21" s="151">
        <f t="shared" si="39"/>
        <v>8.23061270289635</v>
      </c>
      <c r="CH21" s="147">
        <v>45604</v>
      </c>
      <c r="CI21" s="177">
        <v>714.33</v>
      </c>
      <c r="CJ21" s="149">
        <f t="shared" si="40"/>
        <v>7.1433</v>
      </c>
      <c r="CK21" s="150">
        <f>CK$2</f>
        <v>0.017041581</v>
      </c>
      <c r="CL21" s="151">
        <f t="shared" si="41"/>
        <v>8.21469091031675</v>
      </c>
      <c r="CN21" s="147">
        <v>45636</v>
      </c>
      <c r="CO21" s="152">
        <v>718.96</v>
      </c>
      <c r="CP21" s="149">
        <f t="shared" si="42"/>
        <v>7.1896</v>
      </c>
      <c r="CQ21" s="150">
        <f>CQ$2</f>
        <v>0.0172920629439163</v>
      </c>
      <c r="CR21" s="151">
        <f t="shared" si="43"/>
        <v>8.04356292384841</v>
      </c>
      <c r="CT21" s="147"/>
      <c r="CU21" s="152"/>
      <c r="CV21" s="149"/>
      <c r="CW21" s="150"/>
      <c r="CX21" s="151"/>
      <c r="CZ21" s="147">
        <v>45695</v>
      </c>
      <c r="DA21" s="148">
        <v>716.99</v>
      </c>
      <c r="DB21" s="149">
        <f t="shared" si="78"/>
        <v>7.1699</v>
      </c>
      <c r="DC21" s="150">
        <f t="shared" si="79"/>
        <v>0.017245839442151</v>
      </c>
      <c r="DD21" s="151">
        <f t="shared" si="80"/>
        <v>8.08728155161432</v>
      </c>
      <c r="DF21" s="147">
        <v>45726</v>
      </c>
      <c r="DG21" s="152">
        <v>717.33</v>
      </c>
      <c r="DH21" s="149">
        <f t="shared" si="46"/>
        <v>7.1733</v>
      </c>
      <c r="DI21" s="150">
        <f>DI$2</f>
        <v>0.0174492662593682</v>
      </c>
      <c r="DJ21" s="151">
        <f t="shared" si="47"/>
        <v>7.98920998657083</v>
      </c>
      <c r="DL21" s="170">
        <v>45756</v>
      </c>
      <c r="DM21" s="152">
        <v>720.66</v>
      </c>
      <c r="DN21" s="149">
        <f t="shared" si="48"/>
        <v>7.2066</v>
      </c>
      <c r="DO21" s="150">
        <f>DO$2</f>
        <v>0.0178428048890828</v>
      </c>
      <c r="DP21" s="151">
        <f t="shared" si="49"/>
        <v>7.77689895366962</v>
      </c>
      <c r="DR21" s="170">
        <v>45786</v>
      </c>
      <c r="DS21" s="152">
        <v>720.95</v>
      </c>
      <c r="DT21" s="149">
        <f t="shared" si="50"/>
        <v>7.2095</v>
      </c>
      <c r="DU21" s="150">
        <f>DU$2</f>
        <v>0.0180001800021116</v>
      </c>
      <c r="DV21" s="151">
        <f t="shared" si="51"/>
        <v>7.70580484070162</v>
      </c>
      <c r="DX21" s="170">
        <v>45817</v>
      </c>
      <c r="DY21" s="152">
        <v>718.55</v>
      </c>
      <c r="DZ21" s="149">
        <f t="shared" si="52"/>
        <v>7.1855</v>
      </c>
      <c r="EA21" s="150">
        <f>EA$2</f>
        <v>0.0176937912492303</v>
      </c>
      <c r="EB21" s="151">
        <f t="shared" si="53"/>
        <v>7.86542342191206</v>
      </c>
      <c r="ED21" s="147">
        <v>45848</v>
      </c>
      <c r="EE21" s="152">
        <v>715.1</v>
      </c>
      <c r="EF21" s="149">
        <f t="shared" si="54"/>
        <v>7.151</v>
      </c>
      <c r="EG21" s="150">
        <f>EG$2</f>
        <v>0.0172650443272543</v>
      </c>
      <c r="EH21" s="151">
        <f t="shared" si="55"/>
        <v>8.09963641483793</v>
      </c>
      <c r="EJ21" s="147">
        <v>45877</v>
      </c>
      <c r="EK21" s="152">
        <v>713.82</v>
      </c>
      <c r="EL21" s="149">
        <f t="shared" si="56"/>
        <v>7.1382</v>
      </c>
      <c r="EM21" s="150">
        <f>EM$2</f>
        <v>0.0175675913070562</v>
      </c>
      <c r="EN21" s="151">
        <f t="shared" si="57"/>
        <v>7.97441932162434</v>
      </c>
      <c r="EP21" s="147">
        <v>45909</v>
      </c>
      <c r="EQ21" s="152">
        <v>710.08</v>
      </c>
      <c r="ER21" s="149">
        <f t="shared" si="58"/>
        <v>7.1008</v>
      </c>
      <c r="ES21" s="150">
        <f>ES$2</f>
        <v>0.0172251935680433</v>
      </c>
      <c r="ET21" s="151">
        <f t="shared" si="59"/>
        <v>8.17576892747774</v>
      </c>
      <c r="EV21" s="147">
        <v>45940</v>
      </c>
      <c r="EW21" s="148">
        <v>710.48</v>
      </c>
      <c r="EX21" s="149">
        <f t="shared" si="60"/>
        <v>7.1048</v>
      </c>
      <c r="EY21" s="150">
        <f>EY$2</f>
        <v>0.0169848495133702</v>
      </c>
      <c r="EZ21" s="151">
        <f t="shared" si="61"/>
        <v>8.28679202834589</v>
      </c>
      <c r="FB21" s="147">
        <v>45968</v>
      </c>
      <c r="FC21" s="148">
        <v>708.36</v>
      </c>
      <c r="FD21" s="149">
        <f t="shared" si="85"/>
        <v>7.0836</v>
      </c>
      <c r="FE21" s="150">
        <f>FE$2</f>
        <v>0.0170169318477886</v>
      </c>
      <c r="FF21" s="151">
        <f t="shared" si="84"/>
        <v>8.29592297672451</v>
      </c>
      <c r="FH21" s="147">
        <v>46001</v>
      </c>
      <c r="FI21" s="148">
        <v>707.53</v>
      </c>
      <c r="FJ21" s="149">
        <f t="shared" si="64"/>
        <v>7.0753</v>
      </c>
      <c r="FK21" s="150">
        <f>FK$2</f>
        <v>0.0170014536249532</v>
      </c>
      <c r="FL21" s="151">
        <f t="shared" si="65"/>
        <v>8.3132164003912</v>
      </c>
      <c r="FN21" s="147">
        <v>46031</v>
      </c>
      <c r="FO21" s="148">
        <v>701.28</v>
      </c>
      <c r="FP21" s="149">
        <f t="shared" si="66"/>
        <v>7.0128</v>
      </c>
      <c r="FQ21" s="150">
        <f>FQ$2</f>
        <v>0.0169495834638366</v>
      </c>
      <c r="FR21" s="151">
        <f t="shared" si="67"/>
        <v>8.41297342010628</v>
      </c>
      <c r="FT21" s="147"/>
      <c r="FU21" s="148"/>
      <c r="FV21" s="149"/>
      <c r="FW21" s="150"/>
      <c r="FX21" s="151"/>
      <c r="FZ21" s="147">
        <v>46091</v>
      </c>
      <c r="GA21" s="148">
        <v>689.82</v>
      </c>
      <c r="GB21" s="149">
        <f t="shared" si="81"/>
        <v>6.8982</v>
      </c>
      <c r="GC21" s="150">
        <f t="shared" si="82"/>
        <v>0.0164985192582434</v>
      </c>
      <c r="GD21" s="151">
        <f t="shared" si="83"/>
        <v>8.78656751018033</v>
      </c>
      <c r="GF21" s="147">
        <v>46121</v>
      </c>
      <c r="GG21" s="148">
        <v>686.49</v>
      </c>
      <c r="GH21" s="149">
        <f t="shared" si="72"/>
        <v>6.8649</v>
      </c>
      <c r="GI21" s="150">
        <f>GI$2</f>
        <v>0.0162156026526111</v>
      </c>
      <c r="GJ21" s="151">
        <f t="shared" si="73"/>
        <v>8.98323355052433</v>
      </c>
      <c r="GL21" s="147">
        <v>46150</v>
      </c>
      <c r="GM21" s="148">
        <v>685.02</v>
      </c>
      <c r="GN21" s="149">
        <f t="shared" si="74"/>
        <v>6.8502</v>
      </c>
      <c r="GO21" s="150">
        <f>GO$2</f>
        <v>0.0162716718327073</v>
      </c>
      <c r="GP21" s="151">
        <f t="shared" si="75"/>
        <v>8.97148988362569</v>
      </c>
      <c r="GR21" s="147">
        <v>46181</v>
      </c>
      <c r="GS21" s="148">
        <v>681.98</v>
      </c>
      <c r="GT21" s="149">
        <f t="shared" si="76"/>
        <v>6.8198</v>
      </c>
      <c r="GU21" s="150">
        <f>GU$2</f>
        <v>0.0163221336297023</v>
      </c>
      <c r="GV21" s="151">
        <f t="shared" si="77"/>
        <v>8.98362122034665</v>
      </c>
    </row>
    <row r="22" ht="15" customHeight="1" spans="2:204">
      <c r="B22" s="172">
        <v>45147</v>
      </c>
      <c r="C22" s="168">
        <v>715.88</v>
      </c>
      <c r="D22" s="149">
        <f t="shared" si="0"/>
        <v>7.1588</v>
      </c>
      <c r="E22" s="150">
        <f t="shared" si="1"/>
        <v>0.017661604</v>
      </c>
      <c r="F22" s="151">
        <f t="shared" si="2"/>
        <v>7.90914663821624</v>
      </c>
      <c r="H22" s="173">
        <v>45175</v>
      </c>
      <c r="I22" s="168" t="s">
        <v>3762</v>
      </c>
      <c r="J22" s="149">
        <f t="shared" si="3"/>
        <v>7.1969</v>
      </c>
      <c r="K22" s="150">
        <f t="shared" si="4"/>
        <v>0.0175538684337561</v>
      </c>
      <c r="L22" s="151">
        <f t="shared" si="5"/>
        <v>7.91556086648418</v>
      </c>
      <c r="N22" s="173">
        <v>45208</v>
      </c>
      <c r="O22" s="168">
        <v>717.89</v>
      </c>
      <c r="P22" s="149">
        <f t="shared" si="6"/>
        <v>7.1789</v>
      </c>
      <c r="Q22" s="150">
        <f t="shared" si="7"/>
        <v>0.0175901495162709</v>
      </c>
      <c r="R22" s="151">
        <f t="shared" si="8"/>
        <v>7.91904052152836</v>
      </c>
      <c r="T22" s="173">
        <v>45238</v>
      </c>
      <c r="U22" s="168">
        <v>717.73</v>
      </c>
      <c r="V22" s="149">
        <f t="shared" si="9"/>
        <v>7.1773</v>
      </c>
      <c r="W22" s="150">
        <f t="shared" si="10"/>
        <v>0.018026138</v>
      </c>
      <c r="X22" s="151">
        <f t="shared" si="11"/>
        <v>7.72922961170827</v>
      </c>
      <c r="Z22" s="173">
        <v>45267</v>
      </c>
      <c r="AA22" s="168">
        <v>711.76</v>
      </c>
      <c r="AB22" s="149">
        <f t="shared" si="12"/>
        <v>7.1176</v>
      </c>
      <c r="AC22" s="150">
        <f t="shared" si="13"/>
        <v>0.01805706</v>
      </c>
      <c r="AD22" s="151">
        <f t="shared" si="14"/>
        <v>7.78071273358099</v>
      </c>
      <c r="AF22" s="173"/>
      <c r="AG22" s="168"/>
      <c r="AH22" s="149"/>
      <c r="AI22" s="150"/>
      <c r="AJ22" s="151"/>
      <c r="AL22" s="173">
        <v>45358</v>
      </c>
      <c r="AM22" s="168">
        <v>710.02</v>
      </c>
      <c r="AN22" s="149">
        <f t="shared" si="18"/>
        <v>7.1002</v>
      </c>
      <c r="AO22" s="150">
        <f t="shared" si="19"/>
        <v>0.017788214</v>
      </c>
      <c r="AP22" s="151">
        <f t="shared" si="20"/>
        <v>7.91766408181953</v>
      </c>
      <c r="AR22" s="173">
        <v>45390</v>
      </c>
      <c r="AS22" s="168">
        <v>709.47</v>
      </c>
      <c r="AT22" s="149">
        <f t="shared" si="21"/>
        <v>7.0947</v>
      </c>
      <c r="AU22" s="150">
        <f t="shared" si="22"/>
        <v>0.01738828</v>
      </c>
      <c r="AV22" s="151">
        <f t="shared" si="23"/>
        <v>8.10605113523786</v>
      </c>
      <c r="AX22" s="173">
        <v>45421</v>
      </c>
      <c r="AY22" s="168">
        <v>710.28</v>
      </c>
      <c r="AZ22" s="149">
        <f t="shared" si="24"/>
        <v>7.1028</v>
      </c>
      <c r="BA22" s="150">
        <f t="shared" si="25"/>
        <v>0.017095478</v>
      </c>
      <c r="BB22" s="151">
        <f t="shared" si="26"/>
        <v>8.2354847161321</v>
      </c>
      <c r="BD22" s="173">
        <v>45448</v>
      </c>
      <c r="BE22" s="168">
        <v>710.97</v>
      </c>
      <c r="BF22" s="149">
        <f t="shared" si="27"/>
        <v>7.1097</v>
      </c>
      <c r="BG22" s="150">
        <f t="shared" si="28"/>
        <v>0.017041581</v>
      </c>
      <c r="BH22" s="151">
        <f t="shared" si="29"/>
        <v>8.2535130286321</v>
      </c>
      <c r="BJ22" s="173">
        <v>45482</v>
      </c>
      <c r="BK22" s="168">
        <v>713.1</v>
      </c>
      <c r="BL22" s="149">
        <f t="shared" si="30"/>
        <v>7.131</v>
      </c>
      <c r="BM22" s="150">
        <f t="shared" si="31"/>
        <v>0.017085255</v>
      </c>
      <c r="BN22" s="151">
        <f t="shared" si="32"/>
        <v>8.207825193447</v>
      </c>
      <c r="BP22" s="173">
        <v>45512</v>
      </c>
      <c r="BQ22" s="168">
        <v>714.6</v>
      </c>
      <c r="BR22" s="149">
        <f t="shared" si="33"/>
        <v>7.146</v>
      </c>
      <c r="BS22" s="150">
        <f t="shared" si="34"/>
        <v>0.017800721</v>
      </c>
      <c r="BT22" s="151">
        <f t="shared" si="35"/>
        <v>7.86139095669661</v>
      </c>
      <c r="BV22" s="147">
        <v>45539</v>
      </c>
      <c r="BW22" s="152">
        <v>711.48</v>
      </c>
      <c r="BX22" s="149">
        <f t="shared" si="36"/>
        <v>7.1148</v>
      </c>
      <c r="BY22" s="150">
        <f>BY$2</f>
        <v>0.017842805</v>
      </c>
      <c r="BZ22" s="151">
        <f t="shared" si="37"/>
        <v>7.8772417567774</v>
      </c>
      <c r="CB22" s="147">
        <v>45574</v>
      </c>
      <c r="CC22" s="152">
        <v>705.68</v>
      </c>
      <c r="CD22" s="149">
        <f t="shared" si="38"/>
        <v>7.0568</v>
      </c>
      <c r="CE22" s="150">
        <f>CE$2</f>
        <v>0.017174753</v>
      </c>
      <c r="CF22" s="151">
        <f t="shared" si="39"/>
        <v>8.25090698090202</v>
      </c>
      <c r="CH22" s="147">
        <v>45603</v>
      </c>
      <c r="CI22" s="177">
        <v>716.59</v>
      </c>
      <c r="CJ22" s="149">
        <f t="shared" si="40"/>
        <v>7.1659</v>
      </c>
      <c r="CK22" s="150">
        <f>CK$2</f>
        <v>0.017041581</v>
      </c>
      <c r="CL22" s="151">
        <f t="shared" si="41"/>
        <v>8.18878320652893</v>
      </c>
      <c r="CN22" s="147">
        <v>45635</v>
      </c>
      <c r="CO22" s="152">
        <v>718.7</v>
      </c>
      <c r="CP22" s="149">
        <f t="shared" si="42"/>
        <v>7.187</v>
      </c>
      <c r="CQ22" s="150">
        <f>CQ$2</f>
        <v>0.0172920629439163</v>
      </c>
      <c r="CR22" s="151">
        <f t="shared" si="43"/>
        <v>8.04647279773209</v>
      </c>
      <c r="CT22" s="147"/>
      <c r="CU22" s="152"/>
      <c r="CV22" s="149"/>
      <c r="CW22" s="150"/>
      <c r="CX22" s="151"/>
      <c r="CZ22" s="147">
        <v>45694</v>
      </c>
      <c r="DA22" s="148">
        <v>716.91</v>
      </c>
      <c r="DB22" s="149">
        <f t="shared" si="78"/>
        <v>7.1691</v>
      </c>
      <c r="DC22" s="150">
        <f t="shared" si="79"/>
        <v>0.017245839442151</v>
      </c>
      <c r="DD22" s="151">
        <f t="shared" si="80"/>
        <v>8.08818401151044</v>
      </c>
      <c r="DF22" s="147">
        <v>45723</v>
      </c>
      <c r="DG22" s="152">
        <v>717.05</v>
      </c>
      <c r="DH22" s="149">
        <f t="shared" si="46"/>
        <v>7.1705</v>
      </c>
      <c r="DI22" s="150">
        <f>DI$2</f>
        <v>0.0174492662593682</v>
      </c>
      <c r="DJ22" s="151">
        <f t="shared" si="47"/>
        <v>7.99232968365784</v>
      </c>
      <c r="DL22" s="170">
        <v>45755</v>
      </c>
      <c r="DM22" s="152">
        <v>720.38</v>
      </c>
      <c r="DN22" s="149">
        <f t="shared" si="48"/>
        <v>7.2038</v>
      </c>
      <c r="DO22" s="150">
        <f>DO$2</f>
        <v>0.0178428048890828</v>
      </c>
      <c r="DP22" s="151">
        <f t="shared" si="49"/>
        <v>7.77992170792019</v>
      </c>
      <c r="DR22" s="170">
        <v>45785</v>
      </c>
      <c r="DS22" s="152">
        <v>720.73</v>
      </c>
      <c r="DT22" s="149">
        <f t="shared" si="50"/>
        <v>7.2073</v>
      </c>
      <c r="DU22" s="150">
        <f>DU$2</f>
        <v>0.0180001800021116</v>
      </c>
      <c r="DV22" s="151">
        <f t="shared" si="51"/>
        <v>7.7081570073451</v>
      </c>
      <c r="DX22" s="170">
        <v>45814</v>
      </c>
      <c r="DY22" s="152">
        <v>718.45</v>
      </c>
      <c r="DZ22" s="149">
        <f t="shared" si="52"/>
        <v>7.1845</v>
      </c>
      <c r="EA22" s="150">
        <f>EA$2</f>
        <v>0.0176937912492303</v>
      </c>
      <c r="EB22" s="151">
        <f t="shared" si="53"/>
        <v>7.86651819864279</v>
      </c>
      <c r="ED22" s="147">
        <v>45847</v>
      </c>
      <c r="EE22" s="152">
        <v>715.41</v>
      </c>
      <c r="EF22" s="149">
        <f t="shared" si="54"/>
        <v>7.1541</v>
      </c>
      <c r="EG22" s="150">
        <f>EG$2</f>
        <v>0.0172650443272543</v>
      </c>
      <c r="EH22" s="151">
        <f t="shared" si="55"/>
        <v>8.09612669692988</v>
      </c>
      <c r="EJ22" s="147">
        <v>45876</v>
      </c>
      <c r="EK22" s="152">
        <v>713.45</v>
      </c>
      <c r="EL22" s="149">
        <f t="shared" si="56"/>
        <v>7.1345</v>
      </c>
      <c r="EM22" s="150">
        <f>EM$2</f>
        <v>0.0175675913070562</v>
      </c>
      <c r="EN22" s="151">
        <f t="shared" si="57"/>
        <v>7.97855490947072</v>
      </c>
      <c r="EP22" s="147">
        <v>45908</v>
      </c>
      <c r="EQ22" s="152">
        <v>710.29</v>
      </c>
      <c r="ER22" s="149">
        <f t="shared" si="58"/>
        <v>7.1029</v>
      </c>
      <c r="ES22" s="150">
        <f>ES$2</f>
        <v>0.0172251935680433</v>
      </c>
      <c r="ET22" s="151">
        <f t="shared" si="59"/>
        <v>8.17335172960818</v>
      </c>
      <c r="EV22" s="147">
        <v>45939</v>
      </c>
      <c r="EW22" s="148">
        <v>711.02</v>
      </c>
      <c r="EX22" s="149">
        <f t="shared" si="60"/>
        <v>7.1102</v>
      </c>
      <c r="EY22" s="150">
        <f>EY$2</f>
        <v>0.0169848495133702</v>
      </c>
      <c r="EZ22" s="151">
        <f t="shared" si="61"/>
        <v>8.28049843928326</v>
      </c>
      <c r="FB22" s="147">
        <v>45967</v>
      </c>
      <c r="FC22" s="148">
        <v>708.65</v>
      </c>
      <c r="FD22" s="149">
        <f t="shared" si="85"/>
        <v>7.0865</v>
      </c>
      <c r="FE22" s="150">
        <f>FE$2</f>
        <v>0.0170169318477886</v>
      </c>
      <c r="FF22" s="151">
        <f t="shared" si="84"/>
        <v>8.29252804599249</v>
      </c>
      <c r="FH22" s="147">
        <v>46000</v>
      </c>
      <c r="FI22" s="148">
        <v>707.73</v>
      </c>
      <c r="FJ22" s="149">
        <f t="shared" si="64"/>
        <v>7.0773</v>
      </c>
      <c r="FK22" s="150">
        <f>FK$2</f>
        <v>0.0170014536249532</v>
      </c>
      <c r="FL22" s="151">
        <f t="shared" si="65"/>
        <v>8.31086713827135</v>
      </c>
      <c r="FN22" s="147">
        <v>46030</v>
      </c>
      <c r="FO22" s="148">
        <v>701.97</v>
      </c>
      <c r="FP22" s="149">
        <f t="shared" si="66"/>
        <v>7.0197</v>
      </c>
      <c r="FQ22" s="150">
        <f>FQ$2</f>
        <v>0.0169495834638366</v>
      </c>
      <c r="FR22" s="151">
        <f t="shared" si="67"/>
        <v>8.40470390479954</v>
      </c>
      <c r="FT22" s="147"/>
      <c r="FU22" s="148"/>
      <c r="FV22" s="149"/>
      <c r="FW22" s="150"/>
      <c r="FX22" s="151"/>
      <c r="FZ22" s="147">
        <v>46090</v>
      </c>
      <c r="GA22" s="148">
        <v>691.58</v>
      </c>
      <c r="GB22" s="149">
        <f t="shared" si="81"/>
        <v>6.9158</v>
      </c>
      <c r="GC22" s="150">
        <f t="shared" si="82"/>
        <v>0.0164985192582434</v>
      </c>
      <c r="GD22" s="151">
        <f t="shared" si="83"/>
        <v>8.76420659919691</v>
      </c>
      <c r="GF22" s="147">
        <v>46120</v>
      </c>
      <c r="GG22" s="148">
        <v>686.8</v>
      </c>
      <c r="GH22" s="149">
        <f t="shared" si="72"/>
        <v>6.868</v>
      </c>
      <c r="GI22" s="150">
        <f>GI$2</f>
        <v>0.0162156026526111</v>
      </c>
      <c r="GJ22" s="151">
        <f t="shared" si="73"/>
        <v>8.97917880037777</v>
      </c>
      <c r="GL22" s="147">
        <v>46149</v>
      </c>
      <c r="GM22" s="148">
        <v>684.87</v>
      </c>
      <c r="GN22" s="149">
        <f t="shared" si="74"/>
        <v>6.8487</v>
      </c>
      <c r="GO22" s="150">
        <f>GO$2</f>
        <v>0.0162716718327073</v>
      </c>
      <c r="GP22" s="151">
        <f t="shared" si="75"/>
        <v>8.97345481636116</v>
      </c>
      <c r="GR22" s="147">
        <v>46178</v>
      </c>
      <c r="GS22" s="148">
        <v>681.57</v>
      </c>
      <c r="GT22" s="149">
        <f t="shared" si="76"/>
        <v>6.8157</v>
      </c>
      <c r="GU22" s="150">
        <f>GU$2</f>
        <v>0.0163221336297023</v>
      </c>
      <c r="GV22" s="151">
        <f t="shared" si="77"/>
        <v>8.98902533833943</v>
      </c>
    </row>
    <row r="23" ht="15" customHeight="1" spans="2:204">
      <c r="B23" s="172">
        <v>45146</v>
      </c>
      <c r="C23" s="168">
        <v>715.65</v>
      </c>
      <c r="D23" s="149">
        <f t="shared" si="0"/>
        <v>7.1565</v>
      </c>
      <c r="E23" s="150">
        <f t="shared" si="1"/>
        <v>0.017661604</v>
      </c>
      <c r="F23" s="151">
        <f t="shared" si="2"/>
        <v>7.91168852842345</v>
      </c>
      <c r="H23" s="173">
        <v>45174</v>
      </c>
      <c r="I23" s="168" t="s">
        <v>3804</v>
      </c>
      <c r="J23" s="149">
        <f t="shared" si="3"/>
        <v>7.1783</v>
      </c>
      <c r="K23" s="150">
        <f t="shared" si="4"/>
        <v>0.0175538684337561</v>
      </c>
      <c r="L23" s="151">
        <f t="shared" si="5"/>
        <v>7.93607121463299</v>
      </c>
      <c r="N23" s="173"/>
      <c r="O23" s="168"/>
      <c r="P23" s="149"/>
      <c r="Q23" s="150"/>
      <c r="R23" s="151"/>
      <c r="T23" s="173">
        <v>45237</v>
      </c>
      <c r="U23" s="168">
        <v>717.76</v>
      </c>
      <c r="V23" s="149">
        <f t="shared" si="9"/>
        <v>7.1776</v>
      </c>
      <c r="W23" s="150">
        <f t="shared" si="10"/>
        <v>0.018026138</v>
      </c>
      <c r="X23" s="151">
        <f t="shared" si="11"/>
        <v>7.72890655541041</v>
      </c>
      <c r="Z23" s="173">
        <v>45266</v>
      </c>
      <c r="AA23" s="168">
        <v>711.4</v>
      </c>
      <c r="AB23" s="149">
        <f t="shared" si="12"/>
        <v>7.114</v>
      </c>
      <c r="AC23" s="150">
        <f t="shared" si="13"/>
        <v>0.01805706</v>
      </c>
      <c r="AD23" s="151">
        <f t="shared" si="14"/>
        <v>7.78465011983919</v>
      </c>
      <c r="AF23" s="173"/>
      <c r="AG23" s="168"/>
      <c r="AH23" s="149"/>
      <c r="AI23" s="150"/>
      <c r="AJ23" s="151"/>
      <c r="AL23" s="173">
        <v>45357</v>
      </c>
      <c r="AM23" s="168">
        <v>710.16</v>
      </c>
      <c r="AN23" s="149">
        <f t="shared" si="18"/>
        <v>7.1016</v>
      </c>
      <c r="AO23" s="150">
        <f t="shared" si="19"/>
        <v>0.017788214</v>
      </c>
      <c r="AP23" s="151">
        <f t="shared" si="20"/>
        <v>7.91610320402937</v>
      </c>
      <c r="AR23" s="173">
        <v>45385</v>
      </c>
      <c r="AS23" s="168">
        <v>709.49</v>
      </c>
      <c r="AT23" s="149">
        <f t="shared" si="21"/>
        <v>7.0949</v>
      </c>
      <c r="AU23" s="150">
        <f t="shared" si="22"/>
        <v>0.01738828</v>
      </c>
      <c r="AV23" s="151">
        <f t="shared" si="23"/>
        <v>8.10582263163286</v>
      </c>
      <c r="AX23" s="173">
        <v>45420</v>
      </c>
      <c r="AY23" s="168">
        <v>710.16</v>
      </c>
      <c r="AZ23" s="149">
        <f t="shared" si="24"/>
        <v>7.1016</v>
      </c>
      <c r="BA23" s="150">
        <f t="shared" si="25"/>
        <v>0.017095478</v>
      </c>
      <c r="BB23" s="151">
        <f t="shared" si="26"/>
        <v>8.23687631544202</v>
      </c>
      <c r="BD23" s="173">
        <v>45447</v>
      </c>
      <c r="BE23" s="168">
        <v>710.83</v>
      </c>
      <c r="BF23" s="149">
        <f t="shared" si="27"/>
        <v>7.1083</v>
      </c>
      <c r="BG23" s="150">
        <f t="shared" si="28"/>
        <v>0.017041581</v>
      </c>
      <c r="BH23" s="151">
        <f t="shared" si="29"/>
        <v>8.25513858161102</v>
      </c>
      <c r="BJ23" s="173">
        <v>45481</v>
      </c>
      <c r="BK23" s="168">
        <v>712.86</v>
      </c>
      <c r="BL23" s="149">
        <f t="shared" si="30"/>
        <v>7.1286</v>
      </c>
      <c r="BM23" s="150">
        <f t="shared" si="31"/>
        <v>0.017085255</v>
      </c>
      <c r="BN23" s="151">
        <f t="shared" si="32"/>
        <v>8.21058853834842</v>
      </c>
      <c r="BP23" s="173">
        <v>45511</v>
      </c>
      <c r="BQ23" s="168">
        <v>713.86</v>
      </c>
      <c r="BR23" s="149">
        <f t="shared" si="33"/>
        <v>7.1386</v>
      </c>
      <c r="BS23" s="150">
        <f t="shared" si="34"/>
        <v>0.017800721</v>
      </c>
      <c r="BT23" s="151">
        <f t="shared" si="35"/>
        <v>7.86954021468551</v>
      </c>
      <c r="BV23" s="147">
        <v>45538</v>
      </c>
      <c r="BW23" s="152">
        <v>711.12</v>
      </c>
      <c r="BX23" s="149">
        <f t="shared" si="36"/>
        <v>7.1112</v>
      </c>
      <c r="BY23" s="150">
        <f>BY$2</f>
        <v>0.017842805</v>
      </c>
      <c r="BZ23" s="151">
        <f t="shared" si="37"/>
        <v>7.88122956056923</v>
      </c>
      <c r="CB23" s="147">
        <v>45573</v>
      </c>
      <c r="CC23" s="152">
        <v>707.09</v>
      </c>
      <c r="CD23" s="149">
        <f t="shared" si="38"/>
        <v>7.0709</v>
      </c>
      <c r="CE23" s="150">
        <f>CE$2</f>
        <v>0.017174753</v>
      </c>
      <c r="CF23" s="151">
        <f t="shared" si="39"/>
        <v>8.23445394261401</v>
      </c>
      <c r="CH23" s="147">
        <v>45602</v>
      </c>
      <c r="CI23" s="177">
        <v>709.93</v>
      </c>
      <c r="CJ23" s="149">
        <f t="shared" si="40"/>
        <v>7.0993</v>
      </c>
      <c r="CK23" s="150">
        <f>CK$2</f>
        <v>0.017041581</v>
      </c>
      <c r="CL23" s="151">
        <f t="shared" si="41"/>
        <v>8.26560387357425</v>
      </c>
      <c r="CN23" s="147">
        <v>45632</v>
      </c>
      <c r="CO23" s="152">
        <v>718.48</v>
      </c>
      <c r="CP23" s="149">
        <f t="shared" si="42"/>
        <v>7.1848</v>
      </c>
      <c r="CQ23" s="150">
        <f>CQ$2</f>
        <v>0.0172920629439163</v>
      </c>
      <c r="CR23" s="151">
        <f t="shared" si="43"/>
        <v>8.04893664365056</v>
      </c>
      <c r="CT23" s="147"/>
      <c r="CU23" s="152"/>
      <c r="CV23" s="149"/>
      <c r="CW23" s="150"/>
      <c r="CX23" s="151"/>
      <c r="CZ23" s="147">
        <v>45693</v>
      </c>
      <c r="DA23" s="148">
        <v>716.93</v>
      </c>
      <c r="DB23" s="149">
        <f t="shared" si="78"/>
        <v>7.1693</v>
      </c>
      <c r="DC23" s="150">
        <f t="shared" si="79"/>
        <v>0.017245839442151</v>
      </c>
      <c r="DD23" s="151">
        <f t="shared" si="80"/>
        <v>8.08795837765465</v>
      </c>
      <c r="DF23" s="147">
        <v>45722</v>
      </c>
      <c r="DG23" s="152">
        <v>716.92</v>
      </c>
      <c r="DH23" s="149">
        <f t="shared" si="46"/>
        <v>7.1692</v>
      </c>
      <c r="DI23" s="150">
        <f>DI$2</f>
        <v>0.0174492662593682</v>
      </c>
      <c r="DJ23" s="151">
        <f t="shared" si="47"/>
        <v>7.99377894279257</v>
      </c>
      <c r="DL23" s="170">
        <v>45754</v>
      </c>
      <c r="DM23" s="152">
        <v>719.8</v>
      </c>
      <c r="DN23" s="149">
        <f t="shared" si="48"/>
        <v>7.198</v>
      </c>
      <c r="DO23" s="150">
        <f>DO$2</f>
        <v>0.0178428048890828</v>
      </c>
      <c r="DP23" s="151">
        <f t="shared" si="49"/>
        <v>7.78619060843505</v>
      </c>
      <c r="DR23" s="170">
        <v>45784</v>
      </c>
      <c r="DS23" s="152">
        <v>720.05</v>
      </c>
      <c r="DT23" s="149">
        <f t="shared" si="50"/>
        <v>7.2005</v>
      </c>
      <c r="DU23" s="150">
        <f>DU$2</f>
        <v>0.0180001800021116</v>
      </c>
      <c r="DV23" s="151">
        <f t="shared" si="51"/>
        <v>7.71543642789228</v>
      </c>
      <c r="DX23" s="170">
        <v>45813</v>
      </c>
      <c r="DY23" s="152">
        <v>718.65</v>
      </c>
      <c r="DZ23" s="149">
        <f t="shared" si="52"/>
        <v>7.1865</v>
      </c>
      <c r="EA23" s="150">
        <f>EA$2</f>
        <v>0.0176937912492303</v>
      </c>
      <c r="EB23" s="151">
        <f t="shared" si="53"/>
        <v>7.86432894985725</v>
      </c>
      <c r="ED23" s="147">
        <v>45846</v>
      </c>
      <c r="EE23" s="152">
        <v>715.34</v>
      </c>
      <c r="EF23" s="149">
        <f t="shared" si="54"/>
        <v>7.1534</v>
      </c>
      <c r="EG23" s="150">
        <f>EG$2</f>
        <v>0.0172650443272543</v>
      </c>
      <c r="EH23" s="151">
        <f t="shared" si="55"/>
        <v>8.09691894798362</v>
      </c>
      <c r="EJ23" s="147">
        <v>45875</v>
      </c>
      <c r="EK23" s="152">
        <v>714.09</v>
      </c>
      <c r="EL23" s="149">
        <f t="shared" si="56"/>
        <v>7.1409</v>
      </c>
      <c r="EM23" s="150">
        <f>EM$2</f>
        <v>0.0175675913070562</v>
      </c>
      <c r="EN23" s="151">
        <f t="shared" si="57"/>
        <v>7.97140416496785</v>
      </c>
      <c r="EP23" s="147">
        <v>45905</v>
      </c>
      <c r="EQ23" s="152">
        <v>710.64</v>
      </c>
      <c r="ER23" s="149">
        <f t="shared" si="58"/>
        <v>7.1064</v>
      </c>
      <c r="ES23" s="150">
        <f>ES$2</f>
        <v>0.0172251935680433</v>
      </c>
      <c r="ET23" s="151">
        <f t="shared" si="59"/>
        <v>8.16932624116768</v>
      </c>
      <c r="EV23" s="147"/>
      <c r="EW23" s="152"/>
      <c r="EX23" s="149"/>
      <c r="EY23" s="150"/>
      <c r="EZ23" s="151"/>
      <c r="FB23" s="147">
        <v>45966</v>
      </c>
      <c r="FC23" s="148">
        <v>709.01</v>
      </c>
      <c r="FD23" s="149">
        <f t="shared" si="85"/>
        <v>7.0901</v>
      </c>
      <c r="FE23" s="150">
        <f>FE$2</f>
        <v>0.0170169318477886</v>
      </c>
      <c r="FF23" s="151">
        <f t="shared" si="84"/>
        <v>8.28831751285959</v>
      </c>
      <c r="FH23" s="147">
        <v>45999</v>
      </c>
      <c r="FI23" s="148">
        <v>707.64</v>
      </c>
      <c r="FJ23" s="149">
        <f t="shared" si="64"/>
        <v>7.0764</v>
      </c>
      <c r="FK23" s="150">
        <f>FK$2</f>
        <v>0.0170014536249532</v>
      </c>
      <c r="FL23" s="151">
        <f t="shared" si="65"/>
        <v>8.31192414189247</v>
      </c>
      <c r="FN23" s="147">
        <v>46029</v>
      </c>
      <c r="FO23" s="148">
        <v>701.87</v>
      </c>
      <c r="FP23" s="149">
        <f t="shared" si="66"/>
        <v>7.0187</v>
      </c>
      <c r="FQ23" s="150">
        <f>FQ$2</f>
        <v>0.0169495834638366</v>
      </c>
      <c r="FR23" s="151">
        <f t="shared" si="67"/>
        <v>8.40590137782229</v>
      </c>
      <c r="FT23" s="147"/>
      <c r="FU23" s="148"/>
      <c r="FV23" s="149"/>
      <c r="FW23" s="150"/>
      <c r="FX23" s="151"/>
      <c r="FZ23" s="147">
        <v>46087</v>
      </c>
      <c r="GA23" s="148">
        <v>690.25</v>
      </c>
      <c r="GB23" s="149">
        <f t="shared" si="81"/>
        <v>6.9025</v>
      </c>
      <c r="GC23" s="150">
        <f t="shared" si="82"/>
        <v>0.0164985192582434</v>
      </c>
      <c r="GD23" s="151">
        <f t="shared" si="83"/>
        <v>8.78109380640724</v>
      </c>
      <c r="GF23" s="147">
        <v>46119</v>
      </c>
      <c r="GG23" s="148">
        <v>688.54</v>
      </c>
      <c r="GH23" s="149">
        <f t="shared" si="72"/>
        <v>6.8854</v>
      </c>
      <c r="GI23" s="150">
        <f>GI$2</f>
        <v>0.0162156026526111</v>
      </c>
      <c r="GJ23" s="151">
        <f t="shared" si="73"/>
        <v>8.95648764065915</v>
      </c>
      <c r="GL23" s="147">
        <v>46148</v>
      </c>
      <c r="GM23" s="148">
        <v>685.62</v>
      </c>
      <c r="GN23" s="149">
        <f t="shared" si="74"/>
        <v>6.8562</v>
      </c>
      <c r="GO23" s="150">
        <f>GO$2</f>
        <v>0.0162716718327073</v>
      </c>
      <c r="GP23" s="151">
        <f t="shared" si="75"/>
        <v>8.9636387504467</v>
      </c>
      <c r="GR23" s="147">
        <v>46177</v>
      </c>
      <c r="GS23" s="148">
        <v>682.03</v>
      </c>
      <c r="GT23" s="149">
        <f t="shared" si="76"/>
        <v>6.8203</v>
      </c>
      <c r="GU23" s="150">
        <f>GU$2</f>
        <v>0.0163221336297023</v>
      </c>
      <c r="GV23" s="151">
        <f t="shared" si="77"/>
        <v>8.98296262606044</v>
      </c>
    </row>
    <row r="24" ht="15" customHeight="1" spans="2:204">
      <c r="B24" s="172">
        <v>45145</v>
      </c>
      <c r="C24" s="168">
        <v>713.8</v>
      </c>
      <c r="D24" s="149">
        <f t="shared" si="0"/>
        <v>7.138</v>
      </c>
      <c r="E24" s="150">
        <f t="shared" si="1"/>
        <v>0.017661604</v>
      </c>
      <c r="F24" s="151">
        <f t="shared" si="2"/>
        <v>7.93219374525952</v>
      </c>
      <c r="H24" s="173">
        <v>45173</v>
      </c>
      <c r="I24" s="168" t="s">
        <v>3440</v>
      </c>
      <c r="J24" s="149">
        <f t="shared" si="3"/>
        <v>7.1786</v>
      </c>
      <c r="K24" s="150">
        <f t="shared" si="4"/>
        <v>0.0175538684337561</v>
      </c>
      <c r="L24" s="151">
        <f t="shared" si="5"/>
        <v>7.93573955924553</v>
      </c>
      <c r="N24" s="173"/>
      <c r="O24" s="168"/>
      <c r="P24" s="149"/>
      <c r="Q24" s="150"/>
      <c r="R24" s="151"/>
      <c r="T24" s="173">
        <v>45236</v>
      </c>
      <c r="U24" s="168">
        <v>717.8</v>
      </c>
      <c r="V24" s="149">
        <f t="shared" si="9"/>
        <v>7.178</v>
      </c>
      <c r="W24" s="150">
        <f t="shared" si="10"/>
        <v>0.018026138</v>
      </c>
      <c r="X24" s="151">
        <f t="shared" si="11"/>
        <v>7.72847585568595</v>
      </c>
      <c r="Z24" s="173">
        <v>45265</v>
      </c>
      <c r="AA24" s="168">
        <v>711.27</v>
      </c>
      <c r="AB24" s="149">
        <f t="shared" si="12"/>
        <v>7.1127</v>
      </c>
      <c r="AC24" s="150">
        <f t="shared" si="13"/>
        <v>0.01805706</v>
      </c>
      <c r="AD24" s="151">
        <f t="shared" si="14"/>
        <v>7.78607293327935</v>
      </c>
      <c r="AF24" s="173"/>
      <c r="AG24" s="168"/>
      <c r="AH24" s="149"/>
      <c r="AI24" s="150"/>
      <c r="AJ24" s="151"/>
      <c r="AL24" s="173">
        <v>45356</v>
      </c>
      <c r="AM24" s="168">
        <v>710.27</v>
      </c>
      <c r="AN24" s="149">
        <f t="shared" si="18"/>
        <v>7.1027</v>
      </c>
      <c r="AO24" s="150">
        <f t="shared" si="19"/>
        <v>0.017788214</v>
      </c>
      <c r="AP24" s="151">
        <f t="shared" si="20"/>
        <v>7.91487723171963</v>
      </c>
      <c r="AR24" s="173">
        <v>45384</v>
      </c>
      <c r="AS24" s="168">
        <v>709.57</v>
      </c>
      <c r="AT24" s="149">
        <f t="shared" si="21"/>
        <v>7.0957</v>
      </c>
      <c r="AU24" s="150">
        <f t="shared" si="22"/>
        <v>0.01738828</v>
      </c>
      <c r="AV24" s="151">
        <f t="shared" si="23"/>
        <v>8.10490874602534</v>
      </c>
      <c r="AX24" s="173">
        <v>45419</v>
      </c>
      <c r="AY24" s="168">
        <v>710.02</v>
      </c>
      <c r="AZ24" s="149">
        <f t="shared" si="24"/>
        <v>7.1002</v>
      </c>
      <c r="BA24" s="150">
        <f t="shared" si="25"/>
        <v>0.017095478</v>
      </c>
      <c r="BB24" s="151">
        <f t="shared" si="26"/>
        <v>8.23850044248656</v>
      </c>
      <c r="BD24" s="173">
        <v>45446</v>
      </c>
      <c r="BE24" s="168">
        <v>710.86</v>
      </c>
      <c r="BF24" s="149">
        <f t="shared" si="27"/>
        <v>7.1086</v>
      </c>
      <c r="BG24" s="150">
        <f t="shared" si="28"/>
        <v>0.017041581</v>
      </c>
      <c r="BH24" s="151">
        <f t="shared" si="29"/>
        <v>8.25479019492806</v>
      </c>
      <c r="BJ24" s="173">
        <v>45478</v>
      </c>
      <c r="BK24" s="168">
        <v>712.89</v>
      </c>
      <c r="BL24" s="149">
        <f t="shared" si="30"/>
        <v>7.1289</v>
      </c>
      <c r="BM24" s="150">
        <f t="shared" si="31"/>
        <v>0.017085255</v>
      </c>
      <c r="BN24" s="151">
        <f t="shared" si="32"/>
        <v>8.21024301848399</v>
      </c>
      <c r="BP24" s="173">
        <v>45510</v>
      </c>
      <c r="BQ24" s="168">
        <v>713.18</v>
      </c>
      <c r="BR24" s="149">
        <f t="shared" si="33"/>
        <v>7.1318</v>
      </c>
      <c r="BS24" s="150">
        <f t="shared" si="34"/>
        <v>0.017800721</v>
      </c>
      <c r="BT24" s="151">
        <f t="shared" si="35"/>
        <v>7.8770436322603</v>
      </c>
      <c r="BV24" s="147">
        <v>45537</v>
      </c>
      <c r="BW24" s="152">
        <v>710.27</v>
      </c>
      <c r="BX24" s="149">
        <f t="shared" si="36"/>
        <v>7.1027</v>
      </c>
      <c r="BY24" s="150">
        <f>BY$2</f>
        <v>0.017842805</v>
      </c>
      <c r="BZ24" s="151">
        <f t="shared" si="37"/>
        <v>7.89066124869696</v>
      </c>
      <c r="CB24" s="147"/>
      <c r="CC24" s="152"/>
      <c r="CD24" s="149"/>
      <c r="CE24" s="150"/>
      <c r="CF24" s="151"/>
      <c r="CH24" s="147">
        <v>45601</v>
      </c>
      <c r="CI24" s="177">
        <v>710.16</v>
      </c>
      <c r="CJ24" s="149">
        <f t="shared" si="40"/>
        <v>7.1016</v>
      </c>
      <c r="CK24" s="150">
        <f>CK$2</f>
        <v>0.017041581</v>
      </c>
      <c r="CL24" s="151">
        <f t="shared" si="41"/>
        <v>8.26292688685164</v>
      </c>
      <c r="CN24" s="147">
        <v>45631</v>
      </c>
      <c r="CO24" s="152">
        <v>718.79</v>
      </c>
      <c r="CP24" s="149">
        <f t="shared" si="42"/>
        <v>7.1879</v>
      </c>
      <c r="CQ24" s="150">
        <f>CQ$2</f>
        <v>0.0172920629439163</v>
      </c>
      <c r="CR24" s="151">
        <f t="shared" si="43"/>
        <v>8.04546529546885</v>
      </c>
      <c r="CT24" s="147"/>
      <c r="CU24" s="152"/>
      <c r="CV24" s="149"/>
      <c r="CW24" s="150"/>
      <c r="CX24" s="151"/>
      <c r="CZ24" s="147"/>
      <c r="DA24" s="152"/>
      <c r="DB24" s="149"/>
      <c r="DC24" s="150"/>
      <c r="DD24" s="151"/>
      <c r="DF24" s="147">
        <v>45721</v>
      </c>
      <c r="DG24" s="152">
        <v>717.14</v>
      </c>
      <c r="DH24" s="149">
        <f t="shared" si="46"/>
        <v>7.1714</v>
      </c>
      <c r="DI24" s="150">
        <f>DI$2</f>
        <v>0.0174492662593682</v>
      </c>
      <c r="DJ24" s="151">
        <f t="shared" si="47"/>
        <v>7.9913266582074</v>
      </c>
      <c r="DL24" s="170">
        <v>45750</v>
      </c>
      <c r="DM24" s="152">
        <v>718.89</v>
      </c>
      <c r="DN24" s="149">
        <f t="shared" si="48"/>
        <v>7.1889</v>
      </c>
      <c r="DO24" s="150">
        <f>DO$2</f>
        <v>0.0178428048890828</v>
      </c>
      <c r="DP24" s="151">
        <f t="shared" si="49"/>
        <v>7.79604668301346</v>
      </c>
      <c r="DR24" s="170">
        <v>45783</v>
      </c>
      <c r="DS24" s="152">
        <v>720.08</v>
      </c>
      <c r="DT24" s="149">
        <f t="shared" si="50"/>
        <v>7.2008</v>
      </c>
      <c r="DU24" s="150">
        <f>DU$2</f>
        <v>0.0180001800021116</v>
      </c>
      <c r="DV24" s="151">
        <f t="shared" si="51"/>
        <v>7.71511498709009</v>
      </c>
      <c r="DX24" s="170">
        <v>45812</v>
      </c>
      <c r="DY24" s="152">
        <v>718.86</v>
      </c>
      <c r="DZ24" s="149">
        <f t="shared" si="52"/>
        <v>7.1886</v>
      </c>
      <c r="EA24" s="150">
        <f>EA$2</f>
        <v>0.0176937912492303</v>
      </c>
      <c r="EB24" s="151">
        <f t="shared" si="53"/>
        <v>7.86203154969662</v>
      </c>
      <c r="ED24" s="147">
        <v>45845</v>
      </c>
      <c r="EE24" s="152">
        <v>715.06</v>
      </c>
      <c r="EF24" s="149">
        <f t="shared" si="54"/>
        <v>7.1506</v>
      </c>
      <c r="EG24" s="150">
        <f>EG$2</f>
        <v>0.0172650443272543</v>
      </c>
      <c r="EH24" s="151">
        <f t="shared" si="55"/>
        <v>8.10008950332924</v>
      </c>
      <c r="EJ24" s="147">
        <v>45874</v>
      </c>
      <c r="EK24" s="152">
        <v>713.66</v>
      </c>
      <c r="EL24" s="149">
        <f t="shared" si="56"/>
        <v>7.1366</v>
      </c>
      <c r="EM24" s="150">
        <f>EM$2</f>
        <v>0.0175675913070562</v>
      </c>
      <c r="EN24" s="151">
        <f t="shared" si="57"/>
        <v>7.97620715769679</v>
      </c>
      <c r="EP24" s="147">
        <v>45904</v>
      </c>
      <c r="EQ24" s="152">
        <v>710.52</v>
      </c>
      <c r="ER24" s="149">
        <f t="shared" si="58"/>
        <v>7.1052</v>
      </c>
      <c r="ES24" s="150">
        <f>ES$2</f>
        <v>0.0172251935680433</v>
      </c>
      <c r="ET24" s="151">
        <f t="shared" si="59"/>
        <v>8.1707059618637</v>
      </c>
      <c r="EV24" s="147"/>
      <c r="EW24" s="152"/>
      <c r="EX24" s="149"/>
      <c r="EY24" s="150"/>
      <c r="EZ24" s="151"/>
      <c r="FB24" s="147">
        <v>45965</v>
      </c>
      <c r="FC24" s="148">
        <v>708.85</v>
      </c>
      <c r="FD24" s="149">
        <f t="shared" si="85"/>
        <v>7.0885</v>
      </c>
      <c r="FE24" s="150">
        <f>FE$2</f>
        <v>0.0170169318477886</v>
      </c>
      <c r="FF24" s="151">
        <f t="shared" si="84"/>
        <v>8.29018833292315</v>
      </c>
      <c r="FH24" s="147">
        <v>45996</v>
      </c>
      <c r="FI24" s="148">
        <v>707.49</v>
      </c>
      <c r="FJ24" s="149">
        <f t="shared" si="64"/>
        <v>7.0749</v>
      </c>
      <c r="FK24" s="150">
        <f>FK$2</f>
        <v>0.0170014536249532</v>
      </c>
      <c r="FL24" s="151">
        <f t="shared" si="65"/>
        <v>8.31368641220199</v>
      </c>
      <c r="FN24" s="147">
        <v>46028</v>
      </c>
      <c r="FO24" s="148">
        <v>701.73</v>
      </c>
      <c r="FP24" s="149">
        <f t="shared" si="66"/>
        <v>7.0173</v>
      </c>
      <c r="FQ24" s="150">
        <f>FQ$2</f>
        <v>0.0169495834638366</v>
      </c>
      <c r="FR24" s="151">
        <f t="shared" si="67"/>
        <v>8.40757841342416</v>
      </c>
      <c r="FT24" s="147"/>
      <c r="FU24" s="148"/>
      <c r="FV24" s="149"/>
      <c r="FW24" s="150"/>
      <c r="FX24" s="151"/>
      <c r="FZ24" s="147">
        <v>46086</v>
      </c>
      <c r="GA24" s="148">
        <v>690.07</v>
      </c>
      <c r="GB24" s="149">
        <f t="shared" si="81"/>
        <v>6.9007</v>
      </c>
      <c r="GC24" s="150">
        <f t="shared" si="82"/>
        <v>0.0164985192582434</v>
      </c>
      <c r="GD24" s="151">
        <f t="shared" si="83"/>
        <v>8.78338429416232</v>
      </c>
      <c r="GF24" s="147">
        <v>46115</v>
      </c>
      <c r="GG24" s="148">
        <v>689.29</v>
      </c>
      <c r="GH24" s="149">
        <f t="shared" si="72"/>
        <v>6.8929</v>
      </c>
      <c r="GI24" s="150">
        <f>GI$2</f>
        <v>0.0162156026526111</v>
      </c>
      <c r="GJ24" s="151">
        <f t="shared" si="73"/>
        <v>8.94674230019215</v>
      </c>
      <c r="GL24" s="147"/>
      <c r="GM24" s="148"/>
      <c r="GN24" s="149"/>
      <c r="GO24" s="150"/>
      <c r="GP24" s="151"/>
      <c r="GR24" s="147">
        <v>46176</v>
      </c>
      <c r="GS24" s="148">
        <v>681.84</v>
      </c>
      <c r="GT24" s="149">
        <f t="shared" si="76"/>
        <v>6.8184</v>
      </c>
      <c r="GU24" s="150">
        <f>GU$2</f>
        <v>0.0163221336297023</v>
      </c>
      <c r="GV24" s="151">
        <f t="shared" si="77"/>
        <v>8.98546579821073</v>
      </c>
    </row>
    <row r="25" ht="15" customHeight="1" spans="2:204">
      <c r="B25" s="172">
        <v>45142</v>
      </c>
      <c r="C25" s="168">
        <v>714.18</v>
      </c>
      <c r="D25" s="149">
        <f t="shared" si="0"/>
        <v>7.1418</v>
      </c>
      <c r="E25" s="150">
        <f t="shared" si="1"/>
        <v>0.017661604</v>
      </c>
      <c r="F25" s="151">
        <f t="shared" si="2"/>
        <v>7.92797319354538</v>
      </c>
      <c r="H25" s="173">
        <v>45170</v>
      </c>
      <c r="I25" s="168" t="s">
        <v>3874</v>
      </c>
      <c r="J25" s="149">
        <f t="shared" si="3"/>
        <v>7.1788</v>
      </c>
      <c r="K25" s="150">
        <f t="shared" si="4"/>
        <v>0.0175538684337561</v>
      </c>
      <c r="L25" s="151">
        <f t="shared" si="5"/>
        <v>7.93551847105365</v>
      </c>
      <c r="N25" s="173"/>
      <c r="O25" s="168"/>
      <c r="P25" s="149"/>
      <c r="Q25" s="150"/>
      <c r="R25" s="151"/>
      <c r="T25" s="173">
        <v>45233</v>
      </c>
      <c r="U25" s="168">
        <v>717.96</v>
      </c>
      <c r="V25" s="149">
        <f t="shared" si="9"/>
        <v>7.1796</v>
      </c>
      <c r="W25" s="150">
        <f t="shared" si="10"/>
        <v>0.018026138</v>
      </c>
      <c r="X25" s="151">
        <f t="shared" si="11"/>
        <v>7.72675353670312</v>
      </c>
      <c r="Z25" s="173">
        <v>45264</v>
      </c>
      <c r="AA25" s="168">
        <v>710.11</v>
      </c>
      <c r="AB25" s="149">
        <f t="shared" si="12"/>
        <v>7.1011</v>
      </c>
      <c r="AC25" s="150">
        <f t="shared" si="13"/>
        <v>0.01805706</v>
      </c>
      <c r="AD25" s="151">
        <f t="shared" si="14"/>
        <v>7.79879187063075</v>
      </c>
      <c r="AF25" s="173"/>
      <c r="AG25" s="168"/>
      <c r="AH25" s="149"/>
      <c r="AI25" s="150"/>
      <c r="AJ25" s="151"/>
      <c r="AL25" s="173">
        <v>45355</v>
      </c>
      <c r="AM25" s="168">
        <v>710.2</v>
      </c>
      <c r="AN25" s="149">
        <f t="shared" si="18"/>
        <v>7.102</v>
      </c>
      <c r="AO25" s="150">
        <f t="shared" si="19"/>
        <v>0.017788214</v>
      </c>
      <c r="AP25" s="151">
        <f t="shared" si="20"/>
        <v>7.9156573519762</v>
      </c>
      <c r="AR25" s="173">
        <v>45383</v>
      </c>
      <c r="AS25" s="168">
        <v>709.38</v>
      </c>
      <c r="AT25" s="149">
        <f t="shared" si="21"/>
        <v>7.0938</v>
      </c>
      <c r="AU25" s="150">
        <f t="shared" si="22"/>
        <v>0.01738828</v>
      </c>
      <c r="AV25" s="151">
        <f t="shared" si="23"/>
        <v>8.1070795609084</v>
      </c>
      <c r="AX25" s="173">
        <v>45418</v>
      </c>
      <c r="AY25" s="168">
        <v>709.94</v>
      </c>
      <c r="AZ25" s="149">
        <f t="shared" si="24"/>
        <v>7.0994</v>
      </c>
      <c r="BA25" s="150">
        <f t="shared" si="25"/>
        <v>0.017095478</v>
      </c>
      <c r="BB25" s="151">
        <f t="shared" si="26"/>
        <v>8.23942880267953</v>
      </c>
      <c r="BD25" s="173"/>
      <c r="BE25" s="168"/>
      <c r="BF25" s="149"/>
      <c r="BG25" s="150"/>
      <c r="BH25" s="151"/>
      <c r="BJ25" s="173">
        <v>45477</v>
      </c>
      <c r="BK25" s="168">
        <v>713.05</v>
      </c>
      <c r="BL25" s="149">
        <f t="shared" si="30"/>
        <v>7.1305</v>
      </c>
      <c r="BM25" s="150">
        <f t="shared" si="31"/>
        <v>0.017085255</v>
      </c>
      <c r="BN25" s="151">
        <f t="shared" si="32"/>
        <v>8.20840073690071</v>
      </c>
      <c r="BP25" s="173">
        <v>45509</v>
      </c>
      <c r="BQ25" s="168">
        <v>713.45</v>
      </c>
      <c r="BR25" s="149">
        <f t="shared" si="33"/>
        <v>7.1345</v>
      </c>
      <c r="BS25" s="150">
        <f t="shared" si="34"/>
        <v>0.017800721</v>
      </c>
      <c r="BT25" s="151">
        <f t="shared" si="35"/>
        <v>7.87406262198528</v>
      </c>
      <c r="BV25" s="173"/>
      <c r="BW25" s="168"/>
      <c r="BX25" s="149"/>
      <c r="BY25" s="150"/>
      <c r="BZ25" s="151"/>
      <c r="CB25" s="173"/>
      <c r="CC25" s="168"/>
      <c r="CD25" s="149"/>
      <c r="CE25" s="150"/>
      <c r="CF25" s="151"/>
      <c r="CH25" s="147">
        <v>45600</v>
      </c>
      <c r="CI25" s="177">
        <v>712.03</v>
      </c>
      <c r="CJ25" s="149">
        <f t="shared" si="40"/>
        <v>7.1203</v>
      </c>
      <c r="CK25" s="150">
        <f>CK$2</f>
        <v>0.017041581</v>
      </c>
      <c r="CL25" s="151">
        <f t="shared" si="41"/>
        <v>8.24122601290193</v>
      </c>
      <c r="CN25" s="147">
        <v>45630</v>
      </c>
      <c r="CO25" s="152">
        <v>719.34</v>
      </c>
      <c r="CP25" s="149">
        <f t="shared" si="42"/>
        <v>7.1934</v>
      </c>
      <c r="CQ25" s="150">
        <f>CQ$2</f>
        <v>0.0172920629439163</v>
      </c>
      <c r="CR25" s="151">
        <f t="shared" si="43"/>
        <v>8.03931381506666</v>
      </c>
      <c r="CT25" s="147"/>
      <c r="CU25" s="152"/>
      <c r="CV25" s="149"/>
      <c r="CW25" s="150"/>
      <c r="CX25" s="151"/>
      <c r="CZ25" s="147"/>
      <c r="DA25" s="152"/>
      <c r="DB25" s="149"/>
      <c r="DC25" s="150"/>
      <c r="DD25" s="151"/>
      <c r="DF25" s="147">
        <v>45720</v>
      </c>
      <c r="DG25" s="152">
        <v>717.39</v>
      </c>
      <c r="DH25" s="149">
        <f t="shared" si="46"/>
        <v>7.1739</v>
      </c>
      <c r="DI25" s="150">
        <f>DI$2</f>
        <v>0.0174492662593682</v>
      </c>
      <c r="DJ25" s="151">
        <f t="shared" si="47"/>
        <v>7.98854179688433</v>
      </c>
      <c r="DL25" s="170">
        <v>45749</v>
      </c>
      <c r="DM25" s="152">
        <v>717.93</v>
      </c>
      <c r="DN25" s="149">
        <f t="shared" si="48"/>
        <v>7.1793</v>
      </c>
      <c r="DO25" s="150">
        <f>DO$2</f>
        <v>0.0178428048890828</v>
      </c>
      <c r="DP25" s="151">
        <f t="shared" si="49"/>
        <v>7.80647138293642</v>
      </c>
      <c r="DR25" s="170"/>
      <c r="DS25" s="152"/>
      <c r="DT25" s="149"/>
      <c r="DU25" s="150"/>
      <c r="DV25" s="151"/>
      <c r="DX25" s="170">
        <v>45811</v>
      </c>
      <c r="DY25" s="152">
        <v>718.69</v>
      </c>
      <c r="DZ25" s="149">
        <f t="shared" si="52"/>
        <v>7.1869</v>
      </c>
      <c r="EA25" s="150">
        <f>EA$2</f>
        <v>0.0176937912492303</v>
      </c>
      <c r="EB25" s="151">
        <f t="shared" si="53"/>
        <v>7.86389124631609</v>
      </c>
      <c r="ED25" s="147">
        <v>45842</v>
      </c>
      <c r="EE25" s="152">
        <v>715.35</v>
      </c>
      <c r="EF25" s="149">
        <f t="shared" si="54"/>
        <v>7.1535</v>
      </c>
      <c r="EG25" s="150">
        <f>EG$2</f>
        <v>0.0172650443272543</v>
      </c>
      <c r="EH25" s="151">
        <f t="shared" si="55"/>
        <v>8.09680575976879</v>
      </c>
      <c r="EJ25" s="147">
        <v>45873</v>
      </c>
      <c r="EK25" s="152">
        <v>713.95</v>
      </c>
      <c r="EL25" s="149">
        <f t="shared" si="56"/>
        <v>7.1395</v>
      </c>
      <c r="EM25" s="150">
        <f>EM$2</f>
        <v>0.0175675913070562</v>
      </c>
      <c r="EN25" s="151">
        <f t="shared" si="57"/>
        <v>7.97296729485522</v>
      </c>
      <c r="EP25" s="147">
        <v>45903</v>
      </c>
      <c r="EQ25" s="152">
        <v>711.08</v>
      </c>
      <c r="ER25" s="149">
        <f t="shared" si="58"/>
        <v>7.1108</v>
      </c>
      <c r="ES25" s="150">
        <f>ES$2</f>
        <v>0.0172251935680433</v>
      </c>
      <c r="ET25" s="151">
        <f t="shared" si="59"/>
        <v>8.16427124940006</v>
      </c>
      <c r="EV25" s="147"/>
      <c r="EW25" s="152"/>
      <c r="EX25" s="149"/>
      <c r="EY25" s="150"/>
      <c r="EZ25" s="151"/>
      <c r="FB25" s="147">
        <v>45964</v>
      </c>
      <c r="FC25" s="148">
        <v>708.67</v>
      </c>
      <c r="FD25" s="149">
        <f t="shared" si="85"/>
        <v>7.0867</v>
      </c>
      <c r="FE25" s="150">
        <f>FE$2</f>
        <v>0.0170169318477886</v>
      </c>
      <c r="FF25" s="151">
        <f t="shared" si="84"/>
        <v>8.29229401525756</v>
      </c>
      <c r="FH25" s="147">
        <v>45995</v>
      </c>
      <c r="FI25" s="148">
        <v>707.33</v>
      </c>
      <c r="FJ25" s="149">
        <f t="shared" si="64"/>
        <v>7.0733</v>
      </c>
      <c r="FK25" s="150">
        <f>FK$2</f>
        <v>0.0170014536249532</v>
      </c>
      <c r="FL25" s="151">
        <f t="shared" si="65"/>
        <v>8.315566991035</v>
      </c>
      <c r="FN25" s="147">
        <v>46027</v>
      </c>
      <c r="FO25" s="148">
        <v>702.3</v>
      </c>
      <c r="FP25" s="149">
        <f t="shared" si="66"/>
        <v>7.023</v>
      </c>
      <c r="FQ25" s="150">
        <f>FQ$2</f>
        <v>0.0169495834638366</v>
      </c>
      <c r="FR25" s="151">
        <f t="shared" si="67"/>
        <v>8.40075466332356</v>
      </c>
      <c r="FT25" s="147"/>
      <c r="FU25" s="148"/>
      <c r="FV25" s="149"/>
      <c r="FW25" s="150"/>
      <c r="FX25" s="151"/>
      <c r="FZ25" s="147">
        <v>46085</v>
      </c>
      <c r="GA25" s="148">
        <v>691.24</v>
      </c>
      <c r="GB25" s="149">
        <f t="shared" si="81"/>
        <v>6.9124</v>
      </c>
      <c r="GC25" s="150">
        <f t="shared" si="82"/>
        <v>0.0164985192582434</v>
      </c>
      <c r="GD25" s="151">
        <f t="shared" si="83"/>
        <v>8.7685174467227</v>
      </c>
      <c r="GF25" s="147">
        <v>46114</v>
      </c>
      <c r="GG25" s="148">
        <v>688.8</v>
      </c>
      <c r="GH25" s="149">
        <f t="shared" si="72"/>
        <v>6.888</v>
      </c>
      <c r="GI25" s="150">
        <f>GI$2</f>
        <v>0.0162156026526111</v>
      </c>
      <c r="GJ25" s="151">
        <f t="shared" si="73"/>
        <v>8.95310685264148</v>
      </c>
      <c r="GL25" s="147"/>
      <c r="GM25" s="148"/>
      <c r="GN25" s="149"/>
      <c r="GO25" s="150"/>
      <c r="GP25" s="151"/>
      <c r="GR25" s="147">
        <v>46175</v>
      </c>
      <c r="GS25" s="148">
        <v>681.87</v>
      </c>
      <c r="GT25" s="149">
        <f t="shared" si="76"/>
        <v>6.8187</v>
      </c>
      <c r="GU25" s="150">
        <f>GU$2</f>
        <v>0.0163221336297023</v>
      </c>
      <c r="GV25" s="151">
        <f t="shared" si="77"/>
        <v>8.98507046776072</v>
      </c>
    </row>
    <row r="26" ht="15" customHeight="1" spans="2:204">
      <c r="B26" s="172">
        <v>45141</v>
      </c>
      <c r="C26" s="168">
        <v>714.95</v>
      </c>
      <c r="D26" s="149">
        <f t="shared" si="0"/>
        <v>7.1495</v>
      </c>
      <c r="E26" s="150">
        <f t="shared" si="1"/>
        <v>0.017661604</v>
      </c>
      <c r="F26" s="151">
        <f t="shared" si="2"/>
        <v>7.91943477916811</v>
      </c>
      <c r="H26" s="172"/>
      <c r="I26" s="168"/>
      <c r="J26" s="149"/>
      <c r="K26" s="150"/>
      <c r="L26" s="151"/>
      <c r="N26" s="172"/>
      <c r="O26" s="168"/>
      <c r="P26" s="149"/>
      <c r="Q26" s="150"/>
      <c r="R26" s="151"/>
      <c r="T26" s="172">
        <v>45232</v>
      </c>
      <c r="U26" s="168">
        <v>717.97</v>
      </c>
      <c r="V26" s="149">
        <f t="shared" si="9"/>
        <v>7.1797</v>
      </c>
      <c r="W26" s="150">
        <f t="shared" si="10"/>
        <v>0.018026138</v>
      </c>
      <c r="X26" s="151">
        <f t="shared" si="11"/>
        <v>7.72664591725472</v>
      </c>
      <c r="Z26" s="172">
        <v>45261</v>
      </c>
      <c r="AA26" s="168">
        <v>711.04</v>
      </c>
      <c r="AB26" s="149">
        <f t="shared" si="12"/>
        <v>7.1104</v>
      </c>
      <c r="AC26" s="150">
        <f t="shared" si="13"/>
        <v>0.01805706</v>
      </c>
      <c r="AD26" s="151">
        <f t="shared" si="14"/>
        <v>7.78859149309969</v>
      </c>
      <c r="AF26" s="172"/>
      <c r="AG26" s="168"/>
      <c r="AH26" s="149"/>
      <c r="AI26" s="150"/>
      <c r="AJ26" s="151"/>
      <c r="AL26" s="172">
        <v>45352</v>
      </c>
      <c r="AM26" s="168">
        <v>710.59</v>
      </c>
      <c r="AN26" s="149">
        <f t="shared" si="18"/>
        <v>7.1059</v>
      </c>
      <c r="AO26" s="150">
        <f t="shared" si="19"/>
        <v>0.017788214</v>
      </c>
      <c r="AP26" s="151">
        <f t="shared" si="20"/>
        <v>7.91131292499683</v>
      </c>
      <c r="AR26" s="172"/>
      <c r="AS26" s="168"/>
      <c r="AT26" s="149"/>
      <c r="AU26" s="150"/>
      <c r="AV26" s="151"/>
      <c r="AX26" s="172"/>
      <c r="AY26" s="168"/>
      <c r="AZ26" s="149"/>
      <c r="BA26" s="150"/>
      <c r="BB26" s="151"/>
      <c r="BD26" s="172"/>
      <c r="BE26" s="168"/>
      <c r="BF26" s="149"/>
      <c r="BG26" s="150"/>
      <c r="BH26" s="151"/>
      <c r="BJ26" s="172">
        <v>45476</v>
      </c>
      <c r="BK26" s="168">
        <v>713.12</v>
      </c>
      <c r="BL26" s="149">
        <f t="shared" si="30"/>
        <v>7.1312</v>
      </c>
      <c r="BM26" s="150">
        <f t="shared" si="31"/>
        <v>0.017085255</v>
      </c>
      <c r="BN26" s="151">
        <f t="shared" si="32"/>
        <v>8.20759499866369</v>
      </c>
      <c r="BP26" s="172">
        <v>45506</v>
      </c>
      <c r="BQ26" s="168">
        <v>713.76</v>
      </c>
      <c r="BR26" s="149">
        <f t="shared" si="33"/>
        <v>7.1376</v>
      </c>
      <c r="BS26" s="150">
        <f t="shared" si="34"/>
        <v>0.017800721</v>
      </c>
      <c r="BT26" s="151">
        <f t="shared" si="35"/>
        <v>7.87064276179024</v>
      </c>
      <c r="BV26" s="172"/>
      <c r="BW26" s="168"/>
      <c r="BX26" s="149"/>
      <c r="BY26" s="150"/>
      <c r="BZ26" s="151"/>
      <c r="CB26" s="172"/>
      <c r="CC26" s="168"/>
      <c r="CD26" s="149"/>
      <c r="CE26" s="150"/>
      <c r="CF26" s="151"/>
      <c r="CH26" s="147">
        <v>45597</v>
      </c>
      <c r="CI26" s="177">
        <v>711.35</v>
      </c>
      <c r="CJ26" s="149">
        <f t="shared" si="40"/>
        <v>7.1135</v>
      </c>
      <c r="CK26" s="150">
        <f>CK$2</f>
        <v>0.017041581</v>
      </c>
      <c r="CL26" s="151">
        <f t="shared" si="41"/>
        <v>8.24910403875246</v>
      </c>
      <c r="CN26" s="147">
        <v>45629</v>
      </c>
      <c r="CO26" s="152">
        <v>719.96</v>
      </c>
      <c r="CP26" s="149">
        <f t="shared" si="42"/>
        <v>7.1996</v>
      </c>
      <c r="CQ26" s="150">
        <f>CQ$2</f>
        <v>0.0172920629439163</v>
      </c>
      <c r="CR26" s="151">
        <f t="shared" si="43"/>
        <v>8.03239068799663</v>
      </c>
      <c r="CT26" s="147"/>
      <c r="CU26" s="152"/>
      <c r="CV26" s="149"/>
      <c r="CW26" s="150"/>
      <c r="CX26" s="151"/>
      <c r="CZ26" s="147"/>
      <c r="DA26" s="152"/>
      <c r="DB26" s="149"/>
      <c r="DC26" s="150"/>
      <c r="DD26" s="151"/>
      <c r="DF26" s="147">
        <v>45719</v>
      </c>
      <c r="DG26" s="152">
        <v>717.45</v>
      </c>
      <c r="DH26" s="149">
        <f t="shared" si="46"/>
        <v>7.1745</v>
      </c>
      <c r="DI26" s="150">
        <f>DI$2</f>
        <v>0.0174492662593682</v>
      </c>
      <c r="DJ26" s="151">
        <f t="shared" si="47"/>
        <v>7.9878737189586</v>
      </c>
      <c r="DL26" s="170">
        <v>45748</v>
      </c>
      <c r="DM26" s="152">
        <v>717.75</v>
      </c>
      <c r="DN26" s="149">
        <f t="shared" si="48"/>
        <v>7.1775</v>
      </c>
      <c r="DO26" s="150">
        <f>DO$2</f>
        <v>0.0178428048890828</v>
      </c>
      <c r="DP26" s="151">
        <f t="shared" si="49"/>
        <v>7.80842911870644</v>
      </c>
      <c r="DR26" s="170"/>
      <c r="DS26" s="152"/>
      <c r="DT26" s="149"/>
      <c r="DU26" s="150"/>
      <c r="DV26" s="151"/>
      <c r="DX26" s="170"/>
      <c r="DY26" s="152"/>
      <c r="DZ26" s="149"/>
      <c r="EA26" s="150"/>
      <c r="EB26" s="151"/>
      <c r="ED26" s="147">
        <v>45841</v>
      </c>
      <c r="EE26" s="152">
        <v>715.23</v>
      </c>
      <c r="EF26" s="149">
        <f t="shared" si="54"/>
        <v>7.1523</v>
      </c>
      <c r="EG26" s="150">
        <f>EG$2</f>
        <v>0.0172650443272543</v>
      </c>
      <c r="EH26" s="151">
        <f t="shared" si="55"/>
        <v>8.09816422724243</v>
      </c>
      <c r="EJ26" s="147">
        <v>45870</v>
      </c>
      <c r="EK26" s="152">
        <v>714.96</v>
      </c>
      <c r="EL26" s="149">
        <f t="shared" si="56"/>
        <v>7.1496</v>
      </c>
      <c r="EM26" s="150">
        <f>EM$2</f>
        <v>0.0175675913070562</v>
      </c>
      <c r="EN26" s="151">
        <f t="shared" si="57"/>
        <v>7.96170415150762</v>
      </c>
      <c r="EP26" s="147">
        <v>45902</v>
      </c>
      <c r="EQ26" s="152">
        <v>710.89</v>
      </c>
      <c r="ER26" s="149">
        <f t="shared" si="58"/>
        <v>7.1089</v>
      </c>
      <c r="ES26" s="150">
        <f>ES$2</f>
        <v>0.0172251935680433</v>
      </c>
      <c r="ET26" s="151">
        <f t="shared" si="59"/>
        <v>8.16645331911181</v>
      </c>
      <c r="EV26" s="147"/>
      <c r="EW26" s="152"/>
      <c r="EX26" s="149"/>
      <c r="EY26" s="150"/>
      <c r="EZ26" s="151"/>
      <c r="FB26" s="147"/>
      <c r="FC26" s="152"/>
      <c r="FD26" s="149"/>
      <c r="FE26" s="150"/>
      <c r="FF26" s="151"/>
      <c r="FH26" s="147">
        <v>45994</v>
      </c>
      <c r="FI26" s="152">
        <v>707.54</v>
      </c>
      <c r="FJ26" s="149">
        <f t="shared" si="64"/>
        <v>7.0754</v>
      </c>
      <c r="FK26" s="150">
        <f>FK$2</f>
        <v>0.0170014536249532</v>
      </c>
      <c r="FL26" s="151">
        <f t="shared" si="65"/>
        <v>8.31309890574213</v>
      </c>
      <c r="FN26" s="147"/>
      <c r="FO26" s="152"/>
      <c r="FP26" s="149"/>
      <c r="FQ26" s="150"/>
      <c r="FR26" s="151"/>
      <c r="FT26" s="147"/>
      <c r="FU26" s="152"/>
      <c r="FV26" s="149"/>
      <c r="FW26" s="150"/>
      <c r="FX26" s="151"/>
      <c r="FZ26" s="147">
        <v>46084</v>
      </c>
      <c r="GA26" s="152">
        <v>690.88</v>
      </c>
      <c r="GB26" s="149">
        <f t="shared" si="81"/>
        <v>6.9088</v>
      </c>
      <c r="GC26" s="150">
        <f t="shared" si="82"/>
        <v>0.0164985192582434</v>
      </c>
      <c r="GD26" s="151">
        <f t="shared" si="83"/>
        <v>8.77308649819447</v>
      </c>
      <c r="GF26" s="147">
        <v>46113</v>
      </c>
      <c r="GG26" s="152">
        <v>690.25</v>
      </c>
      <c r="GH26" s="149">
        <f t="shared" si="72"/>
        <v>6.9025</v>
      </c>
      <c r="GI26" s="150">
        <f>GI$2</f>
        <v>0.0162156026526111</v>
      </c>
      <c r="GJ26" s="151">
        <f t="shared" si="73"/>
        <v>8.93429916711256</v>
      </c>
      <c r="GL26" s="147"/>
      <c r="GM26" s="152"/>
      <c r="GN26" s="149"/>
      <c r="GO26" s="150"/>
      <c r="GP26" s="151"/>
      <c r="GR26" s="147">
        <v>46174</v>
      </c>
      <c r="GS26" s="152">
        <v>681.67</v>
      </c>
      <c r="GT26" s="149">
        <f t="shared" si="76"/>
        <v>6.8167</v>
      </c>
      <c r="GU26" s="150">
        <f>GU$2</f>
        <v>0.0163221336297023</v>
      </c>
      <c r="GV26" s="151">
        <f t="shared" si="77"/>
        <v>8.98770666136401</v>
      </c>
    </row>
    <row r="27" ht="15" customHeight="1" spans="2:204">
      <c r="B27" s="172">
        <v>45140</v>
      </c>
      <c r="C27" s="168">
        <v>713.68</v>
      </c>
      <c r="D27" s="149">
        <f t="shared" si="0"/>
        <v>7.1368</v>
      </c>
      <c r="E27" s="150">
        <f t="shared" si="1"/>
        <v>0.017661604</v>
      </c>
      <c r="F27" s="151">
        <f t="shared" si="2"/>
        <v>7.93352748481987</v>
      </c>
      <c r="H27" s="172"/>
      <c r="I27" s="168"/>
      <c r="J27" s="149"/>
      <c r="K27" s="150"/>
      <c r="L27" s="151"/>
      <c r="N27" s="172"/>
      <c r="O27" s="168"/>
      <c r="P27" s="149"/>
      <c r="Q27" s="150"/>
      <c r="R27" s="151"/>
      <c r="T27" s="172">
        <v>45231</v>
      </c>
      <c r="U27" s="168">
        <v>717.78</v>
      </c>
      <c r="V27" s="149">
        <f t="shared" si="9"/>
        <v>7.1778</v>
      </c>
      <c r="W27" s="150">
        <f t="shared" si="10"/>
        <v>0.018026138</v>
      </c>
      <c r="X27" s="151">
        <f t="shared" si="11"/>
        <v>7.72869119954774</v>
      </c>
      <c r="Z27" s="172"/>
      <c r="AA27" s="168"/>
      <c r="AB27" s="149"/>
      <c r="AC27" s="150"/>
      <c r="AD27" s="151"/>
      <c r="AF27" s="172"/>
      <c r="AG27" s="168"/>
      <c r="AH27" s="149"/>
      <c r="AI27" s="150"/>
      <c r="AJ27" s="151"/>
      <c r="AL27" s="172"/>
      <c r="AM27" s="168"/>
      <c r="AN27" s="149"/>
      <c r="AO27" s="150"/>
      <c r="AP27" s="151"/>
      <c r="AR27" s="172"/>
      <c r="AS27" s="168"/>
      <c r="AT27" s="149"/>
      <c r="AU27" s="150"/>
      <c r="AV27" s="151"/>
      <c r="AX27" s="172"/>
      <c r="AY27" s="168"/>
      <c r="AZ27" s="149"/>
      <c r="BA27" s="150"/>
      <c r="BB27" s="151"/>
      <c r="BD27" s="172"/>
      <c r="BE27" s="168"/>
      <c r="BF27" s="149"/>
      <c r="BG27" s="150"/>
      <c r="BH27" s="151"/>
      <c r="BJ27" s="172">
        <v>45475</v>
      </c>
      <c r="BK27" s="168">
        <v>712.91</v>
      </c>
      <c r="BL27" s="149">
        <f t="shared" si="30"/>
        <v>7.1291</v>
      </c>
      <c r="BM27" s="150">
        <f t="shared" si="31"/>
        <v>0.017085255</v>
      </c>
      <c r="BN27" s="151">
        <f t="shared" si="32"/>
        <v>8.21001268806308</v>
      </c>
      <c r="BP27" s="172">
        <v>45505</v>
      </c>
      <c r="BQ27" s="168">
        <v>713.23</v>
      </c>
      <c r="BR27" s="149">
        <f t="shared" si="33"/>
        <v>7.1323</v>
      </c>
      <c r="BS27" s="150">
        <f t="shared" si="34"/>
        <v>0.017800721</v>
      </c>
      <c r="BT27" s="151">
        <f t="shared" si="35"/>
        <v>7.87649142304082</v>
      </c>
      <c r="BV27" s="172"/>
      <c r="BW27" s="168"/>
      <c r="BX27" s="149"/>
      <c r="BY27" s="150"/>
      <c r="BZ27" s="151"/>
      <c r="CB27" s="172"/>
      <c r="CC27" s="168"/>
      <c r="CD27" s="149"/>
      <c r="CE27" s="150"/>
      <c r="CF27" s="151"/>
      <c r="CH27" s="172"/>
      <c r="CI27" s="168"/>
      <c r="CJ27" s="149"/>
      <c r="CK27" s="150"/>
      <c r="CL27" s="151"/>
      <c r="CN27" s="147">
        <v>45628</v>
      </c>
      <c r="CO27" s="152">
        <v>718.65</v>
      </c>
      <c r="CP27" s="149"/>
      <c r="CQ27" s="150"/>
      <c r="CR27" s="151"/>
      <c r="CT27" s="147"/>
      <c r="CU27" s="152"/>
      <c r="CV27" s="149"/>
      <c r="CW27" s="150"/>
      <c r="CX27" s="151"/>
      <c r="CZ27" s="147"/>
      <c r="DA27" s="152"/>
      <c r="DB27" s="149"/>
      <c r="DC27" s="150"/>
      <c r="DD27" s="151"/>
      <c r="DF27" s="147"/>
      <c r="DG27" s="152"/>
      <c r="DH27" s="149"/>
      <c r="DI27" s="150"/>
      <c r="DJ27" s="151"/>
      <c r="DL27" s="147"/>
      <c r="DM27" s="152"/>
      <c r="DN27" s="149"/>
      <c r="DO27" s="150"/>
      <c r="DP27" s="151"/>
      <c r="DR27" s="147"/>
      <c r="DS27" s="152"/>
      <c r="DT27" s="149"/>
      <c r="DU27" s="150"/>
      <c r="DV27" s="151"/>
      <c r="DX27" s="147"/>
      <c r="DY27" s="152"/>
      <c r="DZ27" s="149"/>
      <c r="EA27" s="150"/>
      <c r="EB27" s="151"/>
      <c r="ED27" s="147">
        <v>45840</v>
      </c>
      <c r="EE27" s="152">
        <v>715.46</v>
      </c>
      <c r="EF27" s="149">
        <f t="shared" si="54"/>
        <v>7.1546</v>
      </c>
      <c r="EG27" s="150">
        <f>EG$2</f>
        <v>0.0172650443272543</v>
      </c>
      <c r="EH27" s="151">
        <f t="shared" si="55"/>
        <v>8.09556089823415</v>
      </c>
      <c r="EJ27" s="147"/>
      <c r="EK27" s="152"/>
      <c r="EL27" s="149"/>
      <c r="EM27" s="150"/>
      <c r="EN27" s="151"/>
      <c r="EP27" s="147">
        <v>45901</v>
      </c>
      <c r="EQ27" s="152">
        <v>710.72</v>
      </c>
      <c r="ER27" s="149">
        <f t="shared" si="58"/>
        <v>7.1072</v>
      </c>
      <c r="ES27" s="150">
        <f>ES$2</f>
        <v>0.0172251935680433</v>
      </c>
      <c r="ET27" s="151">
        <f t="shared" si="59"/>
        <v>8.16840668621032</v>
      </c>
      <c r="EV27" s="147"/>
      <c r="EW27" s="152"/>
      <c r="EX27" s="149"/>
      <c r="EY27" s="150"/>
      <c r="EZ27" s="151"/>
      <c r="FB27" s="147"/>
      <c r="FC27" s="152"/>
      <c r="FD27" s="149"/>
      <c r="FE27" s="150"/>
      <c r="FF27" s="151"/>
      <c r="FH27" s="147">
        <v>45993</v>
      </c>
      <c r="FI27" s="152">
        <v>707.94</v>
      </c>
      <c r="FJ27" s="149">
        <f t="shared" si="64"/>
        <v>7.0794</v>
      </c>
      <c r="FK27" s="150">
        <f>FK$2</f>
        <v>0.0170014536249532</v>
      </c>
      <c r="FL27" s="151">
        <f t="shared" si="65"/>
        <v>8.30840184163741</v>
      </c>
      <c r="FN27" s="147"/>
      <c r="FO27" s="152"/>
      <c r="FP27" s="149"/>
      <c r="FQ27" s="150"/>
      <c r="FR27" s="151"/>
      <c r="FT27" s="147"/>
      <c r="FU27" s="152"/>
      <c r="FV27" s="149"/>
      <c r="FW27" s="150"/>
      <c r="FX27" s="151"/>
      <c r="FZ27" s="147">
        <v>46083</v>
      </c>
      <c r="GA27" s="152">
        <v>692.36</v>
      </c>
      <c r="GB27" s="149">
        <f t="shared" si="81"/>
        <v>6.9236</v>
      </c>
      <c r="GC27" s="150">
        <f t="shared" si="82"/>
        <v>0.0164985192582434</v>
      </c>
      <c r="GD27" s="151">
        <f t="shared" si="83"/>
        <v>8.75433300576665</v>
      </c>
      <c r="GF27" s="147"/>
      <c r="GG27" s="152"/>
      <c r="GH27" s="149"/>
      <c r="GI27" s="150"/>
      <c r="GJ27" s="151"/>
      <c r="GL27" s="147"/>
      <c r="GM27" s="152"/>
      <c r="GN27" s="149"/>
      <c r="GO27" s="150"/>
      <c r="GP27" s="151"/>
      <c r="GR27" s="147"/>
      <c r="GS27" s="152"/>
      <c r="GT27" s="149"/>
      <c r="GU27" s="150"/>
      <c r="GV27" s="151"/>
    </row>
    <row r="28" ht="15" customHeight="1" spans="2:204">
      <c r="B28" s="167">
        <v>45139</v>
      </c>
      <c r="C28" s="168">
        <v>712.83</v>
      </c>
      <c r="D28" s="149">
        <f t="shared" si="0"/>
        <v>7.1283</v>
      </c>
      <c r="E28" s="150">
        <f t="shared" si="1"/>
        <v>0.017661604</v>
      </c>
      <c r="F28" s="151">
        <f t="shared" si="2"/>
        <v>7.94298766236864</v>
      </c>
      <c r="H28" s="167"/>
      <c r="I28" s="168"/>
      <c r="J28" s="149"/>
      <c r="K28" s="150"/>
      <c r="L28" s="151"/>
      <c r="N28" s="167"/>
      <c r="O28" s="168"/>
      <c r="P28" s="149"/>
      <c r="Q28" s="150"/>
      <c r="R28" s="151"/>
      <c r="T28" s="167"/>
      <c r="U28" s="168"/>
      <c r="V28" s="149"/>
      <c r="W28" s="150"/>
      <c r="X28" s="151"/>
      <c r="Z28" s="167"/>
      <c r="AA28" s="168"/>
      <c r="AB28" s="149"/>
      <c r="AC28" s="150"/>
      <c r="AD28" s="151"/>
      <c r="AF28" s="167"/>
      <c r="AG28" s="168"/>
      <c r="AH28" s="149"/>
      <c r="AI28" s="150"/>
      <c r="AJ28" s="151"/>
      <c r="AL28" s="167"/>
      <c r="AM28" s="168"/>
      <c r="AN28" s="149"/>
      <c r="AO28" s="150"/>
      <c r="AP28" s="151"/>
      <c r="AR28" s="167"/>
      <c r="AS28" s="168"/>
      <c r="AT28" s="149"/>
      <c r="AU28" s="150"/>
      <c r="AV28" s="151"/>
      <c r="AX28" s="167"/>
      <c r="AY28" s="168"/>
      <c r="AZ28" s="149"/>
      <c r="BA28" s="150"/>
      <c r="BB28" s="151"/>
      <c r="BD28" s="167"/>
      <c r="BE28" s="168"/>
      <c r="BF28" s="149"/>
      <c r="BG28" s="150"/>
      <c r="BH28" s="151"/>
      <c r="BJ28" s="167">
        <v>45474</v>
      </c>
      <c r="BK28" s="168">
        <v>712.65</v>
      </c>
      <c r="BL28" s="149">
        <f t="shared" si="30"/>
        <v>7.1265</v>
      </c>
      <c r="BM28" s="150">
        <f t="shared" si="31"/>
        <v>0.017085255</v>
      </c>
      <c r="BN28" s="151">
        <f t="shared" si="32"/>
        <v>8.21300799192739</v>
      </c>
      <c r="BP28" s="167"/>
      <c r="BQ28" s="168"/>
      <c r="BR28" s="149"/>
      <c r="BS28" s="150"/>
      <c r="BT28" s="151"/>
      <c r="BV28" s="167"/>
      <c r="BW28" s="168"/>
      <c r="BX28" s="149"/>
      <c r="BY28" s="150"/>
      <c r="BZ28" s="151"/>
      <c r="CB28" s="167"/>
      <c r="CC28" s="168"/>
      <c r="CD28" s="149"/>
      <c r="CE28" s="150"/>
      <c r="CF28" s="151"/>
      <c r="CH28" s="167"/>
      <c r="CI28" s="168"/>
      <c r="CJ28" s="149"/>
      <c r="CK28" s="150"/>
      <c r="CL28" s="151"/>
      <c r="CN28" s="167"/>
      <c r="CO28" s="168"/>
      <c r="CP28" s="149"/>
      <c r="CQ28" s="150"/>
      <c r="CR28" s="151"/>
      <c r="CT28" s="167"/>
      <c r="CU28" s="168"/>
      <c r="CV28" s="149"/>
      <c r="CW28" s="150"/>
      <c r="CX28" s="151"/>
      <c r="CZ28" s="167"/>
      <c r="DA28" s="168"/>
      <c r="DB28" s="149"/>
      <c r="DC28" s="150"/>
      <c r="DD28" s="151"/>
      <c r="DF28" s="167"/>
      <c r="DG28" s="168"/>
      <c r="DH28" s="149"/>
      <c r="DI28" s="150"/>
      <c r="DJ28" s="151"/>
      <c r="DL28" s="167"/>
      <c r="DM28" s="168"/>
      <c r="DN28" s="149"/>
      <c r="DO28" s="150"/>
      <c r="DP28" s="151"/>
      <c r="DR28" s="167"/>
      <c r="DS28" s="168"/>
      <c r="DT28" s="149"/>
      <c r="DU28" s="150"/>
      <c r="DV28" s="151"/>
      <c r="DX28" s="167"/>
      <c r="DY28" s="168"/>
      <c r="DZ28" s="149"/>
      <c r="EA28" s="150"/>
      <c r="EB28" s="151"/>
      <c r="ED28" s="147">
        <v>45839</v>
      </c>
      <c r="EE28" s="152">
        <v>715.34</v>
      </c>
      <c r="EF28" s="149">
        <f t="shared" si="54"/>
        <v>7.1534</v>
      </c>
      <c r="EG28" s="150">
        <f>EG$2</f>
        <v>0.0172650443272543</v>
      </c>
      <c r="EH28" s="151">
        <f t="shared" si="55"/>
        <v>8.09691894798362</v>
      </c>
      <c r="EJ28" s="147"/>
      <c r="EK28" s="152"/>
      <c r="EL28" s="149"/>
      <c r="EM28" s="150"/>
      <c r="EN28" s="151"/>
      <c r="EP28" s="147"/>
      <c r="EQ28" s="152"/>
      <c r="ER28" s="149"/>
      <c r="ES28" s="150"/>
      <c r="ET28" s="151"/>
      <c r="EV28" s="147"/>
      <c r="EW28" s="152"/>
      <c r="EX28" s="149"/>
      <c r="EY28" s="150"/>
      <c r="EZ28" s="151"/>
      <c r="FB28" s="147"/>
      <c r="FC28" s="152"/>
      <c r="FD28" s="149"/>
      <c r="FE28" s="150"/>
      <c r="FF28" s="151"/>
      <c r="FH28" s="147">
        <v>45992</v>
      </c>
      <c r="FI28" s="152">
        <v>707.59</v>
      </c>
      <c r="FJ28" s="149">
        <f t="shared" si="64"/>
        <v>7.0759</v>
      </c>
      <c r="FK28" s="150">
        <f>FK$2</f>
        <v>0.0170014536249532</v>
      </c>
      <c r="FL28" s="151">
        <f t="shared" si="65"/>
        <v>8.31251148231149</v>
      </c>
      <c r="FN28" s="147"/>
      <c r="FO28" s="152"/>
      <c r="FP28" s="149"/>
      <c r="FQ28" s="150"/>
      <c r="FR28" s="151"/>
      <c r="FT28" s="147"/>
      <c r="FU28" s="152"/>
      <c r="FV28" s="149"/>
      <c r="FW28" s="150"/>
      <c r="FX28" s="151"/>
      <c r="FZ28" s="147"/>
      <c r="GA28" s="152"/>
      <c r="GB28" s="149"/>
      <c r="GC28" s="150"/>
      <c r="GD28" s="151"/>
      <c r="GF28" s="147"/>
      <c r="GG28" s="152"/>
      <c r="GH28" s="149"/>
      <c r="GI28" s="150"/>
      <c r="GJ28" s="151"/>
      <c r="GL28" s="147"/>
      <c r="GM28" s="152"/>
      <c r="GN28" s="149"/>
      <c r="GO28" s="150"/>
      <c r="GP28" s="151"/>
      <c r="GR28" s="147"/>
      <c r="GS28" s="152"/>
      <c r="GT28" s="149"/>
      <c r="GU28" s="150"/>
      <c r="GV28" s="151"/>
    </row>
    <row r="29" spans="2:204">
      <c r="B29" s="153" t="s">
        <v>3930</v>
      </c>
      <c r="C29" s="154" t="s">
        <v>62</v>
      </c>
      <c r="D29" s="155">
        <f>D6</f>
        <v>7.1811</v>
      </c>
      <c r="E29" s="156"/>
      <c r="F29" s="157"/>
      <c r="H29" s="153" t="s">
        <v>3930</v>
      </c>
      <c r="I29" s="154" t="s">
        <v>62</v>
      </c>
      <c r="J29" s="155">
        <f>J6</f>
        <v>7.1798</v>
      </c>
      <c r="K29" s="156"/>
      <c r="L29" s="157"/>
      <c r="N29" s="153" t="s">
        <v>3930</v>
      </c>
      <c r="O29" s="154" t="s">
        <v>62</v>
      </c>
      <c r="P29" s="155">
        <f>P6</f>
        <v>7.1779</v>
      </c>
      <c r="Q29" s="156"/>
      <c r="R29" s="157"/>
      <c r="T29" s="153" t="s">
        <v>3930</v>
      </c>
      <c r="U29" s="154" t="s">
        <v>62</v>
      </c>
      <c r="V29" s="155">
        <f>V6</f>
        <v>7.1018</v>
      </c>
      <c r="W29" s="156"/>
      <c r="X29" s="157"/>
      <c r="Z29" s="153" t="s">
        <v>3930</v>
      </c>
      <c r="AA29" s="154" t="s">
        <v>62</v>
      </c>
      <c r="AB29" s="155">
        <f>AB6</f>
        <v>7.0827</v>
      </c>
      <c r="AC29" s="156"/>
      <c r="AD29" s="157"/>
      <c r="AF29" s="153" t="s">
        <v>3930</v>
      </c>
      <c r="AG29" s="154" t="s">
        <v>62</v>
      </c>
      <c r="AH29" s="155">
        <f>AH6</f>
        <v>7.1036</v>
      </c>
      <c r="AI29" s="156"/>
      <c r="AJ29" s="157"/>
      <c r="AL29" s="153" t="s">
        <v>3930</v>
      </c>
      <c r="AM29" s="154" t="s">
        <v>62</v>
      </c>
      <c r="AN29" s="155">
        <f>AN6</f>
        <v>7.095</v>
      </c>
      <c r="AO29" s="156"/>
      <c r="AP29" s="157"/>
      <c r="AR29" s="153" t="s">
        <v>3930</v>
      </c>
      <c r="AS29" s="154" t="s">
        <v>62</v>
      </c>
      <c r="AT29" s="155">
        <f>AT6</f>
        <v>7.1063</v>
      </c>
      <c r="AU29" s="156"/>
      <c r="AV29" s="157"/>
      <c r="AX29" s="153" t="s">
        <v>3930</v>
      </c>
      <c r="AY29" s="154" t="s">
        <v>62</v>
      </c>
      <c r="AZ29" s="155">
        <f>AZ6</f>
        <v>7.1088</v>
      </c>
      <c r="BA29" s="156"/>
      <c r="BB29" s="157"/>
      <c r="BD29" s="153" t="s">
        <v>3930</v>
      </c>
      <c r="BE29" s="154" t="s">
        <v>62</v>
      </c>
      <c r="BF29" s="155">
        <f>BF6</f>
        <v>7.1268</v>
      </c>
      <c r="BG29" s="156"/>
      <c r="BH29" s="157"/>
      <c r="BJ29" s="153" t="s">
        <v>3930</v>
      </c>
      <c r="BK29" s="154" t="s">
        <v>62</v>
      </c>
      <c r="BL29" s="155">
        <f>BL6</f>
        <v>7.1346</v>
      </c>
      <c r="BM29" s="156"/>
      <c r="BN29" s="157"/>
      <c r="BP29" s="153" t="s">
        <v>3930</v>
      </c>
      <c r="BQ29" s="154" t="s">
        <v>62</v>
      </c>
      <c r="BR29" s="155">
        <f>BR6</f>
        <v>7.1124</v>
      </c>
      <c r="BS29" s="156"/>
      <c r="BT29" s="157"/>
      <c r="BV29" s="153" t="s">
        <v>3930</v>
      </c>
      <c r="BW29" s="154" t="s">
        <v>62</v>
      </c>
      <c r="BX29" s="155">
        <f>BX6</f>
        <v>7.0074</v>
      </c>
      <c r="BY29" s="156"/>
      <c r="BZ29" s="157"/>
      <c r="CB29" s="153" t="s">
        <v>3930</v>
      </c>
      <c r="CC29" s="154" t="s">
        <v>62</v>
      </c>
      <c r="CD29" s="155">
        <f>CD6</f>
        <v>7.125</v>
      </c>
      <c r="CE29" s="156"/>
      <c r="CF29" s="157"/>
      <c r="CH29" s="153" t="s">
        <v>3930</v>
      </c>
      <c r="CI29" s="154" t="s">
        <v>62</v>
      </c>
      <c r="CJ29" s="155">
        <f>CJ6</f>
        <v>7.1877</v>
      </c>
      <c r="CK29" s="156"/>
      <c r="CL29" s="157"/>
      <c r="CN29" s="153" t="s">
        <v>3930</v>
      </c>
      <c r="CO29" s="154" t="s">
        <v>62</v>
      </c>
      <c r="CP29" s="155">
        <f>CP6</f>
        <v>7.1884</v>
      </c>
      <c r="CQ29" s="156"/>
      <c r="CR29" s="157"/>
      <c r="CT29" s="153" t="s">
        <v>3930</v>
      </c>
      <c r="CU29" s="154" t="s">
        <v>62</v>
      </c>
      <c r="CV29" s="155">
        <f>CV6</f>
        <v>7.1889</v>
      </c>
      <c r="CW29" s="156"/>
      <c r="CX29" s="157"/>
      <c r="CZ29" s="153" t="s">
        <v>3930</v>
      </c>
      <c r="DA29" s="154" t="s">
        <v>62</v>
      </c>
      <c r="DB29" s="155">
        <f>DB6</f>
        <v>7.1738</v>
      </c>
      <c r="DC29" s="156"/>
      <c r="DD29" s="157"/>
      <c r="DF29" s="153" t="s">
        <v>3930</v>
      </c>
      <c r="DG29" s="154" t="s">
        <v>62</v>
      </c>
      <c r="DH29" s="155">
        <f>DH6</f>
        <v>7.1782</v>
      </c>
      <c r="DI29" s="156"/>
      <c r="DJ29" s="157"/>
      <c r="DL29" s="153" t="s">
        <v>3930</v>
      </c>
      <c r="DM29" s="154" t="s">
        <v>62</v>
      </c>
      <c r="DN29" s="155">
        <f>DN6</f>
        <v>7.2014</v>
      </c>
      <c r="DO29" s="156"/>
      <c r="DP29" s="157"/>
      <c r="DR29" s="153" t="s">
        <v>3930</v>
      </c>
      <c r="DS29" s="154" t="s">
        <v>62</v>
      </c>
      <c r="DT29" s="155">
        <f>DT6</f>
        <v>7.1848</v>
      </c>
      <c r="DU29" s="156"/>
      <c r="DV29" s="157"/>
      <c r="DX29" s="153" t="s">
        <v>3930</v>
      </c>
      <c r="DY29" s="154" t="s">
        <v>62</v>
      </c>
      <c r="DZ29" s="155">
        <f>DZ6</f>
        <v>7.1586</v>
      </c>
      <c r="EA29" s="156"/>
      <c r="EB29" s="157"/>
      <c r="ED29" s="153" t="s">
        <v>3930</v>
      </c>
      <c r="EE29" s="154" t="s">
        <v>62</v>
      </c>
      <c r="EF29" s="155">
        <f>EF6</f>
        <v>7.1494</v>
      </c>
      <c r="EG29" s="156"/>
      <c r="EH29" s="157"/>
      <c r="EJ29" s="153" t="s">
        <v>3930</v>
      </c>
      <c r="EK29" s="154" t="s">
        <v>62</v>
      </c>
      <c r="EL29" s="155">
        <f>EL6</f>
        <v>7.103</v>
      </c>
      <c r="EM29" s="156"/>
      <c r="EN29" s="157"/>
      <c r="EP29" s="153" t="s">
        <v>3930</v>
      </c>
      <c r="EQ29" s="154" t="s">
        <v>62</v>
      </c>
      <c r="ER29" s="155">
        <f>ER6</f>
        <v>7.1055</v>
      </c>
      <c r="ES29" s="156"/>
      <c r="ET29" s="157"/>
      <c r="EV29" s="153" t="s">
        <v>3930</v>
      </c>
      <c r="EW29" s="154" t="s">
        <v>62</v>
      </c>
      <c r="EX29" s="155">
        <f>EX6</f>
        <v>7.088</v>
      </c>
      <c r="EY29" s="156"/>
      <c r="EZ29" s="157"/>
      <c r="FB29" s="153" t="s">
        <v>3930</v>
      </c>
      <c r="FC29" s="154" t="s">
        <v>62</v>
      </c>
      <c r="FD29" s="155">
        <f>FD6</f>
        <v>7.0789</v>
      </c>
      <c r="FE29" s="156"/>
      <c r="FF29" s="157"/>
      <c r="FH29" s="153" t="s">
        <v>3930</v>
      </c>
      <c r="FI29" s="154" t="s">
        <v>62</v>
      </c>
      <c r="FJ29" s="155">
        <f>FJ6</f>
        <v>7.0288</v>
      </c>
      <c r="FK29" s="156"/>
      <c r="FL29" s="157"/>
      <c r="FN29" s="153" t="s">
        <v>3930</v>
      </c>
      <c r="FO29" s="154" t="s">
        <v>62</v>
      </c>
      <c r="FP29" s="155">
        <f>FP6</f>
        <v>6.9678</v>
      </c>
      <c r="FQ29" s="156"/>
      <c r="FR29" s="157"/>
      <c r="FT29" s="153" t="s">
        <v>3930</v>
      </c>
      <c r="FU29" s="154" t="s">
        <v>62</v>
      </c>
      <c r="FV29" s="155">
        <f>FV6</f>
        <v>6.9228</v>
      </c>
      <c r="FW29" s="156"/>
      <c r="FX29" s="157"/>
      <c r="FZ29" s="153" t="s">
        <v>3930</v>
      </c>
      <c r="GA29" s="154" t="s">
        <v>62</v>
      </c>
      <c r="GB29" s="155">
        <f>GB6</f>
        <v>6.9194</v>
      </c>
      <c r="GC29" s="156"/>
      <c r="GD29" s="157"/>
      <c r="GF29" s="153" t="s">
        <v>3930</v>
      </c>
      <c r="GG29" s="154" t="s">
        <v>62</v>
      </c>
      <c r="GH29" s="155">
        <f>GH6</f>
        <v>6.8628</v>
      </c>
      <c r="GI29" s="156"/>
      <c r="GJ29" s="157"/>
      <c r="GL29" s="153" t="s">
        <v>3930</v>
      </c>
      <c r="GM29" s="154" t="s">
        <v>62</v>
      </c>
      <c r="GN29" s="155">
        <f>GN6</f>
        <v>6.8176</v>
      </c>
      <c r="GO29" s="156"/>
      <c r="GP29" s="157"/>
      <c r="GR29" s="153" t="s">
        <v>3930</v>
      </c>
      <c r="GS29" s="154" t="s">
        <v>62</v>
      </c>
      <c r="GT29" s="155">
        <f>GT6</f>
        <v>6.8109</v>
      </c>
      <c r="GU29" s="156"/>
      <c r="GV29" s="157"/>
    </row>
    <row r="30" spans="2:204">
      <c r="B30" s="158"/>
      <c r="C30" s="136" t="s">
        <v>63</v>
      </c>
      <c r="D30" s="159">
        <f>AVERAGE(D6:D28)</f>
        <v>7.17326956521739</v>
      </c>
      <c r="E30" s="156"/>
      <c r="F30" s="157"/>
      <c r="H30" s="158"/>
      <c r="I30" s="136" t="s">
        <v>63</v>
      </c>
      <c r="J30" s="159">
        <f>AVERAGE(J6:J28)</f>
        <v>7.183895</v>
      </c>
      <c r="K30" s="156"/>
      <c r="L30" s="157"/>
      <c r="N30" s="158"/>
      <c r="O30" s="136" t="s">
        <v>63</v>
      </c>
      <c r="P30" s="159">
        <f>AVERAGE(P6:P28)</f>
        <v>7.17862352941176</v>
      </c>
      <c r="Q30" s="156"/>
      <c r="R30" s="157"/>
      <c r="T30" s="158"/>
      <c r="U30" s="136" t="s">
        <v>63</v>
      </c>
      <c r="V30" s="159">
        <f>AVERAGE(V6:V28)</f>
        <v>7.15435909090909</v>
      </c>
      <c r="W30" s="156"/>
      <c r="X30" s="157"/>
      <c r="Z30" s="158"/>
      <c r="AA30" s="136" t="s">
        <v>63</v>
      </c>
      <c r="AB30" s="159">
        <f>AVERAGE(AB6:AB28)</f>
        <v>7.10388095238095</v>
      </c>
      <c r="AC30" s="156"/>
      <c r="AD30" s="157"/>
      <c r="AF30" s="158"/>
      <c r="AG30" s="136" t="s">
        <v>63</v>
      </c>
      <c r="AH30" s="159">
        <f>AVERAGE(AH6:AH28)</f>
        <v>7.10509375</v>
      </c>
      <c r="AI30" s="156"/>
      <c r="AJ30" s="157"/>
      <c r="AL30" s="158"/>
      <c r="AM30" s="136" t="s">
        <v>63</v>
      </c>
      <c r="AN30" s="159">
        <f>AVERAGE(AN6:AN28)</f>
        <v>7.0978</v>
      </c>
      <c r="AO30" s="156"/>
      <c r="AP30" s="157"/>
      <c r="AR30" s="158"/>
      <c r="AS30" s="136" t="s">
        <v>63</v>
      </c>
      <c r="AT30" s="159">
        <f>AVERAGE(AT6:AT28)</f>
        <v>7.10066</v>
      </c>
      <c r="AU30" s="156"/>
      <c r="AV30" s="157"/>
      <c r="AX30" s="158"/>
      <c r="AY30" s="136" t="s">
        <v>63</v>
      </c>
      <c r="AZ30" s="159">
        <f>AVERAGE(AZ6:AZ28)</f>
        <v>7.105665</v>
      </c>
      <c r="BA30" s="156"/>
      <c r="BB30" s="157"/>
      <c r="BD30" s="158"/>
      <c r="BE30" s="136" t="s">
        <v>63</v>
      </c>
      <c r="BF30" s="159">
        <f>AVERAGE(BF6:BF28)</f>
        <v>7.11619473684211</v>
      </c>
      <c r="BG30" s="156"/>
      <c r="BH30" s="157"/>
      <c r="BJ30" s="158"/>
      <c r="BK30" s="136" t="s">
        <v>63</v>
      </c>
      <c r="BL30" s="159">
        <f>AVERAGE(BL6:BL28)</f>
        <v>7.13155217391304</v>
      </c>
      <c r="BM30" s="156"/>
      <c r="BN30" s="157"/>
      <c r="BP30" s="158"/>
      <c r="BQ30" s="136" t="s">
        <v>63</v>
      </c>
      <c r="BR30" s="159">
        <f>AVERAGE(BR6:BR28)</f>
        <v>7.13423636363636</v>
      </c>
      <c r="BS30" s="156"/>
      <c r="BT30" s="157"/>
      <c r="BV30" s="158"/>
      <c r="BW30" s="136" t="s">
        <v>63</v>
      </c>
      <c r="BX30" s="159">
        <f>AVERAGE(BX6:BX28)</f>
        <v>7.07905789473684</v>
      </c>
      <c r="BY30" s="156"/>
      <c r="BZ30" s="157"/>
      <c r="CB30" s="158"/>
      <c r="CC30" s="136" t="s">
        <v>63</v>
      </c>
      <c r="CD30" s="159">
        <f>AVERAGE(CD6:CD28)</f>
        <v>7.1058</v>
      </c>
      <c r="CE30" s="156"/>
      <c r="CF30" s="157"/>
      <c r="CH30" s="158"/>
      <c r="CI30" s="136" t="s">
        <v>63</v>
      </c>
      <c r="CJ30" s="159">
        <f>AVERAGE(CJ6:CJ28)</f>
        <v>7.17290952380952</v>
      </c>
      <c r="CK30" s="156"/>
      <c r="CL30" s="157"/>
      <c r="CN30" s="158"/>
      <c r="CO30" s="136" t="s">
        <v>63</v>
      </c>
      <c r="CP30" s="159">
        <f>AVERAGE(CP6:CP28)</f>
        <v>7.18875238095238</v>
      </c>
      <c r="CQ30" s="156"/>
      <c r="CR30" s="157"/>
      <c r="CT30" s="158"/>
      <c r="CU30" s="136" t="s">
        <v>63</v>
      </c>
      <c r="CV30" s="159">
        <f>AVERAGE(CV6:CV28)</f>
        <v>7.18826666666667</v>
      </c>
      <c r="CW30" s="156"/>
      <c r="CX30" s="157"/>
      <c r="CZ30" s="158"/>
      <c r="DA30" s="136" t="s">
        <v>63</v>
      </c>
      <c r="DB30" s="159">
        <f>AVERAGE(DB6:DB28)</f>
        <v>7.17114444444444</v>
      </c>
      <c r="DC30" s="156"/>
      <c r="DD30" s="157"/>
      <c r="DF30" s="158"/>
      <c r="DG30" s="136" t="s">
        <v>63</v>
      </c>
      <c r="DH30" s="159">
        <f>AVERAGE(DH6:DH28)</f>
        <v>7.17372380952381</v>
      </c>
      <c r="DI30" s="156"/>
      <c r="DJ30" s="157"/>
      <c r="DL30" s="158"/>
      <c r="DM30" s="136" t="s">
        <v>63</v>
      </c>
      <c r="DN30" s="159">
        <f>AVERAGE(DN6:DN28)</f>
        <v>7.20337142857143</v>
      </c>
      <c r="DO30" s="156"/>
      <c r="DP30" s="157"/>
      <c r="DR30" s="158"/>
      <c r="DS30" s="136" t="s">
        <v>63</v>
      </c>
      <c r="DT30" s="159">
        <f>AVERAGE(DT6:DT28)</f>
        <v>7.19504736842105</v>
      </c>
      <c r="DU30" s="156"/>
      <c r="DV30" s="157"/>
      <c r="DX30" s="158"/>
      <c r="DY30" s="136" t="s">
        <v>63</v>
      </c>
      <c r="DZ30" s="159">
        <f>AVERAGE(DZ6:DZ28)</f>
        <v>7.175685</v>
      </c>
      <c r="EA30" s="156"/>
      <c r="EB30" s="157"/>
      <c r="ED30" s="158"/>
      <c r="EE30" s="136" t="s">
        <v>63</v>
      </c>
      <c r="EF30" s="159">
        <f>AVERAGE(EF6:EF28)</f>
        <v>7.14909130434783</v>
      </c>
      <c r="EG30" s="156"/>
      <c r="EH30" s="157"/>
      <c r="EJ30" s="158"/>
      <c r="EK30" s="136" t="s">
        <v>63</v>
      </c>
      <c r="EL30" s="159">
        <f>AVERAGE(EL6:EL28)</f>
        <v>7.1309380952381</v>
      </c>
      <c r="EM30" s="156"/>
      <c r="EN30" s="157"/>
      <c r="EP30" s="158"/>
      <c r="EQ30" s="136" t="s">
        <v>63</v>
      </c>
      <c r="ER30" s="159">
        <f>AVERAGE(ER6:ER28)</f>
        <v>7.10681818181818</v>
      </c>
      <c r="ES30" s="156"/>
      <c r="ET30" s="157"/>
      <c r="EV30" s="158"/>
      <c r="EW30" s="136" t="s">
        <v>63</v>
      </c>
      <c r="EX30" s="159">
        <f>AVERAGE(EX6:EX28)</f>
        <v>7.09480588235294</v>
      </c>
      <c r="EY30" s="156"/>
      <c r="EZ30" s="157"/>
      <c r="FB30" s="158"/>
      <c r="FC30" s="136" t="s">
        <v>63</v>
      </c>
      <c r="FD30" s="159">
        <f>AVERAGE(FD6:FD28)</f>
        <v>7.0848</v>
      </c>
      <c r="FE30" s="156"/>
      <c r="FF30" s="157"/>
      <c r="FH30" s="158"/>
      <c r="FI30" s="136" t="s">
        <v>63</v>
      </c>
      <c r="FJ30" s="159">
        <f>AVERAGE(FJ6:FJ28)</f>
        <v>7.05934782608696</v>
      </c>
      <c r="FK30" s="156"/>
      <c r="FL30" s="157"/>
      <c r="FN30" s="158"/>
      <c r="FO30" s="136" t="s">
        <v>63</v>
      </c>
      <c r="FP30" s="159">
        <f>AVERAGE(FP6:FP28)</f>
        <v>7.00156</v>
      </c>
      <c r="FQ30" s="156"/>
      <c r="FR30" s="157"/>
      <c r="FT30" s="158"/>
      <c r="FU30" s="136" t="s">
        <v>63</v>
      </c>
      <c r="FV30" s="159">
        <f>AVERAGE(FV6:FV28)</f>
        <v>6.94615</v>
      </c>
      <c r="FW30" s="156"/>
      <c r="FX30" s="157"/>
      <c r="FZ30" s="158"/>
      <c r="GA30" s="136" t="s">
        <v>63</v>
      </c>
      <c r="GB30" s="159">
        <f>AVERAGE(GB6:GB28)</f>
        <v>6.90369090909091</v>
      </c>
      <c r="GC30" s="156"/>
      <c r="GD30" s="157"/>
      <c r="GF30" s="158"/>
      <c r="GG30" s="136" t="s">
        <v>63</v>
      </c>
      <c r="GH30" s="159">
        <f>AVERAGE(GH6:GH28)</f>
        <v>6.86831428571429</v>
      </c>
      <c r="GI30" s="156"/>
      <c r="GJ30" s="157"/>
      <c r="GL30" s="158"/>
      <c r="GM30" s="136" t="s">
        <v>63</v>
      </c>
      <c r="GN30" s="159">
        <f>AVERAGE(GN6:GN28)</f>
        <v>6.83851666666667</v>
      </c>
      <c r="GO30" s="156"/>
      <c r="GP30" s="157"/>
      <c r="GR30" s="158"/>
      <c r="GS30" s="136" t="s">
        <v>63</v>
      </c>
      <c r="GT30" s="159">
        <f>AVERAGE(GT6:GT28)</f>
        <v>6.81537619047619</v>
      </c>
      <c r="GU30" s="156"/>
      <c r="GV30" s="157"/>
    </row>
    <row r="31" spans="2:204">
      <c r="B31" s="160" t="s">
        <v>3949</v>
      </c>
      <c r="C31" s="161" t="s">
        <v>62</v>
      </c>
      <c r="D31" s="162">
        <f>E6</f>
        <v>0.017661604</v>
      </c>
      <c r="E31" s="163"/>
      <c r="H31" s="160" t="s">
        <v>3949</v>
      </c>
      <c r="I31" s="161" t="s">
        <v>62</v>
      </c>
      <c r="J31" s="162">
        <f>K6</f>
        <v>0.0175538684337561</v>
      </c>
      <c r="K31" s="163"/>
      <c r="N31" s="160" t="s">
        <v>3949</v>
      </c>
      <c r="O31" s="161" t="s">
        <v>62</v>
      </c>
      <c r="P31" s="162">
        <f>Q6</f>
        <v>0.0175901495162709</v>
      </c>
      <c r="Q31" s="163"/>
      <c r="T31" s="160" t="s">
        <v>3949</v>
      </c>
      <c r="U31" s="161" t="s">
        <v>62</v>
      </c>
      <c r="V31" s="162">
        <f>W6</f>
        <v>0.018026138</v>
      </c>
      <c r="W31" s="163"/>
      <c r="Z31" s="160" t="s">
        <v>3949</v>
      </c>
      <c r="AA31" s="161" t="s">
        <v>62</v>
      </c>
      <c r="AB31" s="162">
        <f>AC6</f>
        <v>0.01805706</v>
      </c>
      <c r="AC31" s="163"/>
      <c r="AF31" s="160" t="s">
        <v>3949</v>
      </c>
      <c r="AG31" s="161" t="s">
        <v>62</v>
      </c>
      <c r="AH31" s="162">
        <f>AI6</f>
        <v>0.017792011</v>
      </c>
      <c r="AI31" s="163"/>
      <c r="AL31" s="160" t="s">
        <v>3949</v>
      </c>
      <c r="AM31" s="161" t="s">
        <v>62</v>
      </c>
      <c r="AN31" s="162">
        <f>AO6</f>
        <v>0.017788214</v>
      </c>
      <c r="AO31" s="163"/>
      <c r="AR31" s="160" t="s">
        <v>3949</v>
      </c>
      <c r="AS31" s="161" t="s">
        <v>62</v>
      </c>
      <c r="AT31" s="162">
        <f>AU6</f>
        <v>0.01738828</v>
      </c>
      <c r="AU31" s="163"/>
      <c r="AX31" s="160" t="s">
        <v>3949</v>
      </c>
      <c r="AY31" s="161" t="s">
        <v>62</v>
      </c>
      <c r="AZ31" s="162">
        <f>BA6</f>
        <v>0.017095478</v>
      </c>
      <c r="BA31" s="163"/>
      <c r="BD31" s="160" t="s">
        <v>3949</v>
      </c>
      <c r="BE31" s="161" t="s">
        <v>62</v>
      </c>
      <c r="BF31" s="162">
        <f>BG6</f>
        <v>0.017041581</v>
      </c>
      <c r="BG31" s="163"/>
      <c r="BJ31" s="160" t="s">
        <v>3949</v>
      </c>
      <c r="BK31" s="161" t="s">
        <v>62</v>
      </c>
      <c r="BL31" s="162">
        <f>BM6</f>
        <v>0.017085255</v>
      </c>
      <c r="BM31" s="163"/>
      <c r="BP31" s="160" t="s">
        <v>3949</v>
      </c>
      <c r="BQ31" s="161" t="s">
        <v>62</v>
      </c>
      <c r="BR31" s="162">
        <f>BS6</f>
        <v>0.017800721</v>
      </c>
      <c r="BS31" s="163"/>
      <c r="BT31" s="135"/>
      <c r="BV31" s="160" t="s">
        <v>3949</v>
      </c>
      <c r="BW31" s="161" t="s">
        <v>62</v>
      </c>
      <c r="BX31" s="162">
        <f>BY6</f>
        <v>0.017842805</v>
      </c>
      <c r="BY31" s="163"/>
      <c r="BZ31" s="135"/>
      <c r="CB31" s="160" t="s">
        <v>3949</v>
      </c>
      <c r="CC31" s="161" t="s">
        <v>62</v>
      </c>
      <c r="CD31" s="162">
        <f>CE6</f>
        <v>0.017174753</v>
      </c>
      <c r="CE31" s="163"/>
      <c r="CF31" s="135"/>
      <c r="CH31" s="160" t="s">
        <v>3949</v>
      </c>
      <c r="CI31" s="161" t="s">
        <v>62</v>
      </c>
      <c r="CJ31" s="162">
        <f>CK6</f>
        <v>0.017041581</v>
      </c>
      <c r="CK31" s="163"/>
      <c r="CL31" s="135"/>
      <c r="CN31" s="160" t="s">
        <v>3949</v>
      </c>
      <c r="CO31" s="161" t="s">
        <v>62</v>
      </c>
      <c r="CP31" s="162">
        <f>CQ6</f>
        <v>0.0172920629439163</v>
      </c>
      <c r="CQ31" s="163"/>
      <c r="CR31" s="135"/>
      <c r="CT31" s="160" t="s">
        <v>3949</v>
      </c>
      <c r="CU31" s="161" t="s">
        <v>62</v>
      </c>
      <c r="CV31" s="162">
        <f>CW6</f>
        <v>0.0172920629439163</v>
      </c>
      <c r="CW31" s="163"/>
      <c r="CX31" s="135"/>
      <c r="CZ31" s="160" t="s">
        <v>3949</v>
      </c>
      <c r="DA31" s="161" t="s">
        <v>62</v>
      </c>
      <c r="DB31" s="162">
        <f>DC6</f>
        <v>0.017245839442151</v>
      </c>
      <c r="DC31" s="163"/>
      <c r="DD31" s="135"/>
      <c r="DF31" s="160" t="s">
        <v>3949</v>
      </c>
      <c r="DG31" s="161" t="s">
        <v>62</v>
      </c>
      <c r="DH31" s="162">
        <f>DI6</f>
        <v>0.0174492662593682</v>
      </c>
      <c r="DI31" s="163"/>
      <c r="DJ31" s="135"/>
      <c r="DL31" s="160" t="s">
        <v>3949</v>
      </c>
      <c r="DM31" s="161" t="s">
        <v>62</v>
      </c>
      <c r="DN31" s="162">
        <f>DO6</f>
        <v>0.0178428048890828</v>
      </c>
      <c r="DO31" s="163"/>
      <c r="DP31" s="135"/>
      <c r="DR31" s="160" t="s">
        <v>3949</v>
      </c>
      <c r="DS31" s="161" t="s">
        <v>62</v>
      </c>
      <c r="DT31" s="162">
        <f>DU6</f>
        <v>0.0180001800021116</v>
      </c>
      <c r="DU31" s="163"/>
      <c r="DV31" s="135"/>
      <c r="DX31" s="160" t="s">
        <v>3949</v>
      </c>
      <c r="DY31" s="161" t="s">
        <v>62</v>
      </c>
      <c r="DZ31" s="162">
        <f>EA6</f>
        <v>0.0176937912492303</v>
      </c>
      <c r="EA31" s="163"/>
      <c r="EB31" s="135"/>
      <c r="ED31" s="160" t="s">
        <v>3949</v>
      </c>
      <c r="EE31" s="161" t="s">
        <v>62</v>
      </c>
      <c r="EF31" s="162">
        <f>EG6</f>
        <v>0.0172650443272543</v>
      </c>
      <c r="EG31" s="163"/>
      <c r="EH31" s="135"/>
      <c r="EJ31" s="160" t="s">
        <v>3949</v>
      </c>
      <c r="EK31" s="161" t="s">
        <v>62</v>
      </c>
      <c r="EL31" s="162">
        <f>EM6</f>
        <v>0.0175675913070562</v>
      </c>
      <c r="EM31" s="163"/>
      <c r="EN31" s="135"/>
      <c r="EP31" s="160" t="s">
        <v>3949</v>
      </c>
      <c r="EQ31" s="161" t="s">
        <v>62</v>
      </c>
      <c r="ER31" s="162">
        <f>ES6</f>
        <v>0.0172251935680433</v>
      </c>
      <c r="ES31" s="163"/>
      <c r="ET31" s="135"/>
      <c r="EV31" s="160" t="s">
        <v>3949</v>
      </c>
      <c r="EW31" s="161" t="s">
        <v>62</v>
      </c>
      <c r="EX31" s="162">
        <f>EY6</f>
        <v>0.0169848495133702</v>
      </c>
      <c r="EY31" s="163"/>
      <c r="EZ31" s="135"/>
      <c r="FB31" s="160" t="s">
        <v>3949</v>
      </c>
      <c r="FC31" s="161" t="s">
        <v>62</v>
      </c>
      <c r="FD31" s="162">
        <f>FE6</f>
        <v>0.0170169318477886</v>
      </c>
      <c r="FE31" s="163"/>
      <c r="FF31" s="135"/>
      <c r="FH31" s="160" t="s">
        <v>3949</v>
      </c>
      <c r="FI31" s="161" t="s">
        <v>62</v>
      </c>
      <c r="FJ31" s="162">
        <f>FK6</f>
        <v>0.0170014536249532</v>
      </c>
      <c r="FK31" s="163"/>
      <c r="FL31" s="135"/>
      <c r="FN31" s="160" t="s">
        <v>3949</v>
      </c>
      <c r="FO31" s="161" t="s">
        <v>62</v>
      </c>
      <c r="FP31" s="162">
        <f>FQ6</f>
        <v>0.0169495834638366</v>
      </c>
      <c r="FQ31" s="163"/>
      <c r="FR31" s="135"/>
      <c r="FT31" s="160" t="s">
        <v>3949</v>
      </c>
      <c r="FU31" s="161" t="s">
        <v>62</v>
      </c>
      <c r="FV31" s="162">
        <f>FW6</f>
        <v>0.017329520838063</v>
      </c>
      <c r="FW31" s="163"/>
      <c r="FX31" s="135"/>
      <c r="FZ31" s="160" t="s">
        <v>3949</v>
      </c>
      <c r="GA31" s="161" t="s">
        <v>62</v>
      </c>
      <c r="GB31" s="162">
        <f>GC6</f>
        <v>0.0164985192582434</v>
      </c>
      <c r="GC31" s="163"/>
      <c r="GD31" s="135"/>
      <c r="GF31" s="160" t="s">
        <v>3949</v>
      </c>
      <c r="GG31" s="161" t="s">
        <v>62</v>
      </c>
      <c r="GH31" s="162">
        <f>GI6</f>
        <v>0.0162156026526111</v>
      </c>
      <c r="GI31" s="163"/>
      <c r="GJ31" s="135"/>
      <c r="GL31" s="160" t="s">
        <v>3949</v>
      </c>
      <c r="GM31" s="161" t="s">
        <v>62</v>
      </c>
      <c r="GN31" s="162">
        <f>GO6</f>
        <v>0.0162716718327073</v>
      </c>
      <c r="GO31" s="163"/>
      <c r="GP31" s="135"/>
      <c r="GR31" s="160" t="s">
        <v>3949</v>
      </c>
      <c r="GS31" s="161" t="s">
        <v>62</v>
      </c>
      <c r="GT31" s="162">
        <f>GU6</f>
        <v>0.0163221336297023</v>
      </c>
      <c r="GU31" s="163"/>
      <c r="GV31" s="135"/>
    </row>
    <row r="32" spans="2:204">
      <c r="B32" s="164">
        <f>B6</f>
        <v>45169</v>
      </c>
      <c r="H32" s="164">
        <f>H6</f>
        <v>45197</v>
      </c>
      <c r="N32" s="164">
        <f>N6</f>
        <v>45230</v>
      </c>
      <c r="T32" s="164">
        <f>T6</f>
        <v>45260</v>
      </c>
      <c r="Z32" s="164">
        <f>Z6</f>
        <v>45289</v>
      </c>
      <c r="AF32" s="164">
        <f>AF6</f>
        <v>45351</v>
      </c>
      <c r="AL32" s="164">
        <f>AL6</f>
        <v>45380</v>
      </c>
      <c r="AR32" s="164">
        <f>AR6</f>
        <v>45412</v>
      </c>
      <c r="AX32" s="164">
        <f>AX6</f>
        <v>45443</v>
      </c>
      <c r="BD32" s="164">
        <f>BD6</f>
        <v>45471</v>
      </c>
      <c r="BJ32" s="164">
        <f>BJ6</f>
        <v>45504</v>
      </c>
      <c r="BP32" s="164">
        <f>BP6</f>
        <v>45534</v>
      </c>
      <c r="BQ32" s="135"/>
      <c r="BR32" s="135"/>
      <c r="BS32" s="135"/>
      <c r="BT32" s="135"/>
      <c r="BV32" s="164">
        <f>BV6</f>
        <v>45565</v>
      </c>
      <c r="BW32" s="135"/>
      <c r="BX32" s="135"/>
      <c r="BY32" s="135"/>
      <c r="BZ32" s="135"/>
      <c r="CB32" s="164">
        <f>CB6</f>
        <v>45596</v>
      </c>
      <c r="CC32" s="135"/>
      <c r="CD32" s="135"/>
      <c r="CE32" s="135"/>
      <c r="CF32" s="135"/>
      <c r="CH32" s="164">
        <f>CH6</f>
        <v>45625</v>
      </c>
      <c r="CI32" s="135"/>
      <c r="CJ32" s="135"/>
      <c r="CK32" s="135"/>
      <c r="CL32" s="135"/>
      <c r="CN32" s="164">
        <f>CN6</f>
        <v>45657</v>
      </c>
      <c r="CO32" s="135"/>
      <c r="CP32" s="135"/>
      <c r="CQ32" s="135"/>
      <c r="CR32" s="135"/>
      <c r="CT32" s="164">
        <f>CT6</f>
        <v>45674</v>
      </c>
      <c r="CU32" s="135"/>
      <c r="CV32" s="135"/>
      <c r="CW32" s="135"/>
      <c r="CX32" s="135"/>
      <c r="CZ32" s="164">
        <f>CZ6</f>
        <v>45716</v>
      </c>
      <c r="DA32" s="135"/>
      <c r="DB32" s="135"/>
      <c r="DC32" s="135"/>
      <c r="DD32" s="135"/>
      <c r="DF32" s="164">
        <f>DF6</f>
        <v>45747</v>
      </c>
      <c r="DG32" s="135"/>
      <c r="DH32" s="135"/>
      <c r="DI32" s="135"/>
      <c r="DJ32" s="135"/>
      <c r="DL32" s="164">
        <f>DL6</f>
        <v>45777</v>
      </c>
      <c r="DM32" s="135"/>
      <c r="DN32" s="135"/>
      <c r="DO32" s="135"/>
      <c r="DP32" s="135"/>
      <c r="DR32" s="164">
        <f>DR6</f>
        <v>45807</v>
      </c>
      <c r="DS32" s="135"/>
      <c r="DT32" s="135"/>
      <c r="DU32" s="135"/>
      <c r="DV32" s="135"/>
      <c r="DX32" s="164">
        <f>DX6</f>
        <v>45838</v>
      </c>
      <c r="DY32" s="135"/>
      <c r="DZ32" s="135"/>
      <c r="EA32" s="135"/>
      <c r="EB32" s="135"/>
      <c r="ED32" s="164">
        <f>ED6</f>
        <v>45869</v>
      </c>
      <c r="EE32" s="135"/>
      <c r="EF32" s="135"/>
      <c r="EG32" s="135"/>
      <c r="EH32" s="135"/>
      <c r="EJ32" s="164">
        <f>EJ6</f>
        <v>45898</v>
      </c>
      <c r="EK32" s="135"/>
      <c r="EL32" s="135"/>
      <c r="EM32" s="135"/>
      <c r="EN32" s="135"/>
      <c r="EP32" s="164">
        <f>EP6</f>
        <v>45930</v>
      </c>
      <c r="EQ32" s="135"/>
      <c r="ER32" s="135"/>
      <c r="ES32" s="135"/>
      <c r="ET32" s="135"/>
      <c r="EV32" s="164">
        <f>EV6</f>
        <v>45961</v>
      </c>
      <c r="EW32" s="135"/>
      <c r="EX32" s="135"/>
      <c r="EY32" s="135"/>
      <c r="EZ32" s="135"/>
      <c r="FB32" s="164">
        <f>FB6</f>
        <v>45989</v>
      </c>
      <c r="FC32" s="135"/>
      <c r="FD32" s="135"/>
      <c r="FE32" s="135"/>
      <c r="FF32" s="135"/>
      <c r="FH32" s="164">
        <f>FH6</f>
        <v>46022</v>
      </c>
      <c r="FI32" s="135"/>
      <c r="FJ32" s="135"/>
      <c r="FK32" s="135"/>
      <c r="FL32" s="135"/>
      <c r="FN32" s="164">
        <f>FN6</f>
        <v>46052</v>
      </c>
      <c r="FO32" s="135"/>
      <c r="FP32" s="135"/>
      <c r="FQ32" s="135"/>
      <c r="FR32" s="135"/>
      <c r="FT32" s="164">
        <f>FT6</f>
        <v>46080</v>
      </c>
      <c r="FU32" s="135"/>
      <c r="FV32" s="135"/>
      <c r="FW32" s="135"/>
      <c r="FX32" s="135"/>
      <c r="FZ32" s="164">
        <f>FZ6</f>
        <v>46112</v>
      </c>
      <c r="GA32" s="135"/>
      <c r="GB32" s="135"/>
      <c r="GC32" s="135"/>
      <c r="GD32" s="135"/>
      <c r="GF32" s="164">
        <f>GF6</f>
        <v>46142</v>
      </c>
      <c r="GG32" s="135"/>
      <c r="GH32" s="135"/>
      <c r="GI32" s="135"/>
      <c r="GJ32" s="135"/>
      <c r="GL32" s="164">
        <f>GL6</f>
        <v>46171</v>
      </c>
      <c r="GM32" s="135"/>
      <c r="GN32" s="135"/>
      <c r="GO32" s="135"/>
      <c r="GP32" s="135"/>
      <c r="GR32" s="164">
        <f>GR6</f>
        <v>46203</v>
      </c>
      <c r="GS32" s="135"/>
      <c r="GT32" s="135"/>
      <c r="GU32" s="135"/>
      <c r="GV32" s="135"/>
    </row>
    <row r="33" spans="4:64">
      <c r="D33" s="174"/>
      <c r="J33" s="174"/>
      <c r="P33" s="174"/>
      <c r="V33" s="174"/>
      <c r="AB33" s="174"/>
      <c r="AH33" s="174"/>
      <c r="AN33" s="174"/>
      <c r="AT33" s="174"/>
      <c r="AZ33" s="174"/>
      <c r="BF33" s="174"/>
      <c r="BL33" s="174"/>
    </row>
    <row r="34" spans="4:64">
      <c r="D34" s="174"/>
      <c r="J34" s="174"/>
      <c r="P34" s="174"/>
      <c r="V34" s="174"/>
      <c r="AB34" s="174"/>
      <c r="AH34" s="174"/>
      <c r="AN34" s="174"/>
      <c r="AT34" s="174"/>
      <c r="AZ34" s="174"/>
      <c r="BF34" s="174"/>
      <c r="BL34" s="174"/>
    </row>
  </sheetData>
  <sheetProtection formatCells="0" insertHyperlinks="0" autoFilter="0"/>
  <mergeCells count="34">
    <mergeCell ref="C5:D5"/>
    <mergeCell ref="I5:J5"/>
    <mergeCell ref="O5:P5"/>
    <mergeCell ref="U5:V5"/>
    <mergeCell ref="AA5:AB5"/>
    <mergeCell ref="AG5:AH5"/>
    <mergeCell ref="AM5:AN5"/>
    <mergeCell ref="AS5:AT5"/>
    <mergeCell ref="AY5:AZ5"/>
    <mergeCell ref="BE5:BF5"/>
    <mergeCell ref="BK5:BL5"/>
    <mergeCell ref="BQ5:BR5"/>
    <mergeCell ref="BW5:BX5"/>
    <mergeCell ref="CC5:CD5"/>
    <mergeCell ref="CI5:CJ5"/>
    <mergeCell ref="CO5:CP5"/>
    <mergeCell ref="CU5:CV5"/>
    <mergeCell ref="DA5:DB5"/>
    <mergeCell ref="DG5:DH5"/>
    <mergeCell ref="DM5:DN5"/>
    <mergeCell ref="DS5:DT5"/>
    <mergeCell ref="DY5:DZ5"/>
    <mergeCell ref="EE5:EF5"/>
    <mergeCell ref="EK5:EL5"/>
    <mergeCell ref="EQ5:ER5"/>
    <mergeCell ref="EW5:EX5"/>
    <mergeCell ref="FC5:FD5"/>
    <mergeCell ref="FI5:FJ5"/>
    <mergeCell ref="FO5:FP5"/>
    <mergeCell ref="FU5:FV5"/>
    <mergeCell ref="GA5:GB5"/>
    <mergeCell ref="GG5:GH5"/>
    <mergeCell ref="GM5:GN5"/>
    <mergeCell ref="GS5:GT5"/>
  </mergeCells>
  <pageMargins left="0.7" right="0.7" top="0.75" bottom="0.75" header="0.3" footer="0.3"/>
  <pageSetup paperSize="9" orientation="portrait"/>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DI32"/>
  <sheetViews>
    <sheetView zoomScale="85" zoomScaleNormal="85" topLeftCell="CS1" workbookViewId="0">
      <selection activeCell="IF2" sqref="IF2"/>
    </sheetView>
  </sheetViews>
  <sheetFormatPr defaultColWidth="8.72222222222222" defaultRowHeight="14.4"/>
  <cols>
    <col min="1" max="1" width="11.4444444444444" customWidth="1"/>
    <col min="2" max="2" width="9.66666666666667" customWidth="1"/>
    <col min="3" max="3" width="13.6666666666667" customWidth="1"/>
    <col min="4" max="4" width="16.2777777777778" customWidth="1"/>
    <col min="5" max="5" width="18.1851851851852" customWidth="1"/>
    <col min="7" max="7" width="11.4444444444444" customWidth="1"/>
    <col min="8" max="8" width="9.66666666666667" customWidth="1"/>
    <col min="9" max="9" width="13.6666666666667" customWidth="1"/>
    <col min="10" max="10" width="16.2777777777778" customWidth="1"/>
    <col min="11" max="11" width="18.1851851851852" customWidth="1"/>
    <col min="13" max="13" width="11.4444444444444" customWidth="1"/>
    <col min="14" max="14" width="9.66666666666667" customWidth="1"/>
    <col min="15" max="15" width="13.6666666666667" customWidth="1"/>
    <col min="16" max="16" width="16.2777777777778" customWidth="1"/>
    <col min="17" max="17" width="18.1851851851852" customWidth="1"/>
    <col min="19" max="19" width="11.4444444444444" customWidth="1"/>
    <col min="20" max="20" width="9.66666666666667" customWidth="1"/>
    <col min="21" max="21" width="13.6666666666667" customWidth="1"/>
    <col min="22" max="22" width="16.2777777777778" customWidth="1"/>
    <col min="23" max="23" width="18.1851851851852" customWidth="1"/>
    <col min="25" max="25" width="11.4444444444444" customWidth="1"/>
    <col min="26" max="26" width="9.66666666666667" customWidth="1"/>
    <col min="27" max="27" width="13.6666666666667" customWidth="1"/>
    <col min="28" max="28" width="16.2777777777778" customWidth="1"/>
    <col min="29" max="29" width="18.1851851851852" customWidth="1"/>
    <col min="31" max="31" width="11.4444444444444" customWidth="1"/>
    <col min="32" max="32" width="9.66666666666667" customWidth="1"/>
    <col min="33" max="33" width="13.6666666666667" customWidth="1"/>
    <col min="34" max="34" width="16.2777777777778" customWidth="1"/>
    <col min="35" max="35" width="18.1851851851852" customWidth="1"/>
    <col min="37" max="37" width="11.4444444444444" customWidth="1"/>
    <col min="38" max="38" width="9.66666666666667" customWidth="1"/>
    <col min="39" max="39" width="13.6666666666667" customWidth="1"/>
    <col min="40" max="40" width="16.2777777777778" customWidth="1"/>
    <col min="41" max="41" width="18.1851851851852" customWidth="1"/>
    <col min="43" max="43" width="11.4444444444444" customWidth="1"/>
    <col min="44" max="44" width="9.66666666666667" customWidth="1"/>
    <col min="45" max="45" width="13.6666666666667" customWidth="1"/>
    <col min="46" max="46" width="16.2777777777778" customWidth="1"/>
    <col min="47" max="47" width="18.1851851851852" customWidth="1"/>
    <col min="49" max="49" width="11.4444444444444" customWidth="1"/>
    <col min="50" max="50" width="9.66666666666667" customWidth="1"/>
    <col min="51" max="51" width="13.6666666666667" customWidth="1"/>
    <col min="52" max="52" width="16.2777777777778" customWidth="1"/>
    <col min="53" max="53" width="18.1851851851852" customWidth="1"/>
    <col min="55" max="55" width="11.4444444444444" customWidth="1"/>
    <col min="56" max="56" width="9.66666666666667" customWidth="1"/>
    <col min="57" max="57" width="13.6666666666667" customWidth="1"/>
    <col min="58" max="58" width="16.2777777777778" customWidth="1"/>
    <col min="59" max="59" width="18.1851851851852" customWidth="1"/>
    <col min="61" max="61" width="11.4444444444444" customWidth="1"/>
    <col min="62" max="62" width="9.66666666666667" customWidth="1"/>
    <col min="63" max="63" width="13.6666666666667" customWidth="1"/>
    <col min="64" max="64" width="16.2777777777778" customWidth="1"/>
    <col min="65" max="65" width="18.1851851851852" customWidth="1"/>
    <col min="67" max="67" width="11.4444444444444" customWidth="1"/>
    <col min="68" max="68" width="9.66666666666667" customWidth="1"/>
    <col min="69" max="69" width="13.6666666666667" customWidth="1"/>
    <col min="70" max="70" width="16.2777777777778" customWidth="1"/>
    <col min="71" max="71" width="18.1851851851852" customWidth="1"/>
    <col min="73" max="73" width="11.4444444444444" customWidth="1"/>
    <col min="74" max="74" width="9.66666666666667" customWidth="1"/>
    <col min="75" max="75" width="13.6666666666667" customWidth="1"/>
    <col min="76" max="76" width="16.2777777777778" customWidth="1"/>
    <col min="77" max="77" width="18.1851851851852" customWidth="1"/>
    <col min="79" max="79" width="11.4444444444444" customWidth="1"/>
    <col min="80" max="80" width="9.66666666666667" customWidth="1"/>
    <col min="81" max="81" width="13.6666666666667" customWidth="1"/>
    <col min="82" max="82" width="16.2777777777778" customWidth="1"/>
    <col min="83" max="83" width="18.1851851851852" customWidth="1"/>
    <col min="85" max="85" width="11.4444444444444" customWidth="1"/>
    <col min="86" max="86" width="9.66666666666667" customWidth="1"/>
    <col min="87" max="87" width="15.75" customWidth="1"/>
    <col min="88" max="88" width="16.2777777777778" customWidth="1"/>
    <col min="89" max="89" width="18.1851851851852" customWidth="1"/>
    <col min="91" max="91" width="11.4444444444444" customWidth="1"/>
    <col min="92" max="92" width="9.66666666666667" customWidth="1"/>
    <col min="93" max="93" width="15.75" customWidth="1"/>
    <col min="94" max="94" width="16.2777777777778" customWidth="1"/>
    <col min="95" max="95" width="18.1851851851852" customWidth="1"/>
    <col min="97" max="97" width="11.4444444444444" customWidth="1"/>
    <col min="98" max="98" width="9.66666666666667" customWidth="1"/>
    <col min="99" max="99" width="15.75" customWidth="1"/>
    <col min="100" max="100" width="16.2777777777778" customWidth="1"/>
    <col min="101" max="101" width="18.1851851851852" customWidth="1"/>
    <col min="103" max="103" width="11.4444444444444" customWidth="1"/>
    <col min="104" max="104" width="9.66666666666667" customWidth="1"/>
    <col min="105" max="105" width="15.75" customWidth="1"/>
    <col min="106" max="106" width="16.2777777777778" customWidth="1"/>
    <col min="107" max="107" width="18.1851851851852" customWidth="1"/>
    <col min="109" max="109" width="11.4444444444444" customWidth="1"/>
    <col min="110" max="110" width="9.66666666666667" customWidth="1"/>
    <col min="111" max="111" width="15.75" customWidth="1"/>
    <col min="112" max="112" width="16.2777777777778" customWidth="1"/>
    <col min="113" max="113" width="18.1851851851852" customWidth="1"/>
  </cols>
  <sheetData>
    <row r="1" spans="1:113">
      <c r="A1" s="132" t="s">
        <v>3950</v>
      </c>
      <c r="B1" s="133" t="s">
        <v>62</v>
      </c>
      <c r="C1" s="134">
        <f>C31*C29</f>
        <v>0.00465569948186067</v>
      </c>
      <c r="D1" s="135" t="s">
        <v>3951</v>
      </c>
      <c r="E1" s="135"/>
      <c r="G1" s="132" t="s">
        <v>3950</v>
      </c>
      <c r="H1" s="133" t="s">
        <v>62</v>
      </c>
      <c r="I1" s="134">
        <f>I31*I29</f>
        <v>0.00465602331605756</v>
      </c>
      <c r="J1" s="135" t="s">
        <v>3951</v>
      </c>
      <c r="K1" s="135"/>
      <c r="M1" s="132" t="s">
        <v>3950</v>
      </c>
      <c r="N1" s="133" t="s">
        <v>62</v>
      </c>
      <c r="O1" s="134">
        <f>O31*O29</f>
        <v>0.00478537265443435</v>
      </c>
      <c r="P1" s="135" t="s">
        <v>3951</v>
      </c>
      <c r="Q1" s="135"/>
      <c r="S1" s="132" t="s">
        <v>3950</v>
      </c>
      <c r="T1" s="133" t="s">
        <v>62</v>
      </c>
      <c r="U1" s="134">
        <f>U31*U29</f>
        <v>0.00471165080407209</v>
      </c>
      <c r="V1" s="135" t="s">
        <v>3951</v>
      </c>
      <c r="W1" s="135"/>
      <c r="Y1" s="132" t="s">
        <v>3950</v>
      </c>
      <c r="Z1" s="133" t="s">
        <v>62</v>
      </c>
      <c r="AA1" s="134">
        <f>AA31*AA29</f>
        <v>0.00449313837736281</v>
      </c>
      <c r="AB1" s="135" t="s">
        <v>3951</v>
      </c>
      <c r="AC1" s="135"/>
      <c r="AE1" s="132" t="s">
        <v>3950</v>
      </c>
      <c r="AF1" s="133" t="s">
        <v>62</v>
      </c>
      <c r="AG1" s="134">
        <f>AG31*AG29</f>
        <v>0.00451715119202697</v>
      </c>
      <c r="AH1" s="135" t="s">
        <v>3951</v>
      </c>
      <c r="AI1" s="135"/>
      <c r="AK1" s="132" t="s">
        <v>3950</v>
      </c>
      <c r="AL1" s="133" t="s">
        <v>62</v>
      </c>
      <c r="AM1" s="134">
        <f>AM31*AM29</f>
        <v>0.00464391826142694</v>
      </c>
      <c r="AN1" s="135" t="s">
        <v>3951</v>
      </c>
      <c r="AO1" s="135"/>
      <c r="AQ1" s="132" t="s">
        <v>3950</v>
      </c>
      <c r="AR1" s="133" t="s">
        <v>62</v>
      </c>
      <c r="AS1" s="134">
        <f>AS31*AS29</f>
        <v>0.00467174175842985</v>
      </c>
      <c r="AT1" s="135" t="s">
        <v>3951</v>
      </c>
      <c r="AU1" s="135"/>
      <c r="AW1" s="132" t="s">
        <v>3950</v>
      </c>
      <c r="AX1" s="133" t="s">
        <v>62</v>
      </c>
      <c r="AY1" s="134">
        <f>AY31*AY29</f>
        <v>0.00463074034475204</v>
      </c>
      <c r="AZ1" s="135" t="s">
        <v>3951</v>
      </c>
      <c r="BA1" s="135"/>
      <c r="BC1" s="132" t="s">
        <v>3950</v>
      </c>
      <c r="BD1" s="133" t="s">
        <v>62</v>
      </c>
      <c r="BE1" s="134">
        <f>BE31*BE29</f>
        <v>0.00478708890693222</v>
      </c>
      <c r="BF1" s="135" t="s">
        <v>3951</v>
      </c>
      <c r="BG1" s="135"/>
      <c r="BI1" s="132" t="s">
        <v>3950</v>
      </c>
      <c r="BJ1" s="133" t="s">
        <v>62</v>
      </c>
      <c r="BK1" s="134">
        <f>BK31*BK29</f>
        <v>0.00490527517776038</v>
      </c>
      <c r="BL1" s="135" t="s">
        <v>3951</v>
      </c>
      <c r="BM1" s="135"/>
      <c r="BO1" s="132" t="s">
        <v>3950</v>
      </c>
      <c r="BP1" s="133" t="s">
        <v>62</v>
      </c>
      <c r="BQ1" s="134">
        <f>BQ31*BQ29</f>
        <v>0.00489443862504589</v>
      </c>
      <c r="BR1" s="135" t="s">
        <v>3951</v>
      </c>
      <c r="BS1" s="135"/>
      <c r="BU1" s="132" t="s">
        <v>3950</v>
      </c>
      <c r="BV1" s="133" t="s">
        <v>62</v>
      </c>
      <c r="BW1" s="134">
        <f>BW31*BW29</f>
        <v>0.00483135486619593</v>
      </c>
      <c r="BX1" s="135" t="s">
        <v>3951</v>
      </c>
      <c r="BY1" s="135"/>
      <c r="CA1" s="132" t="s">
        <v>3950</v>
      </c>
      <c r="CB1" s="133" t="s">
        <v>62</v>
      </c>
      <c r="CC1" s="134">
        <f>CC31*CC29</f>
        <v>0.00501460957180059</v>
      </c>
      <c r="CD1" s="135" t="s">
        <v>3951</v>
      </c>
      <c r="CE1" s="135"/>
      <c r="CG1" s="132" t="s">
        <v>3950</v>
      </c>
      <c r="CH1" s="133" t="s">
        <v>62</v>
      </c>
      <c r="CI1" s="134">
        <f>CI31*CI29</f>
        <v>0.00511477735337037</v>
      </c>
      <c r="CJ1" s="135" t="s">
        <v>3951</v>
      </c>
      <c r="CK1" s="135"/>
      <c r="CM1" s="132" t="s">
        <v>3950</v>
      </c>
      <c r="CN1" s="133" t="s">
        <v>62</v>
      </c>
      <c r="CO1" s="134">
        <f>CO31*CO29</f>
        <v>0.0049981219300694</v>
      </c>
      <c r="CP1" s="135" t="s">
        <v>3951</v>
      </c>
      <c r="CQ1" s="135"/>
      <c r="CS1" s="132" t="s">
        <v>3950</v>
      </c>
      <c r="CT1" s="133" t="s">
        <v>62</v>
      </c>
      <c r="CU1" s="134">
        <f>CU31*CU29</f>
        <v>0.00498702884176265</v>
      </c>
      <c r="CV1" s="135" t="s">
        <v>3951</v>
      </c>
      <c r="CW1" s="135"/>
      <c r="CY1" s="132" t="s">
        <v>3950</v>
      </c>
      <c r="CZ1" s="133" t="s">
        <v>62</v>
      </c>
      <c r="DA1" s="134">
        <f>DA31*DA29</f>
        <v>0.00496254940639676</v>
      </c>
      <c r="DB1" s="135" t="s">
        <v>3951</v>
      </c>
      <c r="DC1" s="135"/>
      <c r="DE1" s="132" t="s">
        <v>3950</v>
      </c>
      <c r="DF1" s="133" t="s">
        <v>62</v>
      </c>
      <c r="DG1" s="134">
        <f>DG31*DG29</f>
        <v>0.00493068274777986</v>
      </c>
      <c r="DH1" s="135" t="s">
        <v>3951</v>
      </c>
      <c r="DI1" s="135"/>
    </row>
    <row r="2" spans="1:113">
      <c r="A2" s="136"/>
      <c r="B2" s="137" t="s">
        <v>63</v>
      </c>
      <c r="C2" s="138">
        <f>C31*C30</f>
        <v>0.0046559277078661</v>
      </c>
      <c r="D2">
        <v>0.000647668393781741</v>
      </c>
      <c r="E2" s="135"/>
      <c r="G2" s="136"/>
      <c r="H2" s="137" t="s">
        <v>63</v>
      </c>
      <c r="I2" s="138">
        <f>I31*I30</f>
        <v>0.00465561312607483</v>
      </c>
      <c r="J2">
        <v>0.000647668393781741</v>
      </c>
      <c r="K2" s="135"/>
      <c r="M2" s="136"/>
      <c r="N2" s="137" t="s">
        <v>63</v>
      </c>
      <c r="O2" s="138">
        <f>O31*O30</f>
        <v>0.00478360123302061</v>
      </c>
      <c r="P2">
        <v>0.000667062457056839</v>
      </c>
      <c r="Q2" s="135"/>
      <c r="S2" s="136"/>
      <c r="T2" s="137" t="s">
        <v>63</v>
      </c>
      <c r="U2" s="138">
        <f>U31*U30</f>
        <v>0.00470871270727117</v>
      </c>
      <c r="V2">
        <v>0.000656383327863822</v>
      </c>
      <c r="W2" s="135"/>
      <c r="Y2" s="136"/>
      <c r="Z2" s="137" t="s">
        <v>63</v>
      </c>
      <c r="AA2" s="138">
        <f>AA31*AA30</f>
        <v>0.00449436840227081</v>
      </c>
      <c r="AB2">
        <v>0.000623925677974117</v>
      </c>
      <c r="AC2" s="135"/>
      <c r="AE2" s="136"/>
      <c r="AF2" s="137" t="s">
        <v>63</v>
      </c>
      <c r="AG2" s="138">
        <f>AG31*AG30</f>
        <v>0.00452359380872866</v>
      </c>
      <c r="AH2">
        <v>0.000628709385372867</v>
      </c>
      <c r="AI2" s="135"/>
      <c r="AK2" s="136"/>
      <c r="AL2" s="137" t="s">
        <v>63</v>
      </c>
      <c r="AM2" s="138">
        <f>AM31*AM30</f>
        <v>0.00465500162179021</v>
      </c>
      <c r="AN2" s="139">
        <v>0.000648718780407753</v>
      </c>
      <c r="AO2" s="135"/>
      <c r="AQ2" s="136"/>
      <c r="AR2" s="137" t="s">
        <v>63</v>
      </c>
      <c r="AS2" s="138">
        <f>AS31*AS30</f>
        <v>0.00467154004270981</v>
      </c>
      <c r="AT2" s="139">
        <v>0.00065344529029427</v>
      </c>
      <c r="AU2" s="135"/>
      <c r="AW2" s="136"/>
      <c r="AX2" s="137" t="s">
        <v>63</v>
      </c>
      <c r="AY2" s="138">
        <f>AY31*AY30</f>
        <v>0.00464895434795837</v>
      </c>
      <c r="AZ2" s="139">
        <v>0.000651941481733358</v>
      </c>
      <c r="BA2" s="135"/>
      <c r="BC2" s="136"/>
      <c r="BD2" s="137" t="s">
        <v>63</v>
      </c>
      <c r="BE2" s="138">
        <f>BE31*BE30</f>
        <v>0.00478797698708972</v>
      </c>
      <c r="BF2" s="139">
        <v>0.000673715981554038</v>
      </c>
      <c r="BG2" s="135"/>
      <c r="BI2" s="136"/>
      <c r="BJ2" s="137" t="s">
        <v>63</v>
      </c>
      <c r="BK2" s="138">
        <f>BK31*BK30</f>
        <v>0.00490998521243429</v>
      </c>
      <c r="BL2" s="139">
        <v>0.000692053495733688</v>
      </c>
      <c r="BM2" s="135"/>
      <c r="BO2" s="136"/>
      <c r="BP2" s="137" t="s">
        <v>63</v>
      </c>
      <c r="BQ2" s="138">
        <f>BQ31*BQ30</f>
        <v>0.00489851795769471</v>
      </c>
      <c r="BR2" s="139">
        <v>0.000691412313360252</v>
      </c>
      <c r="BS2" s="135"/>
      <c r="BU2" s="136"/>
      <c r="BV2" s="137" t="s">
        <v>63</v>
      </c>
      <c r="BW2" s="138">
        <f>BW31*BW30</f>
        <v>0.00485235238899027</v>
      </c>
      <c r="BX2" s="139">
        <v>0.000687365534116197</v>
      </c>
      <c r="BY2" s="135"/>
      <c r="CA2" s="136"/>
      <c r="CB2" s="137" t="s">
        <v>63</v>
      </c>
      <c r="CC2" s="138">
        <f>CC31*CC30</f>
        <v>0.00503890608133645</v>
      </c>
      <c r="CD2" s="139">
        <v>0.000719683339332442</v>
      </c>
      <c r="CE2" s="135"/>
      <c r="CG2" s="136"/>
      <c r="CH2" s="137" t="s">
        <v>63</v>
      </c>
      <c r="CI2" s="138">
        <f>CI31*CI30</f>
        <v>0.005132029050834</v>
      </c>
      <c r="CJ2" s="139">
        <v>0.000738830726493669</v>
      </c>
      <c r="CK2" s="135"/>
      <c r="CM2" s="136"/>
      <c r="CN2" s="137" t="s">
        <v>63</v>
      </c>
      <c r="CO2" s="138">
        <f>CO31*CO30</f>
        <v>0.00498677471040091</v>
      </c>
      <c r="CP2" s="139">
        <v>0.000722334585378704</v>
      </c>
      <c r="CQ2" s="135"/>
      <c r="CS2" s="136"/>
      <c r="CT2" s="137" t="s">
        <v>63</v>
      </c>
      <c r="CU2" s="138">
        <f>CU31*CU30</f>
        <v>0.00499103593826828</v>
      </c>
      <c r="CV2" s="139">
        <v>0.000726675532109729</v>
      </c>
      <c r="CW2" s="135"/>
      <c r="CY2" s="136"/>
      <c r="CZ2" s="137" t="s">
        <v>63</v>
      </c>
      <c r="DA2" s="138">
        <f>DA31*DA30</f>
        <v>0.00497777470441226</v>
      </c>
      <c r="DB2" s="139">
        <v>0.000727902693968077</v>
      </c>
      <c r="DC2" s="135"/>
      <c r="DE2" s="136"/>
      <c r="DF2" s="137" t="s">
        <v>63</v>
      </c>
      <c r="DG2" s="138">
        <f>DG31*DG30</f>
        <v>0.00493392324098292</v>
      </c>
      <c r="DH2" s="139">
        <v>0.00072393997089663</v>
      </c>
      <c r="DI2" s="135"/>
    </row>
    <row r="3" spans="1:113">
      <c r="A3" s="140" t="s">
        <v>3952</v>
      </c>
      <c r="B3" s="141" t="s">
        <v>62</v>
      </c>
      <c r="C3" s="138">
        <f>1/C1</f>
        <v>214.790495799</v>
      </c>
      <c r="D3" s="142"/>
      <c r="E3" s="142"/>
      <c r="G3" s="140" t="s">
        <v>3952</v>
      </c>
      <c r="H3" s="141" t="s">
        <v>62</v>
      </c>
      <c r="I3" s="138">
        <f>1/I1</f>
        <v>214.775556761331</v>
      </c>
      <c r="J3" s="142"/>
      <c r="K3" s="142"/>
      <c r="M3" s="140" t="s">
        <v>3952</v>
      </c>
      <c r="N3" s="141" t="s">
        <v>62</v>
      </c>
      <c r="O3" s="138">
        <f>1/O1</f>
        <v>208.970141348</v>
      </c>
      <c r="P3" s="142"/>
      <c r="Q3" s="142"/>
      <c r="S3" s="140" t="s">
        <v>3952</v>
      </c>
      <c r="T3" s="141" t="s">
        <v>62</v>
      </c>
      <c r="U3" s="138">
        <f>1/U1</f>
        <v>212.239837285</v>
      </c>
      <c r="V3" s="142"/>
      <c r="W3" s="142"/>
      <c r="Y3" s="140" t="s">
        <v>3952</v>
      </c>
      <c r="Z3" s="141" t="s">
        <v>62</v>
      </c>
      <c r="AA3" s="138">
        <f>1/AA1</f>
        <v>222.561585247</v>
      </c>
      <c r="AB3" s="142"/>
      <c r="AC3" s="142"/>
      <c r="AE3" s="140" t="s">
        <v>3952</v>
      </c>
      <c r="AF3" s="141" t="s">
        <v>62</v>
      </c>
      <c r="AG3" s="138">
        <f>1/AG1</f>
        <v>221.37846565</v>
      </c>
      <c r="AH3" s="142"/>
      <c r="AI3" s="142"/>
      <c r="AK3" s="140" t="s">
        <v>3952</v>
      </c>
      <c r="AL3" s="141" t="s">
        <v>62</v>
      </c>
      <c r="AM3" s="138">
        <f>1/AM1</f>
        <v>215.335400777</v>
      </c>
      <c r="AN3" s="142"/>
      <c r="AO3" s="142"/>
      <c r="AQ3" s="140" t="s">
        <v>3952</v>
      </c>
      <c r="AR3" s="141" t="s">
        <v>62</v>
      </c>
      <c r="AS3" s="138">
        <f>1/AS1</f>
        <v>214.052927518</v>
      </c>
      <c r="AT3" s="142"/>
      <c r="AU3" s="142"/>
      <c r="AW3" s="140" t="s">
        <v>3952</v>
      </c>
      <c r="AX3" s="141" t="s">
        <v>62</v>
      </c>
      <c r="AY3" s="138">
        <f>1/AY1</f>
        <v>215.948190905</v>
      </c>
      <c r="AZ3" s="142"/>
      <c r="BA3" s="142"/>
      <c r="BC3" s="140" t="s">
        <v>3952</v>
      </c>
      <c r="BD3" s="141" t="s">
        <v>62</v>
      </c>
      <c r="BE3" s="138">
        <f>1/BE1</f>
        <v>208.895222011</v>
      </c>
      <c r="BF3" s="142"/>
      <c r="BG3" s="142"/>
      <c r="BI3" s="140" t="s">
        <v>3952</v>
      </c>
      <c r="BJ3" s="141" t="s">
        <v>62</v>
      </c>
      <c r="BK3" s="138">
        <f>1/BK1</f>
        <v>203.8621614</v>
      </c>
      <c r="BL3" s="142"/>
      <c r="BM3" s="142"/>
      <c r="BO3" s="140" t="s">
        <v>3952</v>
      </c>
      <c r="BP3" s="141" t="s">
        <v>62</v>
      </c>
      <c r="BQ3" s="138">
        <f>1/BQ1</f>
        <v>204.313523288</v>
      </c>
      <c r="BR3" s="142"/>
      <c r="BS3" s="142"/>
      <c r="BU3" s="140" t="s">
        <v>3952</v>
      </c>
      <c r="BV3" s="141" t="s">
        <v>62</v>
      </c>
      <c r="BW3" s="138">
        <f>1/BW1</f>
        <v>206.981277032</v>
      </c>
      <c r="BX3" s="142"/>
      <c r="BY3" s="142"/>
      <c r="CA3" s="140" t="s">
        <v>3952</v>
      </c>
      <c r="CB3" s="141" t="s">
        <v>62</v>
      </c>
      <c r="CC3" s="138">
        <f>1/CC1</f>
        <v>199.41731967</v>
      </c>
      <c r="CD3" s="142"/>
      <c r="CE3" s="142"/>
      <c r="CG3" s="140" t="s">
        <v>3952</v>
      </c>
      <c r="CH3" s="141" t="s">
        <v>62</v>
      </c>
      <c r="CI3" s="138">
        <f>1/CI1</f>
        <v>195.511931588</v>
      </c>
      <c r="CJ3" s="142"/>
      <c r="CK3" s="142"/>
      <c r="CM3" s="140" t="s">
        <v>3952</v>
      </c>
      <c r="CN3" s="141" t="s">
        <v>62</v>
      </c>
      <c r="CO3" s="138">
        <f>1/CO1</f>
        <v>200.075151025</v>
      </c>
      <c r="CP3" s="142"/>
      <c r="CQ3" s="142"/>
      <c r="CS3" s="140" t="s">
        <v>3952</v>
      </c>
      <c r="CT3" s="141" t="s">
        <v>62</v>
      </c>
      <c r="CU3" s="138">
        <f>1/CU1</f>
        <v>200.520195838</v>
      </c>
      <c r="CV3" s="142"/>
      <c r="CW3" s="142"/>
      <c r="CY3" s="140" t="s">
        <v>3952</v>
      </c>
      <c r="CZ3" s="141" t="s">
        <v>62</v>
      </c>
      <c r="DA3" s="138">
        <f>1/DA1</f>
        <v>201.509328796</v>
      </c>
      <c r="DB3" s="142"/>
      <c r="DC3" s="142"/>
      <c r="DE3" s="140" t="s">
        <v>3952</v>
      </c>
      <c r="DF3" s="141" t="s">
        <v>62</v>
      </c>
      <c r="DG3" s="138">
        <f>1/DG1</f>
        <v>202.81166953</v>
      </c>
      <c r="DH3" s="142"/>
      <c r="DI3" s="142"/>
    </row>
    <row r="4" spans="1:113">
      <c r="A4" s="136"/>
      <c r="B4" s="137" t="s">
        <v>63</v>
      </c>
      <c r="C4" s="138">
        <f>1/C2</f>
        <v>214.779967118158</v>
      </c>
      <c r="D4" s="142"/>
      <c r="E4" s="142"/>
      <c r="G4" s="136"/>
      <c r="H4" s="137" t="s">
        <v>63</v>
      </c>
      <c r="I4" s="138">
        <f>1/I2</f>
        <v>214.794479893372</v>
      </c>
      <c r="J4" s="142"/>
      <c r="K4" s="142"/>
      <c r="M4" s="136"/>
      <c r="N4" s="137" t="s">
        <v>63</v>
      </c>
      <c r="O4" s="138">
        <f>1/O2</f>
        <v>209.047525344948</v>
      </c>
      <c r="P4" s="142"/>
      <c r="Q4" s="142"/>
      <c r="S4" s="136"/>
      <c r="T4" s="137" t="s">
        <v>63</v>
      </c>
      <c r="U4" s="138">
        <f>1/U2</f>
        <v>212.372268636352</v>
      </c>
      <c r="V4" s="142"/>
      <c r="W4" s="142"/>
      <c r="Y4" s="136"/>
      <c r="Z4" s="137" t="s">
        <v>63</v>
      </c>
      <c r="AA4" s="138">
        <f>1/AA2</f>
        <v>222.500674287124</v>
      </c>
      <c r="AB4" s="142"/>
      <c r="AC4" s="142"/>
      <c r="AE4" s="136"/>
      <c r="AF4" s="137" t="s">
        <v>63</v>
      </c>
      <c r="AG4" s="138">
        <f>1/AG2</f>
        <v>221.063172840677</v>
      </c>
      <c r="AH4" s="142"/>
      <c r="AI4" s="142"/>
      <c r="AK4" s="136"/>
      <c r="AL4" s="137" t="s">
        <v>63</v>
      </c>
      <c r="AM4" s="138">
        <f>1/AM2</f>
        <v>214.822696370065</v>
      </c>
      <c r="AN4" s="142"/>
      <c r="AO4" s="142"/>
      <c r="AQ4" s="136"/>
      <c r="AR4" s="137" t="s">
        <v>63</v>
      </c>
      <c r="AS4" s="138">
        <f>1/AS2</f>
        <v>214.062170260224</v>
      </c>
      <c r="AT4" s="142"/>
      <c r="AU4" s="142"/>
      <c r="AW4" s="136"/>
      <c r="AX4" s="137" t="s">
        <v>63</v>
      </c>
      <c r="AY4" s="138">
        <f>1/AY2</f>
        <v>215.102133760285</v>
      </c>
      <c r="AZ4" s="142"/>
      <c r="BA4" s="142"/>
      <c r="BC4" s="136"/>
      <c r="BD4" s="137" t="s">
        <v>63</v>
      </c>
      <c r="BE4" s="138">
        <f>1/BE2</f>
        <v>208.856475855334</v>
      </c>
      <c r="BF4" s="142"/>
      <c r="BG4" s="142"/>
      <c r="BI4" s="136"/>
      <c r="BJ4" s="137" t="s">
        <v>63</v>
      </c>
      <c r="BK4" s="138">
        <f>1/BK2</f>
        <v>203.666601167668</v>
      </c>
      <c r="BL4" s="142"/>
      <c r="BM4" s="142"/>
      <c r="BO4" s="136"/>
      <c r="BP4" s="137" t="s">
        <v>63</v>
      </c>
      <c r="BQ4" s="138">
        <f>1/BQ2</f>
        <v>204.143377371757</v>
      </c>
      <c r="BR4" s="142"/>
      <c r="BS4" s="142"/>
      <c r="BU4" s="136"/>
      <c r="BV4" s="137" t="s">
        <v>63</v>
      </c>
      <c r="BW4" s="138">
        <f>1/BW2</f>
        <v>206.085609583703</v>
      </c>
      <c r="BX4" s="142"/>
      <c r="BY4" s="142"/>
      <c r="CA4" s="136"/>
      <c r="CB4" s="137" t="s">
        <v>63</v>
      </c>
      <c r="CC4" s="138">
        <f>1/CC2</f>
        <v>198.455772713028</v>
      </c>
      <c r="CD4" s="142"/>
      <c r="CE4" s="142"/>
      <c r="CG4" s="136"/>
      <c r="CH4" s="137" t="s">
        <v>63</v>
      </c>
      <c r="CI4" s="138">
        <f>1/CI2</f>
        <v>194.854703684402</v>
      </c>
      <c r="CJ4" s="142"/>
      <c r="CK4" s="142"/>
      <c r="CM4" s="136"/>
      <c r="CN4" s="137" t="s">
        <v>63</v>
      </c>
      <c r="CO4" s="138">
        <f>1/CO2</f>
        <v>200.530414561199</v>
      </c>
      <c r="CP4" s="142"/>
      <c r="CQ4" s="142"/>
      <c r="CS4" s="136"/>
      <c r="CT4" s="137" t="s">
        <v>63</v>
      </c>
      <c r="CU4" s="138">
        <f>1/CU2</f>
        <v>200.359206459043</v>
      </c>
      <c r="CV4" s="142"/>
      <c r="CW4" s="142"/>
      <c r="CY4" s="136"/>
      <c r="CZ4" s="137" t="s">
        <v>63</v>
      </c>
      <c r="DA4" s="138">
        <f>1/DA2</f>
        <v>200.892981177635</v>
      </c>
      <c r="DB4" s="142"/>
      <c r="DC4" s="142"/>
      <c r="DE4" s="136"/>
      <c r="DF4" s="137" t="s">
        <v>63</v>
      </c>
      <c r="DG4" s="138">
        <f>1/DG2</f>
        <v>202.678467247655</v>
      </c>
      <c r="DH4" s="142"/>
      <c r="DI4" s="142"/>
    </row>
    <row r="5" spans="1:113">
      <c r="A5" s="143" t="s">
        <v>72</v>
      </c>
      <c r="B5" s="144" t="s">
        <v>966</v>
      </c>
      <c r="C5" s="145"/>
      <c r="D5" s="146" t="s">
        <v>3951</v>
      </c>
      <c r="E5" s="143" t="s">
        <v>3953</v>
      </c>
      <c r="G5" s="143" t="s">
        <v>72</v>
      </c>
      <c r="H5" s="144" t="s">
        <v>966</v>
      </c>
      <c r="I5" s="145"/>
      <c r="J5" s="146" t="s">
        <v>3951</v>
      </c>
      <c r="K5" s="143" t="s">
        <v>3953</v>
      </c>
      <c r="M5" s="143" t="s">
        <v>72</v>
      </c>
      <c r="N5" s="144" t="s">
        <v>966</v>
      </c>
      <c r="O5" s="145"/>
      <c r="P5" s="146" t="s">
        <v>3951</v>
      </c>
      <c r="Q5" s="143" t="s">
        <v>3953</v>
      </c>
      <c r="S5" s="143" t="s">
        <v>72</v>
      </c>
      <c r="T5" s="144" t="s">
        <v>966</v>
      </c>
      <c r="U5" s="145"/>
      <c r="V5" s="146" t="s">
        <v>3951</v>
      </c>
      <c r="W5" s="143" t="s">
        <v>3953</v>
      </c>
      <c r="Y5" s="143" t="s">
        <v>72</v>
      </c>
      <c r="Z5" s="144" t="s">
        <v>966</v>
      </c>
      <c r="AA5" s="145"/>
      <c r="AB5" s="146" t="s">
        <v>3951</v>
      </c>
      <c r="AC5" s="143" t="s">
        <v>3953</v>
      </c>
      <c r="AE5" s="143" t="s">
        <v>72</v>
      </c>
      <c r="AF5" s="144" t="s">
        <v>966</v>
      </c>
      <c r="AG5" s="145"/>
      <c r="AH5" s="146" t="s">
        <v>3951</v>
      </c>
      <c r="AI5" s="143" t="s">
        <v>3953</v>
      </c>
      <c r="AK5" s="143" t="s">
        <v>72</v>
      </c>
      <c r="AL5" s="144" t="s">
        <v>966</v>
      </c>
      <c r="AM5" s="145"/>
      <c r="AN5" s="146" t="s">
        <v>3951</v>
      </c>
      <c r="AO5" s="143" t="s">
        <v>3953</v>
      </c>
      <c r="AQ5" s="143" t="s">
        <v>72</v>
      </c>
      <c r="AR5" s="144" t="s">
        <v>966</v>
      </c>
      <c r="AS5" s="145"/>
      <c r="AT5" s="146" t="s">
        <v>3951</v>
      </c>
      <c r="AU5" s="143" t="s">
        <v>3953</v>
      </c>
      <c r="AW5" s="143" t="s">
        <v>72</v>
      </c>
      <c r="AX5" s="144" t="s">
        <v>966</v>
      </c>
      <c r="AY5" s="145"/>
      <c r="AZ5" s="146" t="s">
        <v>3951</v>
      </c>
      <c r="BA5" s="143" t="s">
        <v>3953</v>
      </c>
      <c r="BC5" s="143" t="s">
        <v>72</v>
      </c>
      <c r="BD5" s="144" t="s">
        <v>966</v>
      </c>
      <c r="BE5" s="145"/>
      <c r="BF5" s="146" t="s">
        <v>3951</v>
      </c>
      <c r="BG5" s="143" t="s">
        <v>3953</v>
      </c>
      <c r="BI5" s="143" t="s">
        <v>72</v>
      </c>
      <c r="BJ5" s="144" t="s">
        <v>966</v>
      </c>
      <c r="BK5" s="145"/>
      <c r="BL5" s="146" t="s">
        <v>3951</v>
      </c>
      <c r="BM5" s="143" t="s">
        <v>3953</v>
      </c>
      <c r="BO5" s="143" t="s">
        <v>72</v>
      </c>
      <c r="BP5" s="144" t="s">
        <v>966</v>
      </c>
      <c r="BQ5" s="145"/>
      <c r="BR5" s="146" t="s">
        <v>3951</v>
      </c>
      <c r="BS5" s="143" t="s">
        <v>3953</v>
      </c>
      <c r="BU5" s="143" t="s">
        <v>72</v>
      </c>
      <c r="BV5" s="144" t="s">
        <v>966</v>
      </c>
      <c r="BW5" s="145"/>
      <c r="BX5" s="146" t="s">
        <v>3951</v>
      </c>
      <c r="BY5" s="143" t="s">
        <v>3953</v>
      </c>
      <c r="CA5" s="143" t="s">
        <v>72</v>
      </c>
      <c r="CB5" s="144" t="s">
        <v>966</v>
      </c>
      <c r="CC5" s="145"/>
      <c r="CD5" s="146" t="s">
        <v>3951</v>
      </c>
      <c r="CE5" s="143" t="s">
        <v>3953</v>
      </c>
      <c r="CG5" s="143" t="s">
        <v>72</v>
      </c>
      <c r="CH5" s="144" t="s">
        <v>966</v>
      </c>
      <c r="CI5" s="145"/>
      <c r="CJ5" s="146" t="s">
        <v>3951</v>
      </c>
      <c r="CK5" s="143" t="s">
        <v>3953</v>
      </c>
      <c r="CM5" s="143" t="s">
        <v>72</v>
      </c>
      <c r="CN5" s="144" t="s">
        <v>966</v>
      </c>
      <c r="CO5" s="145"/>
      <c r="CP5" s="146" t="s">
        <v>3951</v>
      </c>
      <c r="CQ5" s="143" t="s">
        <v>3953</v>
      </c>
      <c r="CS5" s="143" t="s">
        <v>72</v>
      </c>
      <c r="CT5" s="144" t="s">
        <v>966</v>
      </c>
      <c r="CU5" s="145"/>
      <c r="CV5" s="146" t="s">
        <v>3951</v>
      </c>
      <c r="CW5" s="143" t="s">
        <v>3953</v>
      </c>
      <c r="CY5" s="143" t="s">
        <v>72</v>
      </c>
      <c r="CZ5" s="144" t="s">
        <v>966</v>
      </c>
      <c r="DA5" s="145"/>
      <c r="DB5" s="146" t="s">
        <v>3951</v>
      </c>
      <c r="DC5" s="143" t="s">
        <v>3953</v>
      </c>
      <c r="DE5" s="143" t="s">
        <v>72</v>
      </c>
      <c r="DF5" s="144" t="s">
        <v>966</v>
      </c>
      <c r="DG5" s="145"/>
      <c r="DH5" s="146" t="s">
        <v>3951</v>
      </c>
      <c r="DI5" s="143" t="s">
        <v>3953</v>
      </c>
    </row>
    <row r="6" spans="1:113">
      <c r="A6" s="147">
        <v>45657</v>
      </c>
      <c r="B6" s="152">
        <v>718.84</v>
      </c>
      <c r="C6" s="149">
        <f t="shared" ref="C6:C26" si="0">B6/100</f>
        <v>7.1884</v>
      </c>
      <c r="D6" s="150">
        <f>D$2</f>
        <v>0.000647668393781741</v>
      </c>
      <c r="E6" s="151">
        <f>1/(C6*D6)</f>
        <v>214.790495799</v>
      </c>
      <c r="G6" s="147">
        <v>45674</v>
      </c>
      <c r="H6" s="152">
        <v>718.89</v>
      </c>
      <c r="I6" s="149">
        <f t="shared" ref="I6:I26" si="1">H6/100</f>
        <v>7.1889</v>
      </c>
      <c r="J6" s="150">
        <f>J$2</f>
        <v>0.000647668393781741</v>
      </c>
      <c r="K6" s="151">
        <f t="shared" ref="K6:K26" si="2">1/(I6*J6)</f>
        <v>214.775556761331</v>
      </c>
      <c r="M6" s="147">
        <v>45716</v>
      </c>
      <c r="N6" s="148">
        <v>717.38</v>
      </c>
      <c r="O6" s="149">
        <f>N6/100</f>
        <v>7.1738</v>
      </c>
      <c r="P6" s="150">
        <f>P$2</f>
        <v>0.000667062457056839</v>
      </c>
      <c r="Q6" s="151">
        <f>1/(O6*P6)</f>
        <v>208.970141348</v>
      </c>
      <c r="S6" s="147">
        <v>45747</v>
      </c>
      <c r="T6" s="152">
        <v>717.82</v>
      </c>
      <c r="U6" s="149">
        <f t="shared" ref="U6:U26" si="3">T6/100</f>
        <v>7.1782</v>
      </c>
      <c r="V6" s="150">
        <f>V$2</f>
        <v>0.000656383327863822</v>
      </c>
      <c r="W6" s="151">
        <f t="shared" ref="W6:W26" si="4">1/(U6*V6)</f>
        <v>212.239837285</v>
      </c>
      <c r="Y6" s="169">
        <v>45777</v>
      </c>
      <c r="Z6" s="152">
        <v>720.14</v>
      </c>
      <c r="AA6" s="149">
        <f t="shared" ref="AA6:AA26" si="5">Z6/100</f>
        <v>7.2014</v>
      </c>
      <c r="AB6" s="150">
        <f>AB$2</f>
        <v>0.000623925677974117</v>
      </c>
      <c r="AC6" s="151">
        <f t="shared" ref="AC6:AC26" si="6">1/(AA6*AB6)</f>
        <v>222.561585247</v>
      </c>
      <c r="AE6" s="169">
        <v>45807</v>
      </c>
      <c r="AF6" s="152">
        <v>718.48</v>
      </c>
      <c r="AG6" s="149">
        <f t="shared" ref="AG6:AG26" si="7">AF6/100</f>
        <v>7.1848</v>
      </c>
      <c r="AH6" s="150">
        <f>AH$2</f>
        <v>0.000628709385372867</v>
      </c>
      <c r="AI6" s="151">
        <f t="shared" ref="AI6:AI26" si="8">1/(AG6*AH6)</f>
        <v>221.37846565</v>
      </c>
      <c r="AK6" s="169">
        <v>45838</v>
      </c>
      <c r="AL6" s="152">
        <v>715.86</v>
      </c>
      <c r="AM6" s="149">
        <f t="shared" ref="AM6:AM25" si="9">AL6/100</f>
        <v>7.1586</v>
      </c>
      <c r="AN6" s="150">
        <f>AN$2</f>
        <v>0.000648718780407753</v>
      </c>
      <c r="AO6" s="151">
        <f t="shared" ref="AO6:AO25" si="10">1/(AM6*AN6)</f>
        <v>215.335400777</v>
      </c>
      <c r="AQ6" s="147">
        <v>45869</v>
      </c>
      <c r="AR6" s="152">
        <v>714.94</v>
      </c>
      <c r="AS6" s="149">
        <f t="shared" ref="AS6:AS28" si="11">AR6/100</f>
        <v>7.1494</v>
      </c>
      <c r="AT6" s="150">
        <f>AT$2</f>
        <v>0.00065344529029427</v>
      </c>
      <c r="AU6" s="151">
        <f t="shared" ref="AU6:AU28" si="12">1/(AS6*AT6)</f>
        <v>214.052927518</v>
      </c>
      <c r="AW6" s="147">
        <v>45898</v>
      </c>
      <c r="AX6" s="152">
        <v>710.3</v>
      </c>
      <c r="AY6" s="149">
        <f t="shared" ref="AY6:AY28" si="13">AX6/100</f>
        <v>7.103</v>
      </c>
      <c r="AZ6" s="150">
        <f>AZ$2</f>
        <v>0.000651941481733358</v>
      </c>
      <c r="BA6" s="151">
        <f t="shared" ref="BA6:BA28" si="14">1/(AY6*AZ6)</f>
        <v>215.948190905</v>
      </c>
      <c r="BC6" s="147">
        <v>45930</v>
      </c>
      <c r="BD6" s="152">
        <v>710.55</v>
      </c>
      <c r="BE6" s="149">
        <f t="shared" ref="BE6:BE27" si="15">BD6/100</f>
        <v>7.1055</v>
      </c>
      <c r="BF6" s="150">
        <f>BF$2</f>
        <v>0.000673715981554038</v>
      </c>
      <c r="BG6" s="151">
        <f t="shared" ref="BG6:BG27" si="16">1/(BE6*BF6)</f>
        <v>208.895222011</v>
      </c>
      <c r="BI6" s="147">
        <v>45961</v>
      </c>
      <c r="BJ6" s="148">
        <v>708.8</v>
      </c>
      <c r="BK6" s="149">
        <f t="shared" ref="BK6:BK27" si="17">BJ6/100</f>
        <v>7.088</v>
      </c>
      <c r="BL6" s="150">
        <f>BL$2</f>
        <v>0.000692053495733688</v>
      </c>
      <c r="BM6" s="151">
        <f t="shared" ref="BM6:BM27" si="18">1/(BK6*BL6)</f>
        <v>203.8621614</v>
      </c>
      <c r="BO6" s="147">
        <v>45989</v>
      </c>
      <c r="BP6" s="148">
        <v>707.89</v>
      </c>
      <c r="BQ6" s="149">
        <f t="shared" ref="BQ6:BQ25" si="19">BP6/100</f>
        <v>7.0789</v>
      </c>
      <c r="BR6" s="150">
        <f>BR$2</f>
        <v>0.000691412313360252</v>
      </c>
      <c r="BS6" s="151">
        <f t="shared" ref="BS6:BS25" si="20">1/(BQ6*BR6)</f>
        <v>204.313523288</v>
      </c>
      <c r="BU6" s="147">
        <v>46022</v>
      </c>
      <c r="BV6" s="148">
        <v>702.88</v>
      </c>
      <c r="BW6" s="149">
        <f t="shared" ref="BW6:BW28" si="21">BV6/100</f>
        <v>7.0288</v>
      </c>
      <c r="BX6" s="150">
        <f>BX$2</f>
        <v>0.000687365534116197</v>
      </c>
      <c r="BY6" s="151">
        <f t="shared" ref="BY6:BY28" si="22">1/(BW6*BX6)</f>
        <v>206.981277032</v>
      </c>
      <c r="CA6" s="147">
        <v>46052</v>
      </c>
      <c r="CB6" s="148">
        <v>696.78</v>
      </c>
      <c r="CC6" s="149">
        <f t="shared" ref="CC6:CC28" si="23">CB6/100</f>
        <v>6.9678</v>
      </c>
      <c r="CD6" s="150">
        <f>CD$2</f>
        <v>0.000719683339332442</v>
      </c>
      <c r="CE6" s="151">
        <f t="shared" ref="CE6:CE28" si="24">1/(CC6*CD6)</f>
        <v>199.41731967</v>
      </c>
      <c r="CG6" s="147">
        <v>46080</v>
      </c>
      <c r="CH6" s="148">
        <v>692.28</v>
      </c>
      <c r="CI6" s="149">
        <f t="shared" ref="CI6:CI25" si="25">CH6/100</f>
        <v>6.9228</v>
      </c>
      <c r="CJ6" s="150">
        <f>CJ$2</f>
        <v>0.000738830726493669</v>
      </c>
      <c r="CK6" s="151">
        <f t="shared" ref="CK6:CK25" si="26">1/(CI6*CJ6)</f>
        <v>195.511931588</v>
      </c>
      <c r="CM6" s="147">
        <v>46112</v>
      </c>
      <c r="CN6" s="148">
        <v>691.94</v>
      </c>
      <c r="CO6" s="149">
        <f t="shared" ref="CO6:CO19" si="27">CN6/100</f>
        <v>6.9194</v>
      </c>
      <c r="CP6" s="150">
        <f>CP$2</f>
        <v>0.000722334585378704</v>
      </c>
      <c r="CQ6" s="151">
        <f t="shared" ref="CQ6:CQ19" si="28">1/(CO6*CP6)</f>
        <v>200.075151025</v>
      </c>
      <c r="CS6" s="147">
        <v>46142</v>
      </c>
      <c r="CT6" s="148">
        <v>686.28</v>
      </c>
      <c r="CU6" s="149">
        <f t="shared" ref="CU6:CU27" si="29">CT6/100</f>
        <v>6.8628</v>
      </c>
      <c r="CV6" s="150">
        <f>CV$2</f>
        <v>0.000726675532109729</v>
      </c>
      <c r="CW6" s="151">
        <f t="shared" ref="CW6:CW27" si="30">1/(CU6*CV6)</f>
        <v>200.520195838</v>
      </c>
      <c r="CY6" s="147">
        <v>46171</v>
      </c>
      <c r="CZ6" s="148">
        <v>681.76</v>
      </c>
      <c r="DA6" s="149">
        <f t="shared" ref="DA6:DA26" si="31">CZ6/100</f>
        <v>6.8176</v>
      </c>
      <c r="DB6" s="150">
        <f>DB$2</f>
        <v>0.000727902693968077</v>
      </c>
      <c r="DC6" s="151">
        <f t="shared" ref="DC6:DC26" si="32">1/(DA6*DB6)</f>
        <v>201.509328796</v>
      </c>
      <c r="DE6" s="147">
        <v>46203</v>
      </c>
      <c r="DF6" s="148">
        <v>681.09</v>
      </c>
      <c r="DG6" s="149">
        <f t="shared" ref="DG6:DG26" si="33">DF6/100</f>
        <v>6.8109</v>
      </c>
      <c r="DH6" s="150">
        <f>DH$2</f>
        <v>0.00072393997089663</v>
      </c>
      <c r="DI6" s="151">
        <f t="shared" ref="DI6:DI26" si="34">1/(DG6*DH6)</f>
        <v>202.81166953</v>
      </c>
    </row>
    <row r="7" spans="1:113">
      <c r="A7" s="147">
        <v>45656</v>
      </c>
      <c r="B7" s="152">
        <v>718.89</v>
      </c>
      <c r="C7" s="149">
        <f t="shared" si="0"/>
        <v>7.1889</v>
      </c>
      <c r="D7" s="150">
        <f>D$2</f>
        <v>0.000647668393781741</v>
      </c>
      <c r="E7" s="151">
        <f t="shared" ref="E6:E26" si="35">1/(C7*D7)</f>
        <v>214.775556761331</v>
      </c>
      <c r="G7" s="147">
        <v>45673</v>
      </c>
      <c r="H7" s="152">
        <v>718.81</v>
      </c>
      <c r="I7" s="149">
        <f t="shared" si="1"/>
        <v>7.1881</v>
      </c>
      <c r="J7" s="150">
        <f>J$2</f>
        <v>0.000647668393781741</v>
      </c>
      <c r="K7" s="151">
        <f t="shared" si="2"/>
        <v>214.799460219186</v>
      </c>
      <c r="M7" s="147">
        <v>45715</v>
      </c>
      <c r="N7" s="148">
        <v>717.4</v>
      </c>
      <c r="O7" s="149">
        <f t="shared" ref="O7:O23" si="36">N7/100</f>
        <v>7.174</v>
      </c>
      <c r="P7" s="150">
        <f t="shared" ref="P7:P23" si="37">P$2</f>
        <v>0.000667062457056839</v>
      </c>
      <c r="Q7" s="151">
        <f t="shared" ref="Q7:Q23" si="38">1/(O7*P7)</f>
        <v>208.964315584372</v>
      </c>
      <c r="S7" s="147">
        <v>45744</v>
      </c>
      <c r="T7" s="152">
        <v>717.52</v>
      </c>
      <c r="U7" s="149">
        <f t="shared" si="3"/>
        <v>7.1752</v>
      </c>
      <c r="V7" s="150">
        <f>V$2</f>
        <v>0.000656383327863822</v>
      </c>
      <c r="W7" s="151">
        <f t="shared" si="4"/>
        <v>212.328576206822</v>
      </c>
      <c r="Y7" s="170">
        <v>45776</v>
      </c>
      <c r="Z7" s="152">
        <v>720.29</v>
      </c>
      <c r="AA7" s="149">
        <f t="shared" si="5"/>
        <v>7.2029</v>
      </c>
      <c r="AB7" s="150">
        <f>AB$2</f>
        <v>0.000623925677974117</v>
      </c>
      <c r="AC7" s="151">
        <f t="shared" si="6"/>
        <v>222.515236918151</v>
      </c>
      <c r="AE7" s="170">
        <v>45806</v>
      </c>
      <c r="AF7" s="152">
        <v>719.07</v>
      </c>
      <c r="AG7" s="149">
        <f t="shared" si="7"/>
        <v>7.1907</v>
      </c>
      <c r="AH7" s="150">
        <f>AH$2</f>
        <v>0.000628709385372867</v>
      </c>
      <c r="AI7" s="151">
        <f t="shared" si="8"/>
        <v>221.196823675319</v>
      </c>
      <c r="AK7" s="170">
        <v>45835</v>
      </c>
      <c r="AL7" s="152">
        <v>716.27</v>
      </c>
      <c r="AM7" s="149">
        <f t="shared" si="9"/>
        <v>7.1627</v>
      </c>
      <c r="AN7" s="150">
        <f>AN$2</f>
        <v>0.000648718780407753</v>
      </c>
      <c r="AO7" s="151">
        <f t="shared" si="10"/>
        <v>215.212140673522</v>
      </c>
      <c r="AQ7" s="147">
        <v>45868</v>
      </c>
      <c r="AR7" s="152">
        <v>714.41</v>
      </c>
      <c r="AS7" s="149">
        <f t="shared" si="11"/>
        <v>7.1441</v>
      </c>
      <c r="AT7" s="150">
        <f>AT$2</f>
        <v>0.00065344529029427</v>
      </c>
      <c r="AU7" s="151">
        <f t="shared" si="12"/>
        <v>214.211727159081</v>
      </c>
      <c r="AW7" s="147">
        <v>45897</v>
      </c>
      <c r="AX7" s="152">
        <v>710.63</v>
      </c>
      <c r="AY7" s="149">
        <f t="shared" si="13"/>
        <v>7.1063</v>
      </c>
      <c r="AZ7" s="150">
        <f>AZ$2</f>
        <v>0.000651941481733358</v>
      </c>
      <c r="BA7" s="151">
        <f t="shared" si="14"/>
        <v>215.847909601089</v>
      </c>
      <c r="BC7" s="147">
        <v>45929</v>
      </c>
      <c r="BD7" s="152">
        <v>710.89</v>
      </c>
      <c r="BE7" s="149">
        <f t="shared" si="15"/>
        <v>7.1089</v>
      </c>
      <c r="BF7" s="150">
        <f>BF$2</f>
        <v>0.000673715981554038</v>
      </c>
      <c r="BG7" s="151">
        <f t="shared" si="16"/>
        <v>208.795312917492</v>
      </c>
      <c r="BI7" s="147">
        <v>45960</v>
      </c>
      <c r="BJ7" s="148">
        <v>708.64</v>
      </c>
      <c r="BK7" s="149">
        <f t="shared" si="17"/>
        <v>7.0864</v>
      </c>
      <c r="BL7" s="150">
        <f>BL$2</f>
        <v>0.000692053495733688</v>
      </c>
      <c r="BM7" s="151">
        <f t="shared" si="18"/>
        <v>203.908190336871</v>
      </c>
      <c r="BO7" s="147">
        <v>45988</v>
      </c>
      <c r="BP7" s="148">
        <v>707.79</v>
      </c>
      <c r="BQ7" s="149">
        <f t="shared" si="19"/>
        <v>7.0779</v>
      </c>
      <c r="BR7" s="150">
        <f>BR$2</f>
        <v>0.000691412313360252</v>
      </c>
      <c r="BS7" s="151">
        <f t="shared" si="20"/>
        <v>204.342389692341</v>
      </c>
      <c r="BU7" s="147">
        <v>46021</v>
      </c>
      <c r="BV7" s="148">
        <v>703.48</v>
      </c>
      <c r="BW7" s="149">
        <f t="shared" si="21"/>
        <v>7.0348</v>
      </c>
      <c r="BX7" s="150">
        <f>BX$2</f>
        <v>0.000687365534116197</v>
      </c>
      <c r="BY7" s="151">
        <f t="shared" si="22"/>
        <v>206.804742139438</v>
      </c>
      <c r="CA7" s="147">
        <v>46051</v>
      </c>
      <c r="CB7" s="148">
        <v>697.71</v>
      </c>
      <c r="CC7" s="149">
        <f t="shared" si="23"/>
        <v>6.9771</v>
      </c>
      <c r="CD7" s="150">
        <f>CD$2</f>
        <v>0.000719683339332442</v>
      </c>
      <c r="CE7" s="151">
        <f t="shared" si="24"/>
        <v>199.151509939176</v>
      </c>
      <c r="CG7" s="147">
        <v>46079</v>
      </c>
      <c r="CH7" s="148">
        <v>692.28</v>
      </c>
      <c r="CI7" s="149">
        <f t="shared" si="25"/>
        <v>6.9228</v>
      </c>
      <c r="CJ7" s="150">
        <f>CJ$2</f>
        <v>0.000738830726493669</v>
      </c>
      <c r="CK7" s="151">
        <f t="shared" si="26"/>
        <v>195.511931588</v>
      </c>
      <c r="CM7" s="147">
        <v>46111</v>
      </c>
      <c r="CN7" s="148">
        <v>692.23</v>
      </c>
      <c r="CO7" s="149">
        <f t="shared" si="27"/>
        <v>6.9223</v>
      </c>
      <c r="CP7" s="150">
        <f>CP$2</f>
        <v>0.000722334585378704</v>
      </c>
      <c r="CQ7" s="151">
        <f t="shared" si="28"/>
        <v>199.991332360976</v>
      </c>
      <c r="CS7" s="147">
        <v>46141</v>
      </c>
      <c r="CT7" s="148">
        <v>686.08</v>
      </c>
      <c r="CU7" s="149">
        <f t="shared" si="29"/>
        <v>6.8608</v>
      </c>
      <c r="CV7" s="150">
        <f>CV$2</f>
        <v>0.000726675532109729</v>
      </c>
      <c r="CW7" s="151">
        <f t="shared" si="30"/>
        <v>200.578649719716</v>
      </c>
      <c r="CY7" s="147">
        <v>46170</v>
      </c>
      <c r="CZ7" s="148">
        <v>682.4</v>
      </c>
      <c r="DA7" s="149">
        <f t="shared" si="31"/>
        <v>6.824</v>
      </c>
      <c r="DB7" s="150">
        <f>DB$2</f>
        <v>0.000727902693968077</v>
      </c>
      <c r="DC7" s="151">
        <f t="shared" si="32"/>
        <v>201.320339976496</v>
      </c>
      <c r="DE7" s="147">
        <v>46202</v>
      </c>
      <c r="DF7" s="148">
        <v>681.75</v>
      </c>
      <c r="DG7" s="149">
        <f t="shared" si="33"/>
        <v>6.8175</v>
      </c>
      <c r="DH7" s="150">
        <f>DH$2</f>
        <v>0.00072393997089663</v>
      </c>
      <c r="DI7" s="151">
        <f t="shared" si="34"/>
        <v>202.615328199762</v>
      </c>
    </row>
    <row r="8" spans="1:113">
      <c r="A8" s="147">
        <v>45653</v>
      </c>
      <c r="B8" s="152">
        <v>718.93</v>
      </c>
      <c r="C8" s="149">
        <f t="shared" si="0"/>
        <v>7.1893</v>
      </c>
      <c r="D8" s="150">
        <f>D$2</f>
        <v>0.000647668393781741</v>
      </c>
      <c r="E8" s="151">
        <f t="shared" si="35"/>
        <v>214.763607027323</v>
      </c>
      <c r="G8" s="147">
        <v>45672</v>
      </c>
      <c r="H8" s="152">
        <v>718.83</v>
      </c>
      <c r="I8" s="149">
        <f t="shared" si="1"/>
        <v>7.1883</v>
      </c>
      <c r="J8" s="150">
        <f>J$2</f>
        <v>0.000647668393781741</v>
      </c>
      <c r="K8" s="151">
        <f t="shared" si="2"/>
        <v>214.793483855923</v>
      </c>
      <c r="M8" s="147">
        <v>45714</v>
      </c>
      <c r="N8" s="148">
        <v>717.32</v>
      </c>
      <c r="O8" s="149">
        <f t="shared" si="36"/>
        <v>7.1732</v>
      </c>
      <c r="P8" s="150">
        <f t="shared" si="37"/>
        <v>0.000667062457056839</v>
      </c>
      <c r="Q8" s="151">
        <f t="shared" si="38"/>
        <v>208.987620588061</v>
      </c>
      <c r="S8" s="147">
        <v>45743</v>
      </c>
      <c r="T8" s="152">
        <v>717.63</v>
      </c>
      <c r="U8" s="149">
        <f t="shared" si="3"/>
        <v>7.1763</v>
      </c>
      <c r="V8" s="150">
        <f>V$2</f>
        <v>0.000656383327863822</v>
      </c>
      <c r="W8" s="151">
        <f t="shared" si="4"/>
        <v>212.296029987485</v>
      </c>
      <c r="Y8" s="170">
        <v>45775</v>
      </c>
      <c r="Z8" s="152">
        <v>720.43</v>
      </c>
      <c r="AA8" s="149">
        <f t="shared" si="5"/>
        <v>7.2043</v>
      </c>
      <c r="AB8" s="150">
        <f>AB$2</f>
        <v>0.000623925677974117</v>
      </c>
      <c r="AC8" s="151">
        <f t="shared" si="6"/>
        <v>222.47199589103</v>
      </c>
      <c r="AE8" s="170">
        <v>45805</v>
      </c>
      <c r="AF8" s="152">
        <v>718.94</v>
      </c>
      <c r="AG8" s="149">
        <f t="shared" si="7"/>
        <v>7.1894</v>
      </c>
      <c r="AH8" s="150">
        <f>AH$2</f>
        <v>0.000628709385372867</v>
      </c>
      <c r="AI8" s="151">
        <f t="shared" si="8"/>
        <v>221.236820875472</v>
      </c>
      <c r="AK8" s="170">
        <v>45834</v>
      </c>
      <c r="AL8" s="152">
        <v>716.2</v>
      </c>
      <c r="AM8" s="149">
        <f t="shared" si="9"/>
        <v>7.162</v>
      </c>
      <c r="AN8" s="150">
        <f>AN$2</f>
        <v>0.000648718780407753</v>
      </c>
      <c r="AO8" s="151">
        <f t="shared" si="10"/>
        <v>215.233175091069</v>
      </c>
      <c r="AQ8" s="147">
        <v>45867</v>
      </c>
      <c r="AR8" s="152">
        <v>715.11</v>
      </c>
      <c r="AS8" s="149">
        <f t="shared" si="11"/>
        <v>7.1511</v>
      </c>
      <c r="AT8" s="150">
        <f>AT$2</f>
        <v>0.00065344529029427</v>
      </c>
      <c r="AU8" s="151">
        <f t="shared" si="12"/>
        <v>214.00204164355</v>
      </c>
      <c r="AW8" s="147">
        <v>45896</v>
      </c>
      <c r="AX8" s="152">
        <v>711.08</v>
      </c>
      <c r="AY8" s="149">
        <f t="shared" si="13"/>
        <v>7.1108</v>
      </c>
      <c r="AZ8" s="150">
        <f>AZ$2</f>
        <v>0.000651941481733358</v>
      </c>
      <c r="BA8" s="151">
        <f t="shared" si="14"/>
        <v>215.711312369665</v>
      </c>
      <c r="BC8" s="147">
        <v>45926</v>
      </c>
      <c r="BD8" s="152">
        <v>711.52</v>
      </c>
      <c r="BE8" s="149">
        <f t="shared" si="15"/>
        <v>7.1152</v>
      </c>
      <c r="BF8" s="150">
        <f>BF$2</f>
        <v>0.000673715981554038</v>
      </c>
      <c r="BG8" s="151">
        <f t="shared" si="16"/>
        <v>208.610439622099</v>
      </c>
      <c r="BI8" s="147">
        <v>45959</v>
      </c>
      <c r="BJ8" s="148">
        <v>708.43</v>
      </c>
      <c r="BK8" s="149">
        <f t="shared" si="17"/>
        <v>7.0843</v>
      </c>
      <c r="BL8" s="150">
        <f>BL$2</f>
        <v>0.000692053495733688</v>
      </c>
      <c r="BM8" s="151">
        <f t="shared" si="18"/>
        <v>203.968634869105</v>
      </c>
      <c r="BO8" s="147">
        <v>45987</v>
      </c>
      <c r="BP8" s="148">
        <v>707.96</v>
      </c>
      <c r="BQ8" s="149">
        <f t="shared" si="19"/>
        <v>7.0796</v>
      </c>
      <c r="BR8" s="150">
        <f>BR$2</f>
        <v>0.000691412313360252</v>
      </c>
      <c r="BS8" s="151">
        <f t="shared" si="20"/>
        <v>204.293321657074</v>
      </c>
      <c r="BU8" s="147">
        <v>46020</v>
      </c>
      <c r="BV8" s="148">
        <v>703.31</v>
      </c>
      <c r="BW8" s="149">
        <f t="shared" si="21"/>
        <v>7.0331</v>
      </c>
      <c r="BX8" s="150">
        <f>BX$2</f>
        <v>0.000687365534116197</v>
      </c>
      <c r="BY8" s="151">
        <f t="shared" si="22"/>
        <v>206.854729778124</v>
      </c>
      <c r="CA8" s="147">
        <v>46050</v>
      </c>
      <c r="CB8" s="148">
        <v>697.55</v>
      </c>
      <c r="CC8" s="149">
        <f t="shared" si="23"/>
        <v>6.9755</v>
      </c>
      <c r="CD8" s="150">
        <f>CD$2</f>
        <v>0.000719683339332442</v>
      </c>
      <c r="CE8" s="151">
        <f t="shared" si="24"/>
        <v>199.197190165096</v>
      </c>
      <c r="CG8" s="147">
        <v>46078</v>
      </c>
      <c r="CH8" s="148">
        <v>693.21</v>
      </c>
      <c r="CI8" s="149">
        <f t="shared" si="25"/>
        <v>6.9321</v>
      </c>
      <c r="CJ8" s="150">
        <f>CJ$2</f>
        <v>0.000738830726493669</v>
      </c>
      <c r="CK8" s="151">
        <f t="shared" si="26"/>
        <v>195.24963575214</v>
      </c>
      <c r="CM8" s="147">
        <v>46108</v>
      </c>
      <c r="CN8" s="148">
        <v>691.41</v>
      </c>
      <c r="CO8" s="149">
        <f t="shared" si="27"/>
        <v>6.9141</v>
      </c>
      <c r="CP8" s="150">
        <f>CP$2</f>
        <v>0.000722334585378704</v>
      </c>
      <c r="CQ8" s="151">
        <f t="shared" si="28"/>
        <v>200.228518534934</v>
      </c>
      <c r="CS8" s="147">
        <v>46140</v>
      </c>
      <c r="CT8" s="148">
        <v>685.89</v>
      </c>
      <c r="CU8" s="149">
        <f t="shared" si="29"/>
        <v>6.8589</v>
      </c>
      <c r="CV8" s="150">
        <f>CV$2</f>
        <v>0.000726675532109729</v>
      </c>
      <c r="CW8" s="151">
        <f t="shared" si="30"/>
        <v>200.634212482618</v>
      </c>
      <c r="CY8" s="147">
        <v>46169</v>
      </c>
      <c r="CZ8" s="148">
        <v>682.91</v>
      </c>
      <c r="DA8" s="149">
        <f t="shared" si="31"/>
        <v>6.8291</v>
      </c>
      <c r="DB8" s="150">
        <f>DB$2</f>
        <v>0.000727902693968077</v>
      </c>
      <c r="DC8" s="151">
        <f t="shared" si="32"/>
        <v>201.16999311763</v>
      </c>
      <c r="DE8" s="147">
        <v>46199</v>
      </c>
      <c r="DF8" s="148">
        <v>681.66</v>
      </c>
      <c r="DG8" s="149">
        <f t="shared" si="33"/>
        <v>6.8166</v>
      </c>
      <c r="DH8" s="150">
        <f>DH$2</f>
        <v>0.00072393997089663</v>
      </c>
      <c r="DI8" s="151">
        <f t="shared" si="34"/>
        <v>202.642079629416</v>
      </c>
    </row>
    <row r="9" spans="1:113">
      <c r="A9" s="147">
        <v>45652</v>
      </c>
      <c r="B9" s="152">
        <v>718.97</v>
      </c>
      <c r="C9" s="149">
        <f t="shared" si="0"/>
        <v>7.1897</v>
      </c>
      <c r="D9" s="150">
        <f>D$2</f>
        <v>0.000647668393781741</v>
      </c>
      <c r="E9" s="151">
        <f t="shared" si="35"/>
        <v>214.751658622965</v>
      </c>
      <c r="G9" s="147">
        <v>45671</v>
      </c>
      <c r="H9" s="152">
        <v>718.78</v>
      </c>
      <c r="I9" s="149">
        <f t="shared" si="1"/>
        <v>7.1878</v>
      </c>
      <c r="J9" s="150">
        <f>J$2</f>
        <v>0.000647668393781741</v>
      </c>
      <c r="K9" s="151">
        <f t="shared" si="2"/>
        <v>214.808425387675</v>
      </c>
      <c r="M9" s="147">
        <v>45713</v>
      </c>
      <c r="N9" s="148">
        <v>717.26</v>
      </c>
      <c r="O9" s="149">
        <f t="shared" si="36"/>
        <v>7.1726</v>
      </c>
      <c r="P9" s="150">
        <f t="shared" si="37"/>
        <v>0.000667062457056839</v>
      </c>
      <c r="Q9" s="151">
        <f t="shared" si="38"/>
        <v>209.005102752458</v>
      </c>
      <c r="S9" s="147">
        <v>45742</v>
      </c>
      <c r="T9" s="152">
        <v>717.54</v>
      </c>
      <c r="U9" s="149">
        <f t="shared" si="3"/>
        <v>7.1754</v>
      </c>
      <c r="V9" s="150">
        <f>V$2</f>
        <v>0.000656383327863822</v>
      </c>
      <c r="W9" s="151">
        <f t="shared" si="4"/>
        <v>212.322657970174</v>
      </c>
      <c r="Y9" s="170">
        <v>45772</v>
      </c>
      <c r="Z9" s="152">
        <v>720.66</v>
      </c>
      <c r="AA9" s="149">
        <f t="shared" si="5"/>
        <v>7.2066</v>
      </c>
      <c r="AB9" s="150">
        <f>AB$2</f>
        <v>0.000623925677974117</v>
      </c>
      <c r="AC9" s="151">
        <f t="shared" si="6"/>
        <v>222.400993533393</v>
      </c>
      <c r="AE9" s="170">
        <v>45804</v>
      </c>
      <c r="AF9" s="152">
        <v>718.76</v>
      </c>
      <c r="AG9" s="149">
        <f t="shared" si="7"/>
        <v>7.1876</v>
      </c>
      <c r="AH9" s="150">
        <f>AH$2</f>
        <v>0.000628709385372867</v>
      </c>
      <c r="AI9" s="151">
        <f t="shared" si="8"/>
        <v>221.292225499766</v>
      </c>
      <c r="AK9" s="170">
        <v>45833</v>
      </c>
      <c r="AL9" s="152">
        <v>716.68</v>
      </c>
      <c r="AM9" s="149">
        <f t="shared" si="9"/>
        <v>7.1668</v>
      </c>
      <c r="AN9" s="150">
        <f>AN$2</f>
        <v>0.000648718780407753</v>
      </c>
      <c r="AO9" s="151">
        <f t="shared" si="10"/>
        <v>215.08902159991</v>
      </c>
      <c r="AQ9" s="147">
        <v>45866</v>
      </c>
      <c r="AR9" s="152">
        <v>714.67</v>
      </c>
      <c r="AS9" s="149">
        <f t="shared" si="11"/>
        <v>7.1467</v>
      </c>
      <c r="AT9" s="150">
        <f>AT$2</f>
        <v>0.00065344529029427</v>
      </c>
      <c r="AU9" s="151">
        <f t="shared" si="12"/>
        <v>214.133796017349</v>
      </c>
      <c r="AW9" s="147">
        <v>45895</v>
      </c>
      <c r="AX9" s="152">
        <v>711.88</v>
      </c>
      <c r="AY9" s="149">
        <f t="shared" si="13"/>
        <v>7.1188</v>
      </c>
      <c r="AZ9" s="150">
        <f>AZ$2</f>
        <v>0.000651941481733358</v>
      </c>
      <c r="BA9" s="151">
        <f t="shared" si="14"/>
        <v>215.468899252432</v>
      </c>
      <c r="BC9" s="147">
        <v>45925</v>
      </c>
      <c r="BD9" s="152">
        <v>711.18</v>
      </c>
      <c r="BE9" s="149">
        <f t="shared" si="15"/>
        <v>7.1118</v>
      </c>
      <c r="BF9" s="150">
        <f>BF$2</f>
        <v>0.000673715981554038</v>
      </c>
      <c r="BG9" s="151">
        <f t="shared" si="16"/>
        <v>208.710171826986</v>
      </c>
      <c r="BI9" s="147">
        <v>45958</v>
      </c>
      <c r="BJ9" s="148">
        <v>708.56</v>
      </c>
      <c r="BK9" s="149">
        <f t="shared" si="17"/>
        <v>7.0856</v>
      </c>
      <c r="BL9" s="150">
        <f>BL$2</f>
        <v>0.000692053495733688</v>
      </c>
      <c r="BM9" s="151">
        <f t="shared" si="18"/>
        <v>203.931212600655</v>
      </c>
      <c r="BO9" s="147">
        <v>45986</v>
      </c>
      <c r="BP9" s="148">
        <v>708.26</v>
      </c>
      <c r="BQ9" s="149">
        <f t="shared" si="19"/>
        <v>7.0826</v>
      </c>
      <c r="BR9" s="150">
        <f>BR$2</f>
        <v>0.000691412313360252</v>
      </c>
      <c r="BS9" s="151">
        <f t="shared" si="20"/>
        <v>204.206788467995</v>
      </c>
      <c r="BU9" s="147">
        <v>46017</v>
      </c>
      <c r="BV9" s="148">
        <v>703.58</v>
      </c>
      <c r="BW9" s="149">
        <f t="shared" si="21"/>
        <v>7.0358</v>
      </c>
      <c r="BX9" s="150">
        <f>BX$2</f>
        <v>0.000687365534116197</v>
      </c>
      <c r="BY9" s="151">
        <f t="shared" si="22"/>
        <v>206.775348930118</v>
      </c>
      <c r="CA9" s="147">
        <v>46049</v>
      </c>
      <c r="CB9" s="148">
        <v>698.58</v>
      </c>
      <c r="CC9" s="149">
        <f t="shared" si="23"/>
        <v>6.9858</v>
      </c>
      <c r="CD9" s="150">
        <f>CD$2</f>
        <v>0.000719683339332442</v>
      </c>
      <c r="CE9" s="151">
        <f t="shared" si="24"/>
        <v>198.903489936246</v>
      </c>
      <c r="CG9" s="147">
        <v>46077</v>
      </c>
      <c r="CH9" s="148">
        <v>694.14</v>
      </c>
      <c r="CI9" s="149">
        <f t="shared" si="25"/>
        <v>6.9414</v>
      </c>
      <c r="CJ9" s="150">
        <f>CJ$2</f>
        <v>0.000738830726493669</v>
      </c>
      <c r="CK9" s="151">
        <f t="shared" si="26"/>
        <v>194.988042757571</v>
      </c>
      <c r="CM9" s="147">
        <v>46107</v>
      </c>
      <c r="CN9" s="148">
        <v>690.56</v>
      </c>
      <c r="CO9" s="149">
        <f t="shared" si="27"/>
        <v>6.9056</v>
      </c>
      <c r="CP9" s="150">
        <f>CP$2</f>
        <v>0.000722334585378704</v>
      </c>
      <c r="CQ9" s="151">
        <f t="shared" si="28"/>
        <v>200.474976830744</v>
      </c>
      <c r="CS9" s="147">
        <v>46139</v>
      </c>
      <c r="CT9" s="148">
        <v>685.79</v>
      </c>
      <c r="CU9" s="149">
        <f t="shared" si="29"/>
        <v>6.8579</v>
      </c>
      <c r="CV9" s="150">
        <f>CV$2</f>
        <v>0.000726675532109729</v>
      </c>
      <c r="CW9" s="151">
        <f t="shared" si="30"/>
        <v>200.663468408263</v>
      </c>
      <c r="CY9" s="147">
        <v>46168</v>
      </c>
      <c r="CZ9" s="148">
        <v>682.88</v>
      </c>
      <c r="DA9" s="149">
        <f t="shared" si="31"/>
        <v>6.8288</v>
      </c>
      <c r="DB9" s="150">
        <f>DB$2</f>
        <v>0.000727902693968077</v>
      </c>
      <c r="DC9" s="151">
        <f t="shared" si="32"/>
        <v>201.178830834057</v>
      </c>
      <c r="DE9" s="147">
        <v>46198</v>
      </c>
      <c r="DF9" s="148">
        <v>682.09</v>
      </c>
      <c r="DG9" s="149">
        <f t="shared" si="33"/>
        <v>6.8209</v>
      </c>
      <c r="DH9" s="150">
        <f>DH$2</f>
        <v>0.00072393997089663</v>
      </c>
      <c r="DI9" s="151">
        <f t="shared" si="34"/>
        <v>202.514330953668</v>
      </c>
    </row>
    <row r="10" spans="1:113">
      <c r="A10" s="147">
        <v>45651</v>
      </c>
      <c r="B10" s="152">
        <v>718.68</v>
      </c>
      <c r="C10" s="149">
        <f t="shared" si="0"/>
        <v>7.1868</v>
      </c>
      <c r="D10" s="150">
        <f>D$2</f>
        <v>0.000647668393781741</v>
      </c>
      <c r="E10" s="151">
        <f t="shared" si="35"/>
        <v>214.838314688252</v>
      </c>
      <c r="G10" s="147">
        <v>45670</v>
      </c>
      <c r="H10" s="152">
        <v>718.85</v>
      </c>
      <c r="I10" s="149">
        <f t="shared" si="1"/>
        <v>7.1885</v>
      </c>
      <c r="J10" s="150">
        <f>J$2</f>
        <v>0.000647668393781741</v>
      </c>
      <c r="K10" s="151">
        <f t="shared" si="2"/>
        <v>214.787507825211</v>
      </c>
      <c r="M10" s="147">
        <v>45712</v>
      </c>
      <c r="N10" s="148">
        <v>717.17</v>
      </c>
      <c r="O10" s="149">
        <f t="shared" si="36"/>
        <v>7.1717</v>
      </c>
      <c r="P10" s="150">
        <f t="shared" si="37"/>
        <v>0.000667062457056839</v>
      </c>
      <c r="Q10" s="151">
        <f t="shared" si="38"/>
        <v>209.031331483788</v>
      </c>
      <c r="S10" s="147">
        <v>45741</v>
      </c>
      <c r="T10" s="152">
        <v>717.88</v>
      </c>
      <c r="U10" s="149">
        <f t="shared" si="3"/>
        <v>7.1788</v>
      </c>
      <c r="V10" s="150">
        <f>V$2</f>
        <v>0.000656383327863822</v>
      </c>
      <c r="W10" s="151">
        <f t="shared" si="4"/>
        <v>212.222098400734</v>
      </c>
      <c r="Y10" s="170">
        <v>45771</v>
      </c>
      <c r="Z10" s="152">
        <v>720.98</v>
      </c>
      <c r="AA10" s="149">
        <f t="shared" si="5"/>
        <v>7.2098</v>
      </c>
      <c r="AB10" s="150">
        <f>AB$2</f>
        <v>0.000623925677974117</v>
      </c>
      <c r="AC10" s="151">
        <f t="shared" si="6"/>
        <v>222.302283003377</v>
      </c>
      <c r="AE10" s="170">
        <v>45803</v>
      </c>
      <c r="AF10" s="152">
        <v>718.33</v>
      </c>
      <c r="AG10" s="149">
        <f t="shared" si="7"/>
        <v>7.1833</v>
      </c>
      <c r="AH10" s="150">
        <f>AH$2</f>
        <v>0.000628709385372867</v>
      </c>
      <c r="AI10" s="151">
        <f t="shared" si="8"/>
        <v>221.424693386343</v>
      </c>
      <c r="AK10" s="170">
        <v>45832</v>
      </c>
      <c r="AL10" s="152">
        <v>716.56</v>
      </c>
      <c r="AM10" s="149">
        <f t="shared" si="9"/>
        <v>7.1656</v>
      </c>
      <c r="AN10" s="150">
        <f>AN$2</f>
        <v>0.000648718780407753</v>
      </c>
      <c r="AO10" s="151">
        <f t="shared" si="10"/>
        <v>215.125041867008</v>
      </c>
      <c r="AQ10" s="147">
        <v>45863</v>
      </c>
      <c r="AR10" s="152">
        <v>714.19</v>
      </c>
      <c r="AS10" s="149">
        <f t="shared" si="11"/>
        <v>7.1419</v>
      </c>
      <c r="AT10" s="150">
        <f>AT$2</f>
        <v>0.00065344529029427</v>
      </c>
      <c r="AU10" s="151">
        <f t="shared" si="12"/>
        <v>214.277713213177</v>
      </c>
      <c r="AW10" s="147">
        <v>45894</v>
      </c>
      <c r="AX10" s="152">
        <v>711.61</v>
      </c>
      <c r="AY10" s="149">
        <f t="shared" si="13"/>
        <v>7.1161</v>
      </c>
      <c r="AZ10" s="150">
        <f>AZ$2</f>
        <v>0.000651941481733358</v>
      </c>
      <c r="BA10" s="151">
        <f t="shared" si="14"/>
        <v>215.550652744933</v>
      </c>
      <c r="BC10" s="147">
        <v>45924</v>
      </c>
      <c r="BD10" s="152">
        <v>710.77</v>
      </c>
      <c r="BE10" s="149">
        <f t="shared" si="15"/>
        <v>7.1077</v>
      </c>
      <c r="BF10" s="150">
        <f>BF$2</f>
        <v>0.000673715981554038</v>
      </c>
      <c r="BG10" s="151">
        <f t="shared" si="16"/>
        <v>208.830564036068</v>
      </c>
      <c r="BI10" s="147">
        <v>45957</v>
      </c>
      <c r="BJ10" s="148">
        <v>708.81</v>
      </c>
      <c r="BK10" s="149">
        <f t="shared" si="17"/>
        <v>7.0881</v>
      </c>
      <c r="BL10" s="150">
        <f>BL$2</f>
        <v>0.000692053495733688</v>
      </c>
      <c r="BM10" s="151">
        <f t="shared" si="18"/>
        <v>203.859285281415</v>
      </c>
      <c r="BO10" s="147">
        <v>45985</v>
      </c>
      <c r="BP10" s="148">
        <v>708.47</v>
      </c>
      <c r="BQ10" s="149">
        <f t="shared" si="19"/>
        <v>7.0847</v>
      </c>
      <c r="BR10" s="150">
        <f>BR$2</f>
        <v>0.000691412313360252</v>
      </c>
      <c r="BS10" s="151">
        <f t="shared" si="20"/>
        <v>204.146258839954</v>
      </c>
      <c r="BU10" s="147">
        <v>46016</v>
      </c>
      <c r="BV10" s="148">
        <v>703.92</v>
      </c>
      <c r="BW10" s="149">
        <f t="shared" si="21"/>
        <v>7.0392</v>
      </c>
      <c r="BX10" s="150">
        <f>BX$2</f>
        <v>0.000687365534116197</v>
      </c>
      <c r="BY10" s="151">
        <f t="shared" si="22"/>
        <v>206.675474486095</v>
      </c>
      <c r="CA10" s="147">
        <v>46048</v>
      </c>
      <c r="CB10" s="148">
        <v>698.43</v>
      </c>
      <c r="CC10" s="149">
        <f t="shared" si="23"/>
        <v>6.9843</v>
      </c>
      <c r="CD10" s="150">
        <f>CD$2</f>
        <v>0.000719683339332442</v>
      </c>
      <c r="CE10" s="151">
        <f t="shared" si="24"/>
        <v>198.946207923003</v>
      </c>
      <c r="CG10" s="147">
        <v>46066</v>
      </c>
      <c r="CH10" s="148">
        <v>693.98</v>
      </c>
      <c r="CI10" s="149">
        <f t="shared" si="25"/>
        <v>6.9398</v>
      </c>
      <c r="CJ10" s="150">
        <f>CJ$2</f>
        <v>0.000738830726493669</v>
      </c>
      <c r="CK10" s="151">
        <f t="shared" si="26"/>
        <v>195.032998068735</v>
      </c>
      <c r="CM10" s="147">
        <v>46106</v>
      </c>
      <c r="CN10" s="148">
        <v>689.11</v>
      </c>
      <c r="CO10" s="149">
        <f t="shared" si="27"/>
        <v>6.8911</v>
      </c>
      <c r="CP10" s="150">
        <f>CP$2</f>
        <v>0.000722334585378704</v>
      </c>
      <c r="CQ10" s="151">
        <f t="shared" si="28"/>
        <v>200.896808927803</v>
      </c>
      <c r="CS10" s="147">
        <v>46136</v>
      </c>
      <c r="CT10" s="148">
        <v>686.74</v>
      </c>
      <c r="CU10" s="149">
        <f t="shared" si="29"/>
        <v>6.8674</v>
      </c>
      <c r="CV10" s="150">
        <f>CV$2</f>
        <v>0.000726675532109729</v>
      </c>
      <c r="CW10" s="151">
        <f t="shared" si="30"/>
        <v>200.385881119059</v>
      </c>
      <c r="CY10" s="147">
        <v>46167</v>
      </c>
      <c r="CZ10" s="148">
        <v>683.18</v>
      </c>
      <c r="DA10" s="149">
        <f t="shared" si="31"/>
        <v>6.8318</v>
      </c>
      <c r="DB10" s="150">
        <f>DB$2</f>
        <v>0.000727902693968077</v>
      </c>
      <c r="DC10" s="151">
        <f t="shared" si="32"/>
        <v>201.090488597384</v>
      </c>
      <c r="DE10" s="147">
        <v>46197</v>
      </c>
      <c r="DF10" s="148">
        <v>681.95</v>
      </c>
      <c r="DG10" s="149">
        <f t="shared" si="33"/>
        <v>6.8195</v>
      </c>
      <c r="DH10" s="150">
        <f>DH$2</f>
        <v>0.00072393997089663</v>
      </c>
      <c r="DI10" s="151">
        <f t="shared" si="34"/>
        <v>202.555905858476</v>
      </c>
    </row>
    <row r="11" spans="1:113">
      <c r="A11" s="147">
        <v>45650</v>
      </c>
      <c r="B11" s="152">
        <v>718.76</v>
      </c>
      <c r="C11" s="149">
        <f t="shared" si="0"/>
        <v>7.1876</v>
      </c>
      <c r="D11" s="150">
        <f>D$2</f>
        <v>0.000647668393781741</v>
      </c>
      <c r="E11" s="151">
        <f t="shared" si="35"/>
        <v>214.814402582438</v>
      </c>
      <c r="G11" s="147">
        <v>45667</v>
      </c>
      <c r="H11" s="152">
        <v>718.91</v>
      </c>
      <c r="I11" s="149">
        <f t="shared" si="1"/>
        <v>7.1891</v>
      </c>
      <c r="J11" s="150">
        <f>J$2</f>
        <v>0.000647668393781741</v>
      </c>
      <c r="K11" s="151">
        <f t="shared" si="2"/>
        <v>214.769581728107</v>
      </c>
      <c r="M11" s="147">
        <v>45709</v>
      </c>
      <c r="N11" s="148">
        <v>716.96</v>
      </c>
      <c r="O11" s="149">
        <f t="shared" si="36"/>
        <v>7.1696</v>
      </c>
      <c r="P11" s="150">
        <f t="shared" si="37"/>
        <v>0.000667062457056839</v>
      </c>
      <c r="Q11" s="151">
        <f t="shared" si="38"/>
        <v>209.09255746517</v>
      </c>
      <c r="S11" s="147">
        <v>45740</v>
      </c>
      <c r="T11" s="152">
        <v>717.8</v>
      </c>
      <c r="U11" s="149">
        <f t="shared" si="3"/>
        <v>7.178</v>
      </c>
      <c r="V11" s="150">
        <f>V$2</f>
        <v>0.000656383327863822</v>
      </c>
      <c r="W11" s="151">
        <f t="shared" si="4"/>
        <v>212.245750905432</v>
      </c>
      <c r="Y11" s="170">
        <v>45770</v>
      </c>
      <c r="Z11" s="152">
        <v>721.16</v>
      </c>
      <c r="AA11" s="149">
        <f t="shared" si="5"/>
        <v>7.2116</v>
      </c>
      <c r="AB11" s="150">
        <f>AB$2</f>
        <v>0.000623925677974117</v>
      </c>
      <c r="AC11" s="151">
        <f t="shared" si="6"/>
        <v>222.246796827021</v>
      </c>
      <c r="AE11" s="170">
        <v>45800</v>
      </c>
      <c r="AF11" s="152">
        <v>719.19</v>
      </c>
      <c r="AG11" s="149">
        <f t="shared" si="7"/>
        <v>7.1919</v>
      </c>
      <c r="AH11" s="150">
        <f>AH$2</f>
        <v>0.000628709385372867</v>
      </c>
      <c r="AI11" s="151">
        <f t="shared" si="8"/>
        <v>221.159916016925</v>
      </c>
      <c r="AK11" s="170">
        <v>45831</v>
      </c>
      <c r="AL11" s="152">
        <v>717.1</v>
      </c>
      <c r="AM11" s="149">
        <f t="shared" si="9"/>
        <v>7.171</v>
      </c>
      <c r="AN11" s="150">
        <f>AN$2</f>
        <v>0.000648718780407753</v>
      </c>
      <c r="AO11" s="151">
        <f t="shared" si="10"/>
        <v>214.963045600646</v>
      </c>
      <c r="AQ11" s="147">
        <v>45862</v>
      </c>
      <c r="AR11" s="152">
        <v>713.85</v>
      </c>
      <c r="AS11" s="149">
        <f t="shared" si="11"/>
        <v>7.1385</v>
      </c>
      <c r="AT11" s="150">
        <f>AT$2</f>
        <v>0.00065344529029427</v>
      </c>
      <c r="AU11" s="151">
        <f t="shared" si="12"/>
        <v>214.379771660319</v>
      </c>
      <c r="AW11" s="147">
        <v>45891</v>
      </c>
      <c r="AX11" s="152">
        <v>713.21</v>
      </c>
      <c r="AY11" s="149">
        <f t="shared" si="13"/>
        <v>7.1321</v>
      </c>
      <c r="AZ11" s="150">
        <f>AZ$2</f>
        <v>0.000651941481733358</v>
      </c>
      <c r="BA11" s="151">
        <f t="shared" si="14"/>
        <v>215.067091038855</v>
      </c>
      <c r="BC11" s="147">
        <v>45923</v>
      </c>
      <c r="BD11" s="152">
        <v>710.57</v>
      </c>
      <c r="BE11" s="149">
        <f t="shared" si="15"/>
        <v>7.1057</v>
      </c>
      <c r="BF11" s="150">
        <f>BF$2</f>
        <v>0.000673715981554038</v>
      </c>
      <c r="BG11" s="151">
        <f t="shared" si="16"/>
        <v>208.889342358833</v>
      </c>
      <c r="BI11" s="147">
        <v>45954</v>
      </c>
      <c r="BJ11" s="148">
        <v>709.28</v>
      </c>
      <c r="BK11" s="149">
        <f t="shared" si="17"/>
        <v>7.0928</v>
      </c>
      <c r="BL11" s="150">
        <f>BL$2</f>
        <v>0.000692053495733688</v>
      </c>
      <c r="BM11" s="151">
        <f t="shared" si="18"/>
        <v>203.72419918836</v>
      </c>
      <c r="BO11" s="147">
        <v>45982</v>
      </c>
      <c r="BP11" s="148">
        <v>708.75</v>
      </c>
      <c r="BQ11" s="149">
        <f t="shared" si="19"/>
        <v>7.0875</v>
      </c>
      <c r="BR11" s="150">
        <f>BR$2</f>
        <v>0.000691412313360252</v>
      </c>
      <c r="BS11" s="151">
        <f t="shared" si="20"/>
        <v>204.065608466091</v>
      </c>
      <c r="BU11" s="147">
        <v>46015</v>
      </c>
      <c r="BV11" s="148">
        <v>704.71</v>
      </c>
      <c r="BW11" s="149">
        <f t="shared" si="21"/>
        <v>7.0471</v>
      </c>
      <c r="BX11" s="150">
        <f>BX$2</f>
        <v>0.000687365534116197</v>
      </c>
      <c r="BY11" s="151">
        <f t="shared" si="22"/>
        <v>206.443785387255</v>
      </c>
      <c r="CA11" s="147">
        <v>46045</v>
      </c>
      <c r="CB11" s="148">
        <v>699.29</v>
      </c>
      <c r="CC11" s="149">
        <f t="shared" si="23"/>
        <v>6.9929</v>
      </c>
      <c r="CD11" s="150">
        <f>CD$2</f>
        <v>0.000719683339332442</v>
      </c>
      <c r="CE11" s="151">
        <f t="shared" si="24"/>
        <v>198.701540133082</v>
      </c>
      <c r="CG11" s="147">
        <v>46065</v>
      </c>
      <c r="CH11" s="148">
        <v>694.57</v>
      </c>
      <c r="CI11" s="149">
        <f t="shared" si="25"/>
        <v>6.9457</v>
      </c>
      <c r="CJ11" s="150">
        <f>CJ$2</f>
        <v>0.000738830726493669</v>
      </c>
      <c r="CK11" s="151">
        <f t="shared" si="26"/>
        <v>194.867327986727</v>
      </c>
      <c r="CM11" s="147">
        <v>46105</v>
      </c>
      <c r="CN11" s="148">
        <v>689.43</v>
      </c>
      <c r="CO11" s="149">
        <f t="shared" si="27"/>
        <v>6.8943</v>
      </c>
      <c r="CP11" s="150">
        <f>CP$2</f>
        <v>0.000722334585378704</v>
      </c>
      <c r="CQ11" s="151">
        <f t="shared" si="28"/>
        <v>200.803562363457</v>
      </c>
      <c r="CS11" s="147">
        <v>46135</v>
      </c>
      <c r="CT11" s="148">
        <v>686.5</v>
      </c>
      <c r="CU11" s="149">
        <f t="shared" si="29"/>
        <v>6.865</v>
      </c>
      <c r="CV11" s="150">
        <f>CV$2</f>
        <v>0.000726675532109729</v>
      </c>
      <c r="CW11" s="151">
        <f t="shared" si="30"/>
        <v>200.45593590634</v>
      </c>
      <c r="CY11" s="147">
        <v>46164</v>
      </c>
      <c r="CZ11" s="148">
        <v>683.73</v>
      </c>
      <c r="DA11" s="149">
        <f t="shared" si="31"/>
        <v>6.8373</v>
      </c>
      <c r="DB11" s="150">
        <f>DB$2</f>
        <v>0.000727902693968077</v>
      </c>
      <c r="DC11" s="151">
        <f t="shared" si="32"/>
        <v>200.928729176665</v>
      </c>
      <c r="DE11" s="147">
        <v>46196</v>
      </c>
      <c r="DF11" s="148">
        <v>681.71</v>
      </c>
      <c r="DG11" s="149">
        <f t="shared" si="33"/>
        <v>6.8171</v>
      </c>
      <c r="DH11" s="150">
        <f>DH$2</f>
        <v>0.00072393997089663</v>
      </c>
      <c r="DI11" s="151">
        <f t="shared" si="34"/>
        <v>202.627216852016</v>
      </c>
    </row>
    <row r="12" spans="1:113">
      <c r="A12" s="147">
        <v>45649</v>
      </c>
      <c r="B12" s="152">
        <v>718.7</v>
      </c>
      <c r="C12" s="149">
        <f t="shared" si="0"/>
        <v>7.187</v>
      </c>
      <c r="D12" s="150">
        <f>D$2</f>
        <v>0.000647668393781741</v>
      </c>
      <c r="E12" s="151">
        <f t="shared" si="35"/>
        <v>214.832336162729</v>
      </c>
      <c r="G12" s="147">
        <v>45666</v>
      </c>
      <c r="H12" s="152">
        <v>718.86</v>
      </c>
      <c r="I12" s="149">
        <f t="shared" si="1"/>
        <v>7.1886</v>
      </c>
      <c r="J12" s="150">
        <f>J$2</f>
        <v>0.000647668393781741</v>
      </c>
      <c r="K12" s="151">
        <f t="shared" si="2"/>
        <v>214.784519934553</v>
      </c>
      <c r="M12" s="147">
        <v>45708</v>
      </c>
      <c r="N12" s="148">
        <v>717.12</v>
      </c>
      <c r="O12" s="149">
        <f t="shared" si="36"/>
        <v>7.1712</v>
      </c>
      <c r="P12" s="150">
        <f t="shared" si="37"/>
        <v>0.000667062457056839</v>
      </c>
      <c r="Q12" s="151">
        <f t="shared" si="38"/>
        <v>209.045905845923</v>
      </c>
      <c r="S12" s="147">
        <v>45737</v>
      </c>
      <c r="T12" s="152">
        <v>717.6</v>
      </c>
      <c r="U12" s="149">
        <f t="shared" si="3"/>
        <v>7.176</v>
      </c>
      <c r="V12" s="150">
        <f>V$2</f>
        <v>0.000656383327863822</v>
      </c>
      <c r="W12" s="151">
        <f t="shared" si="4"/>
        <v>212.304905239575</v>
      </c>
      <c r="Y12" s="170">
        <v>45769</v>
      </c>
      <c r="Z12" s="152">
        <v>720.74</v>
      </c>
      <c r="AA12" s="149">
        <f t="shared" si="5"/>
        <v>7.2074</v>
      </c>
      <c r="AB12" s="150">
        <f>AB$2</f>
        <v>0.000623925677974117</v>
      </c>
      <c r="AC12" s="151">
        <f t="shared" si="6"/>
        <v>222.376307683457</v>
      </c>
      <c r="AE12" s="170">
        <v>45799</v>
      </c>
      <c r="AF12" s="152">
        <v>719.03</v>
      </c>
      <c r="AG12" s="149">
        <f t="shared" si="7"/>
        <v>7.1903</v>
      </c>
      <c r="AH12" s="150">
        <f>AH$2</f>
        <v>0.000628709385372867</v>
      </c>
      <c r="AI12" s="151">
        <f t="shared" si="8"/>
        <v>221.209128965707</v>
      </c>
      <c r="AK12" s="170">
        <v>45828</v>
      </c>
      <c r="AL12" s="152">
        <v>716.95</v>
      </c>
      <c r="AM12" s="149">
        <f t="shared" si="9"/>
        <v>7.1695</v>
      </c>
      <c r="AN12" s="150">
        <f>AN$2</f>
        <v>0.000648718780407753</v>
      </c>
      <c r="AO12" s="151">
        <f t="shared" si="10"/>
        <v>215.008020085394</v>
      </c>
      <c r="AQ12" s="147">
        <v>45861</v>
      </c>
      <c r="AR12" s="152">
        <v>714.14</v>
      </c>
      <c r="AS12" s="149">
        <f t="shared" si="11"/>
        <v>7.1414</v>
      </c>
      <c r="AT12" s="150">
        <f>AT$2</f>
        <v>0.00065344529029427</v>
      </c>
      <c r="AU12" s="151">
        <f t="shared" si="12"/>
        <v>214.292715713612</v>
      </c>
      <c r="AW12" s="147">
        <v>45890</v>
      </c>
      <c r="AX12" s="152">
        <v>712.87</v>
      </c>
      <c r="AY12" s="149">
        <f t="shared" si="13"/>
        <v>7.1287</v>
      </c>
      <c r="AZ12" s="150">
        <f>AZ$2</f>
        <v>0.000651941481733358</v>
      </c>
      <c r="BA12" s="151">
        <f t="shared" si="14"/>
        <v>215.169666278314</v>
      </c>
      <c r="BC12" s="147">
        <v>45922</v>
      </c>
      <c r="BD12" s="152">
        <v>711.06</v>
      </c>
      <c r="BE12" s="149">
        <f t="shared" si="15"/>
        <v>7.1106</v>
      </c>
      <c r="BF12" s="150">
        <f>BF$2</f>
        <v>0.000673715981554038</v>
      </c>
      <c r="BG12" s="151">
        <f t="shared" si="16"/>
        <v>208.74539420009</v>
      </c>
      <c r="BI12" s="147">
        <v>45953</v>
      </c>
      <c r="BJ12" s="148">
        <v>709.18</v>
      </c>
      <c r="BK12" s="149">
        <f t="shared" si="17"/>
        <v>7.0918</v>
      </c>
      <c r="BL12" s="150">
        <f>BL$2</f>
        <v>0.000692053495733688</v>
      </c>
      <c r="BM12" s="151">
        <f t="shared" si="18"/>
        <v>203.752925914888</v>
      </c>
      <c r="BO12" s="147">
        <v>45981</v>
      </c>
      <c r="BP12" s="148">
        <v>709.05</v>
      </c>
      <c r="BQ12" s="149">
        <f t="shared" si="19"/>
        <v>7.0905</v>
      </c>
      <c r="BR12" s="150">
        <f>BR$2</f>
        <v>0.000691412313360252</v>
      </c>
      <c r="BS12" s="151">
        <f t="shared" si="20"/>
        <v>203.979268035177</v>
      </c>
      <c r="BU12" s="147">
        <v>46014</v>
      </c>
      <c r="BV12" s="148">
        <v>705.23</v>
      </c>
      <c r="BW12" s="149">
        <f t="shared" si="21"/>
        <v>7.0523</v>
      </c>
      <c r="BX12" s="150">
        <f>BX$2</f>
        <v>0.000687365534116197</v>
      </c>
      <c r="BY12" s="151">
        <f t="shared" si="22"/>
        <v>206.291564454507</v>
      </c>
      <c r="CA12" s="147">
        <v>46044</v>
      </c>
      <c r="CB12" s="148">
        <v>700.19</v>
      </c>
      <c r="CC12" s="149">
        <f t="shared" si="23"/>
        <v>7.0019</v>
      </c>
      <c r="CD12" s="150">
        <f>CD$2</f>
        <v>0.000719683339332442</v>
      </c>
      <c r="CE12" s="151">
        <f t="shared" si="24"/>
        <v>198.446136048305</v>
      </c>
      <c r="CG12" s="147">
        <v>46064</v>
      </c>
      <c r="CH12" s="148">
        <v>694.38</v>
      </c>
      <c r="CI12" s="149">
        <f t="shared" si="25"/>
        <v>6.9438</v>
      </c>
      <c r="CJ12" s="150">
        <f>CJ$2</f>
        <v>0.000738830726493669</v>
      </c>
      <c r="CK12" s="151">
        <f t="shared" si="26"/>
        <v>194.92064863582</v>
      </c>
      <c r="CM12" s="147">
        <v>46104</v>
      </c>
      <c r="CN12" s="148">
        <v>690.41</v>
      </c>
      <c r="CO12" s="149">
        <f t="shared" si="27"/>
        <v>6.9041</v>
      </c>
      <c r="CP12" s="150">
        <f>CP$2</f>
        <v>0.000722334585378704</v>
      </c>
      <c r="CQ12" s="151">
        <f t="shared" si="28"/>
        <v>200.518532466561</v>
      </c>
      <c r="CS12" s="147">
        <v>46134</v>
      </c>
      <c r="CT12" s="148">
        <v>686.35</v>
      </c>
      <c r="CU12" s="149">
        <f t="shared" si="29"/>
        <v>6.8635</v>
      </c>
      <c r="CV12" s="150">
        <f>CV$2</f>
        <v>0.000726675532109729</v>
      </c>
      <c r="CW12" s="151">
        <f t="shared" si="30"/>
        <v>200.499745027614</v>
      </c>
      <c r="CY12" s="147">
        <v>46163</v>
      </c>
      <c r="CZ12" s="148">
        <v>683.49</v>
      </c>
      <c r="DA12" s="149">
        <f t="shared" si="31"/>
        <v>6.8349</v>
      </c>
      <c r="DB12" s="150">
        <f>DB$2</f>
        <v>0.000727902693968077</v>
      </c>
      <c r="DC12" s="151">
        <f t="shared" si="32"/>
        <v>200.999283091137</v>
      </c>
      <c r="DE12" s="147">
        <v>46195</v>
      </c>
      <c r="DF12" s="148">
        <v>681.5</v>
      </c>
      <c r="DG12" s="149">
        <f t="shared" si="33"/>
        <v>6.815</v>
      </c>
      <c r="DH12" s="150">
        <f>DH$2</f>
        <v>0.00072393997089663</v>
      </c>
      <c r="DI12" s="151">
        <f t="shared" si="34"/>
        <v>202.689655172689</v>
      </c>
    </row>
    <row r="13" spans="1:113">
      <c r="A13" s="147">
        <v>45646</v>
      </c>
      <c r="B13" s="152">
        <v>719.01</v>
      </c>
      <c r="C13" s="149">
        <f t="shared" si="0"/>
        <v>7.1901</v>
      </c>
      <c r="D13" s="150">
        <f>D$2</f>
        <v>0.000647668393781741</v>
      </c>
      <c r="E13" s="151">
        <f t="shared" si="35"/>
        <v>214.739711548036</v>
      </c>
      <c r="G13" s="147">
        <v>45665</v>
      </c>
      <c r="H13" s="152">
        <v>718.87</v>
      </c>
      <c r="I13" s="149">
        <f t="shared" si="1"/>
        <v>7.1887</v>
      </c>
      <c r="J13" s="150">
        <f>J$2</f>
        <v>0.000647668393781741</v>
      </c>
      <c r="K13" s="151">
        <f t="shared" si="2"/>
        <v>214.781532127023</v>
      </c>
      <c r="M13" s="147">
        <v>45707</v>
      </c>
      <c r="N13" s="148">
        <v>717.05</v>
      </c>
      <c r="O13" s="149">
        <f t="shared" si="36"/>
        <v>7.1705</v>
      </c>
      <c r="P13" s="150">
        <f t="shared" si="37"/>
        <v>0.000667062457056839</v>
      </c>
      <c r="Q13" s="151">
        <f t="shared" si="38"/>
        <v>209.066313367587</v>
      </c>
      <c r="S13" s="147">
        <v>45736</v>
      </c>
      <c r="T13" s="152">
        <v>717.54</v>
      </c>
      <c r="U13" s="149">
        <f t="shared" si="3"/>
        <v>7.1754</v>
      </c>
      <c r="V13" s="150">
        <f>V$2</f>
        <v>0.000656383327863822</v>
      </c>
      <c r="W13" s="151">
        <f t="shared" si="4"/>
        <v>212.322657970174</v>
      </c>
      <c r="Y13" s="170">
        <v>45768</v>
      </c>
      <c r="Z13" s="152">
        <v>720.55</v>
      </c>
      <c r="AA13" s="149">
        <f t="shared" si="5"/>
        <v>7.2055</v>
      </c>
      <c r="AB13" s="150">
        <f>AB$2</f>
        <v>0.000623925677974117</v>
      </c>
      <c r="AC13" s="151">
        <f t="shared" si="6"/>
        <v>222.434945527409</v>
      </c>
      <c r="AE13" s="170">
        <v>45798</v>
      </c>
      <c r="AF13" s="152">
        <v>719.37</v>
      </c>
      <c r="AG13" s="149">
        <f t="shared" si="7"/>
        <v>7.1937</v>
      </c>
      <c r="AH13" s="150">
        <f>AH$2</f>
        <v>0.000628709385372867</v>
      </c>
      <c r="AI13" s="151">
        <f t="shared" si="8"/>
        <v>221.10457761682</v>
      </c>
      <c r="AK13" s="170">
        <v>45827</v>
      </c>
      <c r="AL13" s="152">
        <v>717.29</v>
      </c>
      <c r="AM13" s="149">
        <f t="shared" si="9"/>
        <v>7.1729</v>
      </c>
      <c r="AN13" s="150">
        <f>AN$2</f>
        <v>0.000648718780407753</v>
      </c>
      <c r="AO13" s="151">
        <f t="shared" si="10"/>
        <v>214.906104923007</v>
      </c>
      <c r="AQ13" s="147">
        <v>45860</v>
      </c>
      <c r="AR13" s="152">
        <v>714.6</v>
      </c>
      <c r="AS13" s="149">
        <f t="shared" si="11"/>
        <v>7.146</v>
      </c>
      <c r="AT13" s="150">
        <f>AT$2</f>
        <v>0.00065344529029427</v>
      </c>
      <c r="AU13" s="151">
        <f t="shared" si="12"/>
        <v>214.154771899971</v>
      </c>
      <c r="AW13" s="147">
        <v>45889</v>
      </c>
      <c r="AX13" s="152">
        <v>713.84</v>
      </c>
      <c r="AY13" s="149">
        <f t="shared" si="13"/>
        <v>7.1384</v>
      </c>
      <c r="AZ13" s="150">
        <f>AZ$2</f>
        <v>0.000651941481733358</v>
      </c>
      <c r="BA13" s="151">
        <f t="shared" si="14"/>
        <v>214.877283424607</v>
      </c>
      <c r="BC13" s="147">
        <v>45919</v>
      </c>
      <c r="BD13" s="152">
        <v>711.28</v>
      </c>
      <c r="BE13" s="149">
        <f t="shared" si="15"/>
        <v>7.1128</v>
      </c>
      <c r="BF13" s="150">
        <f>BF$2</f>
        <v>0.000673715981554038</v>
      </c>
      <c r="BG13" s="151">
        <f t="shared" si="16"/>
        <v>208.680828928011</v>
      </c>
      <c r="BI13" s="147">
        <v>45952</v>
      </c>
      <c r="BJ13" s="148">
        <v>709.54</v>
      </c>
      <c r="BK13" s="149">
        <f t="shared" si="17"/>
        <v>7.0954</v>
      </c>
      <c r="BL13" s="150">
        <f>BL$2</f>
        <v>0.000692053495733688</v>
      </c>
      <c r="BM13" s="151">
        <f t="shared" si="18"/>
        <v>203.649547594667</v>
      </c>
      <c r="BO13" s="147">
        <v>45980</v>
      </c>
      <c r="BP13" s="148">
        <v>708.72</v>
      </c>
      <c r="BQ13" s="149">
        <f t="shared" si="19"/>
        <v>7.0872</v>
      </c>
      <c r="BR13" s="150">
        <f>BR$2</f>
        <v>0.000691412313360252</v>
      </c>
      <c r="BS13" s="151">
        <f t="shared" si="20"/>
        <v>204.074246529437</v>
      </c>
      <c r="BU13" s="147">
        <v>46013</v>
      </c>
      <c r="BV13" s="148">
        <v>705.72</v>
      </c>
      <c r="BW13" s="149">
        <f t="shared" si="21"/>
        <v>7.0572</v>
      </c>
      <c r="BX13" s="150">
        <f>BX$2</f>
        <v>0.000687365534116197</v>
      </c>
      <c r="BY13" s="151">
        <f t="shared" si="22"/>
        <v>206.148330783104</v>
      </c>
      <c r="CA13" s="147">
        <v>46043</v>
      </c>
      <c r="CB13" s="148">
        <v>700.14</v>
      </c>
      <c r="CC13" s="149">
        <f t="shared" si="23"/>
        <v>7.0014</v>
      </c>
      <c r="CD13" s="150">
        <f>CD$2</f>
        <v>0.000719683339332442</v>
      </c>
      <c r="CE13" s="151">
        <f t="shared" si="24"/>
        <v>198.46030793793</v>
      </c>
      <c r="CG13" s="147">
        <v>46063</v>
      </c>
      <c r="CH13" s="148">
        <v>694.58</v>
      </c>
      <c r="CI13" s="149">
        <f t="shared" si="25"/>
        <v>6.9458</v>
      </c>
      <c r="CJ13" s="150">
        <f>CJ$2</f>
        <v>0.000738830726493669</v>
      </c>
      <c r="CK13" s="151">
        <f t="shared" si="26"/>
        <v>194.864522444845</v>
      </c>
      <c r="CM13" s="147">
        <v>46101</v>
      </c>
      <c r="CN13" s="148">
        <v>688.98</v>
      </c>
      <c r="CO13" s="149">
        <f t="shared" si="27"/>
        <v>6.8898</v>
      </c>
      <c r="CP13" s="150">
        <f>CP$2</f>
        <v>0.000722334585378704</v>
      </c>
      <c r="CQ13" s="151">
        <f t="shared" si="28"/>
        <v>200.934715086415</v>
      </c>
      <c r="CS13" s="147">
        <v>46133</v>
      </c>
      <c r="CT13" s="148">
        <v>685.94</v>
      </c>
      <c r="CU13" s="149">
        <f t="shared" si="29"/>
        <v>6.8594</v>
      </c>
      <c r="CV13" s="150">
        <f>CV$2</f>
        <v>0.000726675532109729</v>
      </c>
      <c r="CW13" s="151">
        <f t="shared" si="30"/>
        <v>200.619587718609</v>
      </c>
      <c r="CY13" s="147">
        <v>46162</v>
      </c>
      <c r="CZ13" s="148">
        <v>683.97</v>
      </c>
      <c r="DA13" s="149">
        <f t="shared" si="31"/>
        <v>6.8397</v>
      </c>
      <c r="DB13" s="150">
        <f>DB$2</f>
        <v>0.000727902693968077</v>
      </c>
      <c r="DC13" s="151">
        <f t="shared" si="32"/>
        <v>200.858224775883</v>
      </c>
      <c r="DE13" s="147">
        <v>46191</v>
      </c>
      <c r="DF13" s="148">
        <v>681.3</v>
      </c>
      <c r="DG13" s="149">
        <f t="shared" si="33"/>
        <v>6.813</v>
      </c>
      <c r="DH13" s="150">
        <f>DH$2</f>
        <v>0.00072393997089663</v>
      </c>
      <c r="DI13" s="151">
        <f t="shared" si="34"/>
        <v>202.749156025521</v>
      </c>
    </row>
    <row r="14" spans="1:113">
      <c r="A14" s="147">
        <v>45645</v>
      </c>
      <c r="B14" s="152">
        <v>719.11</v>
      </c>
      <c r="C14" s="149">
        <f t="shared" si="0"/>
        <v>7.1911</v>
      </c>
      <c r="D14" s="150">
        <f>D$2</f>
        <v>0.000647668393781741</v>
      </c>
      <c r="E14" s="151">
        <f t="shared" si="35"/>
        <v>214.709849675506</v>
      </c>
      <c r="G14" s="147">
        <v>45664</v>
      </c>
      <c r="H14" s="152">
        <v>718.79</v>
      </c>
      <c r="I14" s="149">
        <f t="shared" si="1"/>
        <v>7.1879</v>
      </c>
      <c r="J14" s="150">
        <f>J$2</f>
        <v>0.000647668393781741</v>
      </c>
      <c r="K14" s="151">
        <f t="shared" si="2"/>
        <v>214.805436915028</v>
      </c>
      <c r="M14" s="147">
        <v>45706</v>
      </c>
      <c r="N14" s="148">
        <v>716.97</v>
      </c>
      <c r="O14" s="149">
        <f t="shared" si="36"/>
        <v>7.1697</v>
      </c>
      <c r="P14" s="150">
        <f t="shared" si="37"/>
        <v>0.000667062457056839</v>
      </c>
      <c r="Q14" s="151">
        <f t="shared" si="38"/>
        <v>209.089641128957</v>
      </c>
      <c r="S14" s="147">
        <v>45735</v>
      </c>
      <c r="T14" s="152">
        <v>716.97</v>
      </c>
      <c r="U14" s="149">
        <f t="shared" si="3"/>
        <v>7.1697</v>
      </c>
      <c r="V14" s="150">
        <f>V$2</f>
        <v>0.000656383327863822</v>
      </c>
      <c r="W14" s="151">
        <f t="shared" si="4"/>
        <v>212.491457104089</v>
      </c>
      <c r="Y14" s="170">
        <v>45765</v>
      </c>
      <c r="Z14" s="152">
        <v>720.69</v>
      </c>
      <c r="AA14" s="149">
        <f t="shared" si="5"/>
        <v>7.2069</v>
      </c>
      <c r="AB14" s="150">
        <f>AB$2</f>
        <v>0.000623925677974117</v>
      </c>
      <c r="AC14" s="151">
        <f t="shared" si="6"/>
        <v>222.391735697421</v>
      </c>
      <c r="AE14" s="170">
        <v>45797</v>
      </c>
      <c r="AF14" s="152">
        <v>719.31</v>
      </c>
      <c r="AG14" s="149">
        <f t="shared" si="7"/>
        <v>7.1931</v>
      </c>
      <c r="AH14" s="150">
        <f>AH$2</f>
        <v>0.000628709385372867</v>
      </c>
      <c r="AI14" s="151">
        <f t="shared" si="8"/>
        <v>221.123020672884</v>
      </c>
      <c r="AK14" s="170">
        <v>45826</v>
      </c>
      <c r="AL14" s="152">
        <v>717.61</v>
      </c>
      <c r="AM14" s="149">
        <f t="shared" si="9"/>
        <v>7.1761</v>
      </c>
      <c r="AN14" s="150">
        <f>AN$2</f>
        <v>0.000648718780407753</v>
      </c>
      <c r="AO14" s="151">
        <f t="shared" si="10"/>
        <v>214.810272989818</v>
      </c>
      <c r="AQ14" s="147">
        <v>45859</v>
      </c>
      <c r="AR14" s="152">
        <v>715.22</v>
      </c>
      <c r="AS14" s="149">
        <f t="shared" si="11"/>
        <v>7.1522</v>
      </c>
      <c r="AT14" s="150">
        <f>AT$2</f>
        <v>0.00065344529029427</v>
      </c>
      <c r="AU14" s="151">
        <f t="shared" si="12"/>
        <v>213.969128379686</v>
      </c>
      <c r="AW14" s="147">
        <v>45888</v>
      </c>
      <c r="AX14" s="152">
        <v>713.59</v>
      </c>
      <c r="AY14" s="149">
        <f t="shared" si="13"/>
        <v>7.1359</v>
      </c>
      <c r="AZ14" s="150">
        <f>AZ$2</f>
        <v>0.000651941481733358</v>
      </c>
      <c r="BA14" s="151">
        <f t="shared" si="14"/>
        <v>214.952563796888</v>
      </c>
      <c r="BC14" s="147">
        <v>45918</v>
      </c>
      <c r="BD14" s="152">
        <v>710.85</v>
      </c>
      <c r="BE14" s="149">
        <f t="shared" si="15"/>
        <v>7.1085</v>
      </c>
      <c r="BF14" s="150">
        <f>BF$2</f>
        <v>0.000673715981554038</v>
      </c>
      <c r="BG14" s="151">
        <f t="shared" si="16"/>
        <v>208.807061967948</v>
      </c>
      <c r="BI14" s="147">
        <v>45951</v>
      </c>
      <c r="BJ14" s="148">
        <v>709.3</v>
      </c>
      <c r="BK14" s="149">
        <f t="shared" si="17"/>
        <v>7.093</v>
      </c>
      <c r="BL14" s="150">
        <f>BL$2</f>
        <v>0.000692053495733688</v>
      </c>
      <c r="BM14" s="151">
        <f t="shared" si="18"/>
        <v>203.718454815057</v>
      </c>
      <c r="BO14" s="147">
        <v>45979</v>
      </c>
      <c r="BP14" s="148">
        <v>708.56</v>
      </c>
      <c r="BQ14" s="149">
        <f t="shared" si="19"/>
        <v>7.0856</v>
      </c>
      <c r="BR14" s="150">
        <f>BR$2</f>
        <v>0.000691412313360252</v>
      </c>
      <c r="BS14" s="151">
        <f t="shared" si="20"/>
        <v>204.12032855417</v>
      </c>
      <c r="BU14" s="147">
        <v>46010</v>
      </c>
      <c r="BV14" s="148">
        <v>705.5</v>
      </c>
      <c r="BW14" s="149">
        <f t="shared" si="21"/>
        <v>7.055</v>
      </c>
      <c r="BX14" s="150">
        <f>BX$2</f>
        <v>0.000687365534116197</v>
      </c>
      <c r="BY14" s="151">
        <f t="shared" si="22"/>
        <v>206.212615166906</v>
      </c>
      <c r="CA14" s="147">
        <v>46042</v>
      </c>
      <c r="CB14" s="148">
        <v>700.06</v>
      </c>
      <c r="CC14" s="149">
        <f t="shared" si="23"/>
        <v>7.0006</v>
      </c>
      <c r="CD14" s="150">
        <f>CD$2</f>
        <v>0.000719683339332442</v>
      </c>
      <c r="CE14" s="151">
        <f t="shared" si="24"/>
        <v>198.482987172046</v>
      </c>
      <c r="CG14" s="147">
        <v>46062</v>
      </c>
      <c r="CH14" s="148">
        <v>695.23</v>
      </c>
      <c r="CI14" s="149">
        <f t="shared" si="25"/>
        <v>6.9523</v>
      </c>
      <c r="CJ14" s="150">
        <f>CJ$2</f>
        <v>0.000738830726493669</v>
      </c>
      <c r="CK14" s="151">
        <f t="shared" si="26"/>
        <v>194.682335341888</v>
      </c>
      <c r="CM14" s="147">
        <v>46100</v>
      </c>
      <c r="CN14" s="148">
        <v>689.75</v>
      </c>
      <c r="CO14" s="149">
        <f t="shared" si="27"/>
        <v>6.8975</v>
      </c>
      <c r="CP14" s="150">
        <f>CP$2</f>
        <v>0.000722334585378704</v>
      </c>
      <c r="CQ14" s="151">
        <f t="shared" si="28"/>
        <v>200.710402320027</v>
      </c>
      <c r="CS14" s="147">
        <v>46132</v>
      </c>
      <c r="CT14" s="148">
        <v>686.48</v>
      </c>
      <c r="CU14" s="149">
        <f t="shared" si="29"/>
        <v>6.8648</v>
      </c>
      <c r="CV14" s="150">
        <f>CV$2</f>
        <v>0.000726675532109729</v>
      </c>
      <c r="CW14" s="151">
        <f t="shared" si="30"/>
        <v>200.461776016348</v>
      </c>
      <c r="CY14" s="147">
        <v>46161</v>
      </c>
      <c r="CZ14" s="148">
        <v>683.75</v>
      </c>
      <c r="DA14" s="149">
        <f t="shared" si="31"/>
        <v>6.8375</v>
      </c>
      <c r="DB14" s="150">
        <f>DB$2</f>
        <v>0.000727902693968077</v>
      </c>
      <c r="DC14" s="151">
        <f t="shared" si="32"/>
        <v>200.922851919504</v>
      </c>
      <c r="DE14" s="147">
        <v>46190</v>
      </c>
      <c r="DF14" s="148">
        <v>680.96</v>
      </c>
      <c r="DG14" s="149">
        <f t="shared" si="33"/>
        <v>6.8096</v>
      </c>
      <c r="DH14" s="150">
        <f>DH$2</f>
        <v>0.00072393997089663</v>
      </c>
      <c r="DI14" s="151">
        <f t="shared" si="34"/>
        <v>202.850387688245</v>
      </c>
    </row>
    <row r="15" spans="1:113">
      <c r="A15" s="147">
        <v>45644</v>
      </c>
      <c r="B15" s="152">
        <v>718.8</v>
      </c>
      <c r="C15" s="149">
        <f t="shared" si="0"/>
        <v>7.188</v>
      </c>
      <c r="D15" s="150">
        <f>D$2</f>
        <v>0.000647668393781741</v>
      </c>
      <c r="E15" s="151">
        <f t="shared" si="35"/>
        <v>214.802448525533</v>
      </c>
      <c r="G15" s="147">
        <v>45663</v>
      </c>
      <c r="H15" s="152">
        <v>718.76</v>
      </c>
      <c r="I15" s="149">
        <f t="shared" si="1"/>
        <v>7.1876</v>
      </c>
      <c r="J15" s="150">
        <f>J$2</f>
        <v>0.000647668393781741</v>
      </c>
      <c r="K15" s="151">
        <f t="shared" si="2"/>
        <v>214.814402582438</v>
      </c>
      <c r="M15" s="147">
        <v>45705</v>
      </c>
      <c r="N15" s="148">
        <v>717.02</v>
      </c>
      <c r="O15" s="149">
        <f t="shared" si="36"/>
        <v>7.1702</v>
      </c>
      <c r="P15" s="150">
        <f t="shared" si="37"/>
        <v>0.000667062457056839</v>
      </c>
      <c r="Q15" s="151">
        <f t="shared" si="38"/>
        <v>209.075060668082</v>
      </c>
      <c r="S15" s="147">
        <v>45734</v>
      </c>
      <c r="T15" s="152">
        <v>717.33</v>
      </c>
      <c r="U15" s="149">
        <f t="shared" si="3"/>
        <v>7.1733</v>
      </c>
      <c r="V15" s="150">
        <f>V$2</f>
        <v>0.000656383327863822</v>
      </c>
      <c r="W15" s="151">
        <f t="shared" si="4"/>
        <v>212.384815914459</v>
      </c>
      <c r="Y15" s="170">
        <v>45764</v>
      </c>
      <c r="Z15" s="152">
        <v>720.85</v>
      </c>
      <c r="AA15" s="149">
        <f t="shared" si="5"/>
        <v>7.2085</v>
      </c>
      <c r="AB15" s="150">
        <f>AB$2</f>
        <v>0.000623925677974117</v>
      </c>
      <c r="AC15" s="151">
        <f t="shared" si="6"/>
        <v>222.342373586425</v>
      </c>
      <c r="AE15" s="170">
        <v>45796</v>
      </c>
      <c r="AF15" s="152">
        <v>719.16</v>
      </c>
      <c r="AG15" s="149">
        <f t="shared" si="7"/>
        <v>7.1916</v>
      </c>
      <c r="AH15" s="150">
        <f>AH$2</f>
        <v>0.000628709385372867</v>
      </c>
      <c r="AI15" s="151">
        <f t="shared" si="8"/>
        <v>221.169141776812</v>
      </c>
      <c r="AK15" s="170">
        <v>45825</v>
      </c>
      <c r="AL15" s="152">
        <v>717.46</v>
      </c>
      <c r="AM15" s="149">
        <f t="shared" si="9"/>
        <v>7.1746</v>
      </c>
      <c r="AN15" s="150">
        <f>AN$2</f>
        <v>0.000648718780407753</v>
      </c>
      <c r="AO15" s="151">
        <f t="shared" si="10"/>
        <v>214.855183564552</v>
      </c>
      <c r="AQ15" s="147">
        <v>45856</v>
      </c>
      <c r="AR15" s="152">
        <v>714.98</v>
      </c>
      <c r="AS15" s="149">
        <f t="shared" si="11"/>
        <v>7.1498</v>
      </c>
      <c r="AT15" s="150">
        <f>AT$2</f>
        <v>0.00065344529029427</v>
      </c>
      <c r="AU15" s="151">
        <f t="shared" si="12"/>
        <v>214.040952194074</v>
      </c>
      <c r="AW15" s="147">
        <v>45887</v>
      </c>
      <c r="AX15" s="152">
        <v>713.22</v>
      </c>
      <c r="AY15" s="149">
        <f t="shared" si="13"/>
        <v>7.1322</v>
      </c>
      <c r="AZ15" s="150">
        <f>AZ$2</f>
        <v>0.000651941481733358</v>
      </c>
      <c r="BA15" s="151">
        <f t="shared" si="14"/>
        <v>215.064075600546</v>
      </c>
      <c r="BC15" s="147">
        <v>45917</v>
      </c>
      <c r="BD15" s="152">
        <v>710.13</v>
      </c>
      <c r="BE15" s="149">
        <f t="shared" si="15"/>
        <v>7.1013</v>
      </c>
      <c r="BF15" s="150">
        <f>BF$2</f>
        <v>0.000673715981554038</v>
      </c>
      <c r="BG15" s="151">
        <f t="shared" si="16"/>
        <v>209.018771210787</v>
      </c>
      <c r="BI15" s="147">
        <v>45950</v>
      </c>
      <c r="BJ15" s="148">
        <v>709.73</v>
      </c>
      <c r="BK15" s="149">
        <f t="shared" si="17"/>
        <v>7.0973</v>
      </c>
      <c r="BL15" s="150">
        <f>BL$2</f>
        <v>0.000692053495733688</v>
      </c>
      <c r="BM15" s="151">
        <f t="shared" si="18"/>
        <v>203.595029096022</v>
      </c>
      <c r="BO15" s="147">
        <v>45978</v>
      </c>
      <c r="BP15" s="148">
        <v>708.16</v>
      </c>
      <c r="BQ15" s="149">
        <f t="shared" si="19"/>
        <v>7.0816</v>
      </c>
      <c r="BR15" s="150">
        <f>BR$2</f>
        <v>0.000691412313360252</v>
      </c>
      <c r="BS15" s="151">
        <f t="shared" si="20"/>
        <v>204.235624718061</v>
      </c>
      <c r="BU15" s="147">
        <v>46009</v>
      </c>
      <c r="BV15" s="148">
        <v>705.83</v>
      </c>
      <c r="BW15" s="149">
        <f t="shared" si="21"/>
        <v>7.0583</v>
      </c>
      <c r="BX15" s="150">
        <f>BX$2</f>
        <v>0.000687365534116197</v>
      </c>
      <c r="BY15" s="151">
        <f t="shared" si="22"/>
        <v>206.116203618792</v>
      </c>
      <c r="CA15" s="147">
        <v>46041</v>
      </c>
      <c r="CB15" s="148">
        <v>700.51</v>
      </c>
      <c r="CC15" s="149">
        <f t="shared" si="23"/>
        <v>7.0051</v>
      </c>
      <c r="CD15" s="150">
        <f>CD$2</f>
        <v>0.000719683339332442</v>
      </c>
      <c r="CE15" s="151">
        <f t="shared" si="24"/>
        <v>198.355483861276</v>
      </c>
      <c r="CG15" s="147">
        <v>46059</v>
      </c>
      <c r="CH15" s="148">
        <v>695.9</v>
      </c>
      <c r="CI15" s="149">
        <f t="shared" si="25"/>
        <v>6.959</v>
      </c>
      <c r="CJ15" s="150">
        <f>CJ$2</f>
        <v>0.000738830726493669</v>
      </c>
      <c r="CK15" s="151">
        <f t="shared" si="26"/>
        <v>194.494898691968</v>
      </c>
      <c r="CM15" s="147">
        <v>46099</v>
      </c>
      <c r="CN15" s="148">
        <v>689.09</v>
      </c>
      <c r="CO15" s="149">
        <f t="shared" si="27"/>
        <v>6.8909</v>
      </c>
      <c r="CP15" s="150">
        <f>CP$2</f>
        <v>0.000722334585378704</v>
      </c>
      <c r="CQ15" s="151">
        <f t="shared" si="28"/>
        <v>200.902639713591</v>
      </c>
      <c r="CS15" s="147">
        <v>46129</v>
      </c>
      <c r="CT15" s="148">
        <v>686.22</v>
      </c>
      <c r="CU15" s="149">
        <f t="shared" si="29"/>
        <v>6.8622</v>
      </c>
      <c r="CV15" s="150">
        <f>CV$2</f>
        <v>0.000726675532109729</v>
      </c>
      <c r="CW15" s="151">
        <f t="shared" si="30"/>
        <v>200.537728424853</v>
      </c>
      <c r="CY15" s="147">
        <v>46160</v>
      </c>
      <c r="CZ15" s="148">
        <v>684.35</v>
      </c>
      <c r="DA15" s="149">
        <f t="shared" si="31"/>
        <v>6.8435</v>
      </c>
      <c r="DB15" s="150">
        <f>DB$2</f>
        <v>0.000727902693968077</v>
      </c>
      <c r="DC15" s="151">
        <f t="shared" si="32"/>
        <v>200.746693943101</v>
      </c>
      <c r="DE15" s="147">
        <v>46189</v>
      </c>
      <c r="DF15" s="148">
        <v>681.08</v>
      </c>
      <c r="DG15" s="149">
        <f t="shared" si="33"/>
        <v>6.8108</v>
      </c>
      <c r="DH15" s="150">
        <f>DH$2</f>
        <v>0.00072393997089663</v>
      </c>
      <c r="DI15" s="151">
        <f t="shared" si="34"/>
        <v>202.814647325112</v>
      </c>
    </row>
    <row r="16" spans="1:113">
      <c r="A16" s="147">
        <v>45643</v>
      </c>
      <c r="B16" s="152">
        <v>718.91</v>
      </c>
      <c r="C16" s="149">
        <f t="shared" si="0"/>
        <v>7.1891</v>
      </c>
      <c r="D16" s="150">
        <f>D$2</f>
        <v>0.000647668393781741</v>
      </c>
      <c r="E16" s="151">
        <f t="shared" si="35"/>
        <v>214.769581728107</v>
      </c>
      <c r="G16" s="147">
        <v>45660</v>
      </c>
      <c r="H16" s="152">
        <v>718.78</v>
      </c>
      <c r="I16" s="149">
        <f t="shared" si="1"/>
        <v>7.1878</v>
      </c>
      <c r="J16" s="150">
        <f>J$2</f>
        <v>0.000647668393781741</v>
      </c>
      <c r="K16" s="151">
        <f t="shared" si="2"/>
        <v>214.808425387675</v>
      </c>
      <c r="M16" s="147">
        <v>45702</v>
      </c>
      <c r="N16" s="148">
        <v>717.06</v>
      </c>
      <c r="O16" s="149">
        <f t="shared" si="36"/>
        <v>7.1706</v>
      </c>
      <c r="P16" s="150">
        <f t="shared" si="37"/>
        <v>0.000667062457056839</v>
      </c>
      <c r="Q16" s="151">
        <f t="shared" si="38"/>
        <v>209.063397763406</v>
      </c>
      <c r="S16" s="147">
        <v>45733</v>
      </c>
      <c r="T16" s="152">
        <v>716.88</v>
      </c>
      <c r="U16" s="149">
        <f t="shared" si="3"/>
        <v>7.1688</v>
      </c>
      <c r="V16" s="150">
        <f>V$2</f>
        <v>0.000656383327863822</v>
      </c>
      <c r="W16" s="151">
        <f t="shared" si="4"/>
        <v>212.518134136702</v>
      </c>
      <c r="Y16" s="170">
        <v>45763</v>
      </c>
      <c r="Z16" s="152">
        <v>721.33</v>
      </c>
      <c r="AA16" s="149">
        <f t="shared" si="5"/>
        <v>7.2133</v>
      </c>
      <c r="AB16" s="150">
        <f>AB$2</f>
        <v>0.000623925677974117</v>
      </c>
      <c r="AC16" s="151">
        <f t="shared" si="6"/>
        <v>222.194418643027</v>
      </c>
      <c r="AE16" s="170">
        <v>45793</v>
      </c>
      <c r="AF16" s="152">
        <v>719.38</v>
      </c>
      <c r="AG16" s="149">
        <f t="shared" si="7"/>
        <v>7.1938</v>
      </c>
      <c r="AH16" s="150">
        <f>AH$2</f>
        <v>0.000628709385372867</v>
      </c>
      <c r="AI16" s="151">
        <f t="shared" si="8"/>
        <v>221.101504073246</v>
      </c>
      <c r="AK16" s="170">
        <v>45824</v>
      </c>
      <c r="AL16" s="152">
        <v>717.89</v>
      </c>
      <c r="AM16" s="149">
        <f t="shared" si="9"/>
        <v>7.1789</v>
      </c>
      <c r="AN16" s="150">
        <f>AN$2</f>
        <v>0.000648718780407753</v>
      </c>
      <c r="AO16" s="151">
        <f t="shared" si="10"/>
        <v>214.726490131111</v>
      </c>
      <c r="AQ16" s="147">
        <v>45855</v>
      </c>
      <c r="AR16" s="152">
        <v>714.61</v>
      </c>
      <c r="AS16" s="149">
        <f t="shared" si="11"/>
        <v>7.1461</v>
      </c>
      <c r="AT16" s="150">
        <f>AT$2</f>
        <v>0.00065344529029427</v>
      </c>
      <c r="AU16" s="151">
        <f t="shared" si="12"/>
        <v>214.151775093714</v>
      </c>
      <c r="AW16" s="147">
        <v>45884</v>
      </c>
      <c r="AX16" s="152">
        <v>713.71</v>
      </c>
      <c r="AY16" s="149">
        <f t="shared" si="13"/>
        <v>7.1371</v>
      </c>
      <c r="AZ16" s="150">
        <f>AZ$2</f>
        <v>0.000651941481733358</v>
      </c>
      <c r="BA16" s="151">
        <f t="shared" si="14"/>
        <v>214.916422636395</v>
      </c>
      <c r="BC16" s="147">
        <v>45916</v>
      </c>
      <c r="BD16" s="152">
        <v>710.27</v>
      </c>
      <c r="BE16" s="149">
        <f t="shared" si="15"/>
        <v>7.1027</v>
      </c>
      <c r="BF16" s="150">
        <f>BF$2</f>
        <v>0.000673715981554038</v>
      </c>
      <c r="BG16" s="151">
        <f t="shared" si="16"/>
        <v>208.977571909156</v>
      </c>
      <c r="BI16" s="147">
        <v>45947</v>
      </c>
      <c r="BJ16" s="148">
        <v>709.49</v>
      </c>
      <c r="BK16" s="149">
        <f t="shared" si="17"/>
        <v>7.0949</v>
      </c>
      <c r="BL16" s="150">
        <f>BL$2</f>
        <v>0.000692053495733688</v>
      </c>
      <c r="BM16" s="151">
        <f t="shared" si="18"/>
        <v>203.663899421162</v>
      </c>
      <c r="BO16" s="147">
        <v>45975</v>
      </c>
      <c r="BP16" s="148">
        <v>708.25</v>
      </c>
      <c r="BQ16" s="149">
        <f t="shared" si="19"/>
        <v>7.0825</v>
      </c>
      <c r="BR16" s="150">
        <f>BR$2</f>
        <v>0.000691412313360252</v>
      </c>
      <c r="BS16" s="151">
        <f t="shared" si="20"/>
        <v>204.209671726569</v>
      </c>
      <c r="BU16" s="147">
        <v>46008</v>
      </c>
      <c r="BV16" s="148">
        <v>705.73</v>
      </c>
      <c r="BW16" s="149">
        <f t="shared" si="21"/>
        <v>7.0573</v>
      </c>
      <c r="BX16" s="150">
        <f>BX$2</f>
        <v>0.000687365534116197</v>
      </c>
      <c r="BY16" s="151">
        <f t="shared" si="22"/>
        <v>206.145409717955</v>
      </c>
      <c r="CA16" s="147">
        <v>46038</v>
      </c>
      <c r="CB16" s="148">
        <v>700.78</v>
      </c>
      <c r="CC16" s="149">
        <f t="shared" si="23"/>
        <v>7.0078</v>
      </c>
      <c r="CD16" s="150">
        <f>CD$2</f>
        <v>0.000719683339332442</v>
      </c>
      <c r="CE16" s="151">
        <f t="shared" si="24"/>
        <v>198.279060474989</v>
      </c>
      <c r="CG16" s="147">
        <v>46058</v>
      </c>
      <c r="CH16" s="148">
        <v>695.7</v>
      </c>
      <c r="CI16" s="149">
        <f t="shared" si="25"/>
        <v>6.957</v>
      </c>
      <c r="CJ16" s="150">
        <f>CJ$2</f>
        <v>0.000738830726493669</v>
      </c>
      <c r="CK16" s="151">
        <f t="shared" si="26"/>
        <v>194.550812131293</v>
      </c>
      <c r="CM16" s="147">
        <v>46098</v>
      </c>
      <c r="CN16" s="148">
        <v>689.61</v>
      </c>
      <c r="CO16" s="149">
        <f t="shared" si="27"/>
        <v>6.8961</v>
      </c>
      <c r="CP16" s="150">
        <f>CP$2</f>
        <v>0.000722334585378704</v>
      </c>
      <c r="CQ16" s="151">
        <f t="shared" si="28"/>
        <v>200.751149200618</v>
      </c>
      <c r="CS16" s="147">
        <v>46128</v>
      </c>
      <c r="CT16" s="148">
        <v>686.16</v>
      </c>
      <c r="CU16" s="149">
        <f t="shared" si="29"/>
        <v>6.8616</v>
      </c>
      <c r="CV16" s="150">
        <f>CV$2</f>
        <v>0.000726675532109729</v>
      </c>
      <c r="CW16" s="151">
        <f t="shared" si="30"/>
        <v>200.555264077916</v>
      </c>
      <c r="CY16" s="147">
        <v>46157</v>
      </c>
      <c r="CZ16" s="148">
        <v>684.15</v>
      </c>
      <c r="DA16" s="149">
        <f t="shared" si="31"/>
        <v>6.8415</v>
      </c>
      <c r="DB16" s="150">
        <f>DB$2</f>
        <v>0.000727902693968077</v>
      </c>
      <c r="DC16" s="151">
        <f t="shared" si="32"/>
        <v>200.805378937311</v>
      </c>
      <c r="DE16" s="147">
        <v>46188</v>
      </c>
      <c r="DF16" s="148">
        <v>680.88</v>
      </c>
      <c r="DG16" s="149">
        <f t="shared" si="33"/>
        <v>6.8088</v>
      </c>
      <c r="DH16" s="150">
        <f>DH$2</f>
        <v>0.00072393997089663</v>
      </c>
      <c r="DI16" s="151">
        <f t="shared" si="34"/>
        <v>202.874221595858</v>
      </c>
    </row>
    <row r="17" spans="1:113">
      <c r="A17" s="147">
        <v>45642</v>
      </c>
      <c r="B17" s="152">
        <v>718.82</v>
      </c>
      <c r="C17" s="149">
        <f t="shared" si="0"/>
        <v>7.1882</v>
      </c>
      <c r="D17" s="150">
        <f>D$2</f>
        <v>0.000647668393781741</v>
      </c>
      <c r="E17" s="151">
        <f t="shared" si="35"/>
        <v>214.796471995984</v>
      </c>
      <c r="G17" s="147">
        <v>45659</v>
      </c>
      <c r="H17" s="152">
        <v>718.79</v>
      </c>
      <c r="I17" s="149">
        <f t="shared" si="1"/>
        <v>7.1879</v>
      </c>
      <c r="J17" s="150">
        <f>J$2</f>
        <v>0.000647668393781741</v>
      </c>
      <c r="K17" s="151">
        <f t="shared" si="2"/>
        <v>214.805436915028</v>
      </c>
      <c r="M17" s="147">
        <v>45701</v>
      </c>
      <c r="N17" s="148">
        <v>717.19</v>
      </c>
      <c r="O17" s="149">
        <f t="shared" si="36"/>
        <v>7.1719</v>
      </c>
      <c r="P17" s="150">
        <f t="shared" si="37"/>
        <v>0.000667062457056839</v>
      </c>
      <c r="Q17" s="151">
        <f t="shared" si="38"/>
        <v>209.025502307935</v>
      </c>
      <c r="S17" s="147">
        <v>45730</v>
      </c>
      <c r="T17" s="152">
        <v>717.38</v>
      </c>
      <c r="U17" s="149">
        <f t="shared" si="3"/>
        <v>7.1738</v>
      </c>
      <c r="V17" s="150">
        <f>V$2</f>
        <v>0.000656383327863822</v>
      </c>
      <c r="W17" s="151">
        <f t="shared" si="4"/>
        <v>212.370013103124</v>
      </c>
      <c r="Y17" s="170">
        <v>45762</v>
      </c>
      <c r="Z17" s="152">
        <v>720.96</v>
      </c>
      <c r="AA17" s="149">
        <f t="shared" si="5"/>
        <v>7.2096</v>
      </c>
      <c r="AB17" s="150">
        <f>AB$2</f>
        <v>0.000623925677974117</v>
      </c>
      <c r="AC17" s="151">
        <f t="shared" si="6"/>
        <v>222.308449844339</v>
      </c>
      <c r="AE17" s="170">
        <v>45792</v>
      </c>
      <c r="AF17" s="152">
        <v>719.63</v>
      </c>
      <c r="AG17" s="149">
        <f t="shared" si="7"/>
        <v>7.1963</v>
      </c>
      <c r="AH17" s="150">
        <f>AH$2</f>
        <v>0.000628709385372867</v>
      </c>
      <c r="AI17" s="151">
        <f t="shared" si="8"/>
        <v>221.024693245434</v>
      </c>
      <c r="AK17" s="170">
        <v>45821</v>
      </c>
      <c r="AL17" s="152">
        <v>717.72</v>
      </c>
      <c r="AM17" s="149">
        <f t="shared" si="9"/>
        <v>7.1772</v>
      </c>
      <c r="AN17" s="150">
        <f>AN$2</f>
        <v>0.000648718780407753</v>
      </c>
      <c r="AO17" s="151">
        <f t="shared" si="10"/>
        <v>214.777350499113</v>
      </c>
      <c r="AQ17" s="147">
        <v>45854</v>
      </c>
      <c r="AR17" s="152">
        <v>715.26</v>
      </c>
      <c r="AS17" s="149">
        <f t="shared" si="11"/>
        <v>7.1526</v>
      </c>
      <c r="AT17" s="150">
        <f>AT$2</f>
        <v>0.00065344529029427</v>
      </c>
      <c r="AU17" s="151">
        <f t="shared" si="12"/>
        <v>213.957162430052</v>
      </c>
      <c r="AW17" s="147">
        <v>45883</v>
      </c>
      <c r="AX17" s="152">
        <v>713.37</v>
      </c>
      <c r="AY17" s="149">
        <f t="shared" si="13"/>
        <v>7.1337</v>
      </c>
      <c r="AZ17" s="150">
        <f>AZ$2</f>
        <v>0.000651941481733358</v>
      </c>
      <c r="BA17" s="151">
        <f t="shared" si="14"/>
        <v>215.018854170797</v>
      </c>
      <c r="BC17" s="147">
        <v>45915</v>
      </c>
      <c r="BD17" s="152">
        <v>710.56</v>
      </c>
      <c r="BE17" s="149">
        <f t="shared" si="15"/>
        <v>7.1056</v>
      </c>
      <c r="BF17" s="150">
        <f>BF$2</f>
        <v>0.000673715981554038</v>
      </c>
      <c r="BG17" s="151">
        <f t="shared" si="16"/>
        <v>208.892282143543</v>
      </c>
      <c r="BI17" s="147">
        <v>45946</v>
      </c>
      <c r="BJ17" s="148">
        <v>709.68</v>
      </c>
      <c r="BK17" s="149">
        <f t="shared" si="17"/>
        <v>7.0968</v>
      </c>
      <c r="BL17" s="150">
        <f>BL$2</f>
        <v>0.000692053495733688</v>
      </c>
      <c r="BM17" s="151">
        <f t="shared" si="18"/>
        <v>203.609373239094</v>
      </c>
      <c r="BO17" s="147">
        <v>45974</v>
      </c>
      <c r="BP17" s="148">
        <v>708.65</v>
      </c>
      <c r="BQ17" s="149">
        <f t="shared" si="19"/>
        <v>7.0865</v>
      </c>
      <c r="BR17" s="150">
        <f>BR$2</f>
        <v>0.000691412313360252</v>
      </c>
      <c r="BS17" s="151">
        <f t="shared" si="20"/>
        <v>204.094404854784</v>
      </c>
      <c r="BU17" s="147">
        <v>46007</v>
      </c>
      <c r="BV17" s="148">
        <v>706.02</v>
      </c>
      <c r="BW17" s="149">
        <f t="shared" si="21"/>
        <v>7.0602</v>
      </c>
      <c r="BX17" s="150">
        <f>BX$2</f>
        <v>0.000687365534116197</v>
      </c>
      <c r="BY17" s="151">
        <f t="shared" si="22"/>
        <v>206.060734823733</v>
      </c>
      <c r="CA17" s="147">
        <v>46037</v>
      </c>
      <c r="CB17" s="148">
        <v>700.64</v>
      </c>
      <c r="CC17" s="149">
        <f t="shared" si="23"/>
        <v>7.0064</v>
      </c>
      <c r="CD17" s="150">
        <f>CD$2</f>
        <v>0.000719683339332442</v>
      </c>
      <c r="CE17" s="151">
        <f t="shared" si="24"/>
        <v>198.31868006346</v>
      </c>
      <c r="CG17" s="147">
        <v>46057</v>
      </c>
      <c r="CH17" s="148">
        <v>695.33</v>
      </c>
      <c r="CI17" s="149">
        <f t="shared" si="25"/>
        <v>6.9533</v>
      </c>
      <c r="CJ17" s="150">
        <f>CJ$2</f>
        <v>0.000738830726493669</v>
      </c>
      <c r="CK17" s="151">
        <f t="shared" si="26"/>
        <v>194.654336789353</v>
      </c>
      <c r="CM17" s="147">
        <v>46097</v>
      </c>
      <c r="CN17" s="148">
        <v>690.57</v>
      </c>
      <c r="CO17" s="149">
        <f t="shared" ref="CO17:CO27" si="39">CN17/100</f>
        <v>6.9057</v>
      </c>
      <c r="CP17" s="150">
        <f t="shared" ref="CP17:CP27" si="40">CP$2</f>
        <v>0.000722334585378704</v>
      </c>
      <c r="CQ17" s="151">
        <f t="shared" ref="CQ17:CQ27" si="41">1/(CO17*CP17)</f>
        <v>200.472073794457</v>
      </c>
      <c r="CS17" s="147">
        <v>46127</v>
      </c>
      <c r="CT17" s="148">
        <v>685.82</v>
      </c>
      <c r="CU17" s="149">
        <f t="shared" si="29"/>
        <v>6.8582</v>
      </c>
      <c r="CV17" s="150">
        <f>CV$2</f>
        <v>0.000726675532109729</v>
      </c>
      <c r="CW17" s="151">
        <f t="shared" si="30"/>
        <v>200.654690734745</v>
      </c>
      <c r="CY17" s="147">
        <v>46156</v>
      </c>
      <c r="CZ17" s="148">
        <v>684.01</v>
      </c>
      <c r="DA17" s="149">
        <f t="shared" si="31"/>
        <v>6.8401</v>
      </c>
      <c r="DB17" s="150">
        <f>DB$2</f>
        <v>0.000727902693968077</v>
      </c>
      <c r="DC17" s="151">
        <f t="shared" si="32"/>
        <v>200.846478852591</v>
      </c>
      <c r="DE17" s="147">
        <v>46185</v>
      </c>
      <c r="DF17" s="148">
        <v>681.09</v>
      </c>
      <c r="DG17" s="149">
        <f t="shared" si="33"/>
        <v>6.8109</v>
      </c>
      <c r="DH17" s="150">
        <f>DH$2</f>
        <v>0.00072393997089663</v>
      </c>
      <c r="DI17" s="151">
        <f t="shared" si="34"/>
        <v>202.81166953</v>
      </c>
    </row>
    <row r="18" spans="1:113">
      <c r="A18" s="147">
        <v>45639</v>
      </c>
      <c r="B18" s="152">
        <v>718.76</v>
      </c>
      <c r="C18" s="149">
        <f t="shared" si="0"/>
        <v>7.1876</v>
      </c>
      <c r="D18" s="150">
        <f>D$2</f>
        <v>0.000647668393781741</v>
      </c>
      <c r="E18" s="151">
        <f t="shared" si="35"/>
        <v>214.814402582438</v>
      </c>
      <c r="G18" s="147"/>
      <c r="H18" s="152"/>
      <c r="I18" s="149"/>
      <c r="J18" s="150"/>
      <c r="K18" s="151"/>
      <c r="M18" s="147">
        <v>45700</v>
      </c>
      <c r="N18" s="148">
        <v>717.1</v>
      </c>
      <c r="O18" s="149">
        <f t="shared" si="36"/>
        <v>7.171</v>
      </c>
      <c r="P18" s="150">
        <f t="shared" si="37"/>
        <v>0.000667062457056839</v>
      </c>
      <c r="Q18" s="151">
        <f t="shared" si="38"/>
        <v>209.05173615985</v>
      </c>
      <c r="S18" s="147">
        <v>45729</v>
      </c>
      <c r="T18" s="152">
        <v>717.28</v>
      </c>
      <c r="U18" s="149">
        <f t="shared" si="3"/>
        <v>7.1728</v>
      </c>
      <c r="V18" s="150">
        <f>V$2</f>
        <v>0.000656383327863822</v>
      </c>
      <c r="W18" s="151">
        <f t="shared" si="4"/>
        <v>212.399620789537</v>
      </c>
      <c r="Y18" s="170">
        <v>45761</v>
      </c>
      <c r="Z18" s="152">
        <v>721.1</v>
      </c>
      <c r="AA18" s="149">
        <f t="shared" si="5"/>
        <v>7.211</v>
      </c>
      <c r="AB18" s="150">
        <f>AB$2</f>
        <v>0.000623925677974117</v>
      </c>
      <c r="AC18" s="151">
        <f t="shared" si="6"/>
        <v>222.265289141277</v>
      </c>
      <c r="AE18" s="170">
        <v>45791</v>
      </c>
      <c r="AF18" s="152">
        <v>719.56</v>
      </c>
      <c r="AG18" s="149">
        <f t="shared" si="7"/>
        <v>7.1956</v>
      </c>
      <c r="AH18" s="150">
        <f>AH$2</f>
        <v>0.000628709385372867</v>
      </c>
      <c r="AI18" s="151">
        <f t="shared" si="8"/>
        <v>221.046194897176</v>
      </c>
      <c r="AK18" s="170">
        <v>45820</v>
      </c>
      <c r="AL18" s="152">
        <v>718.03</v>
      </c>
      <c r="AM18" s="149">
        <f t="shared" si="9"/>
        <v>7.1803</v>
      </c>
      <c r="AN18" s="150">
        <f>AN$2</f>
        <v>0.000648718780407753</v>
      </c>
      <c r="AO18" s="151">
        <f t="shared" si="10"/>
        <v>214.68462320547</v>
      </c>
      <c r="AQ18" s="147">
        <v>45853</v>
      </c>
      <c r="AR18" s="152">
        <v>714.98</v>
      </c>
      <c r="AS18" s="149">
        <f t="shared" si="11"/>
        <v>7.1498</v>
      </c>
      <c r="AT18" s="150">
        <f>AT$2</f>
        <v>0.00065344529029427</v>
      </c>
      <c r="AU18" s="151">
        <f t="shared" si="12"/>
        <v>214.040952194074</v>
      </c>
      <c r="AW18" s="147">
        <v>45882</v>
      </c>
      <c r="AX18" s="152">
        <v>713.5</v>
      </c>
      <c r="AY18" s="149">
        <f t="shared" si="13"/>
        <v>7.135</v>
      </c>
      <c r="AZ18" s="150">
        <f>AZ$2</f>
        <v>0.000651941481733358</v>
      </c>
      <c r="BA18" s="151">
        <f t="shared" si="14"/>
        <v>214.97967764516</v>
      </c>
      <c r="BC18" s="147">
        <v>45912</v>
      </c>
      <c r="BD18" s="152">
        <v>710.19</v>
      </c>
      <c r="BE18" s="149">
        <f t="shared" si="15"/>
        <v>7.1019</v>
      </c>
      <c r="BF18" s="150">
        <f>BF$2</f>
        <v>0.000673715981554038</v>
      </c>
      <c r="BG18" s="151">
        <f t="shared" si="16"/>
        <v>209.001112378259</v>
      </c>
      <c r="BI18" s="147">
        <v>45945</v>
      </c>
      <c r="BJ18" s="148">
        <v>709.95</v>
      </c>
      <c r="BK18" s="149">
        <f t="shared" si="17"/>
        <v>7.0995</v>
      </c>
      <c r="BL18" s="150">
        <f>BL$2</f>
        <v>0.000692053495733688</v>
      </c>
      <c r="BM18" s="151">
        <f t="shared" si="18"/>
        <v>203.531938869385</v>
      </c>
      <c r="BO18" s="147">
        <v>45973</v>
      </c>
      <c r="BP18" s="148">
        <v>708.33</v>
      </c>
      <c r="BQ18" s="149">
        <f t="shared" si="19"/>
        <v>7.0833</v>
      </c>
      <c r="BR18" s="150">
        <f>BR$2</f>
        <v>0.000691412313360252</v>
      </c>
      <c r="BS18" s="151">
        <f t="shared" si="20"/>
        <v>204.186607937462</v>
      </c>
      <c r="BU18" s="147">
        <v>46006</v>
      </c>
      <c r="BV18" s="148">
        <v>706.56</v>
      </c>
      <c r="BW18" s="149">
        <f t="shared" si="21"/>
        <v>7.0656</v>
      </c>
      <c r="BX18" s="150">
        <f>BX$2</f>
        <v>0.000687365534116197</v>
      </c>
      <c r="BY18" s="151">
        <f t="shared" si="22"/>
        <v>205.903249547458</v>
      </c>
      <c r="CA18" s="147">
        <v>46036</v>
      </c>
      <c r="CB18" s="148">
        <v>701.2</v>
      </c>
      <c r="CC18" s="149">
        <f t="shared" si="23"/>
        <v>7.012</v>
      </c>
      <c r="CD18" s="150">
        <f>CD$2</f>
        <v>0.000719683339332442</v>
      </c>
      <c r="CE18" s="151">
        <f t="shared" si="24"/>
        <v>198.16029663386</v>
      </c>
      <c r="CG18" s="147">
        <v>46056</v>
      </c>
      <c r="CH18" s="148">
        <v>696.08</v>
      </c>
      <c r="CI18" s="149">
        <f t="shared" si="25"/>
        <v>6.9608</v>
      </c>
      <c r="CJ18" s="150">
        <f>CJ$2</f>
        <v>0.000738830726493669</v>
      </c>
      <c r="CK18" s="151">
        <f t="shared" si="26"/>
        <v>194.444604068125</v>
      </c>
      <c r="CM18" s="147">
        <v>46094</v>
      </c>
      <c r="CN18" s="148">
        <v>690.07</v>
      </c>
      <c r="CO18" s="149">
        <f t="shared" si="39"/>
        <v>6.9007</v>
      </c>
      <c r="CP18" s="150">
        <f t="shared" si="40"/>
        <v>0.000722334585378704</v>
      </c>
      <c r="CQ18" s="151">
        <f t="shared" si="41"/>
        <v>200.617328677146</v>
      </c>
      <c r="CS18" s="147">
        <v>46126</v>
      </c>
      <c r="CT18" s="148">
        <v>685.93</v>
      </c>
      <c r="CU18" s="149">
        <f t="shared" si="29"/>
        <v>6.8593</v>
      </c>
      <c r="CV18" s="150">
        <f>CV$2</f>
        <v>0.000726675532109729</v>
      </c>
      <c r="CW18" s="151">
        <f t="shared" si="30"/>
        <v>200.622512500842</v>
      </c>
      <c r="CY18" s="147">
        <v>46155</v>
      </c>
      <c r="CZ18" s="148">
        <v>684.31</v>
      </c>
      <c r="DA18" s="149">
        <f t="shared" si="31"/>
        <v>6.8431</v>
      </c>
      <c r="DB18" s="150">
        <f>DB$2</f>
        <v>0.000727902693968077</v>
      </c>
      <c r="DC18" s="151">
        <f t="shared" si="32"/>
        <v>200.75842819769</v>
      </c>
      <c r="DE18" s="147">
        <v>46184</v>
      </c>
      <c r="DF18" s="148">
        <v>681.5</v>
      </c>
      <c r="DG18" s="149">
        <f t="shared" si="33"/>
        <v>6.815</v>
      </c>
      <c r="DH18" s="150">
        <f>DH$2</f>
        <v>0.00072393997089663</v>
      </c>
      <c r="DI18" s="151">
        <f t="shared" si="34"/>
        <v>202.689655172689</v>
      </c>
    </row>
    <row r="19" spans="1:113">
      <c r="A19" s="147">
        <v>45638</v>
      </c>
      <c r="B19" s="152">
        <v>718.54</v>
      </c>
      <c r="C19" s="149">
        <f t="shared" si="0"/>
        <v>7.1854</v>
      </c>
      <c r="D19" s="150">
        <f>D$2</f>
        <v>0.000647668393781741</v>
      </c>
      <c r="E19" s="151">
        <f t="shared" si="35"/>
        <v>214.880173685742</v>
      </c>
      <c r="G19" s="147"/>
      <c r="H19" s="152"/>
      <c r="I19" s="149"/>
      <c r="J19" s="150"/>
      <c r="K19" s="151"/>
      <c r="M19" s="147">
        <v>45699</v>
      </c>
      <c r="N19" s="148">
        <v>717.16</v>
      </c>
      <c r="O19" s="149">
        <f t="shared" si="36"/>
        <v>7.1716</v>
      </c>
      <c r="P19" s="150">
        <f t="shared" si="37"/>
        <v>0.000667062457056839</v>
      </c>
      <c r="Q19" s="151">
        <f t="shared" si="38"/>
        <v>209.034246193636</v>
      </c>
      <c r="S19" s="147">
        <v>45728</v>
      </c>
      <c r="T19" s="152">
        <v>716.96</v>
      </c>
      <c r="U19" s="149">
        <f t="shared" si="3"/>
        <v>7.1696</v>
      </c>
      <c r="V19" s="150">
        <f>V$2</f>
        <v>0.000656383327863822</v>
      </c>
      <c r="W19" s="151">
        <f t="shared" si="4"/>
        <v>212.494420888081</v>
      </c>
      <c r="Y19" s="170">
        <v>45758</v>
      </c>
      <c r="Z19" s="152">
        <v>720.87</v>
      </c>
      <c r="AA19" s="149">
        <f t="shared" si="5"/>
        <v>7.2087</v>
      </c>
      <c r="AB19" s="150">
        <f>AB$2</f>
        <v>0.000623925677974117</v>
      </c>
      <c r="AC19" s="151">
        <f t="shared" si="6"/>
        <v>222.336204863255</v>
      </c>
      <c r="AE19" s="170">
        <v>45790</v>
      </c>
      <c r="AF19" s="152">
        <v>719.91</v>
      </c>
      <c r="AG19" s="149">
        <f t="shared" si="7"/>
        <v>7.1991</v>
      </c>
      <c r="AH19" s="150">
        <f>AH$2</f>
        <v>0.000628709385372867</v>
      </c>
      <c r="AI19" s="151">
        <f t="shared" si="8"/>
        <v>220.938728452462</v>
      </c>
      <c r="AK19" s="170">
        <v>45819</v>
      </c>
      <c r="AL19" s="152">
        <v>718.15</v>
      </c>
      <c r="AM19" s="149">
        <f t="shared" si="9"/>
        <v>7.1815</v>
      </c>
      <c r="AN19" s="150">
        <f>AN$2</f>
        <v>0.000648718780407753</v>
      </c>
      <c r="AO19" s="151">
        <f t="shared" si="10"/>
        <v>214.648750261398</v>
      </c>
      <c r="AQ19" s="147">
        <v>45852</v>
      </c>
      <c r="AR19" s="152">
        <v>714.91</v>
      </c>
      <c r="AS19" s="149">
        <f t="shared" si="11"/>
        <v>7.1491</v>
      </c>
      <c r="AT19" s="150">
        <f>AT$2</f>
        <v>0.00065344529029427</v>
      </c>
      <c r="AU19" s="151">
        <f t="shared" si="12"/>
        <v>214.061909890362</v>
      </c>
      <c r="AW19" s="147">
        <v>45881</v>
      </c>
      <c r="AX19" s="152">
        <v>714.18</v>
      </c>
      <c r="AY19" s="149">
        <f t="shared" si="13"/>
        <v>7.1418</v>
      </c>
      <c r="AZ19" s="150">
        <f>AZ$2</f>
        <v>0.000651941481733358</v>
      </c>
      <c r="BA19" s="151">
        <f t="shared" si="14"/>
        <v>214.774986697781</v>
      </c>
      <c r="BC19" s="147">
        <v>45911</v>
      </c>
      <c r="BD19" s="152">
        <v>710.34</v>
      </c>
      <c r="BE19" s="149">
        <f t="shared" si="15"/>
        <v>7.1034</v>
      </c>
      <c r="BF19" s="150">
        <f>BF$2</f>
        <v>0.000673715981554038</v>
      </c>
      <c r="BG19" s="151">
        <f t="shared" si="16"/>
        <v>208.956978348278</v>
      </c>
      <c r="BI19" s="147">
        <v>45944</v>
      </c>
      <c r="BJ19" s="148">
        <v>710.21</v>
      </c>
      <c r="BK19" s="149">
        <f t="shared" si="17"/>
        <v>7.1021</v>
      </c>
      <c r="BL19" s="150">
        <f>BL$2</f>
        <v>0.000692053495733688</v>
      </c>
      <c r="BM19" s="151">
        <f t="shared" si="18"/>
        <v>203.457428085101</v>
      </c>
      <c r="BO19" s="147">
        <v>45972</v>
      </c>
      <c r="BP19" s="148">
        <v>708.66</v>
      </c>
      <c r="BQ19" s="149">
        <f t="shared" si="19"/>
        <v>7.0866</v>
      </c>
      <c r="BR19" s="150">
        <f>BR$2</f>
        <v>0.000691412313360252</v>
      </c>
      <c r="BS19" s="151">
        <f t="shared" si="20"/>
        <v>204.0915248502</v>
      </c>
      <c r="BU19" s="147">
        <v>46003</v>
      </c>
      <c r="BV19" s="148">
        <v>706.38</v>
      </c>
      <c r="BW19" s="149">
        <f t="shared" si="21"/>
        <v>7.0638</v>
      </c>
      <c r="BX19" s="150">
        <f>BX$2</f>
        <v>0.000687365534116197</v>
      </c>
      <c r="BY19" s="151">
        <f t="shared" si="22"/>
        <v>205.955717885914</v>
      </c>
      <c r="CA19" s="147">
        <v>46035</v>
      </c>
      <c r="CB19" s="148">
        <v>701.03</v>
      </c>
      <c r="CC19" s="149">
        <f t="shared" si="23"/>
        <v>7.0103</v>
      </c>
      <c r="CD19" s="150">
        <f>CD$2</f>
        <v>0.000719683339332442</v>
      </c>
      <c r="CE19" s="151">
        <f t="shared" si="24"/>
        <v>198.208350569394</v>
      </c>
      <c r="CG19" s="147">
        <v>46055</v>
      </c>
      <c r="CH19" s="148">
        <v>696.95</v>
      </c>
      <c r="CI19" s="149">
        <f t="shared" si="25"/>
        <v>6.9695</v>
      </c>
      <c r="CJ19" s="150">
        <f>CJ$2</f>
        <v>0.000738830726493669</v>
      </c>
      <c r="CK19" s="151">
        <f t="shared" si="26"/>
        <v>194.201879617965</v>
      </c>
      <c r="CM19" s="147">
        <v>46093</v>
      </c>
      <c r="CN19" s="148">
        <v>689.59</v>
      </c>
      <c r="CO19" s="149">
        <f t="shared" si="39"/>
        <v>6.8959</v>
      </c>
      <c r="CP19" s="150">
        <f t="shared" si="40"/>
        <v>0.000722334585378704</v>
      </c>
      <c r="CQ19" s="151">
        <f t="shared" si="41"/>
        <v>200.756971534156</v>
      </c>
      <c r="CS19" s="147">
        <v>46125</v>
      </c>
      <c r="CT19" s="148">
        <v>686.57</v>
      </c>
      <c r="CU19" s="149">
        <f t="shared" si="29"/>
        <v>6.8657</v>
      </c>
      <c r="CV19" s="150">
        <f>CV$2</f>
        <v>0.000726675532109729</v>
      </c>
      <c r="CW19" s="151">
        <f t="shared" si="30"/>
        <v>200.43549820077</v>
      </c>
      <c r="CY19" s="147">
        <v>46154</v>
      </c>
      <c r="CZ19" s="148">
        <v>684.26</v>
      </c>
      <c r="DA19" s="149">
        <f t="shared" si="31"/>
        <v>6.8426</v>
      </c>
      <c r="DB19" s="150">
        <f>DB$2</f>
        <v>0.000727902693968077</v>
      </c>
      <c r="DC19" s="151">
        <f t="shared" si="32"/>
        <v>200.773097945169</v>
      </c>
      <c r="DE19" s="147">
        <v>46183</v>
      </c>
      <c r="DF19" s="148">
        <v>681.3</v>
      </c>
      <c r="DG19" s="149">
        <f t="shared" si="33"/>
        <v>6.813</v>
      </c>
      <c r="DH19" s="150">
        <f>DH$2</f>
        <v>0.00072393997089663</v>
      </c>
      <c r="DI19" s="151">
        <f t="shared" si="34"/>
        <v>202.749156025521</v>
      </c>
    </row>
    <row r="20" spans="1:113">
      <c r="A20" s="147">
        <v>45637</v>
      </c>
      <c r="B20" s="152">
        <v>718.43</v>
      </c>
      <c r="C20" s="149">
        <f t="shared" si="0"/>
        <v>7.1843</v>
      </c>
      <c r="D20" s="150">
        <f>D$2</f>
        <v>0.000647668393781741</v>
      </c>
      <c r="E20" s="151">
        <f t="shared" si="35"/>
        <v>214.913074342877</v>
      </c>
      <c r="G20" s="147"/>
      <c r="H20" s="152"/>
      <c r="I20" s="149"/>
      <c r="J20" s="150"/>
      <c r="K20" s="151"/>
      <c r="M20" s="147">
        <v>45698</v>
      </c>
      <c r="N20" s="148">
        <v>717.07</v>
      </c>
      <c r="O20" s="149">
        <f t="shared" si="36"/>
        <v>7.1707</v>
      </c>
      <c r="P20" s="150">
        <f t="shared" si="37"/>
        <v>0.000667062457056839</v>
      </c>
      <c r="Q20" s="151">
        <f t="shared" si="38"/>
        <v>209.060482240546</v>
      </c>
      <c r="S20" s="147">
        <v>45727</v>
      </c>
      <c r="T20" s="152">
        <v>717.41</v>
      </c>
      <c r="U20" s="149">
        <f t="shared" si="3"/>
        <v>7.1741</v>
      </c>
      <c r="V20" s="150">
        <f>V$2</f>
        <v>0.000656383327863822</v>
      </c>
      <c r="W20" s="151">
        <f t="shared" si="4"/>
        <v>212.361132406739</v>
      </c>
      <c r="Y20" s="170">
        <v>45757</v>
      </c>
      <c r="Z20" s="152">
        <v>720.92</v>
      </c>
      <c r="AA20" s="149">
        <f t="shared" si="5"/>
        <v>7.2092</v>
      </c>
      <c r="AB20" s="150">
        <f>AB$2</f>
        <v>0.000623925677974117</v>
      </c>
      <c r="AC20" s="151">
        <f t="shared" si="6"/>
        <v>222.320784552759</v>
      </c>
      <c r="AE20" s="170">
        <v>45789</v>
      </c>
      <c r="AF20" s="152">
        <v>720.66</v>
      </c>
      <c r="AG20" s="149">
        <f t="shared" si="7"/>
        <v>7.2066</v>
      </c>
      <c r="AH20" s="150">
        <f>AH$2</f>
        <v>0.000628709385372867</v>
      </c>
      <c r="AI20" s="151">
        <f t="shared" si="8"/>
        <v>220.708794716249</v>
      </c>
      <c r="AK20" s="170">
        <v>45818</v>
      </c>
      <c r="AL20" s="152">
        <v>718.4</v>
      </c>
      <c r="AM20" s="149">
        <f t="shared" si="9"/>
        <v>7.184</v>
      </c>
      <c r="AN20" s="150">
        <f>AN$2</f>
        <v>0.000648718780407753</v>
      </c>
      <c r="AO20" s="151">
        <f t="shared" si="10"/>
        <v>214.574053452427</v>
      </c>
      <c r="AQ20" s="147">
        <v>45849</v>
      </c>
      <c r="AR20" s="152">
        <v>714.75</v>
      </c>
      <c r="AS20" s="149">
        <f t="shared" si="11"/>
        <v>7.1475</v>
      </c>
      <c r="AT20" s="150">
        <f>AT$2</f>
        <v>0.00065344529029427</v>
      </c>
      <c r="AU20" s="151">
        <f t="shared" si="12"/>
        <v>214.109828611009</v>
      </c>
      <c r="AW20" s="147">
        <v>45880</v>
      </c>
      <c r="AX20" s="152">
        <v>714.05</v>
      </c>
      <c r="AY20" s="149">
        <f t="shared" si="13"/>
        <v>7.1405</v>
      </c>
      <c r="AZ20" s="150">
        <f>AZ$2</f>
        <v>0.000651941481733358</v>
      </c>
      <c r="BA20" s="151">
        <f t="shared" si="14"/>
        <v>214.814088649004</v>
      </c>
      <c r="BC20" s="147">
        <v>45910</v>
      </c>
      <c r="BD20" s="152">
        <v>710.62</v>
      </c>
      <c r="BE20" s="149">
        <f t="shared" si="15"/>
        <v>7.1062</v>
      </c>
      <c r="BF20" s="150">
        <f>BF$2</f>
        <v>0.000673715981554038</v>
      </c>
      <c r="BG20" s="151">
        <f t="shared" si="16"/>
        <v>208.874644676361</v>
      </c>
      <c r="BI20" s="147">
        <v>45943</v>
      </c>
      <c r="BJ20" s="148">
        <v>710.07</v>
      </c>
      <c r="BK20" s="149">
        <f t="shared" si="17"/>
        <v>7.1007</v>
      </c>
      <c r="BL20" s="150">
        <f>BL$2</f>
        <v>0.000692053495733688</v>
      </c>
      <c r="BM20" s="151">
        <f t="shared" si="18"/>
        <v>203.497542496261</v>
      </c>
      <c r="BO20" s="147">
        <v>45971</v>
      </c>
      <c r="BP20" s="148">
        <v>708.56</v>
      </c>
      <c r="BQ20" s="149">
        <f t="shared" si="19"/>
        <v>7.0856</v>
      </c>
      <c r="BR20" s="150">
        <f>BR$2</f>
        <v>0.000691412313360252</v>
      </c>
      <c r="BS20" s="151">
        <f t="shared" si="20"/>
        <v>204.12032855417</v>
      </c>
      <c r="BU20" s="147">
        <v>46002</v>
      </c>
      <c r="BV20" s="148">
        <v>706.86</v>
      </c>
      <c r="BW20" s="149">
        <f t="shared" si="21"/>
        <v>7.0686</v>
      </c>
      <c r="BX20" s="150">
        <f>BX$2</f>
        <v>0.000687365534116197</v>
      </c>
      <c r="BY20" s="151">
        <f t="shared" si="22"/>
        <v>205.815861698571</v>
      </c>
      <c r="CA20" s="147">
        <v>46034</v>
      </c>
      <c r="CB20" s="148">
        <v>701.08</v>
      </c>
      <c r="CC20" s="149">
        <f t="shared" si="23"/>
        <v>7.0108</v>
      </c>
      <c r="CD20" s="150">
        <f>CD$2</f>
        <v>0.000719683339332442</v>
      </c>
      <c r="CE20" s="151">
        <f t="shared" si="24"/>
        <v>198.194214639788</v>
      </c>
      <c r="CG20" s="147"/>
      <c r="CH20" s="148"/>
      <c r="CI20" s="149"/>
      <c r="CJ20" s="150"/>
      <c r="CK20" s="151"/>
      <c r="CM20" s="147">
        <v>46092</v>
      </c>
      <c r="CN20" s="148">
        <v>689.17</v>
      </c>
      <c r="CO20" s="149">
        <f t="shared" si="39"/>
        <v>6.8917</v>
      </c>
      <c r="CP20" s="150">
        <f t="shared" si="40"/>
        <v>0.000722334585378704</v>
      </c>
      <c r="CQ20" s="151">
        <f t="shared" si="41"/>
        <v>200.879318600982</v>
      </c>
      <c r="CS20" s="147">
        <v>46122</v>
      </c>
      <c r="CT20" s="148">
        <v>686.54</v>
      </c>
      <c r="CU20" s="149">
        <f t="shared" si="29"/>
        <v>6.8654</v>
      </c>
      <c r="CV20" s="150">
        <f>CV$2</f>
        <v>0.000726675532109729</v>
      </c>
      <c r="CW20" s="151">
        <f t="shared" si="30"/>
        <v>200.444256707115</v>
      </c>
      <c r="CY20" s="147">
        <v>46153</v>
      </c>
      <c r="CZ20" s="148">
        <v>684.67</v>
      </c>
      <c r="DA20" s="149">
        <f t="shared" si="31"/>
        <v>6.8467</v>
      </c>
      <c r="DB20" s="150">
        <f>DB$2</f>
        <v>0.000727902693968077</v>
      </c>
      <c r="DC20" s="151">
        <f t="shared" si="32"/>
        <v>200.652869265429</v>
      </c>
      <c r="DE20" s="147">
        <v>46182</v>
      </c>
      <c r="DF20" s="148">
        <v>681.47</v>
      </c>
      <c r="DG20" s="149">
        <f t="shared" si="33"/>
        <v>6.8147</v>
      </c>
      <c r="DH20" s="150">
        <f>DH$2</f>
        <v>0.00072393997089663</v>
      </c>
      <c r="DI20" s="151">
        <f t="shared" si="34"/>
        <v>202.698578074145</v>
      </c>
    </row>
    <row r="21" spans="1:113">
      <c r="A21" s="147">
        <v>45636</v>
      </c>
      <c r="B21" s="152">
        <v>718.96</v>
      </c>
      <c r="C21" s="149">
        <f t="shared" si="0"/>
        <v>7.1896</v>
      </c>
      <c r="D21" s="150">
        <f>D$2</f>
        <v>0.000647668393781741</v>
      </c>
      <c r="E21" s="151">
        <f t="shared" si="35"/>
        <v>214.754645599412</v>
      </c>
      <c r="G21" s="147"/>
      <c r="H21" s="152"/>
      <c r="I21" s="149"/>
      <c r="J21" s="150"/>
      <c r="K21" s="151"/>
      <c r="M21" s="147">
        <v>45695</v>
      </c>
      <c r="N21" s="148">
        <v>716.99</v>
      </c>
      <c r="O21" s="149">
        <f t="shared" si="36"/>
        <v>7.1699</v>
      </c>
      <c r="P21" s="150">
        <f t="shared" si="37"/>
        <v>0.000667062457056839</v>
      </c>
      <c r="Q21" s="151">
        <f t="shared" si="38"/>
        <v>209.083808700579</v>
      </c>
      <c r="S21" s="147">
        <v>45726</v>
      </c>
      <c r="T21" s="152">
        <v>717.33</v>
      </c>
      <c r="U21" s="149">
        <f t="shared" si="3"/>
        <v>7.1733</v>
      </c>
      <c r="V21" s="150">
        <f>V$2</f>
        <v>0.000656383327863822</v>
      </c>
      <c r="W21" s="151">
        <f t="shared" si="4"/>
        <v>212.384815914459</v>
      </c>
      <c r="Y21" s="170">
        <v>45756</v>
      </c>
      <c r="Z21" s="152">
        <v>720.66</v>
      </c>
      <c r="AA21" s="149">
        <f t="shared" si="5"/>
        <v>7.2066</v>
      </c>
      <c r="AB21" s="150">
        <f>AB$2</f>
        <v>0.000623925677974117</v>
      </c>
      <c r="AC21" s="151">
        <f t="shared" si="6"/>
        <v>222.400993533393</v>
      </c>
      <c r="AE21" s="170">
        <v>45786</v>
      </c>
      <c r="AF21" s="152">
        <v>720.95</v>
      </c>
      <c r="AG21" s="149">
        <f t="shared" si="7"/>
        <v>7.2095</v>
      </c>
      <c r="AH21" s="150">
        <f>AH$2</f>
        <v>0.000628709385372867</v>
      </c>
      <c r="AI21" s="151">
        <f t="shared" si="8"/>
        <v>220.62001525794</v>
      </c>
      <c r="AK21" s="170">
        <v>45817</v>
      </c>
      <c r="AL21" s="152">
        <v>718.55</v>
      </c>
      <c r="AM21" s="149">
        <f t="shared" si="9"/>
        <v>7.1855</v>
      </c>
      <c r="AN21" s="150">
        <f>AN$2</f>
        <v>0.000648718780407753</v>
      </c>
      <c r="AO21" s="151">
        <f t="shared" si="10"/>
        <v>214.529260316225</v>
      </c>
      <c r="AQ21" s="147">
        <v>45848</v>
      </c>
      <c r="AR21" s="152">
        <v>715.1</v>
      </c>
      <c r="AS21" s="149">
        <f t="shared" si="11"/>
        <v>7.151</v>
      </c>
      <c r="AT21" s="150">
        <f>AT$2</f>
        <v>0.00065344529029427</v>
      </c>
      <c r="AU21" s="151">
        <f t="shared" si="12"/>
        <v>214.00503426055</v>
      </c>
      <c r="AW21" s="147">
        <v>45877</v>
      </c>
      <c r="AX21" s="152">
        <v>713.82</v>
      </c>
      <c r="AY21" s="149">
        <f t="shared" si="13"/>
        <v>7.1382</v>
      </c>
      <c r="AZ21" s="150">
        <f>AZ$2</f>
        <v>0.000651941481733358</v>
      </c>
      <c r="BA21" s="151">
        <f t="shared" si="14"/>
        <v>214.883303913902</v>
      </c>
      <c r="BC21" s="147">
        <v>45909</v>
      </c>
      <c r="BD21" s="152">
        <v>710.08</v>
      </c>
      <c r="BE21" s="149">
        <f t="shared" si="15"/>
        <v>7.1008</v>
      </c>
      <c r="BF21" s="150">
        <f>BF$2</f>
        <v>0.000673715981554038</v>
      </c>
      <c r="BG21" s="151">
        <f t="shared" si="16"/>
        <v>209.033489184199</v>
      </c>
      <c r="BI21" s="147">
        <v>45940</v>
      </c>
      <c r="BJ21" s="148">
        <v>710.48</v>
      </c>
      <c r="BK21" s="149">
        <f t="shared" si="17"/>
        <v>7.1048</v>
      </c>
      <c r="BL21" s="150">
        <f>BL$2</f>
        <v>0.000692053495733688</v>
      </c>
      <c r="BM21" s="151">
        <f t="shared" si="18"/>
        <v>203.380109222385</v>
      </c>
      <c r="BO21" s="147">
        <v>45968</v>
      </c>
      <c r="BP21" s="148">
        <v>708.36</v>
      </c>
      <c r="BQ21" s="149">
        <f t="shared" si="19"/>
        <v>7.0836</v>
      </c>
      <c r="BR21" s="150">
        <f>BR$2</f>
        <v>0.000691412313360252</v>
      </c>
      <c r="BS21" s="151">
        <f t="shared" si="20"/>
        <v>204.177960359623</v>
      </c>
      <c r="BU21" s="147">
        <v>46001</v>
      </c>
      <c r="BV21" s="148">
        <v>707.53</v>
      </c>
      <c r="BW21" s="149">
        <f t="shared" si="21"/>
        <v>7.0753</v>
      </c>
      <c r="BX21" s="150">
        <f>BX$2</f>
        <v>0.000687365534116197</v>
      </c>
      <c r="BY21" s="151">
        <f t="shared" si="22"/>
        <v>205.62096306906</v>
      </c>
      <c r="CA21" s="147">
        <v>46031</v>
      </c>
      <c r="CB21" s="148">
        <v>701.28</v>
      </c>
      <c r="CC21" s="149">
        <f t="shared" si="23"/>
        <v>7.0128</v>
      </c>
      <c r="CD21" s="150">
        <f>CD$2</f>
        <v>0.000719683339332442</v>
      </c>
      <c r="CE21" s="151">
        <f t="shared" si="24"/>
        <v>198.137691078688</v>
      </c>
      <c r="CG21" s="147"/>
      <c r="CH21" s="148"/>
      <c r="CI21" s="149"/>
      <c r="CJ21" s="150"/>
      <c r="CK21" s="151"/>
      <c r="CM21" s="147">
        <v>46091</v>
      </c>
      <c r="CN21" s="148">
        <v>689.82</v>
      </c>
      <c r="CO21" s="149">
        <f t="shared" si="39"/>
        <v>6.8982</v>
      </c>
      <c r="CP21" s="150">
        <f t="shared" si="40"/>
        <v>0.000722334585378704</v>
      </c>
      <c r="CQ21" s="151">
        <f t="shared" si="41"/>
        <v>200.690035081961</v>
      </c>
      <c r="CS21" s="147">
        <v>46121</v>
      </c>
      <c r="CT21" s="148">
        <v>686.49</v>
      </c>
      <c r="CU21" s="149">
        <f t="shared" si="29"/>
        <v>6.8649</v>
      </c>
      <c r="CV21" s="150">
        <f>CV$2</f>
        <v>0.000726675532109729</v>
      </c>
      <c r="CW21" s="151">
        <f t="shared" si="30"/>
        <v>200.458855918808</v>
      </c>
      <c r="CY21" s="147">
        <v>46150</v>
      </c>
      <c r="CZ21" s="148">
        <v>685.02</v>
      </c>
      <c r="DA21" s="149">
        <f t="shared" si="31"/>
        <v>6.8502</v>
      </c>
      <c r="DB21" s="150">
        <f>DB$2</f>
        <v>0.000727902693968077</v>
      </c>
      <c r="DC21" s="151">
        <f t="shared" si="32"/>
        <v>200.550348894866</v>
      </c>
      <c r="DE21" s="147">
        <v>46181</v>
      </c>
      <c r="DF21" s="148">
        <v>681.98</v>
      </c>
      <c r="DG21" s="149">
        <f t="shared" si="33"/>
        <v>6.8198</v>
      </c>
      <c r="DH21" s="150">
        <f>DH$2</f>
        <v>0.00072393997089663</v>
      </c>
      <c r="DI21" s="151">
        <f t="shared" si="34"/>
        <v>202.54699551334</v>
      </c>
    </row>
    <row r="22" spans="1:113">
      <c r="A22" s="147">
        <v>45635</v>
      </c>
      <c r="B22" s="152">
        <v>718.7</v>
      </c>
      <c r="C22" s="149">
        <f t="shared" si="0"/>
        <v>7.187</v>
      </c>
      <c r="D22" s="150">
        <f>D$2</f>
        <v>0.000647668393781741</v>
      </c>
      <c r="E22" s="151">
        <f t="shared" si="35"/>
        <v>214.832336162729</v>
      </c>
      <c r="G22" s="147"/>
      <c r="H22" s="152"/>
      <c r="I22" s="149"/>
      <c r="J22" s="150"/>
      <c r="K22" s="151"/>
      <c r="M22" s="147">
        <v>45694</v>
      </c>
      <c r="N22" s="148">
        <v>716.91</v>
      </c>
      <c r="O22" s="149">
        <f t="shared" si="36"/>
        <v>7.1691</v>
      </c>
      <c r="P22" s="150">
        <f t="shared" si="37"/>
        <v>0.000667062457056839</v>
      </c>
      <c r="Q22" s="151">
        <f t="shared" si="38"/>
        <v>209.107140366613</v>
      </c>
      <c r="S22" s="147">
        <v>45723</v>
      </c>
      <c r="T22" s="152">
        <v>717.05</v>
      </c>
      <c r="U22" s="149">
        <f t="shared" si="3"/>
        <v>7.1705</v>
      </c>
      <c r="V22" s="150">
        <f>V$2</f>
        <v>0.000656383327863822</v>
      </c>
      <c r="W22" s="151">
        <f t="shared" si="4"/>
        <v>212.467749808129</v>
      </c>
      <c r="Y22" s="170">
        <v>45755</v>
      </c>
      <c r="Z22" s="152">
        <v>720.38</v>
      </c>
      <c r="AA22" s="149">
        <f t="shared" si="5"/>
        <v>7.2038</v>
      </c>
      <c r="AB22" s="150">
        <f>AB$2</f>
        <v>0.000623925677974117</v>
      </c>
      <c r="AC22" s="151">
        <f t="shared" si="6"/>
        <v>222.487437185617</v>
      </c>
      <c r="AE22" s="170">
        <v>45785</v>
      </c>
      <c r="AF22" s="152">
        <v>720.73</v>
      </c>
      <c r="AG22" s="149">
        <f t="shared" si="7"/>
        <v>7.2073</v>
      </c>
      <c r="AH22" s="150">
        <f>AH$2</f>
        <v>0.000628709385372867</v>
      </c>
      <c r="AI22" s="151">
        <f t="shared" si="8"/>
        <v>220.687358650551</v>
      </c>
      <c r="AK22" s="170">
        <v>45814</v>
      </c>
      <c r="AL22" s="152">
        <v>718.45</v>
      </c>
      <c r="AM22" s="149">
        <f t="shared" si="9"/>
        <v>7.1845</v>
      </c>
      <c r="AN22" s="150">
        <f>AN$2</f>
        <v>0.000648718780407753</v>
      </c>
      <c r="AO22" s="151">
        <f t="shared" si="10"/>
        <v>214.559120328796</v>
      </c>
      <c r="AQ22" s="147">
        <v>45847</v>
      </c>
      <c r="AR22" s="152">
        <v>715.41</v>
      </c>
      <c r="AS22" s="149">
        <f t="shared" si="11"/>
        <v>7.1541</v>
      </c>
      <c r="AT22" s="150">
        <f>AT$2</f>
        <v>0.00065344529029427</v>
      </c>
      <c r="AU22" s="151">
        <f t="shared" si="12"/>
        <v>213.912302036202</v>
      </c>
      <c r="AW22" s="147">
        <v>45876</v>
      </c>
      <c r="AX22" s="152">
        <v>713.45</v>
      </c>
      <c r="AY22" s="149">
        <f t="shared" si="13"/>
        <v>7.1345</v>
      </c>
      <c r="AZ22" s="150">
        <f>AZ$2</f>
        <v>0.000651941481733358</v>
      </c>
      <c r="BA22" s="151">
        <f t="shared" si="14"/>
        <v>214.994743850055</v>
      </c>
      <c r="BC22" s="147">
        <v>45908</v>
      </c>
      <c r="BD22" s="152">
        <v>710.29</v>
      </c>
      <c r="BE22" s="149">
        <f t="shared" si="15"/>
        <v>7.1029</v>
      </c>
      <c r="BF22" s="150">
        <f>BF$2</f>
        <v>0.000673715981554038</v>
      </c>
      <c r="BG22" s="151">
        <f t="shared" si="16"/>
        <v>208.971687620431</v>
      </c>
      <c r="BI22" s="147">
        <v>45939</v>
      </c>
      <c r="BJ22" s="148">
        <v>711.02</v>
      </c>
      <c r="BK22" s="149">
        <f t="shared" si="17"/>
        <v>7.1102</v>
      </c>
      <c r="BL22" s="150">
        <f>BL$2</f>
        <v>0.000692053495733688</v>
      </c>
      <c r="BM22" s="151">
        <f t="shared" si="18"/>
        <v>203.225647661557</v>
      </c>
      <c r="BO22" s="147">
        <v>45967</v>
      </c>
      <c r="BP22" s="148">
        <v>708.65</v>
      </c>
      <c r="BQ22" s="149">
        <f t="shared" si="19"/>
        <v>7.0865</v>
      </c>
      <c r="BR22" s="150">
        <f>BR$2</f>
        <v>0.000691412313360252</v>
      </c>
      <c r="BS22" s="151">
        <f t="shared" si="20"/>
        <v>204.094404854784</v>
      </c>
      <c r="BU22" s="147">
        <v>46000</v>
      </c>
      <c r="BV22" s="148">
        <v>707.73</v>
      </c>
      <c r="BW22" s="149">
        <f t="shared" si="21"/>
        <v>7.0773</v>
      </c>
      <c r="BX22" s="150">
        <f>BX$2</f>
        <v>0.000687365534116197</v>
      </c>
      <c r="BY22" s="151">
        <f t="shared" si="22"/>
        <v>205.562855891727</v>
      </c>
      <c r="CA22" s="147">
        <v>46030</v>
      </c>
      <c r="CB22" s="148">
        <v>701.97</v>
      </c>
      <c r="CC22" s="149">
        <f t="shared" si="23"/>
        <v>7.0197</v>
      </c>
      <c r="CD22" s="150">
        <f>CD$2</f>
        <v>0.000719683339332442</v>
      </c>
      <c r="CE22" s="151">
        <f t="shared" si="24"/>
        <v>197.942932033652</v>
      </c>
      <c r="CG22" s="147"/>
      <c r="CH22" s="148"/>
      <c r="CI22" s="149"/>
      <c r="CJ22" s="150"/>
      <c r="CK22" s="151"/>
      <c r="CM22" s="147">
        <v>46090</v>
      </c>
      <c r="CN22" s="148">
        <v>691.58</v>
      </c>
      <c r="CO22" s="149">
        <f t="shared" si="39"/>
        <v>6.9158</v>
      </c>
      <c r="CP22" s="150">
        <f t="shared" si="40"/>
        <v>0.000722334585378704</v>
      </c>
      <c r="CQ22" s="151">
        <f t="shared" si="41"/>
        <v>200.179299575231</v>
      </c>
      <c r="CS22" s="147">
        <v>46120</v>
      </c>
      <c r="CT22" s="148">
        <v>686.8</v>
      </c>
      <c r="CU22" s="149">
        <f t="shared" si="29"/>
        <v>6.868</v>
      </c>
      <c r="CV22" s="150">
        <f>CV$2</f>
        <v>0.000726675532109729</v>
      </c>
      <c r="CW22" s="151">
        <f t="shared" si="30"/>
        <v>200.368375072368</v>
      </c>
      <c r="CY22" s="147">
        <v>46149</v>
      </c>
      <c r="CZ22" s="148">
        <v>684.87</v>
      </c>
      <c r="DA22" s="149">
        <f t="shared" si="31"/>
        <v>6.8487</v>
      </c>
      <c r="DB22" s="150">
        <f>DB$2</f>
        <v>0.000727902693968077</v>
      </c>
      <c r="DC22" s="151">
        <f t="shared" si="32"/>
        <v>200.594273365691</v>
      </c>
      <c r="DE22" s="147">
        <v>46178</v>
      </c>
      <c r="DF22" s="148">
        <v>681.57</v>
      </c>
      <c r="DG22" s="149">
        <f t="shared" si="33"/>
        <v>6.8157</v>
      </c>
      <c r="DH22" s="150">
        <f>DH$2</f>
        <v>0.00072393997089663</v>
      </c>
      <c r="DI22" s="151">
        <f t="shared" si="34"/>
        <v>202.668838124019</v>
      </c>
    </row>
    <row r="23" spans="1:113">
      <c r="A23" s="147">
        <v>45632</v>
      </c>
      <c r="B23" s="152">
        <v>718.48</v>
      </c>
      <c r="C23" s="149">
        <f t="shared" si="0"/>
        <v>7.1848</v>
      </c>
      <c r="D23" s="150">
        <f>D$2</f>
        <v>0.000647668393781741</v>
      </c>
      <c r="E23" s="151">
        <f t="shared" si="35"/>
        <v>214.898118249851</v>
      </c>
      <c r="G23" s="147"/>
      <c r="H23" s="152"/>
      <c r="I23" s="149"/>
      <c r="J23" s="150"/>
      <c r="K23" s="151"/>
      <c r="M23" s="147">
        <v>45693</v>
      </c>
      <c r="N23" s="148">
        <v>716.93</v>
      </c>
      <c r="O23" s="149">
        <f t="shared" si="36"/>
        <v>7.1693</v>
      </c>
      <c r="P23" s="150">
        <f t="shared" si="37"/>
        <v>0.000667062457056839</v>
      </c>
      <c r="Q23" s="151">
        <f t="shared" si="38"/>
        <v>209.101306961946</v>
      </c>
      <c r="S23" s="147">
        <v>45722</v>
      </c>
      <c r="T23" s="152">
        <v>716.92</v>
      </c>
      <c r="U23" s="149">
        <f t="shared" si="3"/>
        <v>7.1692</v>
      </c>
      <c r="V23" s="150">
        <f>V$2</f>
        <v>0.000656383327863822</v>
      </c>
      <c r="W23" s="151">
        <f t="shared" si="4"/>
        <v>212.50627685086</v>
      </c>
      <c r="Y23" s="170">
        <v>45754</v>
      </c>
      <c r="Z23" s="152">
        <v>719.8</v>
      </c>
      <c r="AA23" s="149">
        <f t="shared" si="5"/>
        <v>7.198</v>
      </c>
      <c r="AB23" s="150">
        <f>AB$2</f>
        <v>0.000623925677974117</v>
      </c>
      <c r="AC23" s="151">
        <f t="shared" si="6"/>
        <v>222.666712975514</v>
      </c>
      <c r="AE23" s="170">
        <v>45784</v>
      </c>
      <c r="AF23" s="152">
        <v>720.05</v>
      </c>
      <c r="AG23" s="149">
        <f t="shared" si="7"/>
        <v>7.2005</v>
      </c>
      <c r="AH23" s="150">
        <f>AH$2</f>
        <v>0.000628709385372867</v>
      </c>
      <c r="AI23" s="151">
        <f t="shared" si="8"/>
        <v>220.895771127299</v>
      </c>
      <c r="AK23" s="170">
        <v>45813</v>
      </c>
      <c r="AL23" s="152">
        <v>718.65</v>
      </c>
      <c r="AM23" s="149">
        <f t="shared" si="9"/>
        <v>7.1865</v>
      </c>
      <c r="AN23" s="150">
        <f>AN$2</f>
        <v>0.000648718780407753</v>
      </c>
      <c r="AO23" s="151">
        <f t="shared" si="10"/>
        <v>214.499408613683</v>
      </c>
      <c r="AQ23" s="147">
        <v>45846</v>
      </c>
      <c r="AR23" s="152">
        <v>715.34</v>
      </c>
      <c r="AS23" s="149">
        <f t="shared" si="11"/>
        <v>7.1534</v>
      </c>
      <c r="AT23" s="150">
        <f>AT$2</f>
        <v>0.00065344529029427</v>
      </c>
      <c r="AU23" s="151">
        <f t="shared" si="12"/>
        <v>213.933234545418</v>
      </c>
      <c r="AW23" s="147">
        <v>45875</v>
      </c>
      <c r="AX23" s="152">
        <v>714.09</v>
      </c>
      <c r="AY23" s="149">
        <f t="shared" si="13"/>
        <v>7.1409</v>
      </c>
      <c r="AZ23" s="150">
        <f>AZ$2</f>
        <v>0.000651941481733358</v>
      </c>
      <c r="BA23" s="151">
        <f t="shared" si="14"/>
        <v>214.802055763029</v>
      </c>
      <c r="BC23" s="147">
        <v>45905</v>
      </c>
      <c r="BD23" s="152">
        <v>710.64</v>
      </c>
      <c r="BE23" s="149">
        <f t="shared" si="15"/>
        <v>7.1064</v>
      </c>
      <c r="BF23" s="150">
        <f>BF$2</f>
        <v>0.000673715981554038</v>
      </c>
      <c r="BG23" s="151">
        <f t="shared" si="16"/>
        <v>208.868766182478</v>
      </c>
      <c r="BI23" s="147"/>
      <c r="BJ23" s="152"/>
      <c r="BK23" s="149"/>
      <c r="BL23" s="150"/>
      <c r="BM23" s="151"/>
      <c r="BO23" s="147">
        <v>45966</v>
      </c>
      <c r="BP23" s="148">
        <v>709.01</v>
      </c>
      <c r="BQ23" s="149">
        <f t="shared" si="19"/>
        <v>7.0901</v>
      </c>
      <c r="BR23" s="150">
        <f>BR$2</f>
        <v>0.000691412313360252</v>
      </c>
      <c r="BS23" s="151">
        <f t="shared" si="20"/>
        <v>203.990775871063</v>
      </c>
      <c r="BU23" s="147">
        <v>45999</v>
      </c>
      <c r="BV23" s="148">
        <v>707.64</v>
      </c>
      <c r="BW23" s="149">
        <f t="shared" si="21"/>
        <v>7.0764</v>
      </c>
      <c r="BX23" s="150">
        <f>BX$2</f>
        <v>0.000687365534116197</v>
      </c>
      <c r="BY23" s="151">
        <f t="shared" si="22"/>
        <v>205.589000056882</v>
      </c>
      <c r="CA23" s="147">
        <v>46029</v>
      </c>
      <c r="CB23" s="148">
        <v>701.87</v>
      </c>
      <c r="CC23" s="149">
        <f t="shared" si="23"/>
        <v>7.0187</v>
      </c>
      <c r="CD23" s="150">
        <f>CD$2</f>
        <v>0.000719683339332442</v>
      </c>
      <c r="CE23" s="151">
        <f t="shared" si="24"/>
        <v>197.971134255151</v>
      </c>
      <c r="CG23" s="147"/>
      <c r="CH23" s="148"/>
      <c r="CI23" s="149"/>
      <c r="CJ23" s="150"/>
      <c r="CK23" s="151"/>
      <c r="CM23" s="147">
        <v>46087</v>
      </c>
      <c r="CN23" s="148">
        <v>690.25</v>
      </c>
      <c r="CO23" s="149">
        <f t="shared" si="39"/>
        <v>6.9025</v>
      </c>
      <c r="CP23" s="150">
        <f t="shared" si="40"/>
        <v>0.000722334585378704</v>
      </c>
      <c r="CQ23" s="151">
        <f t="shared" si="41"/>
        <v>200.565012676912</v>
      </c>
      <c r="CS23" s="147">
        <v>46119</v>
      </c>
      <c r="CT23" s="148">
        <v>688.54</v>
      </c>
      <c r="CU23" s="149">
        <f t="shared" si="29"/>
        <v>6.8854</v>
      </c>
      <c r="CV23" s="150">
        <f>CV$2</f>
        <v>0.000726675532109729</v>
      </c>
      <c r="CW23" s="151">
        <f t="shared" si="30"/>
        <v>199.862026897061</v>
      </c>
      <c r="CY23" s="147">
        <v>46148</v>
      </c>
      <c r="CZ23" s="148">
        <v>685.62</v>
      </c>
      <c r="DA23" s="149">
        <f t="shared" si="31"/>
        <v>6.8562</v>
      </c>
      <c r="DB23" s="150">
        <f>DB$2</f>
        <v>0.000727902693968077</v>
      </c>
      <c r="DC23" s="151">
        <f t="shared" si="32"/>
        <v>200.374843207551</v>
      </c>
      <c r="DE23" s="147">
        <v>46177</v>
      </c>
      <c r="DF23" s="148">
        <v>682.03</v>
      </c>
      <c r="DG23" s="149">
        <f t="shared" si="33"/>
        <v>6.8203</v>
      </c>
      <c r="DH23" s="150">
        <f>DH$2</f>
        <v>0.00072393997089663</v>
      </c>
      <c r="DI23" s="151">
        <f t="shared" si="34"/>
        <v>202.53214668004</v>
      </c>
    </row>
    <row r="24" spans="1:113">
      <c r="A24" s="147">
        <v>45631</v>
      </c>
      <c r="B24" s="152">
        <v>718.79</v>
      </c>
      <c r="C24" s="149">
        <f t="shared" si="0"/>
        <v>7.1879</v>
      </c>
      <c r="D24" s="150">
        <f>D$2</f>
        <v>0.000647668393781741</v>
      </c>
      <c r="E24" s="151">
        <f t="shared" si="35"/>
        <v>214.805436915028</v>
      </c>
      <c r="G24" s="147"/>
      <c r="H24" s="152"/>
      <c r="I24" s="149"/>
      <c r="J24" s="150"/>
      <c r="K24" s="151"/>
      <c r="M24" s="147"/>
      <c r="N24" s="152"/>
      <c r="O24" s="149"/>
      <c r="P24" s="150"/>
      <c r="Q24" s="151"/>
      <c r="S24" s="147">
        <v>45721</v>
      </c>
      <c r="T24" s="152">
        <v>717.14</v>
      </c>
      <c r="U24" s="149">
        <f t="shared" si="3"/>
        <v>7.1714</v>
      </c>
      <c r="V24" s="150">
        <f>V$2</f>
        <v>0.000656383327863822</v>
      </c>
      <c r="W24" s="151">
        <f t="shared" si="4"/>
        <v>212.441085422538</v>
      </c>
      <c r="Y24" s="170">
        <v>45750</v>
      </c>
      <c r="Z24" s="152">
        <v>718.89</v>
      </c>
      <c r="AA24" s="149">
        <f t="shared" si="5"/>
        <v>7.1889</v>
      </c>
      <c r="AB24" s="150">
        <f>AB$2</f>
        <v>0.000623925677974117</v>
      </c>
      <c r="AC24" s="151">
        <f t="shared" si="6"/>
        <v>222.948573494936</v>
      </c>
      <c r="AE24" s="170">
        <v>45783</v>
      </c>
      <c r="AF24" s="152">
        <v>720.08</v>
      </c>
      <c r="AG24" s="149">
        <f t="shared" si="7"/>
        <v>7.2008</v>
      </c>
      <c r="AH24" s="150">
        <f>AH$2</f>
        <v>0.000628709385372867</v>
      </c>
      <c r="AI24" s="151">
        <f t="shared" si="8"/>
        <v>220.886568159388</v>
      </c>
      <c r="AK24" s="170">
        <v>45812</v>
      </c>
      <c r="AL24" s="152">
        <v>718.86</v>
      </c>
      <c r="AM24" s="149">
        <f t="shared" si="9"/>
        <v>7.1886</v>
      </c>
      <c r="AN24" s="150">
        <f>AN$2</f>
        <v>0.000648718780407753</v>
      </c>
      <c r="AO24" s="151">
        <f t="shared" si="10"/>
        <v>214.436747072063</v>
      </c>
      <c r="AQ24" s="147">
        <v>45845</v>
      </c>
      <c r="AR24" s="152">
        <v>715.06</v>
      </c>
      <c r="AS24" s="149">
        <f t="shared" si="11"/>
        <v>7.1506</v>
      </c>
      <c r="AT24" s="150">
        <f>AT$2</f>
        <v>0.00065344529029427</v>
      </c>
      <c r="AU24" s="151">
        <f t="shared" si="12"/>
        <v>214.017005565574</v>
      </c>
      <c r="AW24" s="147">
        <v>45874</v>
      </c>
      <c r="AX24" s="152">
        <v>713.66</v>
      </c>
      <c r="AY24" s="149">
        <f t="shared" si="13"/>
        <v>7.1366</v>
      </c>
      <c r="AZ24" s="150">
        <f>AZ$2</f>
        <v>0.000651941481733358</v>
      </c>
      <c r="BA24" s="151">
        <f t="shared" si="14"/>
        <v>214.931479976209</v>
      </c>
      <c r="BC24" s="147">
        <v>45904</v>
      </c>
      <c r="BD24" s="152">
        <v>710.52</v>
      </c>
      <c r="BE24" s="149">
        <f t="shared" si="15"/>
        <v>7.1052</v>
      </c>
      <c r="BF24" s="150">
        <f>BF$2</f>
        <v>0.000673715981554038</v>
      </c>
      <c r="BG24" s="151">
        <f t="shared" si="16"/>
        <v>208.904042109886</v>
      </c>
      <c r="BI24" s="147"/>
      <c r="BJ24" s="152"/>
      <c r="BK24" s="149"/>
      <c r="BL24" s="150"/>
      <c r="BM24" s="151"/>
      <c r="BO24" s="147">
        <v>45965</v>
      </c>
      <c r="BP24" s="148">
        <v>708.85</v>
      </c>
      <c r="BQ24" s="149">
        <f t="shared" si="19"/>
        <v>7.0885</v>
      </c>
      <c r="BR24" s="150">
        <f>BR$2</f>
        <v>0.000691412313360252</v>
      </c>
      <c r="BS24" s="151">
        <f t="shared" si="20"/>
        <v>204.036820202218</v>
      </c>
      <c r="BU24" s="147">
        <v>45996</v>
      </c>
      <c r="BV24" s="148">
        <v>707.49</v>
      </c>
      <c r="BW24" s="149">
        <f t="shared" si="21"/>
        <v>7.0749</v>
      </c>
      <c r="BX24" s="150">
        <f>BX$2</f>
        <v>0.000687365534116197</v>
      </c>
      <c r="BY24" s="151">
        <f t="shared" si="22"/>
        <v>205.632588446836</v>
      </c>
      <c r="CA24" s="147">
        <v>46028</v>
      </c>
      <c r="CB24" s="148">
        <v>701.73</v>
      </c>
      <c r="CC24" s="149">
        <f t="shared" si="23"/>
        <v>7.0173</v>
      </c>
      <c r="CD24" s="150">
        <f>CD$2</f>
        <v>0.000719683339332442</v>
      </c>
      <c r="CE24" s="151">
        <f t="shared" si="24"/>
        <v>198.010630868942</v>
      </c>
      <c r="CG24" s="147"/>
      <c r="CH24" s="148"/>
      <c r="CI24" s="149"/>
      <c r="CJ24" s="150"/>
      <c r="CK24" s="151"/>
      <c r="CM24" s="147">
        <v>46086</v>
      </c>
      <c r="CN24" s="148">
        <v>690.07</v>
      </c>
      <c r="CO24" s="149">
        <f t="shared" si="39"/>
        <v>6.9007</v>
      </c>
      <c r="CP24" s="150">
        <f t="shared" si="40"/>
        <v>0.000722334585378704</v>
      </c>
      <c r="CQ24" s="151">
        <f t="shared" si="41"/>
        <v>200.617328677146</v>
      </c>
      <c r="CS24" s="147">
        <v>46115</v>
      </c>
      <c r="CT24" s="148">
        <v>689.29</v>
      </c>
      <c r="CU24" s="149">
        <f t="shared" si="29"/>
        <v>6.8929</v>
      </c>
      <c r="CV24" s="150">
        <f>CV$2</f>
        <v>0.000726675532109729</v>
      </c>
      <c r="CW24" s="151">
        <f t="shared" si="30"/>
        <v>199.644561795039</v>
      </c>
      <c r="CY24" s="147"/>
      <c r="CZ24" s="148"/>
      <c r="DA24" s="149"/>
      <c r="DB24" s="150"/>
      <c r="DC24" s="151"/>
      <c r="DE24" s="147">
        <v>46176</v>
      </c>
      <c r="DF24" s="148">
        <v>681.84</v>
      </c>
      <c r="DG24" s="149">
        <f t="shared" si="33"/>
        <v>6.8184</v>
      </c>
      <c r="DH24" s="150">
        <f>DH$2</f>
        <v>0.00072393997089663</v>
      </c>
      <c r="DI24" s="151">
        <f t="shared" si="34"/>
        <v>202.588583832259</v>
      </c>
    </row>
    <row r="25" spans="1:113">
      <c r="A25" s="147">
        <v>45630</v>
      </c>
      <c r="B25" s="152">
        <v>719.34</v>
      </c>
      <c r="C25" s="149">
        <f t="shared" si="0"/>
        <v>7.1934</v>
      </c>
      <c r="D25" s="150">
        <f>D$2</f>
        <v>0.000647668393781741</v>
      </c>
      <c r="E25" s="151">
        <f t="shared" si="35"/>
        <v>214.641198876961</v>
      </c>
      <c r="G25" s="147"/>
      <c r="H25" s="152"/>
      <c r="I25" s="149"/>
      <c r="J25" s="150"/>
      <c r="K25" s="151"/>
      <c r="M25" s="147"/>
      <c r="N25" s="152"/>
      <c r="O25" s="149"/>
      <c r="P25" s="150"/>
      <c r="Q25" s="151"/>
      <c r="S25" s="147">
        <v>45720</v>
      </c>
      <c r="T25" s="152">
        <v>717.39</v>
      </c>
      <c r="U25" s="149">
        <f t="shared" si="3"/>
        <v>7.1739</v>
      </c>
      <c r="V25" s="150">
        <f>V$2</f>
        <v>0.000656383327863822</v>
      </c>
      <c r="W25" s="151">
        <f t="shared" si="4"/>
        <v>212.367052788468</v>
      </c>
      <c r="Y25" s="170">
        <v>45749</v>
      </c>
      <c r="Z25" s="152">
        <v>717.93</v>
      </c>
      <c r="AA25" s="149">
        <f t="shared" si="5"/>
        <v>7.1793</v>
      </c>
      <c r="AB25" s="150">
        <f>AB$2</f>
        <v>0.000623925677974117</v>
      </c>
      <c r="AC25" s="151">
        <f t="shared" si="6"/>
        <v>223.246695359958</v>
      </c>
      <c r="AE25" s="170"/>
      <c r="AF25" s="152"/>
      <c r="AG25" s="149"/>
      <c r="AH25" s="150"/>
      <c r="AI25" s="151"/>
      <c r="AK25" s="170">
        <v>45811</v>
      </c>
      <c r="AL25" s="152">
        <v>718.69</v>
      </c>
      <c r="AM25" s="149">
        <f t="shared" si="9"/>
        <v>7.1869</v>
      </c>
      <c r="AN25" s="150">
        <f>AN$2</f>
        <v>0.000648718780407753</v>
      </c>
      <c r="AO25" s="151">
        <f t="shared" si="10"/>
        <v>214.487470258697</v>
      </c>
      <c r="AQ25" s="147">
        <v>45842</v>
      </c>
      <c r="AR25" s="152">
        <v>715.35</v>
      </c>
      <c r="AS25" s="149">
        <f t="shared" si="11"/>
        <v>7.1535</v>
      </c>
      <c r="AT25" s="150">
        <f>AT$2</f>
        <v>0.00065344529029427</v>
      </c>
      <c r="AU25" s="151">
        <f t="shared" si="12"/>
        <v>213.930243936142</v>
      </c>
      <c r="AW25" s="147">
        <v>45873</v>
      </c>
      <c r="AX25" s="152">
        <v>713.95</v>
      </c>
      <c r="AY25" s="149">
        <f t="shared" si="13"/>
        <v>7.1395</v>
      </c>
      <c r="AZ25" s="150">
        <f>AZ$2</f>
        <v>0.000651941481733358</v>
      </c>
      <c r="BA25" s="151">
        <f t="shared" si="14"/>
        <v>214.844176762829</v>
      </c>
      <c r="BC25" s="147">
        <v>45903</v>
      </c>
      <c r="BD25" s="152">
        <v>711.08</v>
      </c>
      <c r="BE25" s="149">
        <f t="shared" si="15"/>
        <v>7.1108</v>
      </c>
      <c r="BF25" s="150">
        <f>BF$2</f>
        <v>0.000673715981554038</v>
      </c>
      <c r="BG25" s="151">
        <f t="shared" si="16"/>
        <v>208.739522979012</v>
      </c>
      <c r="BI25" s="147"/>
      <c r="BJ25" s="152"/>
      <c r="BK25" s="149"/>
      <c r="BL25" s="150"/>
      <c r="BM25" s="151"/>
      <c r="BO25" s="147">
        <v>45964</v>
      </c>
      <c r="BP25" s="148">
        <v>708.67</v>
      </c>
      <c r="BQ25" s="149">
        <f t="shared" si="19"/>
        <v>7.0867</v>
      </c>
      <c r="BR25" s="150">
        <f>BR$2</f>
        <v>0.000691412313360252</v>
      </c>
      <c r="BS25" s="151">
        <f t="shared" si="20"/>
        <v>204.088644926895</v>
      </c>
      <c r="BU25" s="147">
        <v>45995</v>
      </c>
      <c r="BV25" s="148">
        <v>707.33</v>
      </c>
      <c r="BW25" s="149">
        <f t="shared" si="21"/>
        <v>7.0733</v>
      </c>
      <c r="BX25" s="150">
        <f>BX$2</f>
        <v>0.000687365534116197</v>
      </c>
      <c r="BY25" s="151">
        <f t="shared" si="22"/>
        <v>205.679103106403</v>
      </c>
      <c r="CA25" s="147">
        <v>46027</v>
      </c>
      <c r="CB25" s="148">
        <v>702.3</v>
      </c>
      <c r="CC25" s="149">
        <f t="shared" si="23"/>
        <v>7.023</v>
      </c>
      <c r="CD25" s="150">
        <f>CD$2</f>
        <v>0.000719683339332442</v>
      </c>
      <c r="CE25" s="151">
        <f t="shared" si="24"/>
        <v>197.849921685409</v>
      </c>
      <c r="CG25" s="147"/>
      <c r="CH25" s="148"/>
      <c r="CI25" s="149"/>
      <c r="CJ25" s="150"/>
      <c r="CK25" s="151"/>
      <c r="CM25" s="147">
        <v>46085</v>
      </c>
      <c r="CN25" s="148">
        <v>691.24</v>
      </c>
      <c r="CO25" s="149">
        <f t="shared" si="39"/>
        <v>6.9124</v>
      </c>
      <c r="CP25" s="150">
        <f t="shared" si="40"/>
        <v>0.000722334585378704</v>
      </c>
      <c r="CQ25" s="151">
        <f t="shared" si="41"/>
        <v>200.27776170395</v>
      </c>
      <c r="CS25" s="147">
        <v>46114</v>
      </c>
      <c r="CT25" s="148">
        <v>688.8</v>
      </c>
      <c r="CU25" s="149">
        <f t="shared" si="29"/>
        <v>6.888</v>
      </c>
      <c r="CV25" s="150">
        <f>CV$2</f>
        <v>0.000726675532109729</v>
      </c>
      <c r="CW25" s="151">
        <f t="shared" si="30"/>
        <v>199.786585365422</v>
      </c>
      <c r="CY25" s="147"/>
      <c r="CZ25" s="148"/>
      <c r="DA25" s="149"/>
      <c r="DB25" s="150"/>
      <c r="DC25" s="151"/>
      <c r="DE25" s="147">
        <v>46175</v>
      </c>
      <c r="DF25" s="148">
        <v>681.87</v>
      </c>
      <c r="DG25" s="149">
        <f t="shared" si="33"/>
        <v>6.8187</v>
      </c>
      <c r="DH25" s="150">
        <f>DH$2</f>
        <v>0.00072393997089663</v>
      </c>
      <c r="DI25" s="151">
        <f t="shared" si="34"/>
        <v>202.579670611975</v>
      </c>
    </row>
    <row r="26" spans="1:113">
      <c r="A26" s="147">
        <v>45629</v>
      </c>
      <c r="B26" s="152">
        <v>719.96</v>
      </c>
      <c r="C26" s="149">
        <f t="shared" si="0"/>
        <v>7.1996</v>
      </c>
      <c r="D26" s="150">
        <f>D$2</f>
        <v>0.000647668393781741</v>
      </c>
      <c r="E26" s="151">
        <f t="shared" si="35"/>
        <v>214.456358686806</v>
      </c>
      <c r="G26" s="147"/>
      <c r="H26" s="152"/>
      <c r="I26" s="149"/>
      <c r="J26" s="150"/>
      <c r="K26" s="151"/>
      <c r="M26" s="147"/>
      <c r="N26" s="152"/>
      <c r="O26" s="149"/>
      <c r="P26" s="150"/>
      <c r="Q26" s="151"/>
      <c r="S26" s="147">
        <v>45719</v>
      </c>
      <c r="T26" s="152">
        <v>717.45</v>
      </c>
      <c r="U26" s="149">
        <f t="shared" si="3"/>
        <v>7.1745</v>
      </c>
      <c r="V26" s="150">
        <f>V$2</f>
        <v>0.000656383327863822</v>
      </c>
      <c r="W26" s="151">
        <f t="shared" si="4"/>
        <v>212.34929263352</v>
      </c>
      <c r="Y26" s="170">
        <v>45748</v>
      </c>
      <c r="Z26" s="152">
        <v>717.75</v>
      </c>
      <c r="AA26" s="149">
        <f t="shared" si="5"/>
        <v>7.1775</v>
      </c>
      <c r="AB26" s="150">
        <f>AB$2</f>
        <v>0.000623925677974117</v>
      </c>
      <c r="AC26" s="151">
        <f t="shared" si="6"/>
        <v>223.302681992023</v>
      </c>
      <c r="AE26" s="170"/>
      <c r="AF26" s="152"/>
      <c r="AG26" s="149"/>
      <c r="AH26" s="150"/>
      <c r="AI26" s="151"/>
      <c r="AK26" s="170"/>
      <c r="AL26" s="152"/>
      <c r="AM26" s="149"/>
      <c r="AN26" s="150"/>
      <c r="AO26" s="151"/>
      <c r="AQ26" s="147">
        <v>45841</v>
      </c>
      <c r="AR26" s="152">
        <v>715.23</v>
      </c>
      <c r="AS26" s="149">
        <f t="shared" si="11"/>
        <v>7.1523</v>
      </c>
      <c r="AT26" s="150">
        <f>AT$2</f>
        <v>0.00065344529029427</v>
      </c>
      <c r="AU26" s="151">
        <f t="shared" si="12"/>
        <v>213.966136766801</v>
      </c>
      <c r="AW26" s="147">
        <v>45870</v>
      </c>
      <c r="AX26" s="152">
        <v>714.96</v>
      </c>
      <c r="AY26" s="149">
        <f t="shared" si="13"/>
        <v>7.1496</v>
      </c>
      <c r="AZ26" s="150">
        <f>AZ$2</f>
        <v>0.000651941481733358</v>
      </c>
      <c r="BA26" s="151">
        <f t="shared" si="14"/>
        <v>214.540673603868</v>
      </c>
      <c r="BC26" s="147">
        <v>45902</v>
      </c>
      <c r="BD26" s="152">
        <v>710.89</v>
      </c>
      <c r="BE26" s="149">
        <f t="shared" si="15"/>
        <v>7.1089</v>
      </c>
      <c r="BF26" s="150">
        <f>BF$2</f>
        <v>0.000673715981554038</v>
      </c>
      <c r="BG26" s="151">
        <f t="shared" si="16"/>
        <v>208.795312917492</v>
      </c>
      <c r="BI26" s="147"/>
      <c r="BJ26" s="152"/>
      <c r="BK26" s="149"/>
      <c r="BL26" s="150"/>
      <c r="BM26" s="151"/>
      <c r="BO26" s="147"/>
      <c r="BP26" s="152"/>
      <c r="BQ26" s="149"/>
      <c r="BR26" s="150"/>
      <c r="BS26" s="151"/>
      <c r="BU26" s="147">
        <v>45994</v>
      </c>
      <c r="BV26" s="152">
        <v>707.54</v>
      </c>
      <c r="BW26" s="149">
        <f t="shared" si="21"/>
        <v>7.0754</v>
      </c>
      <c r="BX26" s="150">
        <f>BX$2</f>
        <v>0.000687365534116197</v>
      </c>
      <c r="BY26" s="151">
        <f t="shared" si="22"/>
        <v>205.61805693</v>
      </c>
      <c r="CA26" s="147"/>
      <c r="CB26" s="152"/>
      <c r="CC26" s="149"/>
      <c r="CD26" s="150"/>
      <c r="CE26" s="151"/>
      <c r="CG26" s="147"/>
      <c r="CH26" s="152"/>
      <c r="CI26" s="149"/>
      <c r="CJ26" s="150"/>
      <c r="CK26" s="151"/>
      <c r="CM26" s="147">
        <v>46084</v>
      </c>
      <c r="CN26" s="152">
        <v>690.88</v>
      </c>
      <c r="CO26" s="149">
        <f t="shared" si="39"/>
        <v>6.9088</v>
      </c>
      <c r="CP26" s="150">
        <f t="shared" si="40"/>
        <v>0.000722334585378704</v>
      </c>
      <c r="CQ26" s="151">
        <f t="shared" si="41"/>
        <v>200.382121352823</v>
      </c>
      <c r="CS26" s="147">
        <v>46113</v>
      </c>
      <c r="CT26" s="152">
        <v>690.25</v>
      </c>
      <c r="CU26" s="149">
        <f t="shared" si="29"/>
        <v>6.9025</v>
      </c>
      <c r="CV26" s="150">
        <f>CV$2</f>
        <v>0.000726675532109729</v>
      </c>
      <c r="CW26" s="151">
        <f t="shared" si="30"/>
        <v>199.366896051724</v>
      </c>
      <c r="CY26" s="147"/>
      <c r="CZ26" s="152"/>
      <c r="DA26" s="149"/>
      <c r="DB26" s="150"/>
      <c r="DC26" s="151"/>
      <c r="DE26" s="147">
        <v>46174</v>
      </c>
      <c r="DF26" s="152">
        <v>681.67</v>
      </c>
      <c r="DG26" s="149">
        <f t="shared" si="33"/>
        <v>6.8167</v>
      </c>
      <c r="DH26" s="150">
        <f>DH$2</f>
        <v>0.00072393997089663</v>
      </c>
      <c r="DI26" s="151">
        <f t="shared" si="34"/>
        <v>202.639106899508</v>
      </c>
    </row>
    <row r="27" spans="1:113">
      <c r="A27" s="147">
        <v>45628</v>
      </c>
      <c r="B27" s="152">
        <v>718.65</v>
      </c>
      <c r="C27" s="149"/>
      <c r="D27" s="150"/>
      <c r="E27" s="151"/>
      <c r="G27" s="147"/>
      <c r="H27" s="152"/>
      <c r="I27" s="149"/>
      <c r="J27" s="150"/>
      <c r="K27" s="151"/>
      <c r="M27" s="147"/>
      <c r="N27" s="152"/>
      <c r="O27" s="149"/>
      <c r="P27" s="150"/>
      <c r="Q27" s="151"/>
      <c r="S27" s="147"/>
      <c r="T27" s="152"/>
      <c r="U27" s="149"/>
      <c r="V27" s="150"/>
      <c r="W27" s="151"/>
      <c r="Y27" s="147"/>
      <c r="Z27" s="152"/>
      <c r="AA27" s="149"/>
      <c r="AB27" s="150"/>
      <c r="AC27" s="151"/>
      <c r="AE27" s="147"/>
      <c r="AF27" s="152"/>
      <c r="AG27" s="149"/>
      <c r="AH27" s="150"/>
      <c r="AI27" s="151"/>
      <c r="AK27" s="147"/>
      <c r="AL27" s="152"/>
      <c r="AM27" s="149"/>
      <c r="AN27" s="150"/>
      <c r="AO27" s="151"/>
      <c r="AQ27" s="147">
        <v>45840</v>
      </c>
      <c r="AR27" s="152">
        <v>715.46</v>
      </c>
      <c r="AS27" s="149">
        <f t="shared" si="11"/>
        <v>7.1546</v>
      </c>
      <c r="AT27" s="150">
        <f>AT$2</f>
        <v>0.00065344529029427</v>
      </c>
      <c r="AU27" s="151">
        <f t="shared" si="12"/>
        <v>213.897352751683</v>
      </c>
      <c r="AW27" s="147"/>
      <c r="AX27" s="152"/>
      <c r="AY27" s="149"/>
      <c r="AZ27" s="150"/>
      <c r="BA27" s="151"/>
      <c r="BC27" s="147">
        <v>45901</v>
      </c>
      <c r="BD27" s="152">
        <v>710.72</v>
      </c>
      <c r="BE27" s="149">
        <f t="shared" si="15"/>
        <v>7.1072</v>
      </c>
      <c r="BF27" s="150">
        <f>BF$2</f>
        <v>0.000673715981554038</v>
      </c>
      <c r="BG27" s="151">
        <f t="shared" si="16"/>
        <v>208.845255515415</v>
      </c>
      <c r="BI27" s="147"/>
      <c r="BJ27" s="152"/>
      <c r="BK27" s="149"/>
      <c r="BL27" s="150"/>
      <c r="BM27" s="151"/>
      <c r="BO27" s="147"/>
      <c r="BP27" s="152"/>
      <c r="BQ27" s="149"/>
      <c r="BR27" s="150"/>
      <c r="BS27" s="151"/>
      <c r="BU27" s="147">
        <v>45993</v>
      </c>
      <c r="BV27" s="152">
        <v>707.94</v>
      </c>
      <c r="BW27" s="149">
        <f t="shared" si="21"/>
        <v>7.0794</v>
      </c>
      <c r="BX27" s="150">
        <f>BX$2</f>
        <v>0.000687365534116197</v>
      </c>
      <c r="BY27" s="151">
        <f t="shared" si="22"/>
        <v>205.501878690641</v>
      </c>
      <c r="CA27" s="147"/>
      <c r="CB27" s="152"/>
      <c r="CC27" s="149"/>
      <c r="CD27" s="150"/>
      <c r="CE27" s="151"/>
      <c r="CG27" s="147"/>
      <c r="CH27" s="152"/>
      <c r="CI27" s="149"/>
      <c r="CJ27" s="150"/>
      <c r="CK27" s="151"/>
      <c r="CM27" s="147">
        <v>46083</v>
      </c>
      <c r="CN27" s="152">
        <v>692.36</v>
      </c>
      <c r="CO27" s="149">
        <f t="shared" si="39"/>
        <v>6.9236</v>
      </c>
      <c r="CP27" s="150">
        <f t="shared" si="40"/>
        <v>0.000722334585378704</v>
      </c>
      <c r="CQ27" s="151">
        <f t="shared" si="41"/>
        <v>199.953781270204</v>
      </c>
      <c r="CS27" s="147"/>
      <c r="CT27" s="152"/>
      <c r="CU27" s="149"/>
      <c r="CV27" s="150"/>
      <c r="CW27" s="151"/>
      <c r="CY27" s="147"/>
      <c r="CZ27" s="152"/>
      <c r="DA27" s="149"/>
      <c r="DB27" s="150"/>
      <c r="DC27" s="151"/>
      <c r="DE27" s="147"/>
      <c r="DF27" s="152"/>
      <c r="DG27" s="149"/>
      <c r="DH27" s="150"/>
      <c r="DI27" s="151"/>
    </row>
    <row r="28" spans="1:113">
      <c r="A28" s="167"/>
      <c r="B28" s="168"/>
      <c r="C28" s="149"/>
      <c r="D28" s="150"/>
      <c r="E28" s="151"/>
      <c r="G28" s="167"/>
      <c r="H28" s="168"/>
      <c r="I28" s="149"/>
      <c r="J28" s="150"/>
      <c r="K28" s="151"/>
      <c r="M28" s="167"/>
      <c r="N28" s="168"/>
      <c r="O28" s="149"/>
      <c r="P28" s="150"/>
      <c r="Q28" s="151"/>
      <c r="S28" s="167"/>
      <c r="T28" s="168"/>
      <c r="U28" s="149"/>
      <c r="V28" s="150"/>
      <c r="W28" s="151"/>
      <c r="Y28" s="167"/>
      <c r="Z28" s="168"/>
      <c r="AA28" s="149"/>
      <c r="AB28" s="150"/>
      <c r="AC28" s="151"/>
      <c r="AE28" s="167"/>
      <c r="AF28" s="168"/>
      <c r="AG28" s="149"/>
      <c r="AH28" s="150"/>
      <c r="AI28" s="151"/>
      <c r="AK28" s="167"/>
      <c r="AL28" s="168"/>
      <c r="AM28" s="149"/>
      <c r="AN28" s="150"/>
      <c r="AO28" s="151"/>
      <c r="AQ28" s="147">
        <v>45839</v>
      </c>
      <c r="AR28" s="152">
        <v>715.34</v>
      </c>
      <c r="AS28" s="149">
        <f t="shared" si="11"/>
        <v>7.1534</v>
      </c>
      <c r="AT28" s="150">
        <f>AT$2</f>
        <v>0.00065344529029427</v>
      </c>
      <c r="AU28" s="151">
        <f t="shared" si="12"/>
        <v>213.933234545418</v>
      </c>
      <c r="AW28" s="147"/>
      <c r="AX28" s="152"/>
      <c r="AY28" s="149"/>
      <c r="AZ28" s="150"/>
      <c r="BA28" s="151"/>
      <c r="BC28" s="147"/>
      <c r="BD28" s="152"/>
      <c r="BE28" s="149"/>
      <c r="BF28" s="150"/>
      <c r="BG28" s="151"/>
      <c r="BI28" s="147"/>
      <c r="BJ28" s="152"/>
      <c r="BK28" s="149"/>
      <c r="BL28" s="150"/>
      <c r="BM28" s="151"/>
      <c r="BO28" s="147"/>
      <c r="BP28" s="152"/>
      <c r="BQ28" s="149"/>
      <c r="BR28" s="150"/>
      <c r="BS28" s="151"/>
      <c r="BU28" s="147">
        <v>45992</v>
      </c>
      <c r="BV28" s="152">
        <v>707.59</v>
      </c>
      <c r="BW28" s="149">
        <f t="shared" si="21"/>
        <v>7.0759</v>
      </c>
      <c r="BX28" s="150">
        <f>BX$2</f>
        <v>0.000687365534116197</v>
      </c>
      <c r="BY28" s="151">
        <f t="shared" si="22"/>
        <v>205.603527466827</v>
      </c>
      <c r="CA28" s="147"/>
      <c r="CB28" s="152"/>
      <c r="CC28" s="149"/>
      <c r="CD28" s="150"/>
      <c r="CE28" s="151"/>
      <c r="CG28" s="147"/>
      <c r="CH28" s="152"/>
      <c r="CI28" s="149"/>
      <c r="CJ28" s="150"/>
      <c r="CK28" s="151"/>
      <c r="CM28" s="147"/>
      <c r="CN28" s="152"/>
      <c r="CO28" s="149"/>
      <c r="CP28" s="150"/>
      <c r="CQ28" s="151"/>
      <c r="CS28" s="147"/>
      <c r="CT28" s="152"/>
      <c r="CU28" s="149"/>
      <c r="CV28" s="150"/>
      <c r="CW28" s="151"/>
      <c r="CY28" s="147"/>
      <c r="CZ28" s="152"/>
      <c r="DA28" s="149"/>
      <c r="DB28" s="150"/>
      <c r="DC28" s="151"/>
      <c r="DE28" s="147"/>
      <c r="DF28" s="152"/>
      <c r="DG28" s="149"/>
      <c r="DH28" s="150"/>
      <c r="DI28" s="151"/>
    </row>
    <row r="29" spans="1:113">
      <c r="A29" s="153" t="s">
        <v>3930</v>
      </c>
      <c r="B29" s="154" t="s">
        <v>62</v>
      </c>
      <c r="C29" s="155">
        <f>C6</f>
        <v>7.1884</v>
      </c>
      <c r="D29" s="156"/>
      <c r="E29" s="157"/>
      <c r="G29" s="153" t="s">
        <v>3930</v>
      </c>
      <c r="H29" s="154" t="s">
        <v>62</v>
      </c>
      <c r="I29" s="155">
        <f>I6</f>
        <v>7.1889</v>
      </c>
      <c r="J29" s="156"/>
      <c r="K29" s="157"/>
      <c r="M29" s="153" t="s">
        <v>3930</v>
      </c>
      <c r="N29" s="154" t="s">
        <v>62</v>
      </c>
      <c r="O29" s="155">
        <f>O6</f>
        <v>7.1738</v>
      </c>
      <c r="P29" s="156"/>
      <c r="Q29" s="157"/>
      <c r="S29" s="153" t="s">
        <v>3930</v>
      </c>
      <c r="T29" s="154" t="s">
        <v>62</v>
      </c>
      <c r="U29" s="155">
        <f>U6</f>
        <v>7.1782</v>
      </c>
      <c r="V29" s="156"/>
      <c r="W29" s="157"/>
      <c r="Y29" s="153" t="s">
        <v>3930</v>
      </c>
      <c r="Z29" s="154" t="s">
        <v>62</v>
      </c>
      <c r="AA29" s="155">
        <f>AA6</f>
        <v>7.2014</v>
      </c>
      <c r="AB29" s="156"/>
      <c r="AC29" s="157"/>
      <c r="AE29" s="153" t="s">
        <v>3930</v>
      </c>
      <c r="AF29" s="154" t="s">
        <v>62</v>
      </c>
      <c r="AG29" s="155">
        <f>AG6</f>
        <v>7.1848</v>
      </c>
      <c r="AH29" s="156"/>
      <c r="AI29" s="157"/>
      <c r="AK29" s="153" t="s">
        <v>3930</v>
      </c>
      <c r="AL29" s="154" t="s">
        <v>62</v>
      </c>
      <c r="AM29" s="155">
        <f>AM6</f>
        <v>7.1586</v>
      </c>
      <c r="AN29" s="156"/>
      <c r="AO29" s="157"/>
      <c r="AQ29" s="153" t="s">
        <v>3930</v>
      </c>
      <c r="AR29" s="154" t="s">
        <v>62</v>
      </c>
      <c r="AS29" s="155">
        <f>AS6</f>
        <v>7.1494</v>
      </c>
      <c r="AT29" s="156"/>
      <c r="AU29" s="157"/>
      <c r="AW29" s="153" t="s">
        <v>3930</v>
      </c>
      <c r="AX29" s="154" t="s">
        <v>62</v>
      </c>
      <c r="AY29" s="155">
        <f>AY6</f>
        <v>7.103</v>
      </c>
      <c r="AZ29" s="156"/>
      <c r="BA29" s="157"/>
      <c r="BC29" s="153" t="s">
        <v>3930</v>
      </c>
      <c r="BD29" s="154" t="s">
        <v>62</v>
      </c>
      <c r="BE29" s="155">
        <f>BE6</f>
        <v>7.1055</v>
      </c>
      <c r="BF29" s="156"/>
      <c r="BG29" s="157"/>
      <c r="BI29" s="153" t="s">
        <v>3930</v>
      </c>
      <c r="BJ29" s="154" t="s">
        <v>62</v>
      </c>
      <c r="BK29" s="155">
        <f>BK6</f>
        <v>7.088</v>
      </c>
      <c r="BL29" s="156"/>
      <c r="BM29" s="157"/>
      <c r="BO29" s="153" t="s">
        <v>3930</v>
      </c>
      <c r="BP29" s="154" t="s">
        <v>62</v>
      </c>
      <c r="BQ29" s="155">
        <f>BQ6</f>
        <v>7.0789</v>
      </c>
      <c r="BR29" s="156"/>
      <c r="BS29" s="157"/>
      <c r="BU29" s="153" t="s">
        <v>3930</v>
      </c>
      <c r="BV29" s="154" t="s">
        <v>62</v>
      </c>
      <c r="BW29" s="155">
        <f>BW6</f>
        <v>7.0288</v>
      </c>
      <c r="BX29" s="156"/>
      <c r="BY29" s="157"/>
      <c r="CA29" s="153" t="s">
        <v>3930</v>
      </c>
      <c r="CB29" s="154" t="s">
        <v>62</v>
      </c>
      <c r="CC29" s="155">
        <f>CC6</f>
        <v>6.9678</v>
      </c>
      <c r="CD29" s="156"/>
      <c r="CE29" s="157"/>
      <c r="CG29" s="153" t="s">
        <v>3930</v>
      </c>
      <c r="CH29" s="154" t="s">
        <v>62</v>
      </c>
      <c r="CI29" s="155">
        <f>CI6</f>
        <v>6.9228</v>
      </c>
      <c r="CJ29" s="156"/>
      <c r="CK29" s="157"/>
      <c r="CM29" s="153" t="s">
        <v>3930</v>
      </c>
      <c r="CN29" s="154" t="s">
        <v>62</v>
      </c>
      <c r="CO29" s="155">
        <f>CO6</f>
        <v>6.9194</v>
      </c>
      <c r="CP29" s="156"/>
      <c r="CQ29" s="157"/>
      <c r="CS29" s="153" t="s">
        <v>3930</v>
      </c>
      <c r="CT29" s="154" t="s">
        <v>62</v>
      </c>
      <c r="CU29" s="155">
        <f>CU6</f>
        <v>6.8628</v>
      </c>
      <c r="CV29" s="156"/>
      <c r="CW29" s="157"/>
      <c r="CY29" s="153" t="s">
        <v>3930</v>
      </c>
      <c r="CZ29" s="154" t="s">
        <v>62</v>
      </c>
      <c r="DA29" s="155">
        <f>DA6</f>
        <v>6.8176</v>
      </c>
      <c r="DB29" s="156"/>
      <c r="DC29" s="157"/>
      <c r="DE29" s="153" t="s">
        <v>3930</v>
      </c>
      <c r="DF29" s="154" t="s">
        <v>62</v>
      </c>
      <c r="DG29" s="155">
        <f>DG6</f>
        <v>6.8109</v>
      </c>
      <c r="DH29" s="156"/>
      <c r="DI29" s="157"/>
    </row>
    <row r="30" spans="1:113">
      <c r="A30" s="158"/>
      <c r="B30" s="136" t="s">
        <v>63</v>
      </c>
      <c r="C30" s="159">
        <f>AVERAGE(C6:C28)</f>
        <v>7.18875238095238</v>
      </c>
      <c r="D30" s="156"/>
      <c r="E30" s="157"/>
      <c r="G30" s="158"/>
      <c r="H30" s="136" t="s">
        <v>63</v>
      </c>
      <c r="I30" s="159">
        <f>AVERAGE(I6:I28)</f>
        <v>7.18826666666667</v>
      </c>
      <c r="J30" s="156"/>
      <c r="K30" s="157"/>
      <c r="M30" s="158"/>
      <c r="N30" s="136" t="s">
        <v>63</v>
      </c>
      <c r="O30" s="159">
        <f>AVERAGE(O6:O28)</f>
        <v>7.17114444444444</v>
      </c>
      <c r="P30" s="156"/>
      <c r="Q30" s="157"/>
      <c r="S30" s="158"/>
      <c r="T30" s="136" t="s">
        <v>63</v>
      </c>
      <c r="U30" s="159">
        <f>AVERAGE(U6:U28)</f>
        <v>7.17372380952381</v>
      </c>
      <c r="V30" s="156"/>
      <c r="W30" s="157"/>
      <c r="Y30" s="158"/>
      <c r="Z30" s="136" t="s">
        <v>63</v>
      </c>
      <c r="AA30" s="159">
        <f>AVERAGE(AA6:AA28)</f>
        <v>7.20337142857143</v>
      </c>
      <c r="AB30" s="156"/>
      <c r="AC30" s="157"/>
      <c r="AE30" s="158"/>
      <c r="AF30" s="136" t="s">
        <v>63</v>
      </c>
      <c r="AG30" s="159">
        <f>AVERAGE(AG6:AG28)</f>
        <v>7.19504736842105</v>
      </c>
      <c r="AH30" s="156"/>
      <c r="AI30" s="157"/>
      <c r="AK30" s="158"/>
      <c r="AL30" s="136" t="s">
        <v>63</v>
      </c>
      <c r="AM30" s="159">
        <f>AVERAGE(AM6:AM28)</f>
        <v>7.175685</v>
      </c>
      <c r="AN30" s="156"/>
      <c r="AO30" s="157"/>
      <c r="AQ30" s="158"/>
      <c r="AR30" s="136" t="s">
        <v>63</v>
      </c>
      <c r="AS30" s="159">
        <f>AVERAGE(AS6:AS28)</f>
        <v>7.14909130434783</v>
      </c>
      <c r="AT30" s="156"/>
      <c r="AU30" s="157"/>
      <c r="AW30" s="158"/>
      <c r="AX30" s="136" t="s">
        <v>63</v>
      </c>
      <c r="AY30" s="159">
        <f>AVERAGE(AY6:AY28)</f>
        <v>7.1309380952381</v>
      </c>
      <c r="AZ30" s="156"/>
      <c r="BA30" s="157"/>
      <c r="BC30" s="158"/>
      <c r="BD30" s="136" t="s">
        <v>63</v>
      </c>
      <c r="BE30" s="159">
        <f>AVERAGE(BE6:BE28)</f>
        <v>7.10681818181818</v>
      </c>
      <c r="BF30" s="156"/>
      <c r="BG30" s="157"/>
      <c r="BI30" s="158"/>
      <c r="BJ30" s="136" t="s">
        <v>63</v>
      </c>
      <c r="BK30" s="159">
        <f>AVERAGE(BK6:BK28)</f>
        <v>7.09480588235294</v>
      </c>
      <c r="BL30" s="156"/>
      <c r="BM30" s="157"/>
      <c r="BO30" s="158"/>
      <c r="BP30" s="136" t="s">
        <v>63</v>
      </c>
      <c r="BQ30" s="159">
        <f>AVERAGE(BQ6:BQ28)</f>
        <v>7.0848</v>
      </c>
      <c r="BR30" s="156"/>
      <c r="BS30" s="157"/>
      <c r="BU30" s="158"/>
      <c r="BV30" s="136" t="s">
        <v>63</v>
      </c>
      <c r="BW30" s="159">
        <f>AVERAGE(BW6:BW28)</f>
        <v>7.05934782608696</v>
      </c>
      <c r="BX30" s="156"/>
      <c r="BY30" s="157"/>
      <c r="CA30" s="158"/>
      <c r="CB30" s="136" t="s">
        <v>63</v>
      </c>
      <c r="CC30" s="159">
        <f>AVERAGE(CC6:CC28)</f>
        <v>7.00156</v>
      </c>
      <c r="CD30" s="156"/>
      <c r="CE30" s="157"/>
      <c r="CG30" s="158"/>
      <c r="CH30" s="136" t="s">
        <v>63</v>
      </c>
      <c r="CI30" s="159">
        <f>AVERAGE(CI6:CI28)</f>
        <v>6.94615</v>
      </c>
      <c r="CJ30" s="156"/>
      <c r="CK30" s="157"/>
      <c r="CM30" s="158"/>
      <c r="CN30" s="136" t="s">
        <v>63</v>
      </c>
      <c r="CO30" s="159">
        <f>AVERAGE(CO6:CO28)</f>
        <v>6.90369090909091</v>
      </c>
      <c r="CP30" s="156"/>
      <c r="CQ30" s="157"/>
      <c r="CS30" s="158"/>
      <c r="CT30" s="136" t="s">
        <v>63</v>
      </c>
      <c r="CU30" s="159">
        <f>AVERAGE(CU6:CU28)</f>
        <v>6.86831428571429</v>
      </c>
      <c r="CV30" s="156"/>
      <c r="CW30" s="157"/>
      <c r="CY30" s="158"/>
      <c r="CZ30" s="136" t="s">
        <v>63</v>
      </c>
      <c r="DA30" s="159">
        <f>AVERAGE(DA6:DA28)</f>
        <v>6.83851666666667</v>
      </c>
      <c r="DB30" s="156"/>
      <c r="DC30" s="157"/>
      <c r="DE30" s="158"/>
      <c r="DF30" s="136" t="s">
        <v>63</v>
      </c>
      <c r="DG30" s="159">
        <f>AVERAGE(DG6:DG28)</f>
        <v>6.81537619047619</v>
      </c>
      <c r="DH30" s="156"/>
      <c r="DI30" s="157"/>
    </row>
    <row r="31" spans="1:113">
      <c r="A31" s="160" t="s">
        <v>3954</v>
      </c>
      <c r="B31" s="161" t="s">
        <v>62</v>
      </c>
      <c r="C31" s="162">
        <f>D6</f>
        <v>0.000647668393781741</v>
      </c>
      <c r="D31" s="163"/>
      <c r="E31" s="135"/>
      <c r="G31" s="160" t="s">
        <v>3954</v>
      </c>
      <c r="H31" s="161" t="s">
        <v>62</v>
      </c>
      <c r="I31" s="162">
        <f>J6</f>
        <v>0.000647668393781741</v>
      </c>
      <c r="J31" s="163"/>
      <c r="K31" s="135"/>
      <c r="M31" s="160" t="s">
        <v>3954</v>
      </c>
      <c r="N31" s="161" t="s">
        <v>62</v>
      </c>
      <c r="O31" s="162">
        <f>P6</f>
        <v>0.000667062457056839</v>
      </c>
      <c r="P31" s="163"/>
      <c r="Q31" s="135"/>
      <c r="S31" s="160" t="s">
        <v>3954</v>
      </c>
      <c r="T31" s="161" t="s">
        <v>62</v>
      </c>
      <c r="U31" s="162">
        <f>V6</f>
        <v>0.000656383327863822</v>
      </c>
      <c r="V31" s="163"/>
      <c r="W31" s="135"/>
      <c r="Y31" s="160" t="s">
        <v>3954</v>
      </c>
      <c r="Z31" s="161" t="s">
        <v>62</v>
      </c>
      <c r="AA31" s="162">
        <f>AB6</f>
        <v>0.000623925677974117</v>
      </c>
      <c r="AB31" s="163"/>
      <c r="AC31" s="135"/>
      <c r="AE31" s="160" t="s">
        <v>3954</v>
      </c>
      <c r="AF31" s="161" t="s">
        <v>62</v>
      </c>
      <c r="AG31" s="162">
        <f>AH6</f>
        <v>0.000628709385372867</v>
      </c>
      <c r="AH31" s="163"/>
      <c r="AI31" s="135"/>
      <c r="AK31" s="160" t="s">
        <v>3954</v>
      </c>
      <c r="AL31" s="161" t="s">
        <v>62</v>
      </c>
      <c r="AM31" s="162">
        <f>AN6</f>
        <v>0.000648718780407753</v>
      </c>
      <c r="AN31" s="163"/>
      <c r="AO31" s="135"/>
      <c r="AQ31" s="160" t="s">
        <v>3954</v>
      </c>
      <c r="AR31" s="161" t="s">
        <v>62</v>
      </c>
      <c r="AS31" s="162">
        <f>AT6</f>
        <v>0.00065344529029427</v>
      </c>
      <c r="AT31" s="163"/>
      <c r="AU31" s="135"/>
      <c r="AW31" s="160" t="s">
        <v>3954</v>
      </c>
      <c r="AX31" s="161" t="s">
        <v>62</v>
      </c>
      <c r="AY31" s="162">
        <f>AZ6</f>
        <v>0.000651941481733358</v>
      </c>
      <c r="AZ31" s="163"/>
      <c r="BA31" s="135"/>
      <c r="BC31" s="160" t="s">
        <v>3954</v>
      </c>
      <c r="BD31" s="161" t="s">
        <v>62</v>
      </c>
      <c r="BE31" s="162">
        <f>BF6</f>
        <v>0.000673715981554038</v>
      </c>
      <c r="BF31" s="163"/>
      <c r="BG31" s="135"/>
      <c r="BI31" s="160" t="s">
        <v>3954</v>
      </c>
      <c r="BJ31" s="161" t="s">
        <v>62</v>
      </c>
      <c r="BK31" s="162">
        <f>BL6</f>
        <v>0.000692053495733688</v>
      </c>
      <c r="BL31" s="163"/>
      <c r="BM31" s="135"/>
      <c r="BO31" s="160" t="s">
        <v>3954</v>
      </c>
      <c r="BP31" s="161" t="s">
        <v>62</v>
      </c>
      <c r="BQ31" s="162">
        <f>BR6</f>
        <v>0.000691412313360252</v>
      </c>
      <c r="BR31" s="163"/>
      <c r="BS31" s="135"/>
      <c r="BU31" s="160" t="s">
        <v>3954</v>
      </c>
      <c r="BV31" s="161" t="s">
        <v>62</v>
      </c>
      <c r="BW31" s="162">
        <f>BX6</f>
        <v>0.000687365534116197</v>
      </c>
      <c r="BX31" s="163"/>
      <c r="BY31" s="135"/>
      <c r="CA31" s="160" t="s">
        <v>3954</v>
      </c>
      <c r="CB31" s="161" t="s">
        <v>62</v>
      </c>
      <c r="CC31" s="162">
        <f>CD6</f>
        <v>0.000719683339332442</v>
      </c>
      <c r="CD31" s="163"/>
      <c r="CE31" s="135"/>
      <c r="CG31" s="160" t="s">
        <v>3954</v>
      </c>
      <c r="CH31" s="161" t="s">
        <v>62</v>
      </c>
      <c r="CI31" s="162">
        <f>CJ6</f>
        <v>0.000738830726493669</v>
      </c>
      <c r="CJ31" s="163"/>
      <c r="CK31" s="135"/>
      <c r="CM31" s="160" t="s">
        <v>3954</v>
      </c>
      <c r="CN31" s="161" t="s">
        <v>62</v>
      </c>
      <c r="CO31" s="162">
        <f>CP6</f>
        <v>0.000722334585378704</v>
      </c>
      <c r="CP31" s="163"/>
      <c r="CQ31" s="135"/>
      <c r="CS31" s="160" t="s">
        <v>3954</v>
      </c>
      <c r="CT31" s="161" t="s">
        <v>62</v>
      </c>
      <c r="CU31" s="162">
        <f>CV6</f>
        <v>0.000726675532109729</v>
      </c>
      <c r="CV31" s="163"/>
      <c r="CW31" s="135"/>
      <c r="CY31" s="160" t="s">
        <v>3954</v>
      </c>
      <c r="CZ31" s="161" t="s">
        <v>62</v>
      </c>
      <c r="DA31" s="162">
        <f>DB6</f>
        <v>0.000727902693968077</v>
      </c>
      <c r="DB31" s="163"/>
      <c r="DC31" s="135"/>
      <c r="DE31" s="160" t="s">
        <v>3954</v>
      </c>
      <c r="DF31" s="161" t="s">
        <v>62</v>
      </c>
      <c r="DG31" s="162">
        <f>DH6</f>
        <v>0.00072393997089663</v>
      </c>
      <c r="DH31" s="163"/>
      <c r="DI31" s="135"/>
    </row>
    <row r="32" spans="1:113">
      <c r="A32" s="164">
        <f>A6</f>
        <v>45657</v>
      </c>
      <c r="B32" s="135"/>
      <c r="C32" s="135"/>
      <c r="D32" s="135"/>
      <c r="E32" s="135"/>
      <c r="G32" s="164">
        <f>G6</f>
        <v>45674</v>
      </c>
      <c r="H32" s="135"/>
      <c r="I32" s="135"/>
      <c r="J32" s="135"/>
      <c r="K32" s="135"/>
      <c r="M32" s="164">
        <f>M6</f>
        <v>45716</v>
      </c>
      <c r="N32" s="135"/>
      <c r="O32" s="135"/>
      <c r="P32" s="135"/>
      <c r="Q32" s="135"/>
      <c r="S32" s="164">
        <f>S6</f>
        <v>45747</v>
      </c>
      <c r="T32" s="135"/>
      <c r="U32" s="135"/>
      <c r="V32" s="135"/>
      <c r="W32" s="135"/>
      <c r="Y32" s="164">
        <f>Y6</f>
        <v>45777</v>
      </c>
      <c r="Z32" s="135"/>
      <c r="AA32" s="135"/>
      <c r="AB32" s="135"/>
      <c r="AC32" s="135"/>
      <c r="AE32" s="164">
        <f>AE6</f>
        <v>45807</v>
      </c>
      <c r="AF32" s="135"/>
      <c r="AG32" s="135"/>
      <c r="AH32" s="135"/>
      <c r="AI32" s="135"/>
      <c r="AK32" s="164">
        <f>AK6</f>
        <v>45838</v>
      </c>
      <c r="AL32" s="135"/>
      <c r="AM32" s="135"/>
      <c r="AN32" s="135"/>
      <c r="AO32" s="135"/>
      <c r="AQ32" s="164">
        <f>AQ6</f>
        <v>45869</v>
      </c>
      <c r="AR32" s="135"/>
      <c r="AS32" s="135"/>
      <c r="AT32" s="135"/>
      <c r="AU32" s="135"/>
      <c r="AW32" s="164">
        <f>AW6</f>
        <v>45898</v>
      </c>
      <c r="AX32" s="135"/>
      <c r="AY32" s="135"/>
      <c r="AZ32" s="135"/>
      <c r="BA32" s="135"/>
      <c r="BC32" s="164">
        <f>BC6</f>
        <v>45930</v>
      </c>
      <c r="BD32" s="135"/>
      <c r="BE32" s="135"/>
      <c r="BF32" s="135"/>
      <c r="BG32" s="135"/>
      <c r="BI32" s="164">
        <f>BI6</f>
        <v>45961</v>
      </c>
      <c r="BJ32" s="135"/>
      <c r="BK32" s="135"/>
      <c r="BL32" s="135"/>
      <c r="BM32" s="135"/>
      <c r="BO32" s="164">
        <f>BO6</f>
        <v>45989</v>
      </c>
      <c r="BP32" s="135"/>
      <c r="BQ32" s="135"/>
      <c r="BR32" s="135"/>
      <c r="BS32" s="135"/>
      <c r="BU32" s="164">
        <f>BU6</f>
        <v>46022</v>
      </c>
      <c r="BV32" s="135"/>
      <c r="BW32" s="135"/>
      <c r="BX32" s="135"/>
      <c r="BY32" s="135"/>
      <c r="CA32" s="164">
        <f>CA6</f>
        <v>46052</v>
      </c>
      <c r="CB32" s="135"/>
      <c r="CC32" s="135"/>
      <c r="CD32" s="135"/>
      <c r="CE32" s="135"/>
      <c r="CG32" s="164">
        <f>CG6</f>
        <v>46080</v>
      </c>
      <c r="CH32" s="135"/>
      <c r="CI32" s="135"/>
      <c r="CJ32" s="135"/>
      <c r="CK32" s="135"/>
      <c r="CM32" s="164">
        <f>CM6</f>
        <v>46112</v>
      </c>
      <c r="CN32" s="135"/>
      <c r="CO32" s="135"/>
      <c r="CP32" s="135"/>
      <c r="CQ32" s="135"/>
      <c r="CS32" s="164">
        <f>CS6</f>
        <v>46142</v>
      </c>
      <c r="CT32" s="135"/>
      <c r="CU32" s="135"/>
      <c r="CV32" s="135"/>
      <c r="CW32" s="135"/>
      <c r="CY32" s="164">
        <f>CY6</f>
        <v>46171</v>
      </c>
      <c r="CZ32" s="135"/>
      <c r="DA32" s="135"/>
      <c r="DB32" s="135"/>
      <c r="DC32" s="135"/>
      <c r="DE32" s="164">
        <f>DE6</f>
        <v>46203</v>
      </c>
      <c r="DF32" s="135"/>
      <c r="DG32" s="135"/>
      <c r="DH32" s="135"/>
      <c r="DI32" s="135"/>
    </row>
  </sheetData>
  <mergeCells count="19">
    <mergeCell ref="B5:C5"/>
    <mergeCell ref="H5:I5"/>
    <mergeCell ref="N5:O5"/>
    <mergeCell ref="T5:U5"/>
    <mergeCell ref="Z5:AA5"/>
    <mergeCell ref="AF5:AG5"/>
    <mergeCell ref="AL5:AM5"/>
    <mergeCell ref="AR5:AS5"/>
    <mergeCell ref="AX5:AY5"/>
    <mergeCell ref="BD5:BE5"/>
    <mergeCell ref="BJ5:BK5"/>
    <mergeCell ref="BP5:BQ5"/>
    <mergeCell ref="BV5:BW5"/>
    <mergeCell ref="CB5:CC5"/>
    <mergeCell ref="CH5:CI5"/>
    <mergeCell ref="CN5:CO5"/>
    <mergeCell ref="CT5:CU5"/>
    <mergeCell ref="CZ5:DA5"/>
    <mergeCell ref="DF5:DG5"/>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BG32"/>
  <sheetViews>
    <sheetView zoomScale="85" zoomScaleNormal="85" topLeftCell="AS1" workbookViewId="0">
      <selection activeCell="IF2" sqref="IF2"/>
    </sheetView>
  </sheetViews>
  <sheetFormatPr defaultColWidth="8.72222222222222" defaultRowHeight="14.4"/>
  <cols>
    <col min="1" max="1" width="11.4444444444444" customWidth="1"/>
    <col min="2" max="2" width="9.66666666666667" customWidth="1"/>
    <col min="3" max="3" width="13.6666666666667" customWidth="1"/>
    <col min="4" max="4" width="16.2777777777778" customWidth="1"/>
    <col min="5" max="5" width="18.1851851851852" customWidth="1"/>
    <col min="7" max="7" width="11.4444444444444" customWidth="1"/>
    <col min="8" max="8" width="9.66666666666667" customWidth="1"/>
    <col min="9" max="9" width="13.6666666666667" customWidth="1"/>
    <col min="10" max="10" width="16.2777777777778" customWidth="1"/>
    <col min="11" max="11" width="18.1851851851852" customWidth="1"/>
    <col min="13" max="13" width="11.4444444444444" customWidth="1"/>
    <col min="14" max="14" width="9.66666666666667" customWidth="1"/>
    <col min="15" max="15" width="13.6666666666667" customWidth="1"/>
    <col min="16" max="16" width="16.2777777777778" customWidth="1"/>
    <col min="17" max="17" width="18.1851851851852" customWidth="1"/>
    <col min="19" max="19" width="11.4444444444444" customWidth="1"/>
    <col min="20" max="20" width="9.66666666666667" customWidth="1"/>
    <col min="21" max="21" width="13.6666666666667" customWidth="1"/>
    <col min="22" max="22" width="16.2777777777778" customWidth="1"/>
    <col min="23" max="23" width="18.1851851851852" customWidth="1"/>
    <col min="25" max="25" width="11.4444444444444" customWidth="1"/>
    <col min="26" max="26" width="9.66666666666667" customWidth="1"/>
    <col min="27" max="27" width="13.6666666666667" customWidth="1"/>
    <col min="28" max="28" width="16.2777777777778" customWidth="1"/>
    <col min="29" max="29" width="18.1851851851852" customWidth="1"/>
    <col min="31" max="31" width="11.4444444444444" customWidth="1"/>
    <col min="32" max="32" width="9.66666666666667" customWidth="1"/>
    <col min="33" max="33" width="13.6666666666667" customWidth="1"/>
    <col min="34" max="34" width="16.2777777777778" customWidth="1"/>
    <col min="35" max="35" width="18.1851851851852" customWidth="1"/>
    <col min="37" max="37" width="11.4444444444444" customWidth="1"/>
    <col min="38" max="38" width="9.66666666666667" customWidth="1"/>
    <col min="39" max="39" width="13.6666666666667" customWidth="1"/>
    <col min="40" max="40" width="16.2777777777778" customWidth="1"/>
    <col min="41" max="41" width="18.1851851851852" customWidth="1"/>
    <col min="43" max="43" width="11.4444444444444" customWidth="1"/>
    <col min="44" max="44" width="9.66666666666667" customWidth="1"/>
    <col min="45" max="45" width="13.6666666666667" customWidth="1"/>
    <col min="46" max="46" width="16.2777777777778" customWidth="1"/>
    <col min="47" max="47" width="18.1851851851852" customWidth="1"/>
    <col min="49" max="49" width="11.4444444444444" customWidth="1"/>
    <col min="50" max="50" width="9.66666666666667" customWidth="1"/>
    <col min="51" max="51" width="13.6666666666667" customWidth="1"/>
    <col min="52" max="52" width="16.2777777777778" customWidth="1"/>
    <col min="53" max="53" width="18.1851851851852" customWidth="1"/>
    <col min="55" max="55" width="11.4444444444444" customWidth="1"/>
    <col min="56" max="56" width="9.66666666666667" customWidth="1"/>
    <col min="57" max="57" width="13.6666666666667" customWidth="1"/>
    <col min="58" max="58" width="16.2777777777778" customWidth="1"/>
    <col min="59" max="59" width="18.1851851851852" customWidth="1"/>
  </cols>
  <sheetData>
    <row r="1" spans="1:59">
      <c r="A1" s="132" t="s">
        <v>3955</v>
      </c>
      <c r="B1" s="133" t="s">
        <v>62</v>
      </c>
      <c r="C1" s="134">
        <f>C31*C29</f>
        <v>1.68787766262701</v>
      </c>
      <c r="D1" s="135" t="s">
        <v>3956</v>
      </c>
      <c r="E1" s="135"/>
      <c r="G1" s="132" t="s">
        <v>3955</v>
      </c>
      <c r="H1" s="133" t="s">
        <v>62</v>
      </c>
      <c r="I1" s="134">
        <f>I31*I29</f>
        <v>1.69161803264823</v>
      </c>
      <c r="J1" s="135" t="s">
        <v>3956</v>
      </c>
      <c r="K1" s="135"/>
      <c r="M1" s="132" t="s">
        <v>3955</v>
      </c>
      <c r="N1" s="133" t="s">
        <v>62</v>
      </c>
      <c r="O1" s="134">
        <f>O31*O29</f>
        <v>1.7139723022076</v>
      </c>
      <c r="P1" s="135" t="s">
        <v>3956</v>
      </c>
      <c r="Q1" s="135"/>
      <c r="S1" s="132" t="s">
        <v>3955</v>
      </c>
      <c r="T1" s="133" t="s">
        <v>62</v>
      </c>
      <c r="U1" s="134">
        <f>U31*U29</f>
        <v>1.73193162333951</v>
      </c>
      <c r="V1" s="135" t="s">
        <v>3956</v>
      </c>
      <c r="W1" s="135"/>
      <c r="Y1" s="132" t="s">
        <v>3955</v>
      </c>
      <c r="Z1" s="133" t="s">
        <v>62</v>
      </c>
      <c r="AA1" s="134">
        <f>AA31*AA29</f>
        <v>1.77273533061514</v>
      </c>
      <c r="AB1" s="135" t="s">
        <v>3956</v>
      </c>
      <c r="AC1" s="135"/>
      <c r="AE1" s="132" t="s">
        <v>3955</v>
      </c>
      <c r="AF1" s="133" t="s">
        <v>62</v>
      </c>
      <c r="AG1" s="134">
        <f>AG31*AG29</f>
        <v>1.77326973205895</v>
      </c>
      <c r="AH1" s="135" t="s">
        <v>3956</v>
      </c>
      <c r="AI1" s="135"/>
      <c r="AK1" s="132" t="s">
        <v>3955</v>
      </c>
      <c r="AL1" s="133" t="s">
        <v>62</v>
      </c>
      <c r="AM1" s="134">
        <f>AM31*AM29</f>
        <v>1.71564842932387</v>
      </c>
      <c r="AN1" s="135" t="s">
        <v>3956</v>
      </c>
      <c r="AO1" s="135"/>
      <c r="AQ1" s="132" t="s">
        <v>3955</v>
      </c>
      <c r="AR1" s="133" t="s">
        <v>62</v>
      </c>
      <c r="AS1" s="134">
        <f>AS31*AS29</f>
        <v>1.73265182361605</v>
      </c>
      <c r="AT1" s="135" t="s">
        <v>3956</v>
      </c>
      <c r="AU1" s="135"/>
      <c r="AW1" s="132" t="s">
        <v>3955</v>
      </c>
      <c r="AX1" s="133" t="s">
        <v>62</v>
      </c>
      <c r="AY1" s="134">
        <f>AY31*AY29</f>
        <v>1.71156676821963</v>
      </c>
      <c r="AZ1" s="135" t="s">
        <v>3956</v>
      </c>
      <c r="BA1" s="135"/>
      <c r="BC1" s="132" t="s">
        <v>3955</v>
      </c>
      <c r="BD1" s="133" t="s">
        <v>62</v>
      </c>
      <c r="BE1" s="134">
        <f>BE31*BE29</f>
        <v>1.67341611165033</v>
      </c>
      <c r="BF1" s="135" t="s">
        <v>3956</v>
      </c>
      <c r="BG1" s="135"/>
    </row>
    <row r="2" spans="1:59">
      <c r="A2" s="136"/>
      <c r="B2" s="137" t="s">
        <v>63</v>
      </c>
      <c r="C2" s="138">
        <f>C31*C30</f>
        <v>1.68819079043592</v>
      </c>
      <c r="D2" s="139">
        <v>0.237545234343398</v>
      </c>
      <c r="E2" s="135"/>
      <c r="G2" s="136"/>
      <c r="H2" s="137" t="s">
        <v>63</v>
      </c>
      <c r="I2" s="138">
        <f>I31*I30</f>
        <v>1.69324232064433</v>
      </c>
      <c r="J2" s="139">
        <v>0.23865942898536</v>
      </c>
      <c r="K2" s="135"/>
      <c r="M2" s="136"/>
      <c r="N2" s="137" t="s">
        <v>63</v>
      </c>
      <c r="O2" s="138">
        <f>O31*O30</f>
        <v>1.71540083440653</v>
      </c>
      <c r="P2" s="139">
        <v>0.24212410151402</v>
      </c>
      <c r="Q2" s="135"/>
      <c r="S2" s="136"/>
      <c r="T2" s="137" t="s">
        <v>63</v>
      </c>
      <c r="U2" s="138">
        <f>U31*U30</f>
        <v>1.73945876111897</v>
      </c>
      <c r="V2" s="139">
        <v>0.246405022669518</v>
      </c>
      <c r="W2" s="135"/>
      <c r="Y2" s="136"/>
      <c r="Z2" s="137" t="s">
        <v>63</v>
      </c>
      <c r="AA2" s="138">
        <f>AA31*AA30</f>
        <v>1.78132448999996</v>
      </c>
      <c r="AB2" s="139">
        <v>0.254418228223419</v>
      </c>
      <c r="AC2" s="135"/>
      <c r="AE2" s="136"/>
      <c r="AF2" s="137" t="s">
        <v>63</v>
      </c>
      <c r="AG2" s="138">
        <f>AG31*AG30</f>
        <v>1.7792508160486</v>
      </c>
      <c r="AH2" s="139">
        <v>0.256149207265694</v>
      </c>
      <c r="AI2" s="135"/>
      <c r="AK2" s="136"/>
      <c r="AL2" s="137" t="s">
        <v>63</v>
      </c>
      <c r="AM2" s="138">
        <f>AM31*AM30</f>
        <v>1.71175339837548</v>
      </c>
      <c r="AN2" s="139">
        <v>0.247947571946103</v>
      </c>
      <c r="AO2" s="135"/>
      <c r="AQ2" s="136"/>
      <c r="AR2" s="137" t="s">
        <v>63</v>
      </c>
      <c r="AS2" s="138">
        <f>AS31*AS30</f>
        <v>1.73404401589891</v>
      </c>
      <c r="AT2" s="139">
        <v>0.252470103108942</v>
      </c>
      <c r="AU2" s="135"/>
      <c r="AW2" s="136"/>
      <c r="AX2" s="137" t="s">
        <v>63</v>
      </c>
      <c r="AY2" s="138">
        <f>AY31*AY30</f>
        <v>1.71681792281488</v>
      </c>
      <c r="AZ2" s="139">
        <v>0.251051215709286</v>
      </c>
      <c r="BA2" s="135"/>
      <c r="BC2" s="136"/>
      <c r="BD2" s="137" t="s">
        <v>63</v>
      </c>
      <c r="BE2" s="138">
        <f>BE31*BE30</f>
        <v>1.67451589717965</v>
      </c>
      <c r="BF2" s="139">
        <v>0.245696767189406</v>
      </c>
      <c r="BG2" s="135"/>
    </row>
    <row r="3" spans="1:59">
      <c r="A3" s="140" t="s">
        <v>3957</v>
      </c>
      <c r="B3" s="141" t="s">
        <v>62</v>
      </c>
      <c r="C3" s="138">
        <f>1/C1</f>
        <v>0.59246</v>
      </c>
      <c r="D3" s="142"/>
      <c r="E3" s="142"/>
      <c r="G3" s="140" t="s">
        <v>3957</v>
      </c>
      <c r="H3" s="141" t="s">
        <v>62</v>
      </c>
      <c r="I3" s="138">
        <f>1/I1</f>
        <v>0.591149999999999</v>
      </c>
      <c r="J3" s="142"/>
      <c r="K3" s="142"/>
      <c r="M3" s="140" t="s">
        <v>3957</v>
      </c>
      <c r="N3" s="141" t="s">
        <v>62</v>
      </c>
      <c r="O3" s="138">
        <f>1/O1</f>
        <v>0.58344</v>
      </c>
      <c r="P3" s="142"/>
      <c r="Q3" s="142"/>
      <c r="S3" s="140" t="s">
        <v>3957</v>
      </c>
      <c r="T3" s="141" t="s">
        <v>62</v>
      </c>
      <c r="U3" s="138">
        <f>1/U1</f>
        <v>0.577390000000001</v>
      </c>
      <c r="V3" s="142"/>
      <c r="W3" s="142"/>
      <c r="Y3" s="140" t="s">
        <v>3957</v>
      </c>
      <c r="Z3" s="141" t="s">
        <v>62</v>
      </c>
      <c r="AA3" s="138">
        <f>1/AA1</f>
        <v>0.5641</v>
      </c>
      <c r="AB3" s="142"/>
      <c r="AC3" s="142"/>
      <c r="AE3" s="140" t="s">
        <v>3957</v>
      </c>
      <c r="AF3" s="141" t="s">
        <v>62</v>
      </c>
      <c r="AG3" s="138">
        <f>1/AG1</f>
        <v>0.563929999999999</v>
      </c>
      <c r="AH3" s="142"/>
      <c r="AI3" s="142"/>
      <c r="AK3" s="140" t="s">
        <v>3957</v>
      </c>
      <c r="AL3" s="141" t="s">
        <v>62</v>
      </c>
      <c r="AM3" s="138">
        <f>1/AM1</f>
        <v>0.582869999999999</v>
      </c>
      <c r="AN3" s="142"/>
      <c r="AO3" s="142"/>
      <c r="AQ3" s="140" t="s">
        <v>3957</v>
      </c>
      <c r="AR3" s="141" t="s">
        <v>62</v>
      </c>
      <c r="AS3" s="138">
        <f>1/AS1</f>
        <v>0.577149999999999</v>
      </c>
      <c r="AT3" s="142"/>
      <c r="AU3" s="142"/>
      <c r="AW3" s="140" t="s">
        <v>3957</v>
      </c>
      <c r="AX3" s="141" t="s">
        <v>62</v>
      </c>
      <c r="AY3" s="138">
        <f>1/AY1</f>
        <v>0.58426</v>
      </c>
      <c r="AZ3" s="142"/>
      <c r="BA3" s="142"/>
      <c r="BC3" s="140" t="s">
        <v>3957</v>
      </c>
      <c r="BD3" s="141" t="s">
        <v>62</v>
      </c>
      <c r="BE3" s="138">
        <f>1/BE1</f>
        <v>0.597579999999999</v>
      </c>
      <c r="BF3" s="142"/>
      <c r="BG3" s="142"/>
    </row>
    <row r="4" spans="1:59">
      <c r="A4" s="136"/>
      <c r="B4" s="137" t="s">
        <v>63</v>
      </c>
      <c r="C4" s="138">
        <f>1/C2</f>
        <v>0.592350109753757</v>
      </c>
      <c r="D4" s="142"/>
      <c r="E4" s="142"/>
      <c r="G4" s="136"/>
      <c r="H4" s="137" t="s">
        <v>63</v>
      </c>
      <c r="I4" s="138">
        <f>1/I2</f>
        <v>0.590582923547217</v>
      </c>
      <c r="J4" s="142"/>
      <c r="K4" s="142"/>
      <c r="M4" s="136"/>
      <c r="N4" s="137" t="s">
        <v>63</v>
      </c>
      <c r="O4" s="138">
        <f>1/O2</f>
        <v>0.582954129403794</v>
      </c>
      <c r="P4" s="142"/>
      <c r="Q4" s="142"/>
      <c r="S4" s="136"/>
      <c r="T4" s="137" t="s">
        <v>63</v>
      </c>
      <c r="U4" s="138">
        <f>1/U2</f>
        <v>0.574891467594618</v>
      </c>
      <c r="V4" s="142"/>
      <c r="W4" s="142"/>
      <c r="Y4" s="136"/>
      <c r="Z4" s="137" t="s">
        <v>63</v>
      </c>
      <c r="AA4" s="138">
        <f>1/AA2</f>
        <v>0.561380032449911</v>
      </c>
      <c r="AB4" s="142"/>
      <c r="AC4" s="142"/>
      <c r="AE4" s="136"/>
      <c r="AF4" s="137" t="s">
        <v>63</v>
      </c>
      <c r="AG4" s="138">
        <f>1/AG2</f>
        <v>0.562034307350114</v>
      </c>
      <c r="AH4" s="142"/>
      <c r="AI4" s="142"/>
      <c r="AK4" s="136"/>
      <c r="AL4" s="137" t="s">
        <v>63</v>
      </c>
      <c r="AM4" s="138">
        <f>1/AM2</f>
        <v>0.584196298923105</v>
      </c>
      <c r="AN4" s="142"/>
      <c r="AO4" s="142"/>
      <c r="AQ4" s="136"/>
      <c r="AR4" s="137" t="s">
        <v>63</v>
      </c>
      <c r="AS4" s="138">
        <f>1/AS2</f>
        <v>0.576686630115103</v>
      </c>
      <c r="AT4" s="142"/>
      <c r="AU4" s="142"/>
      <c r="AW4" s="136"/>
      <c r="AX4" s="137" t="s">
        <v>63</v>
      </c>
      <c r="AY4" s="138">
        <f>1/AY2</f>
        <v>0.5824729499331</v>
      </c>
      <c r="AZ4" s="142"/>
      <c r="BA4" s="142"/>
      <c r="BC4" s="136"/>
      <c r="BD4" s="137" t="s">
        <v>63</v>
      </c>
      <c r="BE4" s="138">
        <f>1/BE2</f>
        <v>0.597187522485918</v>
      </c>
      <c r="BF4" s="142"/>
      <c r="BG4" s="142"/>
    </row>
    <row r="5" spans="1:59">
      <c r="A5" s="143" t="s">
        <v>72</v>
      </c>
      <c r="B5" s="144" t="s">
        <v>966</v>
      </c>
      <c r="C5" s="145"/>
      <c r="D5" s="146" t="s">
        <v>3956</v>
      </c>
      <c r="E5" s="143" t="s">
        <v>3958</v>
      </c>
      <c r="G5" s="143" t="s">
        <v>72</v>
      </c>
      <c r="H5" s="144" t="s">
        <v>966</v>
      </c>
      <c r="I5" s="145"/>
      <c r="J5" s="146" t="s">
        <v>3956</v>
      </c>
      <c r="K5" s="143" t="s">
        <v>3958</v>
      </c>
      <c r="M5" s="143" t="s">
        <v>72</v>
      </c>
      <c r="N5" s="144" t="s">
        <v>966</v>
      </c>
      <c r="O5" s="145"/>
      <c r="P5" s="146" t="s">
        <v>3956</v>
      </c>
      <c r="Q5" s="143" t="s">
        <v>3958</v>
      </c>
      <c r="S5" s="143" t="s">
        <v>72</v>
      </c>
      <c r="T5" s="144" t="s">
        <v>966</v>
      </c>
      <c r="U5" s="145"/>
      <c r="V5" s="146" t="s">
        <v>3956</v>
      </c>
      <c r="W5" s="143" t="s">
        <v>3958</v>
      </c>
      <c r="Y5" s="143" t="s">
        <v>72</v>
      </c>
      <c r="Z5" s="144" t="s">
        <v>966</v>
      </c>
      <c r="AA5" s="145"/>
      <c r="AB5" s="146" t="s">
        <v>3956</v>
      </c>
      <c r="AC5" s="143" t="s">
        <v>3958</v>
      </c>
      <c r="AE5" s="143" t="s">
        <v>72</v>
      </c>
      <c r="AF5" s="144" t="s">
        <v>966</v>
      </c>
      <c r="AG5" s="145"/>
      <c r="AH5" s="146" t="s">
        <v>3956</v>
      </c>
      <c r="AI5" s="143" t="s">
        <v>3958</v>
      </c>
      <c r="AK5" s="143" t="s">
        <v>72</v>
      </c>
      <c r="AL5" s="144" t="s">
        <v>966</v>
      </c>
      <c r="AM5" s="145"/>
      <c r="AN5" s="146" t="s">
        <v>3956</v>
      </c>
      <c r="AO5" s="143" t="s">
        <v>3958</v>
      </c>
      <c r="AQ5" s="143" t="s">
        <v>72</v>
      </c>
      <c r="AR5" s="144" t="s">
        <v>966</v>
      </c>
      <c r="AS5" s="145"/>
      <c r="AT5" s="146" t="s">
        <v>3956</v>
      </c>
      <c r="AU5" s="143" t="s">
        <v>3958</v>
      </c>
      <c r="AW5" s="143" t="s">
        <v>72</v>
      </c>
      <c r="AX5" s="144" t="s">
        <v>966</v>
      </c>
      <c r="AY5" s="145"/>
      <c r="AZ5" s="146" t="s">
        <v>3956</v>
      </c>
      <c r="BA5" s="143" t="s">
        <v>3958</v>
      </c>
      <c r="BC5" s="143" t="s">
        <v>72</v>
      </c>
      <c r="BD5" s="144" t="s">
        <v>966</v>
      </c>
      <c r="BE5" s="145"/>
      <c r="BF5" s="146" t="s">
        <v>3956</v>
      </c>
      <c r="BG5" s="143" t="s">
        <v>3958</v>
      </c>
    </row>
    <row r="6" spans="1:59">
      <c r="A6" s="147">
        <v>45930</v>
      </c>
      <c r="B6" s="152">
        <v>710.55</v>
      </c>
      <c r="C6" s="149">
        <f t="shared" ref="C6:C27" si="0">B6/100</f>
        <v>7.1055</v>
      </c>
      <c r="D6" s="150">
        <f>D$2</f>
        <v>0.237545234343398</v>
      </c>
      <c r="E6" s="151">
        <f>1/(C6*D6)</f>
        <v>0.59246</v>
      </c>
      <c r="G6" s="147">
        <v>45961</v>
      </c>
      <c r="H6" s="148">
        <v>708.8</v>
      </c>
      <c r="I6" s="149">
        <f t="shared" ref="I6:I27" si="1">H6/100</f>
        <v>7.088</v>
      </c>
      <c r="J6" s="150">
        <f>J$2</f>
        <v>0.23865942898536</v>
      </c>
      <c r="K6" s="151">
        <f t="shared" ref="K6:K27" si="2">1/(I6*J6)</f>
        <v>0.591149999999999</v>
      </c>
      <c r="M6" s="147">
        <v>45989</v>
      </c>
      <c r="N6" s="148">
        <v>707.89</v>
      </c>
      <c r="O6" s="149">
        <f t="shared" ref="O6:O25" si="3">N6/100</f>
        <v>7.0789</v>
      </c>
      <c r="P6" s="150">
        <f>P$2</f>
        <v>0.24212410151402</v>
      </c>
      <c r="Q6" s="151">
        <f t="shared" ref="Q6:Q25" si="4">1/(O6*P6)</f>
        <v>0.58344</v>
      </c>
      <c r="S6" s="147">
        <v>46022</v>
      </c>
      <c r="T6" s="148">
        <v>702.88</v>
      </c>
      <c r="U6" s="149">
        <f t="shared" ref="U6:U28" si="5">T6/100</f>
        <v>7.0288</v>
      </c>
      <c r="V6" s="150">
        <f>V$2</f>
        <v>0.246405022669518</v>
      </c>
      <c r="W6" s="151">
        <f t="shared" ref="W6:W28" si="6">1/(U6*V6)</f>
        <v>0.577390000000001</v>
      </c>
      <c r="Y6" s="147">
        <v>46052</v>
      </c>
      <c r="Z6" s="148">
        <v>696.78</v>
      </c>
      <c r="AA6" s="149">
        <f t="shared" ref="AA6:AA28" si="7">Z6/100</f>
        <v>6.9678</v>
      </c>
      <c r="AB6" s="150">
        <f>AB$2</f>
        <v>0.254418228223419</v>
      </c>
      <c r="AC6" s="151">
        <f t="shared" ref="AC6:AC28" si="8">1/(AA6*AB6)</f>
        <v>0.5641</v>
      </c>
      <c r="AE6" s="147">
        <v>46080</v>
      </c>
      <c r="AF6" s="148">
        <v>692.28</v>
      </c>
      <c r="AG6" s="149">
        <f t="shared" ref="AG6:AG25" si="9">AF6/100</f>
        <v>6.9228</v>
      </c>
      <c r="AH6" s="150">
        <f>AH$2</f>
        <v>0.256149207265694</v>
      </c>
      <c r="AI6" s="151">
        <f t="shared" ref="AI6:AI25" si="10">1/(AG6*AH6)</f>
        <v>0.563929999999999</v>
      </c>
      <c r="AK6" s="147">
        <v>46112</v>
      </c>
      <c r="AL6" s="148">
        <v>691.94</v>
      </c>
      <c r="AM6" s="149">
        <f t="shared" ref="AM6:AM19" si="11">AL6/100</f>
        <v>6.9194</v>
      </c>
      <c r="AN6" s="150">
        <f>AN$2</f>
        <v>0.247947571946103</v>
      </c>
      <c r="AO6" s="151">
        <f t="shared" ref="AO6:AO19" si="12">1/(AM6*AN6)</f>
        <v>0.582869999999999</v>
      </c>
      <c r="AQ6" s="147">
        <v>46142</v>
      </c>
      <c r="AR6" s="148">
        <v>686.28</v>
      </c>
      <c r="AS6" s="149">
        <f t="shared" ref="AS6:AS27" si="13">AR6/100</f>
        <v>6.8628</v>
      </c>
      <c r="AT6" s="150">
        <f>AT$2</f>
        <v>0.252470103108942</v>
      </c>
      <c r="AU6" s="151">
        <f t="shared" ref="AU6:AU27" si="14">1/(AS6*AT6)</f>
        <v>0.577149999999999</v>
      </c>
      <c r="AW6" s="147">
        <v>46171</v>
      </c>
      <c r="AX6" s="148">
        <v>681.76</v>
      </c>
      <c r="AY6" s="149">
        <f t="shared" ref="AY6:AY26" si="15">AX6/100</f>
        <v>6.8176</v>
      </c>
      <c r="AZ6" s="150">
        <f>AZ$2</f>
        <v>0.251051215709286</v>
      </c>
      <c r="BA6" s="151">
        <f t="shared" ref="BA6:BA26" si="16">1/(AY6*AZ6)</f>
        <v>0.58426</v>
      </c>
      <c r="BC6" s="147">
        <v>46203</v>
      </c>
      <c r="BD6" s="148">
        <v>681.09</v>
      </c>
      <c r="BE6" s="149">
        <f t="shared" ref="BE6:BE26" si="17">BD6/100</f>
        <v>6.8109</v>
      </c>
      <c r="BF6" s="150">
        <f>BF$2</f>
        <v>0.245696767189406</v>
      </c>
      <c r="BG6" s="151">
        <f t="shared" ref="BG6:BG26" si="18">1/(BE6*BF6)</f>
        <v>0.597579999999999</v>
      </c>
    </row>
    <row r="7" spans="1:59">
      <c r="A7" s="147">
        <v>45929</v>
      </c>
      <c r="B7" s="152">
        <v>710.89</v>
      </c>
      <c r="C7" s="149">
        <f t="shared" si="0"/>
        <v>7.1089</v>
      </c>
      <c r="D7" s="150">
        <f>D$2</f>
        <v>0.237545234343398</v>
      </c>
      <c r="E7" s="151">
        <f t="shared" ref="E6:E27" si="19">1/(C7*D7)</f>
        <v>0.592176641955858</v>
      </c>
      <c r="G7" s="147">
        <v>45960</v>
      </c>
      <c r="H7" s="148">
        <v>708.64</v>
      </c>
      <c r="I7" s="149">
        <f t="shared" si="1"/>
        <v>7.0864</v>
      </c>
      <c r="J7" s="150">
        <f>J$2</f>
        <v>0.23865942898536</v>
      </c>
      <c r="K7" s="151">
        <f t="shared" si="2"/>
        <v>0.59128347256717</v>
      </c>
      <c r="M7" s="147">
        <v>45988</v>
      </c>
      <c r="N7" s="148">
        <v>707.79</v>
      </c>
      <c r="O7" s="149">
        <f t="shared" si="3"/>
        <v>7.0779</v>
      </c>
      <c r="P7" s="150">
        <f>P$2</f>
        <v>0.24212410151402</v>
      </c>
      <c r="Q7" s="151">
        <f t="shared" si="4"/>
        <v>0.583522431229602</v>
      </c>
      <c r="S7" s="147">
        <v>46021</v>
      </c>
      <c r="T7" s="148">
        <v>703.48</v>
      </c>
      <c r="U7" s="149">
        <f t="shared" si="5"/>
        <v>7.0348</v>
      </c>
      <c r="V7" s="150">
        <f>V$2</f>
        <v>0.246405022669518</v>
      </c>
      <c r="W7" s="151">
        <f t="shared" si="6"/>
        <v>0.576897542502986</v>
      </c>
      <c r="Y7" s="147">
        <v>46051</v>
      </c>
      <c r="Z7" s="148">
        <v>697.71</v>
      </c>
      <c r="AA7" s="149">
        <f t="shared" si="7"/>
        <v>6.9771</v>
      </c>
      <c r="AB7" s="150">
        <f>AB$2</f>
        <v>0.254418228223419</v>
      </c>
      <c r="AC7" s="151">
        <f t="shared" si="8"/>
        <v>0.563348093047255</v>
      </c>
      <c r="AE7" s="147">
        <v>46079</v>
      </c>
      <c r="AF7" s="148">
        <v>692.28</v>
      </c>
      <c r="AG7" s="149">
        <f t="shared" si="9"/>
        <v>6.9228</v>
      </c>
      <c r="AH7" s="150">
        <f>AH$2</f>
        <v>0.256149207265694</v>
      </c>
      <c r="AI7" s="151">
        <f t="shared" si="10"/>
        <v>0.563929999999999</v>
      </c>
      <c r="AK7" s="147">
        <v>46111</v>
      </c>
      <c r="AL7" s="148">
        <v>692.23</v>
      </c>
      <c r="AM7" s="149">
        <f t="shared" si="11"/>
        <v>6.9223</v>
      </c>
      <c r="AN7" s="150">
        <f>AN$2</f>
        <v>0.247947571946103</v>
      </c>
      <c r="AO7" s="151">
        <f t="shared" si="12"/>
        <v>0.58262581483033</v>
      </c>
      <c r="AQ7" s="147">
        <v>46141</v>
      </c>
      <c r="AR7" s="148">
        <v>686.08</v>
      </c>
      <c r="AS7" s="149">
        <f t="shared" si="13"/>
        <v>6.8608</v>
      </c>
      <c r="AT7" s="150">
        <f>AT$2</f>
        <v>0.252470103108942</v>
      </c>
      <c r="AU7" s="151">
        <f t="shared" si="14"/>
        <v>0.577318245685633</v>
      </c>
      <c r="AW7" s="147">
        <v>46170</v>
      </c>
      <c r="AX7" s="148">
        <v>682.4</v>
      </c>
      <c r="AY7" s="149">
        <f t="shared" si="15"/>
        <v>6.824</v>
      </c>
      <c r="AZ7" s="150">
        <f>AZ$2</f>
        <v>0.251051215709286</v>
      </c>
      <c r="BA7" s="151">
        <f t="shared" si="16"/>
        <v>0.583712042203986</v>
      </c>
      <c r="BC7" s="147">
        <v>46202</v>
      </c>
      <c r="BD7" s="148">
        <v>681.75</v>
      </c>
      <c r="BE7" s="149">
        <f t="shared" si="17"/>
        <v>6.8175</v>
      </c>
      <c r="BF7" s="150">
        <f>BF$2</f>
        <v>0.245696767189406</v>
      </c>
      <c r="BG7" s="151">
        <f t="shared" si="18"/>
        <v>0.59700148470847</v>
      </c>
    </row>
    <row r="8" spans="1:59">
      <c r="A8" s="147">
        <v>45926</v>
      </c>
      <c r="B8" s="152">
        <v>711.52</v>
      </c>
      <c r="C8" s="149">
        <f t="shared" si="0"/>
        <v>7.1152</v>
      </c>
      <c r="D8" s="150">
        <f>D$2</f>
        <v>0.237545234343398</v>
      </c>
      <c r="E8" s="151">
        <f t="shared" si="19"/>
        <v>0.591652311951877</v>
      </c>
      <c r="G8" s="147">
        <v>45959</v>
      </c>
      <c r="H8" s="148">
        <v>708.43</v>
      </c>
      <c r="I8" s="149">
        <f t="shared" si="1"/>
        <v>7.0843</v>
      </c>
      <c r="J8" s="150">
        <f>J$2</f>
        <v>0.23865942898536</v>
      </c>
      <c r="K8" s="151">
        <f t="shared" si="2"/>
        <v>0.591458746806317</v>
      </c>
      <c r="M8" s="147">
        <v>45987</v>
      </c>
      <c r="N8" s="148">
        <v>707.96</v>
      </c>
      <c r="O8" s="149">
        <f t="shared" si="3"/>
        <v>7.0796</v>
      </c>
      <c r="P8" s="150">
        <f>P$2</f>
        <v>0.24212410151402</v>
      </c>
      <c r="Q8" s="151">
        <f t="shared" si="4"/>
        <v>0.583382311995028</v>
      </c>
      <c r="S8" s="147">
        <v>46020</v>
      </c>
      <c r="T8" s="148">
        <v>703.31</v>
      </c>
      <c r="U8" s="149">
        <f t="shared" si="5"/>
        <v>7.0331</v>
      </c>
      <c r="V8" s="150">
        <f>V$2</f>
        <v>0.246405022669518</v>
      </c>
      <c r="W8" s="151">
        <f t="shared" si="6"/>
        <v>0.577036986819469</v>
      </c>
      <c r="Y8" s="147">
        <v>46050</v>
      </c>
      <c r="Z8" s="148">
        <v>697.55</v>
      </c>
      <c r="AA8" s="149">
        <f t="shared" si="7"/>
        <v>6.9755</v>
      </c>
      <c r="AB8" s="150">
        <f>AB$2</f>
        <v>0.254418228223419</v>
      </c>
      <c r="AC8" s="151">
        <f t="shared" si="8"/>
        <v>0.563477310587055</v>
      </c>
      <c r="AE8" s="147">
        <v>46078</v>
      </c>
      <c r="AF8" s="148">
        <v>693.21</v>
      </c>
      <c r="AG8" s="149">
        <f t="shared" si="9"/>
        <v>6.9321</v>
      </c>
      <c r="AH8" s="150">
        <f>AH$2</f>
        <v>0.256149207265694</v>
      </c>
      <c r="AI8" s="151">
        <f t="shared" si="10"/>
        <v>0.563173440083091</v>
      </c>
      <c r="AK8" s="147">
        <v>46108</v>
      </c>
      <c r="AL8" s="148">
        <v>691.41</v>
      </c>
      <c r="AM8" s="149">
        <f t="shared" si="11"/>
        <v>6.9141</v>
      </c>
      <c r="AN8" s="150">
        <f>AN$2</f>
        <v>0.247947571946103</v>
      </c>
      <c r="AO8" s="151">
        <f t="shared" si="12"/>
        <v>0.583316798715667</v>
      </c>
      <c r="AQ8" s="147">
        <v>46140</v>
      </c>
      <c r="AR8" s="148">
        <v>685.89</v>
      </c>
      <c r="AS8" s="149">
        <f t="shared" si="13"/>
        <v>6.8589</v>
      </c>
      <c r="AT8" s="150">
        <f>AT$2</f>
        <v>0.252470103108942</v>
      </c>
      <c r="AU8" s="151">
        <f t="shared" si="14"/>
        <v>0.577478169968944</v>
      </c>
      <c r="AW8" s="147">
        <v>46169</v>
      </c>
      <c r="AX8" s="148">
        <v>682.91</v>
      </c>
      <c r="AY8" s="149">
        <f t="shared" si="15"/>
        <v>6.8291</v>
      </c>
      <c r="AZ8" s="150">
        <f>AZ$2</f>
        <v>0.251051215709286</v>
      </c>
      <c r="BA8" s="151">
        <f t="shared" si="16"/>
        <v>0.583276123647333</v>
      </c>
      <c r="BC8" s="147">
        <v>46199</v>
      </c>
      <c r="BD8" s="148">
        <v>681.66</v>
      </c>
      <c r="BE8" s="149">
        <f t="shared" si="17"/>
        <v>6.8166</v>
      </c>
      <c r="BF8" s="150">
        <f>BF$2</f>
        <v>0.245696767189406</v>
      </c>
      <c r="BG8" s="151">
        <f t="shared" si="18"/>
        <v>0.597080307191268</v>
      </c>
    </row>
    <row r="9" spans="1:59">
      <c r="A9" s="147">
        <v>45925</v>
      </c>
      <c r="B9" s="152">
        <v>711.18</v>
      </c>
      <c r="C9" s="149">
        <f t="shared" si="0"/>
        <v>7.1118</v>
      </c>
      <c r="D9" s="150">
        <f>D$2</f>
        <v>0.237545234343398</v>
      </c>
      <c r="E9" s="151">
        <f t="shared" si="19"/>
        <v>0.591935168311819</v>
      </c>
      <c r="G9" s="147">
        <v>45958</v>
      </c>
      <c r="H9" s="148">
        <v>708.56</v>
      </c>
      <c r="I9" s="149">
        <f t="shared" si="1"/>
        <v>7.0856</v>
      </c>
      <c r="J9" s="150">
        <f>J$2</f>
        <v>0.23865942898536</v>
      </c>
      <c r="K9" s="151">
        <f t="shared" si="2"/>
        <v>0.591350231455345</v>
      </c>
      <c r="M9" s="147">
        <v>45986</v>
      </c>
      <c r="N9" s="148">
        <v>708.26</v>
      </c>
      <c r="O9" s="149">
        <f t="shared" si="3"/>
        <v>7.0826</v>
      </c>
      <c r="P9" s="150">
        <f>P$2</f>
        <v>0.24212410151402</v>
      </c>
      <c r="Q9" s="151">
        <f t="shared" si="4"/>
        <v>0.583135206844944</v>
      </c>
      <c r="S9" s="147">
        <v>46017</v>
      </c>
      <c r="T9" s="148">
        <v>703.58</v>
      </c>
      <c r="U9" s="149">
        <f t="shared" si="5"/>
        <v>7.0358</v>
      </c>
      <c r="V9" s="150">
        <f>V$2</f>
        <v>0.246405022669518</v>
      </c>
      <c r="W9" s="151">
        <f t="shared" si="6"/>
        <v>0.576815547912107</v>
      </c>
      <c r="Y9" s="147">
        <v>46049</v>
      </c>
      <c r="Z9" s="148">
        <v>698.58</v>
      </c>
      <c r="AA9" s="149">
        <f t="shared" si="7"/>
        <v>6.9858</v>
      </c>
      <c r="AB9" s="150">
        <f>AB$2</f>
        <v>0.254418228223419</v>
      </c>
      <c r="AC9" s="151">
        <f t="shared" si="8"/>
        <v>0.562646508631796</v>
      </c>
      <c r="AE9" s="147">
        <v>46077</v>
      </c>
      <c r="AF9" s="148">
        <v>694.14</v>
      </c>
      <c r="AG9" s="149">
        <f t="shared" si="9"/>
        <v>6.9414</v>
      </c>
      <c r="AH9" s="150">
        <f>AH$2</f>
        <v>0.256149207265694</v>
      </c>
      <c r="AI9" s="151">
        <f t="shared" si="10"/>
        <v>0.562418907425014</v>
      </c>
      <c r="AK9" s="147">
        <v>46107</v>
      </c>
      <c r="AL9" s="148">
        <v>690.56</v>
      </c>
      <c r="AM9" s="149">
        <f t="shared" si="11"/>
        <v>6.9056</v>
      </c>
      <c r="AN9" s="150">
        <f>AN$2</f>
        <v>0.247947571946103</v>
      </c>
      <c r="AO9" s="151">
        <f t="shared" si="12"/>
        <v>0.584034794659406</v>
      </c>
      <c r="AQ9" s="147">
        <v>46139</v>
      </c>
      <c r="AR9" s="148">
        <v>685.79</v>
      </c>
      <c r="AS9" s="149">
        <f t="shared" si="13"/>
        <v>6.8579</v>
      </c>
      <c r="AT9" s="150">
        <f>AT$2</f>
        <v>0.252470103108942</v>
      </c>
      <c r="AU9" s="151">
        <f t="shared" si="14"/>
        <v>0.577562376237623</v>
      </c>
      <c r="AW9" s="147">
        <v>46168</v>
      </c>
      <c r="AX9" s="148">
        <v>682.88</v>
      </c>
      <c r="AY9" s="149">
        <f t="shared" si="15"/>
        <v>6.8288</v>
      </c>
      <c r="AZ9" s="150">
        <f>AZ$2</f>
        <v>0.251051215709286</v>
      </c>
      <c r="BA9" s="151">
        <f t="shared" si="16"/>
        <v>0.583301747891284</v>
      </c>
      <c r="BC9" s="147">
        <v>46198</v>
      </c>
      <c r="BD9" s="148">
        <v>682.09</v>
      </c>
      <c r="BE9" s="149">
        <f t="shared" si="17"/>
        <v>6.8209</v>
      </c>
      <c r="BF9" s="150">
        <f>BF$2</f>
        <v>0.245696767189406</v>
      </c>
      <c r="BG9" s="151">
        <f t="shared" si="18"/>
        <v>0.596703898605755</v>
      </c>
    </row>
    <row r="10" spans="1:59">
      <c r="A10" s="147">
        <v>45924</v>
      </c>
      <c r="B10" s="152">
        <v>710.77</v>
      </c>
      <c r="C10" s="149">
        <f t="shared" si="0"/>
        <v>7.1077</v>
      </c>
      <c r="D10" s="150">
        <f>D$2</f>
        <v>0.237545234343398</v>
      </c>
      <c r="E10" s="151">
        <f t="shared" si="19"/>
        <v>0.592276619722273</v>
      </c>
      <c r="G10" s="147">
        <v>45957</v>
      </c>
      <c r="H10" s="148">
        <v>708.81</v>
      </c>
      <c r="I10" s="149">
        <f t="shared" si="1"/>
        <v>7.0881</v>
      </c>
      <c r="J10" s="150">
        <f>J$2</f>
        <v>0.23865942898536</v>
      </c>
      <c r="K10" s="151">
        <f t="shared" si="2"/>
        <v>0.591141659965293</v>
      </c>
      <c r="M10" s="147">
        <v>45985</v>
      </c>
      <c r="N10" s="148">
        <v>708.47</v>
      </c>
      <c r="O10" s="149">
        <f t="shared" si="3"/>
        <v>7.0847</v>
      </c>
      <c r="P10" s="150">
        <f>P$2</f>
        <v>0.24212410151402</v>
      </c>
      <c r="Q10" s="151">
        <f t="shared" si="4"/>
        <v>0.582962357756856</v>
      </c>
      <c r="S10" s="147">
        <v>46016</v>
      </c>
      <c r="T10" s="148">
        <v>703.92</v>
      </c>
      <c r="U10" s="149">
        <f t="shared" si="5"/>
        <v>7.0392</v>
      </c>
      <c r="V10" s="150">
        <f>V$2</f>
        <v>0.246405022669518</v>
      </c>
      <c r="W10" s="151">
        <f t="shared" si="6"/>
        <v>0.576536940561428</v>
      </c>
      <c r="Y10" s="147">
        <v>46048</v>
      </c>
      <c r="Z10" s="148">
        <v>698.43</v>
      </c>
      <c r="AA10" s="149">
        <f t="shared" si="7"/>
        <v>6.9843</v>
      </c>
      <c r="AB10" s="150">
        <f>AB$2</f>
        <v>0.254418228223419</v>
      </c>
      <c r="AC10" s="151">
        <f t="shared" si="8"/>
        <v>0.562767346763455</v>
      </c>
      <c r="AE10" s="147">
        <v>46066</v>
      </c>
      <c r="AF10" s="148">
        <v>693.98</v>
      </c>
      <c r="AG10" s="149">
        <f t="shared" si="9"/>
        <v>6.9398</v>
      </c>
      <c r="AH10" s="150">
        <f>AH$2</f>
        <v>0.256149207265694</v>
      </c>
      <c r="AI10" s="151">
        <f t="shared" si="10"/>
        <v>0.562548575463269</v>
      </c>
      <c r="AK10" s="147">
        <v>46106</v>
      </c>
      <c r="AL10" s="148">
        <v>689.11</v>
      </c>
      <c r="AM10" s="149">
        <f t="shared" si="11"/>
        <v>6.8911</v>
      </c>
      <c r="AN10" s="150">
        <f>AN$2</f>
        <v>0.247947571946103</v>
      </c>
      <c r="AO10" s="151">
        <f t="shared" si="12"/>
        <v>0.585263699264268</v>
      </c>
      <c r="AQ10" s="147">
        <v>46136</v>
      </c>
      <c r="AR10" s="148">
        <v>686.74</v>
      </c>
      <c r="AS10" s="149">
        <f t="shared" si="13"/>
        <v>6.8674</v>
      </c>
      <c r="AT10" s="150">
        <f>AT$2</f>
        <v>0.252470103108942</v>
      </c>
      <c r="AU10" s="151">
        <f t="shared" si="14"/>
        <v>0.57676340682063</v>
      </c>
      <c r="AW10" s="147">
        <v>46167</v>
      </c>
      <c r="AX10" s="148">
        <v>683.18</v>
      </c>
      <c r="AY10" s="149">
        <f t="shared" si="15"/>
        <v>6.8318</v>
      </c>
      <c r="AZ10" s="150">
        <f>AZ$2</f>
        <v>0.251051215709286</v>
      </c>
      <c r="BA10" s="151">
        <f t="shared" si="16"/>
        <v>0.583045606721508</v>
      </c>
      <c r="BC10" s="147">
        <v>46197</v>
      </c>
      <c r="BD10" s="148">
        <v>681.95</v>
      </c>
      <c r="BE10" s="149">
        <f t="shared" si="17"/>
        <v>6.8195</v>
      </c>
      <c r="BF10" s="150">
        <f>BF$2</f>
        <v>0.245696767189406</v>
      </c>
      <c r="BG10" s="151">
        <f t="shared" si="18"/>
        <v>0.596826398123029</v>
      </c>
    </row>
    <row r="11" spans="1:59">
      <c r="A11" s="147">
        <v>45923</v>
      </c>
      <c r="B11" s="152">
        <v>710.57</v>
      </c>
      <c r="C11" s="149">
        <f t="shared" si="0"/>
        <v>7.1057</v>
      </c>
      <c r="D11" s="150">
        <f>D$2</f>
        <v>0.237545234343398</v>
      </c>
      <c r="E11" s="151">
        <f t="shared" si="19"/>
        <v>0.59244332437339</v>
      </c>
      <c r="G11" s="147">
        <v>45954</v>
      </c>
      <c r="H11" s="148">
        <v>709.28</v>
      </c>
      <c r="I11" s="149">
        <f t="shared" si="1"/>
        <v>7.0928</v>
      </c>
      <c r="J11" s="150">
        <f>J$2</f>
        <v>0.23865942898536</v>
      </c>
      <c r="K11" s="151">
        <f t="shared" si="2"/>
        <v>0.590749943604781</v>
      </c>
      <c r="M11" s="147">
        <v>45982</v>
      </c>
      <c r="N11" s="148">
        <v>708.75</v>
      </c>
      <c r="O11" s="149">
        <f t="shared" si="3"/>
        <v>7.0875</v>
      </c>
      <c r="P11" s="150">
        <f>P$2</f>
        <v>0.24212410151402</v>
      </c>
      <c r="Q11" s="151">
        <f t="shared" si="4"/>
        <v>0.582732051640212</v>
      </c>
      <c r="S11" s="147">
        <v>46015</v>
      </c>
      <c r="T11" s="148">
        <v>704.71</v>
      </c>
      <c r="U11" s="149">
        <f t="shared" si="5"/>
        <v>7.0471</v>
      </c>
      <c r="V11" s="150">
        <f>V$2</f>
        <v>0.246405022669518</v>
      </c>
      <c r="W11" s="151">
        <f t="shared" si="6"/>
        <v>0.57589062621504</v>
      </c>
      <c r="Y11" s="147">
        <v>46045</v>
      </c>
      <c r="Z11" s="148">
        <v>699.29</v>
      </c>
      <c r="AA11" s="149">
        <f t="shared" si="7"/>
        <v>6.9929</v>
      </c>
      <c r="AB11" s="150">
        <f>AB$2</f>
        <v>0.254418228223419</v>
      </c>
      <c r="AC11" s="151">
        <f t="shared" si="8"/>
        <v>0.562075244891247</v>
      </c>
      <c r="AE11" s="147">
        <v>46065</v>
      </c>
      <c r="AF11" s="148">
        <v>694.57</v>
      </c>
      <c r="AG11" s="149">
        <f t="shared" si="9"/>
        <v>6.9457</v>
      </c>
      <c r="AH11" s="150">
        <f>AH$2</f>
        <v>0.256149207265694</v>
      </c>
      <c r="AI11" s="151">
        <f t="shared" si="10"/>
        <v>0.562070720589716</v>
      </c>
      <c r="AK11" s="147">
        <v>46105</v>
      </c>
      <c r="AL11" s="148">
        <v>689.43</v>
      </c>
      <c r="AM11" s="149">
        <f t="shared" si="11"/>
        <v>6.8943</v>
      </c>
      <c r="AN11" s="150">
        <f>AN$2</f>
        <v>0.247947571946103</v>
      </c>
      <c r="AO11" s="151">
        <f t="shared" si="12"/>
        <v>0.584992048213741</v>
      </c>
      <c r="AQ11" s="147">
        <v>46135</v>
      </c>
      <c r="AR11" s="148">
        <v>686.5</v>
      </c>
      <c r="AS11" s="149">
        <f t="shared" si="13"/>
        <v>6.865</v>
      </c>
      <c r="AT11" s="150">
        <f>AT$2</f>
        <v>0.252470103108942</v>
      </c>
      <c r="AU11" s="151">
        <f t="shared" si="14"/>
        <v>0.576965042971594</v>
      </c>
      <c r="AW11" s="147">
        <v>46164</v>
      </c>
      <c r="AX11" s="148">
        <v>683.73</v>
      </c>
      <c r="AY11" s="149">
        <f t="shared" si="15"/>
        <v>6.8373</v>
      </c>
      <c r="AZ11" s="150">
        <f>AZ$2</f>
        <v>0.251051215709286</v>
      </c>
      <c r="BA11" s="151">
        <f t="shared" si="16"/>
        <v>0.582576598364852</v>
      </c>
      <c r="BC11" s="147">
        <v>46196</v>
      </c>
      <c r="BD11" s="148">
        <v>681.71</v>
      </c>
      <c r="BE11" s="149">
        <f t="shared" si="17"/>
        <v>6.8171</v>
      </c>
      <c r="BF11" s="150">
        <f>BF$2</f>
        <v>0.245696767189406</v>
      </c>
      <c r="BG11" s="151">
        <f t="shared" si="18"/>
        <v>0.59703651435361</v>
      </c>
    </row>
    <row r="12" spans="1:59">
      <c r="A12" s="147">
        <v>45922</v>
      </c>
      <c r="B12" s="152">
        <v>711.06</v>
      </c>
      <c r="C12" s="149">
        <f t="shared" si="0"/>
        <v>7.1106</v>
      </c>
      <c r="D12" s="150">
        <f>D$2</f>
        <v>0.237545234343398</v>
      </c>
      <c r="E12" s="151">
        <f t="shared" si="19"/>
        <v>0.592035064551514</v>
      </c>
      <c r="G12" s="147">
        <v>45953</v>
      </c>
      <c r="H12" s="148">
        <v>709.18</v>
      </c>
      <c r="I12" s="149">
        <f t="shared" si="1"/>
        <v>7.0918</v>
      </c>
      <c r="J12" s="150">
        <f>J$2</f>
        <v>0.23865942898536</v>
      </c>
      <c r="K12" s="151">
        <f t="shared" si="2"/>
        <v>0.590833244028313</v>
      </c>
      <c r="M12" s="147">
        <v>45981</v>
      </c>
      <c r="N12" s="148">
        <v>709.05</v>
      </c>
      <c r="O12" s="149">
        <f t="shared" si="3"/>
        <v>7.0905</v>
      </c>
      <c r="P12" s="150">
        <f>P$2</f>
        <v>0.24212410151402</v>
      </c>
      <c r="Q12" s="151">
        <f t="shared" si="4"/>
        <v>0.582485496932515</v>
      </c>
      <c r="S12" s="147">
        <v>46014</v>
      </c>
      <c r="T12" s="148">
        <v>705.23</v>
      </c>
      <c r="U12" s="149">
        <f t="shared" si="5"/>
        <v>7.0523</v>
      </c>
      <c r="V12" s="150">
        <f>V$2</f>
        <v>0.246405022669518</v>
      </c>
      <c r="W12" s="151">
        <f t="shared" si="6"/>
        <v>0.575465994356452</v>
      </c>
      <c r="Y12" s="147">
        <v>46044</v>
      </c>
      <c r="Z12" s="148">
        <v>700.19</v>
      </c>
      <c r="AA12" s="149">
        <f t="shared" si="7"/>
        <v>7.0019</v>
      </c>
      <c r="AB12" s="150">
        <f>AB$2</f>
        <v>0.254418228223419</v>
      </c>
      <c r="AC12" s="151">
        <f t="shared" si="8"/>
        <v>0.561352772818806</v>
      </c>
      <c r="AE12" s="147">
        <v>46064</v>
      </c>
      <c r="AF12" s="148">
        <v>694.38</v>
      </c>
      <c r="AG12" s="149">
        <f t="shared" si="9"/>
        <v>6.9438</v>
      </c>
      <c r="AH12" s="150">
        <f>AH$2</f>
        <v>0.256149207265694</v>
      </c>
      <c r="AI12" s="151">
        <f t="shared" si="10"/>
        <v>0.562224517411215</v>
      </c>
      <c r="AK12" s="147">
        <v>46104</v>
      </c>
      <c r="AL12" s="148">
        <v>690.41</v>
      </c>
      <c r="AM12" s="149">
        <f t="shared" si="11"/>
        <v>6.9041</v>
      </c>
      <c r="AN12" s="150">
        <f>AN$2</f>
        <v>0.247947571946103</v>
      </c>
      <c r="AO12" s="151">
        <f t="shared" si="12"/>
        <v>0.584161683347575</v>
      </c>
      <c r="AQ12" s="147">
        <v>46134</v>
      </c>
      <c r="AR12" s="148">
        <v>686.35</v>
      </c>
      <c r="AS12" s="149">
        <f t="shared" si="13"/>
        <v>6.8635</v>
      </c>
      <c r="AT12" s="150">
        <f>AT$2</f>
        <v>0.252470103108942</v>
      </c>
      <c r="AU12" s="151">
        <f t="shared" si="14"/>
        <v>0.57709113717491</v>
      </c>
      <c r="AW12" s="147">
        <v>46163</v>
      </c>
      <c r="AX12" s="148">
        <v>683.49</v>
      </c>
      <c r="AY12" s="149">
        <f t="shared" si="15"/>
        <v>6.8349</v>
      </c>
      <c r="AZ12" s="150">
        <f>AZ$2</f>
        <v>0.251051215709286</v>
      </c>
      <c r="BA12" s="151">
        <f t="shared" si="16"/>
        <v>0.582781163733193</v>
      </c>
      <c r="BC12" s="147">
        <v>46195</v>
      </c>
      <c r="BD12" s="148">
        <v>681.5</v>
      </c>
      <c r="BE12" s="149">
        <f t="shared" si="17"/>
        <v>6.815</v>
      </c>
      <c r="BF12" s="150">
        <f>BF$2</f>
        <v>0.245696767189406</v>
      </c>
      <c r="BG12" s="151">
        <f t="shared" si="18"/>
        <v>0.597220487454144</v>
      </c>
    </row>
    <row r="13" spans="1:59">
      <c r="A13" s="147">
        <v>45919</v>
      </c>
      <c r="B13" s="152">
        <v>711.28</v>
      </c>
      <c r="C13" s="149">
        <f t="shared" si="0"/>
        <v>7.1128</v>
      </c>
      <c r="D13" s="150">
        <f>D$2</f>
        <v>0.237545234343398</v>
      </c>
      <c r="E13" s="151">
        <f t="shared" si="19"/>
        <v>0.591851947193791</v>
      </c>
      <c r="G13" s="147">
        <v>45952</v>
      </c>
      <c r="H13" s="148">
        <v>709.54</v>
      </c>
      <c r="I13" s="149">
        <f t="shared" si="1"/>
        <v>7.0954</v>
      </c>
      <c r="J13" s="150">
        <f>J$2</f>
        <v>0.23865942898536</v>
      </c>
      <c r="K13" s="151">
        <f t="shared" si="2"/>
        <v>0.590533472390562</v>
      </c>
      <c r="M13" s="147">
        <v>45980</v>
      </c>
      <c r="N13" s="148">
        <v>708.72</v>
      </c>
      <c r="O13" s="149">
        <f t="shared" si="3"/>
        <v>7.0872</v>
      </c>
      <c r="P13" s="150">
        <f>P$2</f>
        <v>0.24212410151402</v>
      </c>
      <c r="Q13" s="151">
        <f t="shared" si="4"/>
        <v>0.582756718591263</v>
      </c>
      <c r="S13" s="147">
        <v>46013</v>
      </c>
      <c r="T13" s="148">
        <v>705.72</v>
      </c>
      <c r="U13" s="149">
        <f t="shared" si="5"/>
        <v>7.0572</v>
      </c>
      <c r="V13" s="150">
        <f>V$2</f>
        <v>0.246405022669518</v>
      </c>
      <c r="W13" s="151">
        <f t="shared" si="6"/>
        <v>0.575066433146291</v>
      </c>
      <c r="Y13" s="147">
        <v>46043</v>
      </c>
      <c r="Z13" s="148">
        <v>700.14</v>
      </c>
      <c r="AA13" s="149">
        <f t="shared" si="7"/>
        <v>7.0014</v>
      </c>
      <c r="AB13" s="150">
        <f>AB$2</f>
        <v>0.254418228223419</v>
      </c>
      <c r="AC13" s="151">
        <f t="shared" si="8"/>
        <v>0.561392861427715</v>
      </c>
      <c r="AE13" s="147">
        <v>46063</v>
      </c>
      <c r="AF13" s="148">
        <v>694.58</v>
      </c>
      <c r="AG13" s="149">
        <f t="shared" si="9"/>
        <v>6.9458</v>
      </c>
      <c r="AH13" s="150">
        <f>AH$2</f>
        <v>0.256149207265694</v>
      </c>
      <c r="AI13" s="151">
        <f t="shared" si="10"/>
        <v>0.562062628350945</v>
      </c>
      <c r="AK13" s="147">
        <v>46101</v>
      </c>
      <c r="AL13" s="148">
        <v>688.98</v>
      </c>
      <c r="AM13" s="149">
        <f t="shared" si="11"/>
        <v>6.8898</v>
      </c>
      <c r="AN13" s="150">
        <f>AN$2</f>
        <v>0.247947571946103</v>
      </c>
      <c r="AO13" s="151">
        <f t="shared" si="12"/>
        <v>0.585374129582861</v>
      </c>
      <c r="AQ13" s="147">
        <v>46133</v>
      </c>
      <c r="AR13" s="148">
        <v>685.94</v>
      </c>
      <c r="AS13" s="149">
        <f t="shared" si="13"/>
        <v>6.8594</v>
      </c>
      <c r="AT13" s="150">
        <f>AT$2</f>
        <v>0.252470103108942</v>
      </c>
      <c r="AU13" s="151">
        <f t="shared" si="14"/>
        <v>0.577436076041635</v>
      </c>
      <c r="AW13" s="147">
        <v>46162</v>
      </c>
      <c r="AX13" s="148">
        <v>683.97</v>
      </c>
      <c r="AY13" s="149">
        <f t="shared" si="15"/>
        <v>6.8397</v>
      </c>
      <c r="AZ13" s="150">
        <f>AZ$2</f>
        <v>0.251051215709286</v>
      </c>
      <c r="BA13" s="151">
        <f t="shared" si="16"/>
        <v>0.582372176557451</v>
      </c>
      <c r="BC13" s="147">
        <v>46191</v>
      </c>
      <c r="BD13" s="148">
        <v>681.3</v>
      </c>
      <c r="BE13" s="149">
        <f t="shared" si="17"/>
        <v>6.813</v>
      </c>
      <c r="BF13" s="150">
        <f>BF$2</f>
        <v>0.245696767189406</v>
      </c>
      <c r="BG13" s="151">
        <f t="shared" si="18"/>
        <v>0.597395805372082</v>
      </c>
    </row>
    <row r="14" spans="1:59">
      <c r="A14" s="147">
        <v>45918</v>
      </c>
      <c r="B14" s="152">
        <v>710.85</v>
      </c>
      <c r="C14" s="149">
        <f t="shared" si="0"/>
        <v>7.1085</v>
      </c>
      <c r="D14" s="150">
        <f>D$2</f>
        <v>0.237545234343398</v>
      </c>
      <c r="E14" s="151">
        <f t="shared" si="19"/>
        <v>0.592209964127452</v>
      </c>
      <c r="G14" s="147">
        <v>45951</v>
      </c>
      <c r="H14" s="148">
        <v>709.3</v>
      </c>
      <c r="I14" s="149">
        <f t="shared" si="1"/>
        <v>7.093</v>
      </c>
      <c r="J14" s="150">
        <f>J$2</f>
        <v>0.23865942898536</v>
      </c>
      <c r="K14" s="151">
        <f t="shared" si="2"/>
        <v>0.590733286338643</v>
      </c>
      <c r="M14" s="147">
        <v>45979</v>
      </c>
      <c r="N14" s="148">
        <v>708.56</v>
      </c>
      <c r="O14" s="149">
        <f t="shared" si="3"/>
        <v>7.0856</v>
      </c>
      <c r="P14" s="150">
        <f>P$2</f>
        <v>0.24212410151402</v>
      </c>
      <c r="Q14" s="151">
        <f t="shared" si="4"/>
        <v>0.582888310940499</v>
      </c>
      <c r="S14" s="147">
        <v>46010</v>
      </c>
      <c r="T14" s="148">
        <v>705.5</v>
      </c>
      <c r="U14" s="149">
        <f t="shared" si="5"/>
        <v>7.055</v>
      </c>
      <c r="V14" s="150">
        <f>V$2</f>
        <v>0.246405022669518</v>
      </c>
      <c r="W14" s="151">
        <f t="shared" si="6"/>
        <v>0.575245759319632</v>
      </c>
      <c r="Y14" s="147">
        <v>46042</v>
      </c>
      <c r="Z14" s="148">
        <v>700.06</v>
      </c>
      <c r="AA14" s="149">
        <f t="shared" si="7"/>
        <v>7.0006</v>
      </c>
      <c r="AB14" s="150">
        <f>AB$2</f>
        <v>0.254418228223419</v>
      </c>
      <c r="AC14" s="151">
        <f t="shared" si="8"/>
        <v>0.561457015112991</v>
      </c>
      <c r="AE14" s="147">
        <v>46062</v>
      </c>
      <c r="AF14" s="148">
        <v>695.23</v>
      </c>
      <c r="AG14" s="149">
        <f t="shared" si="9"/>
        <v>6.9523</v>
      </c>
      <c r="AH14" s="150">
        <f>AH$2</f>
        <v>0.256149207265694</v>
      </c>
      <c r="AI14" s="151">
        <f t="shared" si="10"/>
        <v>0.561537132172086</v>
      </c>
      <c r="AK14" s="147">
        <v>46100</v>
      </c>
      <c r="AL14" s="148">
        <v>689.75</v>
      </c>
      <c r="AM14" s="149">
        <f t="shared" si="11"/>
        <v>6.8975</v>
      </c>
      <c r="AN14" s="150">
        <f>AN$2</f>
        <v>0.247947571946103</v>
      </c>
      <c r="AO14" s="151">
        <f t="shared" si="12"/>
        <v>0.584720649220731</v>
      </c>
      <c r="AQ14" s="147">
        <v>46132</v>
      </c>
      <c r="AR14" s="148">
        <v>686.48</v>
      </c>
      <c r="AS14" s="149">
        <f t="shared" si="13"/>
        <v>6.8648</v>
      </c>
      <c r="AT14" s="150">
        <f>AT$2</f>
        <v>0.252470103108942</v>
      </c>
      <c r="AU14" s="151">
        <f t="shared" si="14"/>
        <v>0.57698185234821</v>
      </c>
      <c r="AW14" s="147">
        <v>46161</v>
      </c>
      <c r="AX14" s="148">
        <v>683.75</v>
      </c>
      <c r="AY14" s="149">
        <f t="shared" si="15"/>
        <v>6.8375</v>
      </c>
      <c r="AZ14" s="150">
        <f>AZ$2</f>
        <v>0.251051215709286</v>
      </c>
      <c r="BA14" s="151">
        <f t="shared" si="16"/>
        <v>0.58255955773309</v>
      </c>
      <c r="BC14" s="147">
        <v>46190</v>
      </c>
      <c r="BD14" s="148">
        <v>680.96</v>
      </c>
      <c r="BE14" s="149">
        <f t="shared" si="17"/>
        <v>6.8096</v>
      </c>
      <c r="BF14" s="150">
        <f>BF$2</f>
        <v>0.245696767189406</v>
      </c>
      <c r="BG14" s="151">
        <f t="shared" si="18"/>
        <v>0.597694082178101</v>
      </c>
    </row>
    <row r="15" spans="1:59">
      <c r="A15" s="147">
        <v>45917</v>
      </c>
      <c r="B15" s="152">
        <v>710.13</v>
      </c>
      <c r="C15" s="149">
        <f t="shared" si="0"/>
        <v>7.1013</v>
      </c>
      <c r="D15" s="150">
        <f>D$2</f>
        <v>0.237545234343398</v>
      </c>
      <c r="E15" s="151">
        <f t="shared" si="19"/>
        <v>0.592810405137087</v>
      </c>
      <c r="G15" s="147">
        <v>45950</v>
      </c>
      <c r="H15" s="148">
        <v>709.73</v>
      </c>
      <c r="I15" s="149">
        <f t="shared" si="1"/>
        <v>7.0973</v>
      </c>
      <c r="J15" s="150">
        <f>J$2</f>
        <v>0.23865942898536</v>
      </c>
      <c r="K15" s="151">
        <f t="shared" si="2"/>
        <v>0.590375382187591</v>
      </c>
      <c r="M15" s="147">
        <v>45978</v>
      </c>
      <c r="N15" s="148">
        <v>708.16</v>
      </c>
      <c r="O15" s="149">
        <f t="shared" si="3"/>
        <v>7.0816</v>
      </c>
      <c r="P15" s="150">
        <f>P$2</f>
        <v>0.24212410151402</v>
      </c>
      <c r="Q15" s="151">
        <f t="shared" si="4"/>
        <v>0.583217551965658</v>
      </c>
      <c r="S15" s="147">
        <v>46009</v>
      </c>
      <c r="T15" s="148">
        <v>705.83</v>
      </c>
      <c r="U15" s="149">
        <f t="shared" si="5"/>
        <v>7.0583</v>
      </c>
      <c r="V15" s="150">
        <f>V$2</f>
        <v>0.246405022669518</v>
      </c>
      <c r="W15" s="151">
        <f t="shared" si="6"/>
        <v>0.574976811980223</v>
      </c>
      <c r="Y15" s="147">
        <v>46041</v>
      </c>
      <c r="Z15" s="148">
        <v>700.51</v>
      </c>
      <c r="AA15" s="149">
        <f t="shared" si="7"/>
        <v>7.0051</v>
      </c>
      <c r="AB15" s="150">
        <f>AB$2</f>
        <v>0.254418228223419</v>
      </c>
      <c r="AC15" s="151">
        <f t="shared" si="8"/>
        <v>0.561096341237099</v>
      </c>
      <c r="AE15" s="147">
        <v>46059</v>
      </c>
      <c r="AF15" s="148">
        <v>695.9</v>
      </c>
      <c r="AG15" s="149">
        <f t="shared" si="9"/>
        <v>6.959</v>
      </c>
      <c r="AH15" s="150">
        <f>AH$2</f>
        <v>0.256149207265694</v>
      </c>
      <c r="AI15" s="151">
        <f t="shared" si="10"/>
        <v>0.560996494323896</v>
      </c>
      <c r="AK15" s="147">
        <v>46099</v>
      </c>
      <c r="AL15" s="148">
        <v>689.09</v>
      </c>
      <c r="AM15" s="149">
        <f t="shared" si="11"/>
        <v>6.8909</v>
      </c>
      <c r="AN15" s="150">
        <f>AN$2</f>
        <v>0.247947571946103</v>
      </c>
      <c r="AO15" s="151">
        <f t="shared" si="12"/>
        <v>0.585280685832039</v>
      </c>
      <c r="AQ15" s="147">
        <v>46129</v>
      </c>
      <c r="AR15" s="148">
        <v>686.22</v>
      </c>
      <c r="AS15" s="149">
        <f t="shared" si="13"/>
        <v>6.8622</v>
      </c>
      <c r="AT15" s="150">
        <f>AT$2</f>
        <v>0.252470103108942</v>
      </c>
      <c r="AU15" s="151">
        <f t="shared" si="14"/>
        <v>0.577200463408235</v>
      </c>
      <c r="AW15" s="147">
        <v>46160</v>
      </c>
      <c r="AX15" s="148">
        <v>684.35</v>
      </c>
      <c r="AY15" s="149">
        <f t="shared" si="15"/>
        <v>6.8435</v>
      </c>
      <c r="AZ15" s="150">
        <f>AZ$2</f>
        <v>0.251051215709286</v>
      </c>
      <c r="BA15" s="151">
        <f t="shared" si="16"/>
        <v>0.582048801928838</v>
      </c>
      <c r="BC15" s="147">
        <v>46189</v>
      </c>
      <c r="BD15" s="148">
        <v>681.08</v>
      </c>
      <c r="BE15" s="149">
        <f t="shared" si="17"/>
        <v>6.8108</v>
      </c>
      <c r="BF15" s="150">
        <f>BF$2</f>
        <v>0.245696767189406</v>
      </c>
      <c r="BG15" s="151">
        <f t="shared" si="18"/>
        <v>0.59758877400599</v>
      </c>
    </row>
    <row r="16" spans="1:59">
      <c r="A16" s="147">
        <v>45916</v>
      </c>
      <c r="B16" s="152">
        <v>710.27</v>
      </c>
      <c r="C16" s="149">
        <f t="shared" si="0"/>
        <v>7.1027</v>
      </c>
      <c r="D16" s="150">
        <f>D$2</f>
        <v>0.237545234343398</v>
      </c>
      <c r="E16" s="151">
        <f t="shared" si="19"/>
        <v>0.592693557379587</v>
      </c>
      <c r="G16" s="147">
        <v>45947</v>
      </c>
      <c r="H16" s="148">
        <v>709.49</v>
      </c>
      <c r="I16" s="149">
        <f t="shared" si="1"/>
        <v>7.0949</v>
      </c>
      <c r="J16" s="150">
        <f>J$2</f>
        <v>0.23865942898536</v>
      </c>
      <c r="K16" s="151">
        <f t="shared" si="2"/>
        <v>0.590575089148542</v>
      </c>
      <c r="M16" s="147">
        <v>45975</v>
      </c>
      <c r="N16" s="148">
        <v>708.25</v>
      </c>
      <c r="O16" s="149">
        <f t="shared" si="3"/>
        <v>7.0825</v>
      </c>
      <c r="P16" s="150">
        <f>P$2</f>
        <v>0.24212410151402</v>
      </c>
      <c r="Q16" s="151">
        <f t="shared" si="4"/>
        <v>0.583143440310625</v>
      </c>
      <c r="S16" s="147">
        <v>46008</v>
      </c>
      <c r="T16" s="148">
        <v>705.73</v>
      </c>
      <c r="U16" s="149">
        <f t="shared" si="5"/>
        <v>7.0573</v>
      </c>
      <c r="V16" s="150">
        <f>V$2</f>
        <v>0.246405022669518</v>
      </c>
      <c r="W16" s="151">
        <f t="shared" si="6"/>
        <v>0.575058284613096</v>
      </c>
      <c r="Y16" s="147">
        <v>46038</v>
      </c>
      <c r="Z16" s="148">
        <v>700.78</v>
      </c>
      <c r="AA16" s="149">
        <f t="shared" si="7"/>
        <v>7.0078</v>
      </c>
      <c r="AB16" s="150">
        <f>AB$2</f>
        <v>0.254418228223419</v>
      </c>
      <c r="AC16" s="151">
        <f t="shared" si="8"/>
        <v>0.56088015925112</v>
      </c>
      <c r="AE16" s="147">
        <v>46058</v>
      </c>
      <c r="AF16" s="148">
        <v>695.7</v>
      </c>
      <c r="AG16" s="149">
        <f t="shared" si="9"/>
        <v>6.957</v>
      </c>
      <c r="AH16" s="150">
        <f>AH$2</f>
        <v>0.256149207265694</v>
      </c>
      <c r="AI16" s="151">
        <f t="shared" si="10"/>
        <v>0.56115776972833</v>
      </c>
      <c r="AK16" s="147">
        <v>46098</v>
      </c>
      <c r="AL16" s="148">
        <v>689.61</v>
      </c>
      <c r="AM16" s="149">
        <f t="shared" si="11"/>
        <v>6.8961</v>
      </c>
      <c r="AN16" s="150">
        <f>AN$2</f>
        <v>0.247947571946103</v>
      </c>
      <c r="AO16" s="151">
        <f t="shared" si="12"/>
        <v>0.584839355287771</v>
      </c>
      <c r="AQ16" s="147">
        <v>46128</v>
      </c>
      <c r="AR16" s="148">
        <v>686.16</v>
      </c>
      <c r="AS16" s="149">
        <f t="shared" si="13"/>
        <v>6.8616</v>
      </c>
      <c r="AT16" s="150">
        <f>AT$2</f>
        <v>0.252470103108942</v>
      </c>
      <c r="AU16" s="151">
        <f t="shared" si="14"/>
        <v>0.577250935641832</v>
      </c>
      <c r="AW16" s="147">
        <v>46157</v>
      </c>
      <c r="AX16" s="148">
        <v>684.15</v>
      </c>
      <c r="AY16" s="149">
        <f t="shared" si="15"/>
        <v>6.8415</v>
      </c>
      <c r="AZ16" s="150">
        <f>AZ$2</f>
        <v>0.251051215709286</v>
      </c>
      <c r="BA16" s="151">
        <f t="shared" si="16"/>
        <v>0.582218954322882</v>
      </c>
      <c r="BC16" s="147">
        <v>46188</v>
      </c>
      <c r="BD16" s="148">
        <v>680.88</v>
      </c>
      <c r="BE16" s="149">
        <f t="shared" si="17"/>
        <v>6.8088</v>
      </c>
      <c r="BF16" s="150">
        <f>BF$2</f>
        <v>0.245696767189406</v>
      </c>
      <c r="BG16" s="151">
        <f t="shared" si="18"/>
        <v>0.597764308248149</v>
      </c>
    </row>
    <row r="17" spans="1:59">
      <c r="A17" s="147">
        <v>45915</v>
      </c>
      <c r="B17" s="152">
        <v>710.56</v>
      </c>
      <c r="C17" s="149">
        <f t="shared" si="0"/>
        <v>7.1056</v>
      </c>
      <c r="D17" s="150">
        <f>D$2</f>
        <v>0.237545234343398</v>
      </c>
      <c r="E17" s="151">
        <f t="shared" si="19"/>
        <v>0.592451662069353</v>
      </c>
      <c r="G17" s="147">
        <v>45946</v>
      </c>
      <c r="H17" s="148">
        <v>709.68</v>
      </c>
      <c r="I17" s="149">
        <f t="shared" si="1"/>
        <v>7.0968</v>
      </c>
      <c r="J17" s="150">
        <f>J$2</f>
        <v>0.23865942898536</v>
      </c>
      <c r="K17" s="151">
        <f t="shared" si="2"/>
        <v>0.590416976665538</v>
      </c>
      <c r="M17" s="147">
        <v>45974</v>
      </c>
      <c r="N17" s="148">
        <v>708.65</v>
      </c>
      <c r="O17" s="149">
        <f t="shared" si="3"/>
        <v>7.0865</v>
      </c>
      <c r="P17" s="150">
        <f>P$2</f>
        <v>0.24212410151402</v>
      </c>
      <c r="Q17" s="151">
        <f t="shared" si="4"/>
        <v>0.582814282932336</v>
      </c>
      <c r="S17" s="147">
        <v>46007</v>
      </c>
      <c r="T17" s="148">
        <v>706.02</v>
      </c>
      <c r="U17" s="149">
        <f t="shared" si="5"/>
        <v>7.0602</v>
      </c>
      <c r="V17" s="150">
        <f>V$2</f>
        <v>0.246405022669518</v>
      </c>
      <c r="W17" s="151">
        <f t="shared" si="6"/>
        <v>0.574822077561543</v>
      </c>
      <c r="Y17" s="147">
        <v>46037</v>
      </c>
      <c r="Z17" s="148">
        <v>700.64</v>
      </c>
      <c r="AA17" s="149">
        <f t="shared" si="7"/>
        <v>7.0064</v>
      </c>
      <c r="AB17" s="150">
        <f>AB$2</f>
        <v>0.254418228223419</v>
      </c>
      <c r="AC17" s="151">
        <f t="shared" si="8"/>
        <v>0.560992232815711</v>
      </c>
      <c r="AE17" s="147">
        <v>46057</v>
      </c>
      <c r="AF17" s="148">
        <v>695.33</v>
      </c>
      <c r="AG17" s="149">
        <f t="shared" si="9"/>
        <v>6.9533</v>
      </c>
      <c r="AH17" s="150">
        <f>AH$2</f>
        <v>0.256149207265694</v>
      </c>
      <c r="AI17" s="151">
        <f t="shared" si="10"/>
        <v>0.561456373808119</v>
      </c>
      <c r="AK17" s="147">
        <v>46097</v>
      </c>
      <c r="AL17" s="148">
        <v>690.57</v>
      </c>
      <c r="AM17" s="149">
        <f t="shared" ref="AM17:AM27" si="20">AL17/100</f>
        <v>6.9057</v>
      </c>
      <c r="AN17" s="150">
        <f t="shared" ref="AN17:AN27" si="21">AN$2</f>
        <v>0.247947571946103</v>
      </c>
      <c r="AO17" s="151">
        <f t="shared" ref="AO17:AO27" si="22">1/(AM17*AN17)</f>
        <v>0.584026337373473</v>
      </c>
      <c r="AQ17" s="147">
        <v>46127</v>
      </c>
      <c r="AR17" s="148">
        <v>685.82</v>
      </c>
      <c r="AS17" s="149">
        <f t="shared" si="13"/>
        <v>6.8582</v>
      </c>
      <c r="AT17" s="150">
        <f>AT$2</f>
        <v>0.252470103108942</v>
      </c>
      <c r="AU17" s="151">
        <f t="shared" si="14"/>
        <v>0.5775371117786</v>
      </c>
      <c r="AW17" s="147">
        <v>46156</v>
      </c>
      <c r="AX17" s="148">
        <v>684.01</v>
      </c>
      <c r="AY17" s="149">
        <f t="shared" si="15"/>
        <v>6.8401</v>
      </c>
      <c r="AZ17" s="150">
        <f>AZ$2</f>
        <v>0.251051215709286</v>
      </c>
      <c r="BA17" s="151">
        <f t="shared" si="16"/>
        <v>0.582338120202921</v>
      </c>
      <c r="BC17" s="147">
        <v>46185</v>
      </c>
      <c r="BD17" s="148">
        <v>681.09</v>
      </c>
      <c r="BE17" s="149">
        <f t="shared" si="17"/>
        <v>6.8109</v>
      </c>
      <c r="BF17" s="150">
        <f>BF$2</f>
        <v>0.245696767189406</v>
      </c>
      <c r="BG17" s="151">
        <f t="shared" si="18"/>
        <v>0.597579999999999</v>
      </c>
    </row>
    <row r="18" spans="1:59">
      <c r="A18" s="147">
        <v>45912</v>
      </c>
      <c r="B18" s="152">
        <v>710.19</v>
      </c>
      <c r="C18" s="149">
        <f t="shared" si="0"/>
        <v>7.1019</v>
      </c>
      <c r="D18" s="150">
        <f>D$2</f>
        <v>0.237545234343398</v>
      </c>
      <c r="E18" s="151">
        <f t="shared" si="19"/>
        <v>0.592760321885692</v>
      </c>
      <c r="G18" s="147">
        <v>45945</v>
      </c>
      <c r="H18" s="148">
        <v>709.95</v>
      </c>
      <c r="I18" s="149">
        <f t="shared" si="1"/>
        <v>7.0995</v>
      </c>
      <c r="J18" s="150">
        <f>J$2</f>
        <v>0.23865942898536</v>
      </c>
      <c r="K18" s="151">
        <f t="shared" si="2"/>
        <v>0.590192436087047</v>
      </c>
      <c r="M18" s="147">
        <v>45973</v>
      </c>
      <c r="N18" s="148">
        <v>708.33</v>
      </c>
      <c r="O18" s="149">
        <f t="shared" si="3"/>
        <v>7.0833</v>
      </c>
      <c r="P18" s="150">
        <f>P$2</f>
        <v>0.24212410151402</v>
      </c>
      <c r="Q18" s="151">
        <f t="shared" si="4"/>
        <v>0.58307757909449</v>
      </c>
      <c r="S18" s="147">
        <v>46006</v>
      </c>
      <c r="T18" s="148">
        <v>706.56</v>
      </c>
      <c r="U18" s="149">
        <f t="shared" si="5"/>
        <v>7.0656</v>
      </c>
      <c r="V18" s="150">
        <f>V$2</f>
        <v>0.246405022669518</v>
      </c>
      <c r="W18" s="151">
        <f t="shared" si="6"/>
        <v>0.574382760416667</v>
      </c>
      <c r="Y18" s="147">
        <v>46036</v>
      </c>
      <c r="Z18" s="148">
        <v>701.2</v>
      </c>
      <c r="AA18" s="149">
        <f t="shared" si="7"/>
        <v>7.012</v>
      </c>
      <c r="AB18" s="150">
        <f>AB$2</f>
        <v>0.254418228223419</v>
      </c>
      <c r="AC18" s="151">
        <f t="shared" si="8"/>
        <v>0.560544207073588</v>
      </c>
      <c r="AE18" s="147">
        <v>46056</v>
      </c>
      <c r="AF18" s="148">
        <v>696.08</v>
      </c>
      <c r="AG18" s="149">
        <f t="shared" si="9"/>
        <v>6.9608</v>
      </c>
      <c r="AH18" s="150">
        <f>AH$2</f>
        <v>0.256149207265694</v>
      </c>
      <c r="AI18" s="151">
        <f t="shared" si="10"/>
        <v>0.560851425698195</v>
      </c>
      <c r="AK18" s="147">
        <v>46094</v>
      </c>
      <c r="AL18" s="148">
        <v>690.07</v>
      </c>
      <c r="AM18" s="149">
        <f t="shared" si="20"/>
        <v>6.9007</v>
      </c>
      <c r="AN18" s="150">
        <f t="shared" si="21"/>
        <v>0.247947571946103</v>
      </c>
      <c r="AO18" s="151">
        <f t="shared" si="22"/>
        <v>0.584449501934586</v>
      </c>
      <c r="AQ18" s="147">
        <v>46126</v>
      </c>
      <c r="AR18" s="148">
        <v>685.93</v>
      </c>
      <c r="AS18" s="149">
        <f t="shared" si="13"/>
        <v>6.8593</v>
      </c>
      <c r="AT18" s="150">
        <f>AT$2</f>
        <v>0.252470103108942</v>
      </c>
      <c r="AU18" s="151">
        <f t="shared" si="14"/>
        <v>0.577444494336156</v>
      </c>
      <c r="AW18" s="147">
        <v>46155</v>
      </c>
      <c r="AX18" s="148">
        <v>684.31</v>
      </c>
      <c r="AY18" s="149">
        <f t="shared" si="15"/>
        <v>6.8431</v>
      </c>
      <c r="AZ18" s="150">
        <f>AZ$2</f>
        <v>0.251051215709286</v>
      </c>
      <c r="BA18" s="151">
        <f t="shared" si="16"/>
        <v>0.582082824450907</v>
      </c>
      <c r="BC18" s="147">
        <v>46184</v>
      </c>
      <c r="BD18" s="148">
        <v>681.5</v>
      </c>
      <c r="BE18" s="149">
        <f t="shared" si="17"/>
        <v>6.815</v>
      </c>
      <c r="BF18" s="150">
        <f>BF$2</f>
        <v>0.245696767189406</v>
      </c>
      <c r="BG18" s="151">
        <f t="shared" si="18"/>
        <v>0.597220487454144</v>
      </c>
    </row>
    <row r="19" spans="1:59">
      <c r="A19" s="147">
        <v>45911</v>
      </c>
      <c r="B19" s="152">
        <v>710.34</v>
      </c>
      <c r="C19" s="149">
        <f t="shared" si="0"/>
        <v>7.1034</v>
      </c>
      <c r="D19" s="150">
        <f>D$2</f>
        <v>0.237545234343398</v>
      </c>
      <c r="E19" s="151">
        <f t="shared" si="19"/>
        <v>0.592635150772869</v>
      </c>
      <c r="G19" s="147">
        <v>45944</v>
      </c>
      <c r="H19" s="148">
        <v>710.21</v>
      </c>
      <c r="I19" s="149">
        <f t="shared" si="1"/>
        <v>7.1021</v>
      </c>
      <c r="J19" s="150">
        <f>J$2</f>
        <v>0.23865942898536</v>
      </c>
      <c r="K19" s="151">
        <f t="shared" si="2"/>
        <v>0.589976373185395</v>
      </c>
      <c r="M19" s="147">
        <v>45972</v>
      </c>
      <c r="N19" s="148">
        <v>708.66</v>
      </c>
      <c r="O19" s="149">
        <f t="shared" si="3"/>
        <v>7.0866</v>
      </c>
      <c r="P19" s="150">
        <f>P$2</f>
        <v>0.24212410151402</v>
      </c>
      <c r="Q19" s="151">
        <f t="shared" si="4"/>
        <v>0.582806058758784</v>
      </c>
      <c r="S19" s="147">
        <v>46003</v>
      </c>
      <c r="T19" s="148">
        <v>706.38</v>
      </c>
      <c r="U19" s="149">
        <f t="shared" si="5"/>
        <v>7.0638</v>
      </c>
      <c r="V19" s="150">
        <f>V$2</f>
        <v>0.246405022669518</v>
      </c>
      <c r="W19" s="151">
        <f t="shared" si="6"/>
        <v>0.57452912483366</v>
      </c>
      <c r="Y19" s="147">
        <v>46035</v>
      </c>
      <c r="Z19" s="148">
        <v>701.03</v>
      </c>
      <c r="AA19" s="149">
        <f t="shared" si="7"/>
        <v>7.0103</v>
      </c>
      <c r="AB19" s="150">
        <f>AB$2</f>
        <v>0.254418228223419</v>
      </c>
      <c r="AC19" s="151">
        <f t="shared" si="8"/>
        <v>0.560680139223714</v>
      </c>
      <c r="AE19" s="147">
        <v>46055</v>
      </c>
      <c r="AF19" s="148">
        <v>696.95</v>
      </c>
      <c r="AG19" s="149">
        <f t="shared" si="9"/>
        <v>6.9695</v>
      </c>
      <c r="AH19" s="150">
        <f>AH$2</f>
        <v>0.256149207265694</v>
      </c>
      <c r="AI19" s="151">
        <f t="shared" si="10"/>
        <v>0.560151317024176</v>
      </c>
      <c r="AK19" s="147">
        <v>46093</v>
      </c>
      <c r="AL19" s="148">
        <v>689.59</v>
      </c>
      <c r="AM19" s="149">
        <f t="shared" si="20"/>
        <v>6.8959</v>
      </c>
      <c r="AN19" s="150">
        <f t="shared" si="21"/>
        <v>0.247947571946103</v>
      </c>
      <c r="AO19" s="151">
        <f t="shared" si="22"/>
        <v>0.584856317231978</v>
      </c>
      <c r="AQ19" s="147">
        <v>46125</v>
      </c>
      <c r="AR19" s="148">
        <v>686.57</v>
      </c>
      <c r="AS19" s="149">
        <f t="shared" si="13"/>
        <v>6.8657</v>
      </c>
      <c r="AT19" s="150">
        <f>AT$2</f>
        <v>0.252470103108942</v>
      </c>
      <c r="AU19" s="151">
        <f t="shared" si="14"/>
        <v>0.576906217865621</v>
      </c>
      <c r="AW19" s="147">
        <v>46154</v>
      </c>
      <c r="AX19" s="148">
        <v>684.26</v>
      </c>
      <c r="AY19" s="149">
        <f t="shared" si="15"/>
        <v>6.8426</v>
      </c>
      <c r="AZ19" s="150">
        <f>AZ$2</f>
        <v>0.251051215709286</v>
      </c>
      <c r="BA19" s="151">
        <f t="shared" si="16"/>
        <v>0.582125358197176</v>
      </c>
      <c r="BC19" s="147">
        <v>46183</v>
      </c>
      <c r="BD19" s="148">
        <v>681.3</v>
      </c>
      <c r="BE19" s="149">
        <f t="shared" si="17"/>
        <v>6.813</v>
      </c>
      <c r="BF19" s="150">
        <f>BF$2</f>
        <v>0.245696767189406</v>
      </c>
      <c r="BG19" s="151">
        <f t="shared" si="18"/>
        <v>0.597395805372082</v>
      </c>
    </row>
    <row r="20" spans="1:59">
      <c r="A20" s="147">
        <v>45910</v>
      </c>
      <c r="B20" s="152">
        <v>710.62</v>
      </c>
      <c r="C20" s="149">
        <f t="shared" si="0"/>
        <v>7.1062</v>
      </c>
      <c r="D20" s="150">
        <f>D$2</f>
        <v>0.237545234343398</v>
      </c>
      <c r="E20" s="151">
        <f t="shared" si="19"/>
        <v>0.592401639413469</v>
      </c>
      <c r="G20" s="147">
        <v>45943</v>
      </c>
      <c r="H20" s="148">
        <v>710.07</v>
      </c>
      <c r="I20" s="149">
        <f t="shared" si="1"/>
        <v>7.1007</v>
      </c>
      <c r="J20" s="150">
        <f>J$2</f>
        <v>0.23865942898536</v>
      </c>
      <c r="K20" s="151">
        <f t="shared" si="2"/>
        <v>0.590092695086399</v>
      </c>
      <c r="M20" s="147">
        <v>45971</v>
      </c>
      <c r="N20" s="148">
        <v>708.56</v>
      </c>
      <c r="O20" s="149">
        <f t="shared" si="3"/>
        <v>7.0856</v>
      </c>
      <c r="P20" s="150">
        <f>P$2</f>
        <v>0.24212410151402</v>
      </c>
      <c r="Q20" s="151">
        <f t="shared" si="4"/>
        <v>0.582888310940499</v>
      </c>
      <c r="S20" s="147">
        <v>46002</v>
      </c>
      <c r="T20" s="148">
        <v>706.86</v>
      </c>
      <c r="U20" s="149">
        <f t="shared" si="5"/>
        <v>7.0686</v>
      </c>
      <c r="V20" s="150">
        <f>V$2</f>
        <v>0.246405022669518</v>
      </c>
      <c r="W20" s="151">
        <f t="shared" si="6"/>
        <v>0.574138985371927</v>
      </c>
      <c r="Y20" s="147">
        <v>46034</v>
      </c>
      <c r="Z20" s="148">
        <v>701.08</v>
      </c>
      <c r="AA20" s="149">
        <f t="shared" si="7"/>
        <v>7.0108</v>
      </c>
      <c r="AB20" s="150">
        <f>AB$2</f>
        <v>0.254418228223419</v>
      </c>
      <c r="AC20" s="151">
        <f t="shared" si="8"/>
        <v>0.560640152336395</v>
      </c>
      <c r="AE20" s="147"/>
      <c r="AF20" s="148"/>
      <c r="AG20" s="149"/>
      <c r="AH20" s="150"/>
      <c r="AI20" s="151"/>
      <c r="AK20" s="147">
        <v>46092</v>
      </c>
      <c r="AL20" s="148">
        <v>689.17</v>
      </c>
      <c r="AM20" s="149">
        <f t="shared" si="20"/>
        <v>6.8917</v>
      </c>
      <c r="AN20" s="150">
        <f t="shared" si="21"/>
        <v>0.247947571946103</v>
      </c>
      <c r="AO20" s="151">
        <f t="shared" si="22"/>
        <v>0.585212745476442</v>
      </c>
      <c r="AQ20" s="147">
        <v>46122</v>
      </c>
      <c r="AR20" s="148">
        <v>686.54</v>
      </c>
      <c r="AS20" s="149">
        <f t="shared" si="13"/>
        <v>6.8654</v>
      </c>
      <c r="AT20" s="150">
        <f>AT$2</f>
        <v>0.252470103108942</v>
      </c>
      <c r="AU20" s="151">
        <f t="shared" si="14"/>
        <v>0.576931427156465</v>
      </c>
      <c r="AW20" s="147">
        <v>46153</v>
      </c>
      <c r="AX20" s="148">
        <v>684.67</v>
      </c>
      <c r="AY20" s="149">
        <f t="shared" si="15"/>
        <v>6.8467</v>
      </c>
      <c r="AZ20" s="150">
        <f>AZ$2</f>
        <v>0.251051215709286</v>
      </c>
      <c r="BA20" s="151">
        <f t="shared" si="16"/>
        <v>0.581776764864825</v>
      </c>
      <c r="BC20" s="147">
        <v>46182</v>
      </c>
      <c r="BD20" s="148">
        <v>681.47</v>
      </c>
      <c r="BE20" s="149">
        <f t="shared" si="17"/>
        <v>6.8147</v>
      </c>
      <c r="BF20" s="150">
        <f>BF$2</f>
        <v>0.245696767189406</v>
      </c>
      <c r="BG20" s="151">
        <f t="shared" si="18"/>
        <v>0.597246778581595</v>
      </c>
    </row>
    <row r="21" spans="1:59">
      <c r="A21" s="147">
        <v>45909</v>
      </c>
      <c r="B21" s="152">
        <v>710.08</v>
      </c>
      <c r="C21" s="149">
        <f t="shared" si="0"/>
        <v>7.1008</v>
      </c>
      <c r="D21" s="150">
        <f>D$2</f>
        <v>0.237545234343398</v>
      </c>
      <c r="E21" s="151">
        <f t="shared" si="19"/>
        <v>0.592852147645335</v>
      </c>
      <c r="G21" s="147">
        <v>45940</v>
      </c>
      <c r="H21" s="148">
        <v>710.48</v>
      </c>
      <c r="I21" s="149">
        <f t="shared" si="1"/>
        <v>7.1048</v>
      </c>
      <c r="J21" s="150">
        <f>J$2</f>
        <v>0.23865942898536</v>
      </c>
      <c r="K21" s="151">
        <f t="shared" si="2"/>
        <v>0.589752167548698</v>
      </c>
      <c r="M21" s="147">
        <v>45968</v>
      </c>
      <c r="N21" s="148">
        <v>708.36</v>
      </c>
      <c r="O21" s="149">
        <f t="shared" si="3"/>
        <v>7.0836</v>
      </c>
      <c r="P21" s="150">
        <f>P$2</f>
        <v>0.24212410151402</v>
      </c>
      <c r="Q21" s="151">
        <f t="shared" si="4"/>
        <v>0.583052884973742</v>
      </c>
      <c r="S21" s="147">
        <v>46001</v>
      </c>
      <c r="T21" s="148">
        <v>707.53</v>
      </c>
      <c r="U21" s="149">
        <f t="shared" si="5"/>
        <v>7.0753</v>
      </c>
      <c r="V21" s="150">
        <f>V$2</f>
        <v>0.246405022669518</v>
      </c>
      <c r="W21" s="151">
        <f t="shared" si="6"/>
        <v>0.573595300835301</v>
      </c>
      <c r="Y21" s="147">
        <v>46031</v>
      </c>
      <c r="Z21" s="148">
        <v>701.28</v>
      </c>
      <c r="AA21" s="149">
        <f t="shared" si="7"/>
        <v>7.0128</v>
      </c>
      <c r="AB21" s="150">
        <f>AB$2</f>
        <v>0.254418228223419</v>
      </c>
      <c r="AC21" s="151">
        <f t="shared" si="8"/>
        <v>0.560480261806982</v>
      </c>
      <c r="AE21" s="147"/>
      <c r="AF21" s="148"/>
      <c r="AG21" s="149"/>
      <c r="AH21" s="150"/>
      <c r="AI21" s="151"/>
      <c r="AK21" s="147">
        <v>46091</v>
      </c>
      <c r="AL21" s="148">
        <v>689.82</v>
      </c>
      <c r="AM21" s="149">
        <f t="shared" si="20"/>
        <v>6.8982</v>
      </c>
      <c r="AN21" s="150">
        <f t="shared" si="21"/>
        <v>0.247947571946103</v>
      </c>
      <c r="AO21" s="151">
        <f t="shared" si="22"/>
        <v>0.584661314255892</v>
      </c>
      <c r="AQ21" s="147">
        <v>46121</v>
      </c>
      <c r="AR21" s="148">
        <v>686.49</v>
      </c>
      <c r="AS21" s="149">
        <f t="shared" si="13"/>
        <v>6.8649</v>
      </c>
      <c r="AT21" s="150">
        <f>AT$2</f>
        <v>0.252470103108942</v>
      </c>
      <c r="AU21" s="151">
        <f t="shared" si="14"/>
        <v>0.576973447537472</v>
      </c>
      <c r="AW21" s="147">
        <v>46150</v>
      </c>
      <c r="AX21" s="148">
        <v>685.02</v>
      </c>
      <c r="AY21" s="149">
        <f t="shared" si="15"/>
        <v>6.8502</v>
      </c>
      <c r="AZ21" s="150">
        <f>AZ$2</f>
        <v>0.251051215709286</v>
      </c>
      <c r="BA21" s="151">
        <f t="shared" si="16"/>
        <v>0.581479515342618</v>
      </c>
      <c r="BC21" s="147">
        <v>46181</v>
      </c>
      <c r="BD21" s="148">
        <v>681.98</v>
      </c>
      <c r="BE21" s="149">
        <f t="shared" si="17"/>
        <v>6.8198</v>
      </c>
      <c r="BF21" s="150">
        <f>BF$2</f>
        <v>0.245696767189406</v>
      </c>
      <c r="BG21" s="151">
        <f t="shared" si="18"/>
        <v>0.596800143992492</v>
      </c>
    </row>
    <row r="22" spans="1:59">
      <c r="A22" s="147">
        <v>45908</v>
      </c>
      <c r="B22" s="152">
        <v>710.29</v>
      </c>
      <c r="C22" s="149">
        <f t="shared" si="0"/>
        <v>7.1029</v>
      </c>
      <c r="D22" s="150">
        <f>D$2</f>
        <v>0.237545234343398</v>
      </c>
      <c r="E22" s="151">
        <f t="shared" si="19"/>
        <v>0.592676868602964</v>
      </c>
      <c r="G22" s="147">
        <v>45939</v>
      </c>
      <c r="H22" s="148">
        <v>711.02</v>
      </c>
      <c r="I22" s="149">
        <f t="shared" si="1"/>
        <v>7.1102</v>
      </c>
      <c r="J22" s="150">
        <f>J$2</f>
        <v>0.23865942898536</v>
      </c>
      <c r="K22" s="151">
        <f t="shared" si="2"/>
        <v>0.589304267109222</v>
      </c>
      <c r="M22" s="147">
        <v>45967</v>
      </c>
      <c r="N22" s="148">
        <v>708.65</v>
      </c>
      <c r="O22" s="149">
        <f t="shared" si="3"/>
        <v>7.0865</v>
      </c>
      <c r="P22" s="150">
        <f>P$2</f>
        <v>0.24212410151402</v>
      </c>
      <c r="Q22" s="151">
        <f t="shared" si="4"/>
        <v>0.582814282932336</v>
      </c>
      <c r="S22" s="147">
        <v>46000</v>
      </c>
      <c r="T22" s="148">
        <v>707.73</v>
      </c>
      <c r="U22" s="149">
        <f t="shared" si="5"/>
        <v>7.0773</v>
      </c>
      <c r="V22" s="150">
        <f>V$2</f>
        <v>0.246405022669518</v>
      </c>
      <c r="W22" s="151">
        <f t="shared" si="6"/>
        <v>0.573433206448788</v>
      </c>
      <c r="Y22" s="147">
        <v>46030</v>
      </c>
      <c r="Z22" s="148">
        <v>701.97</v>
      </c>
      <c r="AA22" s="149">
        <f t="shared" si="7"/>
        <v>7.0197</v>
      </c>
      <c r="AB22" s="150">
        <f>AB$2</f>
        <v>0.254418228223419</v>
      </c>
      <c r="AC22" s="151">
        <f t="shared" si="8"/>
        <v>0.559929338860635</v>
      </c>
      <c r="AE22" s="147"/>
      <c r="AF22" s="148"/>
      <c r="AG22" s="149"/>
      <c r="AH22" s="150"/>
      <c r="AI22" s="151"/>
      <c r="AK22" s="147">
        <v>46090</v>
      </c>
      <c r="AL22" s="148">
        <v>691.58</v>
      </c>
      <c r="AM22" s="149">
        <f t="shared" si="20"/>
        <v>6.9158</v>
      </c>
      <c r="AN22" s="150">
        <f t="shared" si="21"/>
        <v>0.247947571946103</v>
      </c>
      <c r="AO22" s="151">
        <f t="shared" si="22"/>
        <v>0.583173411319008</v>
      </c>
      <c r="AQ22" s="147">
        <v>46120</v>
      </c>
      <c r="AR22" s="148">
        <v>686.8</v>
      </c>
      <c r="AS22" s="149">
        <f t="shared" si="13"/>
        <v>6.868</v>
      </c>
      <c r="AT22" s="150">
        <f>AT$2</f>
        <v>0.252470103108942</v>
      </c>
      <c r="AU22" s="151">
        <f t="shared" si="14"/>
        <v>0.576713019801979</v>
      </c>
      <c r="AW22" s="147">
        <v>46149</v>
      </c>
      <c r="AX22" s="148">
        <v>684.87</v>
      </c>
      <c r="AY22" s="149">
        <f t="shared" si="15"/>
        <v>6.8487</v>
      </c>
      <c r="AZ22" s="150">
        <f>AZ$2</f>
        <v>0.251051215709286</v>
      </c>
      <c r="BA22" s="151">
        <f t="shared" si="16"/>
        <v>0.581606870792997</v>
      </c>
      <c r="BC22" s="147">
        <v>46178</v>
      </c>
      <c r="BD22" s="148">
        <v>681.57</v>
      </c>
      <c r="BE22" s="149">
        <f t="shared" si="17"/>
        <v>6.8157</v>
      </c>
      <c r="BF22" s="150">
        <f>BF$2</f>
        <v>0.245696767189406</v>
      </c>
      <c r="BG22" s="151">
        <f t="shared" si="18"/>
        <v>0.597159150490778</v>
      </c>
    </row>
    <row r="23" spans="1:59">
      <c r="A23" s="147">
        <v>45905</v>
      </c>
      <c r="B23" s="152">
        <v>710.64</v>
      </c>
      <c r="C23" s="149">
        <f t="shared" si="0"/>
        <v>7.1064</v>
      </c>
      <c r="D23" s="150">
        <f>D$2</f>
        <v>0.237545234343398</v>
      </c>
      <c r="E23" s="151">
        <f t="shared" si="19"/>
        <v>0.592384967071935</v>
      </c>
      <c r="G23" s="147"/>
      <c r="H23" s="152"/>
      <c r="I23" s="149"/>
      <c r="J23" s="150"/>
      <c r="K23" s="151"/>
      <c r="M23" s="147">
        <v>45966</v>
      </c>
      <c r="N23" s="148">
        <v>709.01</v>
      </c>
      <c r="O23" s="149">
        <f t="shared" si="3"/>
        <v>7.0901</v>
      </c>
      <c r="P23" s="150">
        <f>P$2</f>
        <v>0.24212410151402</v>
      </c>
      <c r="Q23" s="151">
        <f t="shared" si="4"/>
        <v>0.58251835883838</v>
      </c>
      <c r="S23" s="147">
        <v>45999</v>
      </c>
      <c r="T23" s="148">
        <v>707.64</v>
      </c>
      <c r="U23" s="149">
        <f t="shared" si="5"/>
        <v>7.0764</v>
      </c>
      <c r="V23" s="150">
        <f>V$2</f>
        <v>0.246405022669518</v>
      </c>
      <c r="W23" s="151">
        <f t="shared" si="6"/>
        <v>0.573506137584083</v>
      </c>
      <c r="Y23" s="147">
        <v>46029</v>
      </c>
      <c r="Z23" s="148">
        <v>701.87</v>
      </c>
      <c r="AA23" s="149">
        <f t="shared" si="7"/>
        <v>7.0187</v>
      </c>
      <c r="AB23" s="150">
        <f>AB$2</f>
        <v>0.254418228223419</v>
      </c>
      <c r="AC23" s="151">
        <f t="shared" si="8"/>
        <v>0.560009115648197</v>
      </c>
      <c r="AE23" s="147"/>
      <c r="AF23" s="148"/>
      <c r="AG23" s="149"/>
      <c r="AH23" s="150"/>
      <c r="AI23" s="151"/>
      <c r="AK23" s="147">
        <v>46087</v>
      </c>
      <c r="AL23" s="148">
        <v>690.25</v>
      </c>
      <c r="AM23" s="149">
        <f t="shared" si="20"/>
        <v>6.9025</v>
      </c>
      <c r="AN23" s="150">
        <f t="shared" si="21"/>
        <v>0.247947571946103</v>
      </c>
      <c r="AO23" s="151">
        <f t="shared" si="22"/>
        <v>0.584297092068091</v>
      </c>
      <c r="AQ23" s="147">
        <v>46119</v>
      </c>
      <c r="AR23" s="148">
        <v>688.54</v>
      </c>
      <c r="AS23" s="149">
        <f t="shared" si="13"/>
        <v>6.8854</v>
      </c>
      <c r="AT23" s="150">
        <f>AT$2</f>
        <v>0.252470103108942</v>
      </c>
      <c r="AU23" s="151">
        <f t="shared" si="14"/>
        <v>0.575255616231445</v>
      </c>
      <c r="AW23" s="147">
        <v>46148</v>
      </c>
      <c r="AX23" s="148">
        <v>685.62</v>
      </c>
      <c r="AY23" s="149">
        <f t="shared" si="15"/>
        <v>6.8562</v>
      </c>
      <c r="AZ23" s="150">
        <f>AZ$2</f>
        <v>0.251051215709286</v>
      </c>
      <c r="BA23" s="151">
        <f t="shared" si="16"/>
        <v>0.580970650797818</v>
      </c>
      <c r="BC23" s="147">
        <v>46177</v>
      </c>
      <c r="BD23" s="148">
        <v>682.03</v>
      </c>
      <c r="BE23" s="149">
        <f t="shared" si="17"/>
        <v>6.8203</v>
      </c>
      <c r="BF23" s="150">
        <f>BF$2</f>
        <v>0.245696767189406</v>
      </c>
      <c r="BG23" s="151">
        <f t="shared" si="18"/>
        <v>0.59675639224081</v>
      </c>
    </row>
    <row r="24" spans="1:59">
      <c r="A24" s="147">
        <v>45904</v>
      </c>
      <c r="B24" s="152">
        <v>710.52</v>
      </c>
      <c r="C24" s="149">
        <f t="shared" si="0"/>
        <v>7.1052</v>
      </c>
      <c r="D24" s="150">
        <f>D$2</f>
        <v>0.237545234343398</v>
      </c>
      <c r="E24" s="151">
        <f t="shared" si="19"/>
        <v>0.592485015200135</v>
      </c>
      <c r="G24" s="147"/>
      <c r="H24" s="152"/>
      <c r="I24" s="149"/>
      <c r="J24" s="150"/>
      <c r="K24" s="151"/>
      <c r="M24" s="147">
        <v>45965</v>
      </c>
      <c r="N24" s="148">
        <v>708.85</v>
      </c>
      <c r="O24" s="149">
        <f t="shared" si="3"/>
        <v>7.0885</v>
      </c>
      <c r="P24" s="150">
        <f>P$2</f>
        <v>0.24212410151402</v>
      </c>
      <c r="Q24" s="151">
        <f t="shared" si="4"/>
        <v>0.582649843549411</v>
      </c>
      <c r="S24" s="147">
        <v>45996</v>
      </c>
      <c r="T24" s="148">
        <v>707.49</v>
      </c>
      <c r="U24" s="149">
        <f t="shared" si="5"/>
        <v>7.0749</v>
      </c>
      <c r="V24" s="150">
        <f>V$2</f>
        <v>0.246405022669518</v>
      </c>
      <c r="W24" s="151">
        <f t="shared" si="6"/>
        <v>0.573627730709976</v>
      </c>
      <c r="Y24" s="147">
        <v>46028</v>
      </c>
      <c r="Z24" s="148">
        <v>701.73</v>
      </c>
      <c r="AA24" s="149">
        <f t="shared" si="7"/>
        <v>7.0173</v>
      </c>
      <c r="AB24" s="150">
        <f>AB$2</f>
        <v>0.254418228223419</v>
      </c>
      <c r="AC24" s="151">
        <f t="shared" si="8"/>
        <v>0.560120841349237</v>
      </c>
      <c r="AE24" s="147"/>
      <c r="AF24" s="148"/>
      <c r="AG24" s="149"/>
      <c r="AH24" s="150"/>
      <c r="AI24" s="151"/>
      <c r="AK24" s="147">
        <v>46086</v>
      </c>
      <c r="AL24" s="148">
        <v>690.07</v>
      </c>
      <c r="AM24" s="149">
        <f t="shared" si="20"/>
        <v>6.9007</v>
      </c>
      <c r="AN24" s="150">
        <f t="shared" si="21"/>
        <v>0.247947571946103</v>
      </c>
      <c r="AO24" s="151">
        <f t="shared" si="22"/>
        <v>0.584449501934586</v>
      </c>
      <c r="AQ24" s="147">
        <v>46115</v>
      </c>
      <c r="AR24" s="148">
        <v>689.29</v>
      </c>
      <c r="AS24" s="149">
        <f t="shared" si="13"/>
        <v>6.8929</v>
      </c>
      <c r="AT24" s="150">
        <f>AT$2</f>
        <v>0.252470103108942</v>
      </c>
      <c r="AU24" s="151">
        <f t="shared" si="14"/>
        <v>0.574629694323143</v>
      </c>
      <c r="AW24" s="147"/>
      <c r="AX24" s="148"/>
      <c r="AY24" s="149"/>
      <c r="AZ24" s="150"/>
      <c r="BA24" s="151"/>
      <c r="BC24" s="147">
        <v>46176</v>
      </c>
      <c r="BD24" s="148">
        <v>681.84</v>
      </c>
      <c r="BE24" s="149">
        <f t="shared" si="17"/>
        <v>6.8184</v>
      </c>
      <c r="BF24" s="150">
        <f>BF$2</f>
        <v>0.245696767189406</v>
      </c>
      <c r="BG24" s="151">
        <f t="shared" si="18"/>
        <v>0.596922683034142</v>
      </c>
    </row>
    <row r="25" spans="1:59">
      <c r="A25" s="147">
        <v>45903</v>
      </c>
      <c r="B25" s="152">
        <v>711.08</v>
      </c>
      <c r="C25" s="149">
        <f t="shared" si="0"/>
        <v>7.1108</v>
      </c>
      <c r="D25" s="150">
        <f>D$2</f>
        <v>0.237545234343398</v>
      </c>
      <c r="E25" s="151">
        <f t="shared" si="19"/>
        <v>0.592018412836811</v>
      </c>
      <c r="G25" s="147"/>
      <c r="H25" s="152"/>
      <c r="I25" s="149"/>
      <c r="J25" s="150"/>
      <c r="K25" s="151"/>
      <c r="M25" s="147">
        <v>45964</v>
      </c>
      <c r="N25" s="148">
        <v>708.67</v>
      </c>
      <c r="O25" s="149">
        <f t="shared" si="3"/>
        <v>7.0867</v>
      </c>
      <c r="P25" s="150">
        <f>P$2</f>
        <v>0.24212410151402</v>
      </c>
      <c r="Q25" s="151">
        <f t="shared" si="4"/>
        <v>0.582797834817334</v>
      </c>
      <c r="S25" s="147">
        <v>45995</v>
      </c>
      <c r="T25" s="148">
        <v>707.33</v>
      </c>
      <c r="U25" s="149">
        <f t="shared" si="5"/>
        <v>7.0733</v>
      </c>
      <c r="V25" s="150">
        <f>V$2</f>
        <v>0.246405022669518</v>
      </c>
      <c r="W25" s="151">
        <f t="shared" si="6"/>
        <v>0.573757486887309</v>
      </c>
      <c r="Y25" s="147">
        <v>46027</v>
      </c>
      <c r="Z25" s="148">
        <v>702.3</v>
      </c>
      <c r="AA25" s="149">
        <f t="shared" si="7"/>
        <v>7.023</v>
      </c>
      <c r="AB25" s="150">
        <f>AB$2</f>
        <v>0.254418228223419</v>
      </c>
      <c r="AC25" s="151">
        <f t="shared" si="8"/>
        <v>0.559666236651004</v>
      </c>
      <c r="AE25" s="147"/>
      <c r="AF25" s="148"/>
      <c r="AG25" s="149"/>
      <c r="AH25" s="150"/>
      <c r="AI25" s="151"/>
      <c r="AK25" s="147">
        <v>46085</v>
      </c>
      <c r="AL25" s="148">
        <v>691.24</v>
      </c>
      <c r="AM25" s="149">
        <f t="shared" si="20"/>
        <v>6.9124</v>
      </c>
      <c r="AN25" s="150">
        <f t="shared" si="21"/>
        <v>0.247947571946103</v>
      </c>
      <c r="AO25" s="151">
        <f t="shared" si="22"/>
        <v>0.58346025664024</v>
      </c>
      <c r="AQ25" s="147">
        <v>46114</v>
      </c>
      <c r="AR25" s="148">
        <v>688.8</v>
      </c>
      <c r="AS25" s="149">
        <f t="shared" si="13"/>
        <v>6.888</v>
      </c>
      <c r="AT25" s="150">
        <f>AT$2</f>
        <v>0.252470103108942</v>
      </c>
      <c r="AU25" s="151">
        <f t="shared" si="14"/>
        <v>0.575038475609755</v>
      </c>
      <c r="AW25" s="147"/>
      <c r="AX25" s="148"/>
      <c r="AY25" s="149"/>
      <c r="AZ25" s="150"/>
      <c r="BA25" s="151"/>
      <c r="BC25" s="147">
        <v>46175</v>
      </c>
      <c r="BD25" s="148">
        <v>681.87</v>
      </c>
      <c r="BE25" s="149">
        <f t="shared" si="17"/>
        <v>6.8187</v>
      </c>
      <c r="BF25" s="150">
        <f>BF$2</f>
        <v>0.245696767189406</v>
      </c>
      <c r="BG25" s="151">
        <f t="shared" si="18"/>
        <v>0.596896420432046</v>
      </c>
    </row>
    <row r="26" spans="1:59">
      <c r="A26" s="147">
        <v>45902</v>
      </c>
      <c r="B26" s="152">
        <v>710.89</v>
      </c>
      <c r="C26" s="149">
        <f t="shared" si="0"/>
        <v>7.1089</v>
      </c>
      <c r="D26" s="150">
        <f>D$2</f>
        <v>0.237545234343398</v>
      </c>
      <c r="E26" s="151">
        <f t="shared" si="19"/>
        <v>0.592176641955858</v>
      </c>
      <c r="G26" s="147"/>
      <c r="H26" s="152"/>
      <c r="I26" s="149"/>
      <c r="J26" s="150"/>
      <c r="K26" s="151"/>
      <c r="M26" s="147"/>
      <c r="N26" s="152"/>
      <c r="O26" s="149"/>
      <c r="P26" s="150"/>
      <c r="Q26" s="151"/>
      <c r="S26" s="147">
        <v>45994</v>
      </c>
      <c r="T26" s="152">
        <v>707.54</v>
      </c>
      <c r="U26" s="149">
        <f t="shared" si="5"/>
        <v>7.0754</v>
      </c>
      <c r="V26" s="150">
        <f>V$2</f>
        <v>0.246405022669518</v>
      </c>
      <c r="W26" s="151">
        <f t="shared" si="6"/>
        <v>0.573587193939566</v>
      </c>
      <c r="Y26" s="147"/>
      <c r="Z26" s="152"/>
      <c r="AA26" s="149"/>
      <c r="AB26" s="150"/>
      <c r="AC26" s="151"/>
      <c r="AE26" s="147"/>
      <c r="AF26" s="152"/>
      <c r="AG26" s="149"/>
      <c r="AH26" s="150"/>
      <c r="AI26" s="151"/>
      <c r="AK26" s="147">
        <v>46084</v>
      </c>
      <c r="AL26" s="152">
        <v>690.88</v>
      </c>
      <c r="AM26" s="149">
        <f t="shared" si="20"/>
        <v>6.9088</v>
      </c>
      <c r="AN26" s="150">
        <f t="shared" si="21"/>
        <v>0.247947571946103</v>
      </c>
      <c r="AO26" s="151">
        <f t="shared" si="22"/>
        <v>0.583764282943492</v>
      </c>
      <c r="AQ26" s="147">
        <v>46113</v>
      </c>
      <c r="AR26" s="152">
        <v>690.25</v>
      </c>
      <c r="AS26" s="149">
        <f t="shared" si="13"/>
        <v>6.9025</v>
      </c>
      <c r="AT26" s="150">
        <f>AT$2</f>
        <v>0.252470103108942</v>
      </c>
      <c r="AU26" s="151">
        <f t="shared" si="14"/>
        <v>0.57383049909453</v>
      </c>
      <c r="AW26" s="147"/>
      <c r="AX26" s="152"/>
      <c r="AY26" s="149"/>
      <c r="AZ26" s="150"/>
      <c r="BA26" s="151"/>
      <c r="BC26" s="147">
        <v>46174</v>
      </c>
      <c r="BD26" s="152">
        <v>681.67</v>
      </c>
      <c r="BE26" s="149">
        <f t="shared" si="17"/>
        <v>6.8167</v>
      </c>
      <c r="BF26" s="150">
        <f>BF$2</f>
        <v>0.245696767189406</v>
      </c>
      <c r="BG26" s="151">
        <f t="shared" si="18"/>
        <v>0.597071548109788</v>
      </c>
    </row>
    <row r="27" spans="1:59">
      <c r="A27" s="147">
        <v>45901</v>
      </c>
      <c r="B27" s="152">
        <v>710.72</v>
      </c>
      <c r="C27" s="149">
        <f t="shared" si="0"/>
        <v>7.1072</v>
      </c>
      <c r="D27" s="150">
        <f>D$2</f>
        <v>0.237545234343398</v>
      </c>
      <c r="E27" s="151">
        <f t="shared" si="19"/>
        <v>0.592318287089148</v>
      </c>
      <c r="G27" s="147"/>
      <c r="H27" s="152"/>
      <c r="I27" s="149"/>
      <c r="J27" s="150"/>
      <c r="K27" s="151"/>
      <c r="M27" s="147"/>
      <c r="N27" s="152"/>
      <c r="O27" s="149"/>
      <c r="P27" s="150"/>
      <c r="Q27" s="151"/>
      <c r="S27" s="147">
        <v>45993</v>
      </c>
      <c r="T27" s="152">
        <v>707.94</v>
      </c>
      <c r="U27" s="149">
        <f t="shared" si="5"/>
        <v>7.0794</v>
      </c>
      <c r="V27" s="150">
        <f>V$2</f>
        <v>0.246405022669518</v>
      </c>
      <c r="W27" s="151">
        <f t="shared" si="6"/>
        <v>0.573263105912931</v>
      </c>
      <c r="Y27" s="147"/>
      <c r="Z27" s="152"/>
      <c r="AA27" s="149"/>
      <c r="AB27" s="150"/>
      <c r="AC27" s="151"/>
      <c r="AE27" s="147"/>
      <c r="AF27" s="152"/>
      <c r="AG27" s="149"/>
      <c r="AH27" s="150"/>
      <c r="AI27" s="151"/>
      <c r="AK27" s="147">
        <v>46083</v>
      </c>
      <c r="AL27" s="152">
        <v>692.36</v>
      </c>
      <c r="AM27" s="149">
        <f t="shared" si="20"/>
        <v>6.9236</v>
      </c>
      <c r="AN27" s="150">
        <f t="shared" si="21"/>
        <v>0.247947571946103</v>
      </c>
      <c r="AO27" s="151">
        <f t="shared" si="22"/>
        <v>0.582516418915014</v>
      </c>
      <c r="AQ27" s="147"/>
      <c r="AR27" s="152"/>
      <c r="AS27" s="149"/>
      <c r="AT27" s="150"/>
      <c r="AU27" s="151"/>
      <c r="AW27" s="147"/>
      <c r="AX27" s="152"/>
      <c r="AY27" s="149"/>
      <c r="AZ27" s="150"/>
      <c r="BA27" s="151"/>
      <c r="BC27" s="147"/>
      <c r="BD27" s="152"/>
      <c r="BE27" s="149"/>
      <c r="BF27" s="150"/>
      <c r="BG27" s="151"/>
    </row>
    <row r="28" spans="1:59">
      <c r="A28" s="147"/>
      <c r="B28" s="152"/>
      <c r="C28" s="149"/>
      <c r="D28" s="150"/>
      <c r="E28" s="151"/>
      <c r="G28" s="147"/>
      <c r="H28" s="152"/>
      <c r="I28" s="149"/>
      <c r="J28" s="150"/>
      <c r="K28" s="151"/>
      <c r="M28" s="147"/>
      <c r="N28" s="152"/>
      <c r="O28" s="149"/>
      <c r="P28" s="150"/>
      <c r="Q28" s="151"/>
      <c r="S28" s="147">
        <v>45992</v>
      </c>
      <c r="T28" s="152">
        <v>707.59</v>
      </c>
      <c r="U28" s="149">
        <f t="shared" si="5"/>
        <v>7.0759</v>
      </c>
      <c r="V28" s="150">
        <f>V$2</f>
        <v>0.246405022669518</v>
      </c>
      <c r="W28" s="151">
        <f t="shared" si="6"/>
        <v>0.573546662898007</v>
      </c>
      <c r="Y28" s="147"/>
      <c r="Z28" s="152"/>
      <c r="AA28" s="149"/>
      <c r="AB28" s="150"/>
      <c r="AC28" s="151"/>
      <c r="AE28" s="147"/>
      <c r="AF28" s="152"/>
      <c r="AG28" s="149"/>
      <c r="AH28" s="150"/>
      <c r="AI28" s="151"/>
      <c r="AK28" s="147"/>
      <c r="AL28" s="152"/>
      <c r="AM28" s="149"/>
      <c r="AN28" s="150"/>
      <c r="AO28" s="151"/>
      <c r="AQ28" s="147"/>
      <c r="AR28" s="152"/>
      <c r="AS28" s="149"/>
      <c r="AT28" s="150"/>
      <c r="AU28" s="151"/>
      <c r="AW28" s="147"/>
      <c r="AX28" s="152"/>
      <c r="AY28" s="149"/>
      <c r="AZ28" s="150"/>
      <c r="BA28" s="151"/>
      <c r="BC28" s="147"/>
      <c r="BD28" s="152"/>
      <c r="BE28" s="149"/>
      <c r="BF28" s="150"/>
      <c r="BG28" s="151"/>
    </row>
    <row r="29" spans="1:59">
      <c r="A29" s="153" t="s">
        <v>3930</v>
      </c>
      <c r="B29" s="154" t="s">
        <v>62</v>
      </c>
      <c r="C29" s="155">
        <f>C6</f>
        <v>7.1055</v>
      </c>
      <c r="D29" s="156"/>
      <c r="E29" s="157"/>
      <c r="G29" s="153" t="s">
        <v>3930</v>
      </c>
      <c r="H29" s="154" t="s">
        <v>62</v>
      </c>
      <c r="I29" s="155">
        <f>I6</f>
        <v>7.088</v>
      </c>
      <c r="J29" s="156"/>
      <c r="K29" s="157"/>
      <c r="M29" s="153" t="s">
        <v>3930</v>
      </c>
      <c r="N29" s="154" t="s">
        <v>62</v>
      </c>
      <c r="O29" s="155">
        <f>O6</f>
        <v>7.0789</v>
      </c>
      <c r="P29" s="156"/>
      <c r="Q29" s="157"/>
      <c r="S29" s="153" t="s">
        <v>3930</v>
      </c>
      <c r="T29" s="154" t="s">
        <v>62</v>
      </c>
      <c r="U29" s="155">
        <f>U6</f>
        <v>7.0288</v>
      </c>
      <c r="V29" s="156"/>
      <c r="W29" s="157"/>
      <c r="Y29" s="153" t="s">
        <v>3930</v>
      </c>
      <c r="Z29" s="154" t="s">
        <v>62</v>
      </c>
      <c r="AA29" s="155">
        <f>AA6</f>
        <v>6.9678</v>
      </c>
      <c r="AB29" s="156"/>
      <c r="AC29" s="157"/>
      <c r="AE29" s="153" t="s">
        <v>3930</v>
      </c>
      <c r="AF29" s="154" t="s">
        <v>62</v>
      </c>
      <c r="AG29" s="155">
        <f>AG6</f>
        <v>6.9228</v>
      </c>
      <c r="AH29" s="156"/>
      <c r="AI29" s="157"/>
      <c r="AK29" s="153" t="s">
        <v>3930</v>
      </c>
      <c r="AL29" s="154" t="s">
        <v>62</v>
      </c>
      <c r="AM29" s="155">
        <f>AM6</f>
        <v>6.9194</v>
      </c>
      <c r="AN29" s="156"/>
      <c r="AO29" s="157"/>
      <c r="AQ29" s="153" t="s">
        <v>3930</v>
      </c>
      <c r="AR29" s="154" t="s">
        <v>62</v>
      </c>
      <c r="AS29" s="155">
        <f>AS6</f>
        <v>6.8628</v>
      </c>
      <c r="AT29" s="156"/>
      <c r="AU29" s="157"/>
      <c r="AW29" s="153" t="s">
        <v>3930</v>
      </c>
      <c r="AX29" s="154" t="s">
        <v>62</v>
      </c>
      <c r="AY29" s="155">
        <f>AY6</f>
        <v>6.8176</v>
      </c>
      <c r="AZ29" s="156"/>
      <c r="BA29" s="157"/>
      <c r="BC29" s="153" t="s">
        <v>3930</v>
      </c>
      <c r="BD29" s="154" t="s">
        <v>62</v>
      </c>
      <c r="BE29" s="155">
        <f>BE6</f>
        <v>6.8109</v>
      </c>
      <c r="BF29" s="156"/>
      <c r="BG29" s="157"/>
    </row>
    <row r="30" spans="1:59">
      <c r="A30" s="158"/>
      <c r="B30" s="136" t="s">
        <v>63</v>
      </c>
      <c r="C30" s="159">
        <f>AVERAGE(C6:C28)</f>
        <v>7.10681818181818</v>
      </c>
      <c r="D30" s="156"/>
      <c r="E30" s="157"/>
      <c r="G30" s="158"/>
      <c r="H30" s="136" t="s">
        <v>63</v>
      </c>
      <c r="I30" s="159">
        <f>AVERAGE(I6:I28)</f>
        <v>7.09480588235294</v>
      </c>
      <c r="J30" s="156"/>
      <c r="K30" s="157"/>
      <c r="M30" s="158"/>
      <c r="N30" s="136" t="s">
        <v>63</v>
      </c>
      <c r="O30" s="159">
        <f>AVERAGE(O6:O28)</f>
        <v>7.0848</v>
      </c>
      <c r="P30" s="156"/>
      <c r="Q30" s="157"/>
      <c r="S30" s="158"/>
      <c r="T30" s="136" t="s">
        <v>63</v>
      </c>
      <c r="U30" s="159">
        <f>AVERAGE(U6:U28)</f>
        <v>7.05934782608696</v>
      </c>
      <c r="V30" s="156"/>
      <c r="W30" s="157"/>
      <c r="Y30" s="158"/>
      <c r="Z30" s="136" t="s">
        <v>63</v>
      </c>
      <c r="AA30" s="159">
        <f>AVERAGE(AA6:AA28)</f>
        <v>7.00156</v>
      </c>
      <c r="AB30" s="156"/>
      <c r="AC30" s="157"/>
      <c r="AE30" s="158"/>
      <c r="AF30" s="136" t="s">
        <v>63</v>
      </c>
      <c r="AG30" s="159">
        <f>AVERAGE(AG6:AG28)</f>
        <v>6.94615</v>
      </c>
      <c r="AH30" s="156"/>
      <c r="AI30" s="157"/>
      <c r="AK30" s="158"/>
      <c r="AL30" s="136" t="s">
        <v>63</v>
      </c>
      <c r="AM30" s="159">
        <f>AVERAGE(AM6:AM28)</f>
        <v>6.90369090909091</v>
      </c>
      <c r="AN30" s="156"/>
      <c r="AO30" s="157"/>
      <c r="AQ30" s="158"/>
      <c r="AR30" s="136" t="s">
        <v>63</v>
      </c>
      <c r="AS30" s="159">
        <f>AVERAGE(AS6:AS28)</f>
        <v>6.86831428571429</v>
      </c>
      <c r="AT30" s="156"/>
      <c r="AU30" s="157"/>
      <c r="AW30" s="158"/>
      <c r="AX30" s="136" t="s">
        <v>63</v>
      </c>
      <c r="AY30" s="159">
        <f>AVERAGE(AY6:AY28)</f>
        <v>6.83851666666667</v>
      </c>
      <c r="AZ30" s="156"/>
      <c r="BA30" s="157"/>
      <c r="BC30" s="158"/>
      <c r="BD30" s="136" t="s">
        <v>63</v>
      </c>
      <c r="BE30" s="159">
        <f>AVERAGE(BE6:BE28)</f>
        <v>6.81537619047619</v>
      </c>
      <c r="BF30" s="156"/>
      <c r="BG30" s="157"/>
    </row>
    <row r="31" spans="1:59">
      <c r="A31" s="160" t="s">
        <v>3959</v>
      </c>
      <c r="B31" s="161" t="s">
        <v>62</v>
      </c>
      <c r="C31" s="162">
        <f>D6</f>
        <v>0.237545234343398</v>
      </c>
      <c r="D31" s="163"/>
      <c r="E31" s="135"/>
      <c r="G31" s="160" t="s">
        <v>3959</v>
      </c>
      <c r="H31" s="161" t="s">
        <v>62</v>
      </c>
      <c r="I31" s="162">
        <f>J6</f>
        <v>0.23865942898536</v>
      </c>
      <c r="J31" s="163"/>
      <c r="K31" s="135"/>
      <c r="M31" s="160" t="s">
        <v>3959</v>
      </c>
      <c r="N31" s="161" t="s">
        <v>62</v>
      </c>
      <c r="O31" s="162">
        <f>P6</f>
        <v>0.24212410151402</v>
      </c>
      <c r="P31" s="163"/>
      <c r="Q31" s="135"/>
      <c r="S31" s="160" t="s">
        <v>3959</v>
      </c>
      <c r="T31" s="161" t="s">
        <v>62</v>
      </c>
      <c r="U31" s="162">
        <f>V6</f>
        <v>0.246405022669518</v>
      </c>
      <c r="V31" s="163"/>
      <c r="W31" s="135"/>
      <c r="Y31" s="160" t="s">
        <v>3959</v>
      </c>
      <c r="Z31" s="161" t="s">
        <v>62</v>
      </c>
      <c r="AA31" s="162">
        <f>AB6</f>
        <v>0.254418228223419</v>
      </c>
      <c r="AB31" s="163"/>
      <c r="AC31" s="135"/>
      <c r="AE31" s="160" t="s">
        <v>3959</v>
      </c>
      <c r="AF31" s="161" t="s">
        <v>62</v>
      </c>
      <c r="AG31" s="162">
        <f>AH6</f>
        <v>0.256149207265694</v>
      </c>
      <c r="AH31" s="163"/>
      <c r="AI31" s="135"/>
      <c r="AK31" s="160" t="s">
        <v>3959</v>
      </c>
      <c r="AL31" s="161" t="s">
        <v>62</v>
      </c>
      <c r="AM31" s="162">
        <f>AN6</f>
        <v>0.247947571946103</v>
      </c>
      <c r="AN31" s="163"/>
      <c r="AO31" s="135"/>
      <c r="AQ31" s="160" t="s">
        <v>3959</v>
      </c>
      <c r="AR31" s="161" t="s">
        <v>62</v>
      </c>
      <c r="AS31" s="162">
        <f>AT6</f>
        <v>0.252470103108942</v>
      </c>
      <c r="AT31" s="163"/>
      <c r="AU31" s="135"/>
      <c r="AW31" s="160" t="s">
        <v>3959</v>
      </c>
      <c r="AX31" s="161" t="s">
        <v>62</v>
      </c>
      <c r="AY31" s="162">
        <f>AZ6</f>
        <v>0.251051215709286</v>
      </c>
      <c r="AZ31" s="163"/>
      <c r="BA31" s="135"/>
      <c r="BC31" s="160" t="s">
        <v>3959</v>
      </c>
      <c r="BD31" s="161" t="s">
        <v>62</v>
      </c>
      <c r="BE31" s="162">
        <f>BF6</f>
        <v>0.245696767189406</v>
      </c>
      <c r="BF31" s="163"/>
      <c r="BG31" s="135"/>
    </row>
    <row r="32" spans="1:59">
      <c r="A32" s="164">
        <f>A6</f>
        <v>45930</v>
      </c>
      <c r="B32" s="135"/>
      <c r="C32" s="135"/>
      <c r="D32" s="135"/>
      <c r="E32" s="135"/>
      <c r="G32" s="164">
        <f>G6</f>
        <v>45961</v>
      </c>
      <c r="H32" s="135"/>
      <c r="I32" s="135"/>
      <c r="J32" s="135"/>
      <c r="K32" s="135"/>
      <c r="M32" s="164">
        <f>M6</f>
        <v>45989</v>
      </c>
      <c r="N32" s="135"/>
      <c r="O32" s="135"/>
      <c r="P32" s="135"/>
      <c r="Q32" s="135"/>
      <c r="S32" s="164">
        <f>S6</f>
        <v>46022</v>
      </c>
      <c r="T32" s="135"/>
      <c r="U32" s="135"/>
      <c r="V32" s="135"/>
      <c r="W32" s="135"/>
      <c r="Y32" s="164">
        <f>Y6</f>
        <v>46052</v>
      </c>
      <c r="Z32" s="135"/>
      <c r="AA32" s="135"/>
      <c r="AB32" s="135"/>
      <c r="AC32" s="135"/>
      <c r="AE32" s="164">
        <f>AE6</f>
        <v>46080</v>
      </c>
      <c r="AF32" s="135"/>
      <c r="AG32" s="135"/>
      <c r="AH32" s="135"/>
      <c r="AI32" s="135"/>
      <c r="AK32" s="164">
        <f>AK6</f>
        <v>46112</v>
      </c>
      <c r="AL32" s="135"/>
      <c r="AM32" s="135"/>
      <c r="AN32" s="135"/>
      <c r="AO32" s="135"/>
      <c r="AQ32" s="164">
        <f>AQ6</f>
        <v>46142</v>
      </c>
      <c r="AR32" s="135"/>
      <c r="AS32" s="135"/>
      <c r="AT32" s="135"/>
      <c r="AU32" s="135"/>
      <c r="AW32" s="164">
        <f>AW6</f>
        <v>46171</v>
      </c>
      <c r="AX32" s="135"/>
      <c r="AY32" s="135"/>
      <c r="AZ32" s="135"/>
      <c r="BA32" s="135"/>
      <c r="BC32" s="164">
        <f>BC6</f>
        <v>46203</v>
      </c>
      <c r="BD32" s="135"/>
      <c r="BE32" s="135"/>
      <c r="BF32" s="135"/>
      <c r="BG32" s="135"/>
    </row>
  </sheetData>
  <mergeCells count="10">
    <mergeCell ref="B5:C5"/>
    <mergeCell ref="H5:I5"/>
    <mergeCell ref="N5:O5"/>
    <mergeCell ref="T5:U5"/>
    <mergeCell ref="Z5:AA5"/>
    <mergeCell ref="AF5:AG5"/>
    <mergeCell ref="AL5:AM5"/>
    <mergeCell ref="AR5:AS5"/>
    <mergeCell ref="AX5:AY5"/>
    <mergeCell ref="BD5:BE5"/>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AO32"/>
  <sheetViews>
    <sheetView zoomScale="85" zoomScaleNormal="85" topLeftCell="Z1" workbookViewId="0">
      <selection activeCell="IF2" sqref="IF2"/>
    </sheetView>
  </sheetViews>
  <sheetFormatPr defaultColWidth="8.72222222222222" defaultRowHeight="14.4"/>
  <cols>
    <col min="1" max="1" width="11.4444444444444" customWidth="1"/>
    <col min="2" max="2" width="9.66666666666667" customWidth="1"/>
    <col min="3" max="3" width="13.6666666666667" customWidth="1"/>
    <col min="4" max="4" width="16.2777777777778" customWidth="1"/>
    <col min="5" max="5" width="18.1851851851852" customWidth="1"/>
    <col min="7" max="7" width="11.4444444444444" customWidth="1"/>
    <col min="8" max="8" width="9.66666666666667" customWidth="1"/>
    <col min="9" max="9" width="13.6666666666667" customWidth="1"/>
    <col min="10" max="10" width="16.2777777777778" customWidth="1"/>
    <col min="11" max="11" width="18.1851851851852" customWidth="1"/>
    <col min="13" max="13" width="11.4444444444444" customWidth="1"/>
    <col min="14" max="14" width="9.66666666666667" customWidth="1"/>
    <col min="15" max="15" width="13.6666666666667" customWidth="1"/>
    <col min="16" max="16" width="16.2777777777778" customWidth="1"/>
    <col min="17" max="17" width="18.1851851851852" customWidth="1"/>
    <col min="19" max="19" width="11.4444444444444" customWidth="1"/>
    <col min="20" max="20" width="9.66666666666667" customWidth="1"/>
    <col min="21" max="21" width="13.6666666666667" customWidth="1"/>
    <col min="22" max="22" width="16.2777777777778" customWidth="1"/>
    <col min="23" max="23" width="18.1851851851852" customWidth="1"/>
    <col min="25" max="25" width="11.4444444444444" customWidth="1"/>
    <col min="26" max="26" width="9.66666666666667" customWidth="1"/>
    <col min="27" max="27" width="13.6666666666667" customWidth="1"/>
    <col min="28" max="28" width="16.2777777777778" customWidth="1"/>
    <col min="29" max="29" width="18.1851851851852" customWidth="1"/>
    <col min="31" max="31" width="11.4444444444444" customWidth="1"/>
    <col min="32" max="32" width="9.66666666666667" customWidth="1"/>
    <col min="33" max="33" width="13.6666666666667" customWidth="1"/>
    <col min="34" max="34" width="16.2777777777778" customWidth="1"/>
    <col min="35" max="35" width="18.1851851851852" customWidth="1"/>
    <col min="37" max="37" width="11.4444444444444" customWidth="1"/>
    <col min="38" max="38" width="9.66666666666667" customWidth="1"/>
    <col min="39" max="39" width="13.6666666666667" customWidth="1"/>
    <col min="40" max="40" width="16.2777777777778" customWidth="1"/>
    <col min="41" max="41" width="18.1851851851852" customWidth="1"/>
  </cols>
  <sheetData>
    <row r="1" spans="1:41">
      <c r="A1" s="132" t="s">
        <v>3960</v>
      </c>
      <c r="B1" s="133" t="s">
        <v>62</v>
      </c>
      <c r="C1" s="134">
        <f>C31*C29</f>
        <v>4.052</v>
      </c>
      <c r="D1" s="135" t="s">
        <v>3961</v>
      </c>
      <c r="E1" s="135"/>
      <c r="G1" s="132" t="s">
        <v>3960</v>
      </c>
      <c r="H1" s="133" t="s">
        <v>62</v>
      </c>
      <c r="I1" s="134">
        <f>I31*I29</f>
        <v>4.2233</v>
      </c>
      <c r="J1" s="135" t="s">
        <v>3961</v>
      </c>
      <c r="K1" s="135"/>
      <c r="M1" s="132" t="s">
        <v>3960</v>
      </c>
      <c r="N1" s="133" t="s">
        <v>62</v>
      </c>
      <c r="O1" s="134">
        <f>O31*O29</f>
        <v>4.1018</v>
      </c>
      <c r="P1" s="135" t="s">
        <v>3961</v>
      </c>
      <c r="Q1" s="135"/>
      <c r="S1" s="132" t="s">
        <v>3960</v>
      </c>
      <c r="T1" s="133" t="s">
        <v>62</v>
      </c>
      <c r="U1" s="134">
        <f>U31*U29</f>
        <v>3.9558</v>
      </c>
      <c r="V1" s="135" t="s">
        <v>3961</v>
      </c>
      <c r="W1" s="135"/>
      <c r="Y1" s="132" t="s">
        <v>3960</v>
      </c>
      <c r="Z1" s="133" t="s">
        <v>62</v>
      </c>
      <c r="AA1" s="134">
        <f>AA31*AA29</f>
        <v>4</v>
      </c>
      <c r="AB1" s="135" t="s">
        <v>3961</v>
      </c>
      <c r="AC1" s="135"/>
      <c r="AE1" s="132" t="s">
        <v>3960</v>
      </c>
      <c r="AF1" s="133" t="s">
        <v>62</v>
      </c>
      <c r="AG1" s="134">
        <f>AG31*AG29</f>
        <v>4.0354</v>
      </c>
      <c r="AH1" s="135" t="s">
        <v>3961</v>
      </c>
      <c r="AI1" s="135"/>
      <c r="AK1" s="132" t="s">
        <v>3960</v>
      </c>
      <c r="AL1" s="133" t="s">
        <v>62</v>
      </c>
      <c r="AM1" s="134">
        <f>AM31*AM29</f>
        <v>3.8414</v>
      </c>
      <c r="AN1" s="135" t="s">
        <v>3961</v>
      </c>
      <c r="AO1" s="135"/>
    </row>
    <row r="2" spans="1:41">
      <c r="A2" s="136"/>
      <c r="B2" s="137" t="s">
        <v>63</v>
      </c>
      <c r="C2" s="138">
        <f>C31*C30</f>
        <v>4.06961037322222</v>
      </c>
      <c r="D2" s="139">
        <v>0.576485317550649</v>
      </c>
      <c r="E2" s="135"/>
      <c r="G2" s="136"/>
      <c r="H2" s="137" t="s">
        <v>63</v>
      </c>
      <c r="I2" s="138">
        <f>I31*I30</f>
        <v>4.24376250007176</v>
      </c>
      <c r="J2" s="139">
        <v>0.60611670828669</v>
      </c>
      <c r="K2" s="135"/>
      <c r="M2" s="136"/>
      <c r="N2" s="137" t="s">
        <v>63</v>
      </c>
      <c r="O2" s="138">
        <f>O31*O30</f>
        <v>4.11563501328942</v>
      </c>
      <c r="P2" s="139">
        <v>0.592505922459121</v>
      </c>
      <c r="Q2" s="135"/>
      <c r="S2" s="136"/>
      <c r="T2" s="137" t="s">
        <v>63</v>
      </c>
      <c r="U2" s="138">
        <f>U31*U30</f>
        <v>3.94681916035809</v>
      </c>
      <c r="V2" s="139">
        <v>0.571696967945197</v>
      </c>
      <c r="W2" s="135"/>
      <c r="Y2" s="136"/>
      <c r="Z2" s="137" t="s">
        <v>63</v>
      </c>
      <c r="AA2" s="138">
        <f>AA31*AA30</f>
        <v>4.00321401510421</v>
      </c>
      <c r="AB2" s="139">
        <v>0.582852480037303</v>
      </c>
      <c r="AC2" s="135"/>
      <c r="AE2" s="136"/>
      <c r="AF2" s="137" t="s">
        <v>63</v>
      </c>
      <c r="AG2" s="138">
        <f>AG31*AG30</f>
        <v>4.04778076693656</v>
      </c>
      <c r="AH2" s="139">
        <v>0.591909176249707</v>
      </c>
      <c r="AI2" s="135"/>
      <c r="AK2" s="136"/>
      <c r="AL2" s="137" t="s">
        <v>63</v>
      </c>
      <c r="AM2" s="138">
        <f>AM31*AM30</f>
        <v>3.84392460586637</v>
      </c>
      <c r="AN2" s="139">
        <v>0.564007693550045</v>
      </c>
      <c r="AO2" s="135"/>
    </row>
    <row r="3" spans="1:41">
      <c r="A3" s="140" t="s">
        <v>3962</v>
      </c>
      <c r="B3" s="141" t="s">
        <v>62</v>
      </c>
      <c r="C3" s="138">
        <f>1/C1</f>
        <v>0.246791707798618</v>
      </c>
      <c r="D3" s="142"/>
      <c r="E3" s="142"/>
      <c r="G3" s="140" t="s">
        <v>3962</v>
      </c>
      <c r="H3" s="141" t="s">
        <v>62</v>
      </c>
      <c r="I3" s="138">
        <f>1/I1</f>
        <v>0.236781663627969</v>
      </c>
      <c r="J3" s="142"/>
      <c r="K3" s="142"/>
      <c r="M3" s="140" t="s">
        <v>3962</v>
      </c>
      <c r="N3" s="141" t="s">
        <v>62</v>
      </c>
      <c r="O3" s="138">
        <f>1/O1</f>
        <v>0.243795406894534</v>
      </c>
      <c r="P3" s="142"/>
      <c r="Q3" s="142"/>
      <c r="S3" s="140" t="s">
        <v>3962</v>
      </c>
      <c r="T3" s="141" t="s">
        <v>62</v>
      </c>
      <c r="U3" s="138">
        <f>1/U1</f>
        <v>0.252793366702058</v>
      </c>
      <c r="V3" s="142"/>
      <c r="W3" s="142"/>
      <c r="Y3" s="140" t="s">
        <v>3962</v>
      </c>
      <c r="Z3" s="141" t="s">
        <v>62</v>
      </c>
      <c r="AA3" s="138">
        <f>1/AA1</f>
        <v>0.25</v>
      </c>
      <c r="AB3" s="142"/>
      <c r="AC3" s="142"/>
      <c r="AE3" s="140" t="s">
        <v>3962</v>
      </c>
      <c r="AF3" s="141" t="s">
        <v>62</v>
      </c>
      <c r="AG3" s="138">
        <f>1/AG1</f>
        <v>0.247806908856619</v>
      </c>
      <c r="AH3" s="142"/>
      <c r="AI3" s="142"/>
      <c r="AK3" s="140" t="s">
        <v>3962</v>
      </c>
      <c r="AL3" s="141" t="s">
        <v>62</v>
      </c>
      <c r="AM3" s="138">
        <f>1/AM1</f>
        <v>0.260321757692508</v>
      </c>
      <c r="AN3" s="142"/>
      <c r="AO3" s="142"/>
    </row>
    <row r="4" spans="1:41">
      <c r="A4" s="136"/>
      <c r="B4" s="137" t="s">
        <v>63</v>
      </c>
      <c r="C4" s="138">
        <f>1/C2</f>
        <v>0.245723769179462</v>
      </c>
      <c r="D4" s="142"/>
      <c r="E4" s="142"/>
      <c r="G4" s="136"/>
      <c r="H4" s="137" t="s">
        <v>63</v>
      </c>
      <c r="I4" s="138">
        <f>1/I2</f>
        <v>0.235639953928405</v>
      </c>
      <c r="J4" s="142"/>
      <c r="K4" s="142"/>
      <c r="M4" s="136"/>
      <c r="N4" s="137" t="s">
        <v>63</v>
      </c>
      <c r="O4" s="138">
        <f>1/O2</f>
        <v>0.242975870496531</v>
      </c>
      <c r="P4" s="142"/>
      <c r="Q4" s="142"/>
      <c r="S4" s="136"/>
      <c r="T4" s="137" t="s">
        <v>63</v>
      </c>
      <c r="U4" s="138">
        <f>1/U2</f>
        <v>0.253368588569756</v>
      </c>
      <c r="V4" s="142"/>
      <c r="W4" s="142"/>
      <c r="Y4" s="136"/>
      <c r="Z4" s="137" t="s">
        <v>63</v>
      </c>
      <c r="AA4" s="138">
        <f>1/AA2</f>
        <v>0.249799285330981</v>
      </c>
      <c r="AB4" s="142"/>
      <c r="AC4" s="142"/>
      <c r="AE4" s="136"/>
      <c r="AF4" s="137" t="s">
        <v>63</v>
      </c>
      <c r="AG4" s="138">
        <f>1/AG2</f>
        <v>0.24704895289001</v>
      </c>
      <c r="AH4" s="142"/>
      <c r="AI4" s="142"/>
      <c r="AK4" s="136"/>
      <c r="AL4" s="137" t="s">
        <v>63</v>
      </c>
      <c r="AM4" s="138">
        <f>1/AM2</f>
        <v>0.260150784038235</v>
      </c>
      <c r="AN4" s="142"/>
      <c r="AO4" s="142"/>
    </row>
    <row r="5" spans="1:41">
      <c r="A5" s="143" t="s">
        <v>72</v>
      </c>
      <c r="B5" s="144" t="s">
        <v>966</v>
      </c>
      <c r="C5" s="145"/>
      <c r="D5" s="146" t="s">
        <v>3961</v>
      </c>
      <c r="E5" s="143" t="s">
        <v>3963</v>
      </c>
      <c r="G5" s="143" t="s">
        <v>72</v>
      </c>
      <c r="H5" s="144" t="s">
        <v>966</v>
      </c>
      <c r="I5" s="145"/>
      <c r="J5" s="146" t="s">
        <v>3961</v>
      </c>
      <c r="K5" s="143" t="s">
        <v>3963</v>
      </c>
      <c r="M5" s="143" t="s">
        <v>72</v>
      </c>
      <c r="N5" s="144" t="s">
        <v>966</v>
      </c>
      <c r="O5" s="145"/>
      <c r="P5" s="146" t="s">
        <v>3961</v>
      </c>
      <c r="Q5" s="143" t="s">
        <v>3963</v>
      </c>
      <c r="S5" s="143" t="s">
        <v>72</v>
      </c>
      <c r="T5" s="144" t="s">
        <v>966</v>
      </c>
      <c r="U5" s="145"/>
      <c r="V5" s="146" t="s">
        <v>3961</v>
      </c>
      <c r="W5" s="143" t="s">
        <v>3963</v>
      </c>
      <c r="Y5" s="143" t="s">
        <v>72</v>
      </c>
      <c r="Z5" s="144" t="s">
        <v>966</v>
      </c>
      <c r="AA5" s="145"/>
      <c r="AB5" s="146" t="s">
        <v>3961</v>
      </c>
      <c r="AC5" s="143" t="s">
        <v>3963</v>
      </c>
      <c r="AE5" s="143" t="s">
        <v>72</v>
      </c>
      <c r="AF5" s="144" t="s">
        <v>966</v>
      </c>
      <c r="AG5" s="145"/>
      <c r="AH5" s="146" t="s">
        <v>3961</v>
      </c>
      <c r="AI5" s="143" t="s">
        <v>3963</v>
      </c>
      <c r="AK5" s="143" t="s">
        <v>72</v>
      </c>
      <c r="AL5" s="144" t="s">
        <v>966</v>
      </c>
      <c r="AM5" s="145"/>
      <c r="AN5" s="146" t="s">
        <v>3961</v>
      </c>
      <c r="AO5" s="143" t="s">
        <v>3963</v>
      </c>
    </row>
    <row r="6" spans="1:41">
      <c r="A6" s="147">
        <v>46022</v>
      </c>
      <c r="B6" s="148">
        <v>702.88</v>
      </c>
      <c r="C6" s="149">
        <f t="shared" ref="C6:C28" si="0">B6/100</f>
        <v>7.0288</v>
      </c>
      <c r="D6" s="150">
        <f>D$2</f>
        <v>0.576485317550649</v>
      </c>
      <c r="E6" s="151">
        <f t="shared" ref="E6:E28" si="1">1/(C6*D6)</f>
        <v>0.246791707798618</v>
      </c>
      <c r="G6" s="147">
        <v>46052</v>
      </c>
      <c r="H6" s="148">
        <v>696.78</v>
      </c>
      <c r="I6" s="149">
        <f t="shared" ref="I6:I28" si="2">H6/100</f>
        <v>6.9678</v>
      </c>
      <c r="J6" s="150">
        <f>J$2</f>
        <v>0.60611670828669</v>
      </c>
      <c r="K6" s="151">
        <f t="shared" ref="K6:K28" si="3">1/(I6*J6)</f>
        <v>0.236781663627969</v>
      </c>
      <c r="M6" s="147">
        <v>46080</v>
      </c>
      <c r="N6" s="148">
        <v>692.28</v>
      </c>
      <c r="O6" s="149">
        <f t="shared" ref="O6:O25" si="4">N6/100</f>
        <v>6.9228</v>
      </c>
      <c r="P6" s="150">
        <f>P$2</f>
        <v>0.592505922459121</v>
      </c>
      <c r="Q6" s="151">
        <f t="shared" ref="Q6:Q25" si="5">1/(O6*P6)</f>
        <v>0.243795406894534</v>
      </c>
      <c r="S6" s="147">
        <v>46112</v>
      </c>
      <c r="T6" s="148">
        <v>691.94</v>
      </c>
      <c r="U6" s="149">
        <f t="shared" ref="U6:U19" si="6">T6/100</f>
        <v>6.9194</v>
      </c>
      <c r="V6" s="150">
        <f>V$2</f>
        <v>0.571696967945197</v>
      </c>
      <c r="W6" s="151">
        <f t="shared" ref="W6:W19" si="7">1/(U6*V6)</f>
        <v>0.252793366702058</v>
      </c>
      <c r="Y6" s="147">
        <v>46142</v>
      </c>
      <c r="Z6" s="148">
        <v>686.28</v>
      </c>
      <c r="AA6" s="149">
        <f t="shared" ref="AA6:AA27" si="8">Z6/100</f>
        <v>6.8628</v>
      </c>
      <c r="AB6" s="150">
        <f>AB$2</f>
        <v>0.582852480037303</v>
      </c>
      <c r="AC6" s="151">
        <f t="shared" ref="AC6:AC27" si="9">1/(AA6*AB6)</f>
        <v>0.25</v>
      </c>
      <c r="AE6" s="147">
        <v>46171</v>
      </c>
      <c r="AF6" s="148">
        <v>681.76</v>
      </c>
      <c r="AG6" s="149">
        <f t="shared" ref="AG6:AG26" si="10">AF6/100</f>
        <v>6.8176</v>
      </c>
      <c r="AH6" s="150">
        <f>AH$2</f>
        <v>0.591909176249707</v>
      </c>
      <c r="AI6" s="151">
        <f t="shared" ref="AI6:AI26" si="11">1/(AG6*AH6)</f>
        <v>0.247806908856619</v>
      </c>
      <c r="AK6" s="147">
        <v>46203</v>
      </c>
      <c r="AL6" s="148">
        <v>681.09</v>
      </c>
      <c r="AM6" s="149">
        <f t="shared" ref="AM6:AM26" si="12">AL6/100</f>
        <v>6.8109</v>
      </c>
      <c r="AN6" s="150">
        <f>AN$2</f>
        <v>0.564007693550045</v>
      </c>
      <c r="AO6" s="151">
        <f t="shared" ref="AO6:AO26" si="13">1/(AM6*AN6)</f>
        <v>0.260321757692508</v>
      </c>
    </row>
    <row r="7" spans="1:41">
      <c r="A7" s="147">
        <v>46021</v>
      </c>
      <c r="B7" s="148">
        <v>703.48</v>
      </c>
      <c r="C7" s="149">
        <f t="shared" si="0"/>
        <v>7.0348</v>
      </c>
      <c r="D7" s="150">
        <f>D$2</f>
        <v>0.576485317550649</v>
      </c>
      <c r="E7" s="151">
        <f t="shared" si="1"/>
        <v>0.24658121848168</v>
      </c>
      <c r="G7" s="147">
        <v>46051</v>
      </c>
      <c r="H7" s="148">
        <v>697.71</v>
      </c>
      <c r="I7" s="149">
        <f t="shared" si="2"/>
        <v>6.9771</v>
      </c>
      <c r="J7" s="150">
        <f>J$2</f>
        <v>0.60611670828669</v>
      </c>
      <c r="K7" s="151">
        <f t="shared" si="3"/>
        <v>0.23646604976666</v>
      </c>
      <c r="M7" s="147">
        <v>46079</v>
      </c>
      <c r="N7" s="148">
        <v>692.28</v>
      </c>
      <c r="O7" s="149">
        <f t="shared" si="4"/>
        <v>6.9228</v>
      </c>
      <c r="P7" s="150">
        <f>P$2</f>
        <v>0.592505922459121</v>
      </c>
      <c r="Q7" s="151">
        <f t="shared" si="5"/>
        <v>0.243795406894534</v>
      </c>
      <c r="S7" s="147">
        <v>46111</v>
      </c>
      <c r="T7" s="148">
        <v>692.23</v>
      </c>
      <c r="U7" s="149">
        <f t="shared" si="6"/>
        <v>6.9223</v>
      </c>
      <c r="V7" s="150">
        <f>V$2</f>
        <v>0.571696967945197</v>
      </c>
      <c r="W7" s="151">
        <f t="shared" si="7"/>
        <v>0.252687462484755</v>
      </c>
      <c r="Y7" s="147">
        <v>46141</v>
      </c>
      <c r="Z7" s="148">
        <v>686.08</v>
      </c>
      <c r="AA7" s="149">
        <f t="shared" si="8"/>
        <v>6.8608</v>
      </c>
      <c r="AB7" s="150">
        <f>AB$2</f>
        <v>0.582852480037303</v>
      </c>
      <c r="AC7" s="151">
        <f t="shared" si="9"/>
        <v>0.250072877798507</v>
      </c>
      <c r="AE7" s="147">
        <v>46170</v>
      </c>
      <c r="AF7" s="148">
        <v>682.4</v>
      </c>
      <c r="AG7" s="149">
        <f t="shared" si="10"/>
        <v>6.824</v>
      </c>
      <c r="AH7" s="150">
        <f>AH$2</f>
        <v>0.591909176249707</v>
      </c>
      <c r="AI7" s="151">
        <f t="shared" si="11"/>
        <v>0.247574499094502</v>
      </c>
      <c r="AK7" s="147">
        <v>46202</v>
      </c>
      <c r="AL7" s="148">
        <v>681.75</v>
      </c>
      <c r="AM7" s="149">
        <f t="shared" si="12"/>
        <v>6.8175</v>
      </c>
      <c r="AN7" s="150">
        <f>AN$2</f>
        <v>0.564007693550045</v>
      </c>
      <c r="AO7" s="151">
        <f t="shared" si="13"/>
        <v>0.260069741029395</v>
      </c>
    </row>
    <row r="8" spans="1:41">
      <c r="A8" s="147">
        <v>46020</v>
      </c>
      <c r="B8" s="148">
        <v>703.31</v>
      </c>
      <c r="C8" s="149">
        <f t="shared" si="0"/>
        <v>7.0331</v>
      </c>
      <c r="D8" s="150">
        <f>D$2</f>
        <v>0.576485317550649</v>
      </c>
      <c r="E8" s="151">
        <f t="shared" si="1"/>
        <v>0.246640820658732</v>
      </c>
      <c r="G8" s="147">
        <v>46050</v>
      </c>
      <c r="H8" s="148">
        <v>697.55</v>
      </c>
      <c r="I8" s="149">
        <f t="shared" si="2"/>
        <v>6.9755</v>
      </c>
      <c r="J8" s="150">
        <f>J$2</f>
        <v>0.60611670828669</v>
      </c>
      <c r="K8" s="151">
        <f t="shared" si="3"/>
        <v>0.236520288986734</v>
      </c>
      <c r="M8" s="147">
        <v>46078</v>
      </c>
      <c r="N8" s="148">
        <v>693.21</v>
      </c>
      <c r="O8" s="149">
        <f t="shared" si="4"/>
        <v>6.9321</v>
      </c>
      <c r="P8" s="150">
        <f>P$2</f>
        <v>0.592505922459121</v>
      </c>
      <c r="Q8" s="151">
        <f t="shared" si="5"/>
        <v>0.243468334682056</v>
      </c>
      <c r="S8" s="147">
        <v>46108</v>
      </c>
      <c r="T8" s="148">
        <v>691.41</v>
      </c>
      <c r="U8" s="149">
        <f t="shared" si="6"/>
        <v>6.9141</v>
      </c>
      <c r="V8" s="150">
        <f>V$2</f>
        <v>0.571696967945197</v>
      </c>
      <c r="W8" s="151">
        <f t="shared" si="7"/>
        <v>0.252987145334638</v>
      </c>
      <c r="Y8" s="147">
        <v>46140</v>
      </c>
      <c r="Z8" s="148">
        <v>685.89</v>
      </c>
      <c r="AA8" s="149">
        <f t="shared" si="8"/>
        <v>6.8589</v>
      </c>
      <c r="AB8" s="150">
        <f>AB$2</f>
        <v>0.582852480037303</v>
      </c>
      <c r="AC8" s="151">
        <f t="shared" si="9"/>
        <v>0.250142151073787</v>
      </c>
      <c r="AE8" s="147">
        <v>46169</v>
      </c>
      <c r="AF8" s="148">
        <v>682.91</v>
      </c>
      <c r="AG8" s="149">
        <f t="shared" si="10"/>
        <v>6.8291</v>
      </c>
      <c r="AH8" s="150">
        <f>AH$2</f>
        <v>0.591909176249707</v>
      </c>
      <c r="AI8" s="151">
        <f t="shared" si="11"/>
        <v>0.247389609439148</v>
      </c>
      <c r="AK8" s="147">
        <v>46199</v>
      </c>
      <c r="AL8" s="148">
        <v>681.66</v>
      </c>
      <c r="AM8" s="149">
        <f t="shared" si="12"/>
        <v>6.8166</v>
      </c>
      <c r="AN8" s="150">
        <f>AN$2</f>
        <v>0.564007693550045</v>
      </c>
      <c r="AO8" s="151">
        <f t="shared" si="13"/>
        <v>0.260104078201435</v>
      </c>
    </row>
    <row r="9" spans="1:41">
      <c r="A9" s="147">
        <v>46017</v>
      </c>
      <c r="B9" s="148">
        <v>703.58</v>
      </c>
      <c r="C9" s="149">
        <f t="shared" si="0"/>
        <v>7.0358</v>
      </c>
      <c r="D9" s="150">
        <f>D$2</f>
        <v>0.576485317550649</v>
      </c>
      <c r="E9" s="151">
        <f t="shared" si="1"/>
        <v>0.246546171831906</v>
      </c>
      <c r="G9" s="147">
        <v>46049</v>
      </c>
      <c r="H9" s="148">
        <v>698.58</v>
      </c>
      <c r="I9" s="149">
        <f t="shared" si="2"/>
        <v>6.9858</v>
      </c>
      <c r="J9" s="150">
        <f>J$2</f>
        <v>0.60611670828669</v>
      </c>
      <c r="K9" s="151">
        <f t="shared" si="3"/>
        <v>0.236171558851808</v>
      </c>
      <c r="M9" s="147">
        <v>46077</v>
      </c>
      <c r="N9" s="148">
        <v>694.14</v>
      </c>
      <c r="O9" s="149">
        <f t="shared" si="4"/>
        <v>6.9414</v>
      </c>
      <c r="P9" s="150">
        <f>P$2</f>
        <v>0.592505922459121</v>
      </c>
      <c r="Q9" s="151">
        <f t="shared" si="5"/>
        <v>0.243142138884012</v>
      </c>
      <c r="S9" s="147">
        <v>46107</v>
      </c>
      <c r="T9" s="148">
        <v>690.56</v>
      </c>
      <c r="U9" s="149">
        <f t="shared" si="6"/>
        <v>6.9056</v>
      </c>
      <c r="V9" s="150">
        <f>V$2</f>
        <v>0.571696967945197</v>
      </c>
      <c r="W9" s="151">
        <f t="shared" si="7"/>
        <v>0.253298543436953</v>
      </c>
      <c r="Y9" s="147">
        <v>46139</v>
      </c>
      <c r="Z9" s="148">
        <v>685.79</v>
      </c>
      <c r="AA9" s="149">
        <f t="shared" si="8"/>
        <v>6.8579</v>
      </c>
      <c r="AB9" s="150">
        <f>AB$2</f>
        <v>0.582852480037303</v>
      </c>
      <c r="AC9" s="151">
        <f t="shared" si="9"/>
        <v>0.250178626110034</v>
      </c>
      <c r="AE9" s="147">
        <v>46168</v>
      </c>
      <c r="AF9" s="148">
        <v>682.88</v>
      </c>
      <c r="AG9" s="149">
        <f t="shared" si="10"/>
        <v>6.8288</v>
      </c>
      <c r="AH9" s="150">
        <f>AH$2</f>
        <v>0.591909176249707</v>
      </c>
      <c r="AI9" s="151">
        <f t="shared" si="11"/>
        <v>0.247400477656526</v>
      </c>
      <c r="AK9" s="147">
        <v>46198</v>
      </c>
      <c r="AL9" s="148">
        <v>682.09</v>
      </c>
      <c r="AM9" s="149">
        <f t="shared" si="12"/>
        <v>6.8209</v>
      </c>
      <c r="AN9" s="150">
        <f>AN$2</f>
        <v>0.564007693550045</v>
      </c>
      <c r="AO9" s="151">
        <f t="shared" si="13"/>
        <v>0.259940104600258</v>
      </c>
    </row>
    <row r="10" spans="1:41">
      <c r="A10" s="147">
        <v>46016</v>
      </c>
      <c r="B10" s="148">
        <v>703.92</v>
      </c>
      <c r="C10" s="149">
        <f t="shared" si="0"/>
        <v>7.0392</v>
      </c>
      <c r="D10" s="150">
        <f>D$2</f>
        <v>0.576485317550649</v>
      </c>
      <c r="E10" s="151">
        <f t="shared" si="1"/>
        <v>0.246427087705268</v>
      </c>
      <c r="G10" s="147">
        <v>46048</v>
      </c>
      <c r="H10" s="148">
        <v>698.43</v>
      </c>
      <c r="I10" s="149">
        <f t="shared" si="2"/>
        <v>6.9843</v>
      </c>
      <c r="J10" s="150">
        <f>J$2</f>
        <v>0.60611670828669</v>
      </c>
      <c r="K10" s="151">
        <f t="shared" si="3"/>
        <v>0.236222280805086</v>
      </c>
      <c r="M10" s="147">
        <v>46066</v>
      </c>
      <c r="N10" s="148">
        <v>693.98</v>
      </c>
      <c r="O10" s="149">
        <f t="shared" si="4"/>
        <v>6.9398</v>
      </c>
      <c r="P10" s="150">
        <f>P$2</f>
        <v>0.592505922459121</v>
      </c>
      <c r="Q10" s="151">
        <f t="shared" si="5"/>
        <v>0.243198196324027</v>
      </c>
      <c r="S10" s="147">
        <v>46106</v>
      </c>
      <c r="T10" s="148">
        <v>689.11</v>
      </c>
      <c r="U10" s="149">
        <f t="shared" si="6"/>
        <v>6.8911</v>
      </c>
      <c r="V10" s="150">
        <f>V$2</f>
        <v>0.571696967945197</v>
      </c>
      <c r="W10" s="151">
        <f t="shared" si="7"/>
        <v>0.253831524946412</v>
      </c>
      <c r="Y10" s="147">
        <v>46136</v>
      </c>
      <c r="Z10" s="148">
        <v>686.74</v>
      </c>
      <c r="AA10" s="149">
        <f t="shared" si="8"/>
        <v>6.8674</v>
      </c>
      <c r="AB10" s="150">
        <f>AB$2</f>
        <v>0.582852480037303</v>
      </c>
      <c r="AC10" s="151">
        <f t="shared" si="9"/>
        <v>0.249832542155692</v>
      </c>
      <c r="AE10" s="147">
        <v>46167</v>
      </c>
      <c r="AF10" s="148">
        <v>683.18</v>
      </c>
      <c r="AG10" s="149">
        <f t="shared" si="10"/>
        <v>6.8318</v>
      </c>
      <c r="AH10" s="150">
        <f>AH$2</f>
        <v>0.591909176249707</v>
      </c>
      <c r="AI10" s="151">
        <f t="shared" si="11"/>
        <v>0.247291838435095</v>
      </c>
      <c r="AK10" s="147">
        <v>46197</v>
      </c>
      <c r="AL10" s="148">
        <v>681.95</v>
      </c>
      <c r="AM10" s="149">
        <f t="shared" si="12"/>
        <v>6.8195</v>
      </c>
      <c r="AN10" s="150">
        <f>AN$2</f>
        <v>0.564007693550045</v>
      </c>
      <c r="AO10" s="151">
        <f t="shared" si="13"/>
        <v>0.259993468651353</v>
      </c>
    </row>
    <row r="11" spans="1:41">
      <c r="A11" s="147">
        <v>46015</v>
      </c>
      <c r="B11" s="148">
        <v>704.71</v>
      </c>
      <c r="C11" s="149">
        <f t="shared" si="0"/>
        <v>7.0471</v>
      </c>
      <c r="D11" s="150">
        <f>D$2</f>
        <v>0.576485317550649</v>
      </c>
      <c r="E11" s="151">
        <f t="shared" si="1"/>
        <v>0.246150835914763</v>
      </c>
      <c r="G11" s="147">
        <v>46045</v>
      </c>
      <c r="H11" s="148">
        <v>699.29</v>
      </c>
      <c r="I11" s="149">
        <f t="shared" si="2"/>
        <v>6.9929</v>
      </c>
      <c r="J11" s="150">
        <f>J$2</f>
        <v>0.60611670828669</v>
      </c>
      <c r="K11" s="151">
        <f t="shared" si="3"/>
        <v>0.235931770199339</v>
      </c>
      <c r="M11" s="147">
        <v>46065</v>
      </c>
      <c r="N11" s="148">
        <v>694.57</v>
      </c>
      <c r="O11" s="149">
        <f t="shared" si="4"/>
        <v>6.9457</v>
      </c>
      <c r="P11" s="150">
        <f>P$2</f>
        <v>0.592505922459121</v>
      </c>
      <c r="Q11" s="151">
        <f t="shared" si="5"/>
        <v>0.242991612486787</v>
      </c>
      <c r="S11" s="147">
        <v>46105</v>
      </c>
      <c r="T11" s="148">
        <v>689.43</v>
      </c>
      <c r="U11" s="149">
        <f t="shared" si="6"/>
        <v>6.8943</v>
      </c>
      <c r="V11" s="150">
        <f>V$2</f>
        <v>0.571696967945197</v>
      </c>
      <c r="W11" s="151">
        <f t="shared" si="7"/>
        <v>0.253713708651817</v>
      </c>
      <c r="Y11" s="147">
        <v>46135</v>
      </c>
      <c r="Z11" s="148">
        <v>686.5</v>
      </c>
      <c r="AA11" s="149">
        <f t="shared" si="8"/>
        <v>6.865</v>
      </c>
      <c r="AB11" s="150">
        <f>AB$2</f>
        <v>0.582852480037303</v>
      </c>
      <c r="AC11" s="151">
        <f t="shared" si="9"/>
        <v>0.249919883466861</v>
      </c>
      <c r="AE11" s="147">
        <v>46164</v>
      </c>
      <c r="AF11" s="148">
        <v>683.73</v>
      </c>
      <c r="AG11" s="149">
        <f t="shared" si="10"/>
        <v>6.8373</v>
      </c>
      <c r="AH11" s="150">
        <f>AH$2</f>
        <v>0.591909176249707</v>
      </c>
      <c r="AI11" s="151">
        <f t="shared" si="11"/>
        <v>0.247092914135826</v>
      </c>
      <c r="AK11" s="147">
        <v>46196</v>
      </c>
      <c r="AL11" s="148">
        <v>681.71</v>
      </c>
      <c r="AM11" s="149">
        <f t="shared" si="12"/>
        <v>6.8171</v>
      </c>
      <c r="AN11" s="150">
        <f>AN$2</f>
        <v>0.564007693550045</v>
      </c>
      <c r="AO11" s="151">
        <f t="shared" si="13"/>
        <v>0.260085000875431</v>
      </c>
    </row>
    <row r="12" spans="1:41">
      <c r="A12" s="147">
        <v>46014</v>
      </c>
      <c r="B12" s="148">
        <v>705.23</v>
      </c>
      <c r="C12" s="149">
        <f t="shared" si="0"/>
        <v>7.0523</v>
      </c>
      <c r="D12" s="150">
        <f>D$2</f>
        <v>0.576485317550649</v>
      </c>
      <c r="E12" s="151">
        <f t="shared" si="1"/>
        <v>0.245969337063784</v>
      </c>
      <c r="G12" s="147">
        <v>46044</v>
      </c>
      <c r="H12" s="148">
        <v>700.19</v>
      </c>
      <c r="I12" s="149">
        <f t="shared" si="2"/>
        <v>7.0019</v>
      </c>
      <c r="J12" s="150">
        <f>J$2</f>
        <v>0.60611670828669</v>
      </c>
      <c r="K12" s="151">
        <f t="shared" si="3"/>
        <v>0.235628511664971</v>
      </c>
      <c r="M12" s="147">
        <v>46064</v>
      </c>
      <c r="N12" s="148">
        <v>694.38</v>
      </c>
      <c r="O12" s="149">
        <f t="shared" si="4"/>
        <v>6.9438</v>
      </c>
      <c r="P12" s="150">
        <f>P$2</f>
        <v>0.592505922459121</v>
      </c>
      <c r="Q12" s="151">
        <f t="shared" si="5"/>
        <v>0.243058101162113</v>
      </c>
      <c r="S12" s="147">
        <v>46104</v>
      </c>
      <c r="T12" s="148">
        <v>690.41</v>
      </c>
      <c r="U12" s="149">
        <f t="shared" si="6"/>
        <v>6.9041</v>
      </c>
      <c r="V12" s="150">
        <f>V$2</f>
        <v>0.571696967945197</v>
      </c>
      <c r="W12" s="151">
        <f t="shared" si="7"/>
        <v>0.253353575637407</v>
      </c>
      <c r="Y12" s="147">
        <v>46134</v>
      </c>
      <c r="Z12" s="148">
        <v>686.35</v>
      </c>
      <c r="AA12" s="149">
        <f t="shared" si="8"/>
        <v>6.8635</v>
      </c>
      <c r="AB12" s="150">
        <f>AB$2</f>
        <v>0.582852480037303</v>
      </c>
      <c r="AC12" s="151">
        <f t="shared" si="9"/>
        <v>0.249974502804691</v>
      </c>
      <c r="AE12" s="147">
        <v>46163</v>
      </c>
      <c r="AF12" s="148">
        <v>683.49</v>
      </c>
      <c r="AG12" s="149">
        <f t="shared" si="10"/>
        <v>6.8349</v>
      </c>
      <c r="AH12" s="150">
        <f>AH$2</f>
        <v>0.591909176249707</v>
      </c>
      <c r="AI12" s="151">
        <f t="shared" si="11"/>
        <v>0.247179678096371</v>
      </c>
      <c r="AK12" s="147">
        <v>46195</v>
      </c>
      <c r="AL12" s="148">
        <v>681.5</v>
      </c>
      <c r="AM12" s="149">
        <f t="shared" si="12"/>
        <v>6.815</v>
      </c>
      <c r="AN12" s="150">
        <f>AN$2</f>
        <v>0.564007693550045</v>
      </c>
      <c r="AO12" s="151">
        <f t="shared" si="13"/>
        <v>0.260165144456038</v>
      </c>
    </row>
    <row r="13" spans="1:41">
      <c r="A13" s="147">
        <v>46013</v>
      </c>
      <c r="B13" s="148">
        <v>705.72</v>
      </c>
      <c r="C13" s="149">
        <f t="shared" si="0"/>
        <v>7.0572</v>
      </c>
      <c r="D13" s="150">
        <f>D$2</f>
        <v>0.576485317550649</v>
      </c>
      <c r="E13" s="151">
        <f t="shared" si="1"/>
        <v>0.245798554068884</v>
      </c>
      <c r="G13" s="147">
        <v>46043</v>
      </c>
      <c r="H13" s="148">
        <v>700.14</v>
      </c>
      <c r="I13" s="149">
        <f t="shared" si="2"/>
        <v>7.0014</v>
      </c>
      <c r="J13" s="150">
        <f>J$2</f>
        <v>0.60611670828669</v>
      </c>
      <c r="K13" s="151">
        <f t="shared" si="3"/>
        <v>0.235645338907499</v>
      </c>
      <c r="M13" s="147">
        <v>46063</v>
      </c>
      <c r="N13" s="148">
        <v>694.58</v>
      </c>
      <c r="O13" s="149">
        <f t="shared" si="4"/>
        <v>6.9458</v>
      </c>
      <c r="P13" s="150">
        <f>P$2</f>
        <v>0.592505922459121</v>
      </c>
      <c r="Q13" s="151">
        <f t="shared" si="5"/>
        <v>0.242988114090455</v>
      </c>
      <c r="S13" s="147">
        <v>46101</v>
      </c>
      <c r="T13" s="148">
        <v>688.98</v>
      </c>
      <c r="U13" s="149">
        <f t="shared" si="6"/>
        <v>6.8898</v>
      </c>
      <c r="V13" s="150">
        <f>V$2</f>
        <v>0.571696967945197</v>
      </c>
      <c r="W13" s="151">
        <f t="shared" si="7"/>
        <v>0.253879419077219</v>
      </c>
      <c r="Y13" s="147">
        <v>46133</v>
      </c>
      <c r="Z13" s="148">
        <v>685.94</v>
      </c>
      <c r="AA13" s="149">
        <f t="shared" si="8"/>
        <v>6.8594</v>
      </c>
      <c r="AB13" s="150">
        <f>AB$2</f>
        <v>0.582852480037303</v>
      </c>
      <c r="AC13" s="151">
        <f t="shared" si="9"/>
        <v>0.250123917543808</v>
      </c>
      <c r="AE13" s="147">
        <v>46162</v>
      </c>
      <c r="AF13" s="148">
        <v>683.97</v>
      </c>
      <c r="AG13" s="149">
        <f t="shared" si="10"/>
        <v>6.8397</v>
      </c>
      <c r="AH13" s="150">
        <f>AH$2</f>
        <v>0.591909176249707</v>
      </c>
      <c r="AI13" s="151">
        <f t="shared" si="11"/>
        <v>0.247006211064942</v>
      </c>
      <c r="AK13" s="147">
        <v>46191</v>
      </c>
      <c r="AL13" s="148">
        <v>681.3</v>
      </c>
      <c r="AM13" s="149">
        <f t="shared" si="12"/>
        <v>6.813</v>
      </c>
      <c r="AN13" s="150">
        <f>AN$2</f>
        <v>0.564007693550045</v>
      </c>
      <c r="AO13" s="151">
        <f t="shared" si="13"/>
        <v>0.260241517608675</v>
      </c>
    </row>
    <row r="14" spans="1:41">
      <c r="A14" s="147">
        <v>46010</v>
      </c>
      <c r="B14" s="148">
        <v>705.5</v>
      </c>
      <c r="C14" s="149">
        <f t="shared" si="0"/>
        <v>7.055</v>
      </c>
      <c r="D14" s="150">
        <f>D$2</f>
        <v>0.576485317550649</v>
      </c>
      <c r="E14" s="151">
        <f t="shared" si="1"/>
        <v>0.245875202802966</v>
      </c>
      <c r="G14" s="147">
        <v>46042</v>
      </c>
      <c r="H14" s="148">
        <v>700.06</v>
      </c>
      <c r="I14" s="149">
        <f t="shared" si="2"/>
        <v>7.0006</v>
      </c>
      <c r="J14" s="150">
        <f>J$2</f>
        <v>0.60611670828669</v>
      </c>
      <c r="K14" s="151">
        <f t="shared" si="3"/>
        <v>0.235672267495209</v>
      </c>
      <c r="M14" s="147">
        <v>46062</v>
      </c>
      <c r="N14" s="148">
        <v>695.23</v>
      </c>
      <c r="O14" s="149">
        <f t="shared" si="4"/>
        <v>6.9523</v>
      </c>
      <c r="P14" s="150">
        <f>P$2</f>
        <v>0.592505922459121</v>
      </c>
      <c r="Q14" s="151">
        <f t="shared" si="5"/>
        <v>0.242760934201556</v>
      </c>
      <c r="S14" s="147">
        <v>46100</v>
      </c>
      <c r="T14" s="148">
        <v>689.75</v>
      </c>
      <c r="U14" s="149">
        <f t="shared" si="6"/>
        <v>6.8975</v>
      </c>
      <c r="V14" s="150">
        <f>V$2</f>
        <v>0.571696967945197</v>
      </c>
      <c r="W14" s="151">
        <f t="shared" si="7"/>
        <v>0.253596001675712</v>
      </c>
      <c r="Y14" s="147">
        <v>46132</v>
      </c>
      <c r="Z14" s="148">
        <v>686.48</v>
      </c>
      <c r="AA14" s="149">
        <f t="shared" si="8"/>
        <v>6.8648</v>
      </c>
      <c r="AB14" s="150">
        <f>AB$2</f>
        <v>0.582852480037303</v>
      </c>
      <c r="AC14" s="151">
        <f t="shared" si="9"/>
        <v>0.249927164666123</v>
      </c>
      <c r="AE14" s="147">
        <v>46161</v>
      </c>
      <c r="AF14" s="148">
        <v>683.75</v>
      </c>
      <c r="AG14" s="149">
        <f t="shared" si="10"/>
        <v>6.8375</v>
      </c>
      <c r="AH14" s="150">
        <f>AH$2</f>
        <v>0.591909176249707</v>
      </c>
      <c r="AI14" s="151">
        <f t="shared" si="11"/>
        <v>0.247085686555157</v>
      </c>
      <c r="AK14" s="147">
        <v>46190</v>
      </c>
      <c r="AL14" s="148">
        <v>680.96</v>
      </c>
      <c r="AM14" s="149">
        <f t="shared" si="12"/>
        <v>6.8096</v>
      </c>
      <c r="AN14" s="150">
        <f>AN$2</f>
        <v>0.564007693550045</v>
      </c>
      <c r="AO14" s="151">
        <f t="shared" si="13"/>
        <v>0.26037145492656</v>
      </c>
    </row>
    <row r="15" spans="1:41">
      <c r="A15" s="147">
        <v>46009</v>
      </c>
      <c r="B15" s="148">
        <v>705.83</v>
      </c>
      <c r="C15" s="149">
        <f t="shared" si="0"/>
        <v>7.0583</v>
      </c>
      <c r="D15" s="150">
        <f>D$2</f>
        <v>0.576485317550649</v>
      </c>
      <c r="E15" s="151">
        <f t="shared" si="1"/>
        <v>0.245760247619813</v>
      </c>
      <c r="G15" s="147">
        <v>46041</v>
      </c>
      <c r="H15" s="148">
        <v>700.51</v>
      </c>
      <c r="I15" s="149">
        <f t="shared" si="2"/>
        <v>7.0051</v>
      </c>
      <c r="J15" s="150">
        <f>J$2</f>
        <v>0.60611670828669</v>
      </c>
      <c r="K15" s="151">
        <f t="shared" si="3"/>
        <v>0.235520874195509</v>
      </c>
      <c r="M15" s="147">
        <v>46059</v>
      </c>
      <c r="N15" s="148">
        <v>695.9</v>
      </c>
      <c r="O15" s="149">
        <f t="shared" si="4"/>
        <v>6.959</v>
      </c>
      <c r="P15" s="150">
        <f>P$2</f>
        <v>0.592505922459121</v>
      </c>
      <c r="Q15" s="151">
        <f t="shared" si="5"/>
        <v>0.242527208341641</v>
      </c>
      <c r="S15" s="147">
        <v>46099</v>
      </c>
      <c r="T15" s="148">
        <v>689.09</v>
      </c>
      <c r="U15" s="149">
        <f t="shared" si="6"/>
        <v>6.8909</v>
      </c>
      <c r="V15" s="150">
        <f>V$2</f>
        <v>0.571696967945197</v>
      </c>
      <c r="W15" s="151">
        <f t="shared" si="7"/>
        <v>0.253838892098016</v>
      </c>
      <c r="Y15" s="147">
        <v>46129</v>
      </c>
      <c r="Z15" s="148">
        <v>686.22</v>
      </c>
      <c r="AA15" s="149">
        <f t="shared" si="8"/>
        <v>6.8622</v>
      </c>
      <c r="AB15" s="150">
        <f>AB$2</f>
        <v>0.582852480037303</v>
      </c>
      <c r="AC15" s="151">
        <f t="shared" si="9"/>
        <v>0.250021858879077</v>
      </c>
      <c r="AE15" s="147">
        <v>46160</v>
      </c>
      <c r="AF15" s="148">
        <v>684.35</v>
      </c>
      <c r="AG15" s="149">
        <f t="shared" si="10"/>
        <v>6.8435</v>
      </c>
      <c r="AH15" s="150">
        <f>AH$2</f>
        <v>0.591909176249707</v>
      </c>
      <c r="AI15" s="151">
        <f t="shared" si="11"/>
        <v>0.246869055574031</v>
      </c>
      <c r="AK15" s="147">
        <v>46189</v>
      </c>
      <c r="AL15" s="148">
        <v>681.08</v>
      </c>
      <c r="AM15" s="149">
        <f t="shared" si="12"/>
        <v>6.8108</v>
      </c>
      <c r="AN15" s="150">
        <f>AN$2</f>
        <v>0.564007693550045</v>
      </c>
      <c r="AO15" s="151">
        <f t="shared" si="13"/>
        <v>0.260325579883112</v>
      </c>
    </row>
    <row r="16" spans="1:41">
      <c r="A16" s="147">
        <v>46008</v>
      </c>
      <c r="B16" s="148">
        <v>705.73</v>
      </c>
      <c r="C16" s="149">
        <f t="shared" si="0"/>
        <v>7.0573</v>
      </c>
      <c r="D16" s="150">
        <f>D$2</f>
        <v>0.576485317550649</v>
      </c>
      <c r="E16" s="151">
        <f t="shared" si="1"/>
        <v>0.245795071170975</v>
      </c>
      <c r="G16" s="147">
        <v>46038</v>
      </c>
      <c r="H16" s="148">
        <v>700.78</v>
      </c>
      <c r="I16" s="149">
        <f t="shared" si="2"/>
        <v>7.0078</v>
      </c>
      <c r="J16" s="150">
        <f>J$2</f>
        <v>0.60611670828669</v>
      </c>
      <c r="K16" s="151">
        <f t="shared" si="3"/>
        <v>0.235430131542989</v>
      </c>
      <c r="M16" s="147">
        <v>46058</v>
      </c>
      <c r="N16" s="148">
        <v>695.7</v>
      </c>
      <c r="O16" s="149">
        <f t="shared" si="4"/>
        <v>6.957</v>
      </c>
      <c r="P16" s="150">
        <f>P$2</f>
        <v>0.592505922459121</v>
      </c>
      <c r="Q16" s="151">
        <f t="shared" si="5"/>
        <v>0.242596930120667</v>
      </c>
      <c r="S16" s="147">
        <v>46098</v>
      </c>
      <c r="T16" s="148">
        <v>689.61</v>
      </c>
      <c r="U16" s="149">
        <f t="shared" si="6"/>
        <v>6.8961</v>
      </c>
      <c r="V16" s="150">
        <f>V$2</f>
        <v>0.571696967945197</v>
      </c>
      <c r="W16" s="151">
        <f t="shared" si="7"/>
        <v>0.253647485036212</v>
      </c>
      <c r="Y16" s="147">
        <v>46128</v>
      </c>
      <c r="Z16" s="148">
        <v>686.16</v>
      </c>
      <c r="AA16" s="149">
        <f t="shared" si="8"/>
        <v>6.8616</v>
      </c>
      <c r="AB16" s="150">
        <f>AB$2</f>
        <v>0.582852480037303</v>
      </c>
      <c r="AC16" s="151">
        <f t="shared" si="9"/>
        <v>0.250043721580972</v>
      </c>
      <c r="AE16" s="147">
        <v>46157</v>
      </c>
      <c r="AF16" s="148">
        <v>684.15</v>
      </c>
      <c r="AG16" s="149">
        <f t="shared" si="10"/>
        <v>6.8415</v>
      </c>
      <c r="AH16" s="150">
        <f>AH$2</f>
        <v>0.591909176249707</v>
      </c>
      <c r="AI16" s="151">
        <f t="shared" si="11"/>
        <v>0.24694122368207</v>
      </c>
      <c r="AK16" s="147">
        <v>46188</v>
      </c>
      <c r="AL16" s="148">
        <v>680.88</v>
      </c>
      <c r="AM16" s="149">
        <f t="shared" si="12"/>
        <v>6.8088</v>
      </c>
      <c r="AN16" s="150">
        <f>AN$2</f>
        <v>0.564007693550045</v>
      </c>
      <c r="AO16" s="151">
        <f t="shared" si="13"/>
        <v>0.260402047272339</v>
      </c>
    </row>
    <row r="17" spans="1:41">
      <c r="A17" s="147">
        <v>46007</v>
      </c>
      <c r="B17" s="148">
        <v>706.02</v>
      </c>
      <c r="C17" s="149">
        <f t="shared" si="0"/>
        <v>7.0602</v>
      </c>
      <c r="D17" s="150">
        <f>D$2</f>
        <v>0.576485317550649</v>
      </c>
      <c r="E17" s="151">
        <f t="shared" si="1"/>
        <v>0.245694110049988</v>
      </c>
      <c r="G17" s="147">
        <v>46037</v>
      </c>
      <c r="H17" s="148">
        <v>700.64</v>
      </c>
      <c r="I17" s="149">
        <f t="shared" si="2"/>
        <v>7.0064</v>
      </c>
      <c r="J17" s="150">
        <f>J$2</f>
        <v>0.60611670828669</v>
      </c>
      <c r="K17" s="151">
        <f t="shared" si="3"/>
        <v>0.235477174558541</v>
      </c>
      <c r="M17" s="147">
        <v>46057</v>
      </c>
      <c r="N17" s="148">
        <v>695.33</v>
      </c>
      <c r="O17" s="149">
        <f t="shared" si="4"/>
        <v>6.9533</v>
      </c>
      <c r="P17" s="150">
        <f>P$2</f>
        <v>0.592505922459121</v>
      </c>
      <c r="Q17" s="151">
        <f t="shared" si="5"/>
        <v>0.242726021148157</v>
      </c>
      <c r="S17" s="147">
        <v>46097</v>
      </c>
      <c r="T17" s="148">
        <v>690.57</v>
      </c>
      <c r="U17" s="149">
        <f t="shared" ref="U17:U27" si="14">T17/100</f>
        <v>6.9057</v>
      </c>
      <c r="V17" s="150">
        <f t="shared" ref="V17:V27" si="15">V$2</f>
        <v>0.571696967945197</v>
      </c>
      <c r="W17" s="151">
        <f t="shared" ref="W17:W27" si="16">1/(U17*V17)</f>
        <v>0.253294875473626</v>
      </c>
      <c r="Y17" s="147">
        <v>46127</v>
      </c>
      <c r="Z17" s="148">
        <v>685.82</v>
      </c>
      <c r="AA17" s="149">
        <f t="shared" si="8"/>
        <v>6.8582</v>
      </c>
      <c r="AB17" s="150">
        <f>AB$2</f>
        <v>0.582852480037303</v>
      </c>
      <c r="AC17" s="151">
        <f t="shared" si="9"/>
        <v>0.250167682482284</v>
      </c>
      <c r="AE17" s="147">
        <v>46156</v>
      </c>
      <c r="AF17" s="148">
        <v>684.01</v>
      </c>
      <c r="AG17" s="149">
        <f t="shared" si="10"/>
        <v>6.8401</v>
      </c>
      <c r="AH17" s="150">
        <f>AH$2</f>
        <v>0.591909176249707</v>
      </c>
      <c r="AI17" s="151">
        <f t="shared" si="11"/>
        <v>0.246991766468456</v>
      </c>
      <c r="AK17" s="147">
        <v>46185</v>
      </c>
      <c r="AL17" s="148">
        <v>681.09</v>
      </c>
      <c r="AM17" s="149">
        <f t="shared" si="12"/>
        <v>6.8109</v>
      </c>
      <c r="AN17" s="150">
        <f>AN$2</f>
        <v>0.564007693550045</v>
      </c>
      <c r="AO17" s="151">
        <f t="shared" si="13"/>
        <v>0.260321757692508</v>
      </c>
    </row>
    <row r="18" spans="1:41">
      <c r="A18" s="147">
        <v>46006</v>
      </c>
      <c r="B18" s="148">
        <v>706.56</v>
      </c>
      <c r="C18" s="149">
        <f t="shared" si="0"/>
        <v>7.0656</v>
      </c>
      <c r="D18" s="150">
        <f>D$2</f>
        <v>0.576485317550649</v>
      </c>
      <c r="E18" s="151">
        <f t="shared" si="1"/>
        <v>0.2455063343205</v>
      </c>
      <c r="G18" s="147">
        <v>46036</v>
      </c>
      <c r="H18" s="148">
        <v>701.2</v>
      </c>
      <c r="I18" s="149">
        <f t="shared" si="2"/>
        <v>7.012</v>
      </c>
      <c r="J18" s="150">
        <f>J$2</f>
        <v>0.60611670828669</v>
      </c>
      <c r="K18" s="151">
        <f t="shared" si="3"/>
        <v>0.235289115206355</v>
      </c>
      <c r="M18" s="147">
        <v>46056</v>
      </c>
      <c r="N18" s="148">
        <v>696.08</v>
      </c>
      <c r="O18" s="149">
        <f t="shared" si="4"/>
        <v>6.9608</v>
      </c>
      <c r="P18" s="150">
        <f>P$2</f>
        <v>0.592505922459121</v>
      </c>
      <c r="Q18" s="151">
        <f t="shared" si="5"/>
        <v>0.24246449299642</v>
      </c>
      <c r="S18" s="147">
        <v>46094</v>
      </c>
      <c r="T18" s="148">
        <v>690.07</v>
      </c>
      <c r="U18" s="149">
        <f t="shared" si="14"/>
        <v>6.9007</v>
      </c>
      <c r="V18" s="150">
        <f t="shared" si="15"/>
        <v>0.571696967945197</v>
      </c>
      <c r="W18" s="151">
        <f t="shared" si="16"/>
        <v>0.253478403866016</v>
      </c>
      <c r="Y18" s="147">
        <v>46126</v>
      </c>
      <c r="Z18" s="148">
        <v>685.93</v>
      </c>
      <c r="AA18" s="149">
        <f t="shared" si="8"/>
        <v>6.8593</v>
      </c>
      <c r="AB18" s="150">
        <f>AB$2</f>
        <v>0.582852480037303</v>
      </c>
      <c r="AC18" s="151">
        <f t="shared" si="9"/>
        <v>0.250127564037147</v>
      </c>
      <c r="AE18" s="147">
        <v>46155</v>
      </c>
      <c r="AF18" s="148">
        <v>684.31</v>
      </c>
      <c r="AG18" s="149">
        <f t="shared" si="10"/>
        <v>6.8431</v>
      </c>
      <c r="AH18" s="150">
        <f>AH$2</f>
        <v>0.591909176249707</v>
      </c>
      <c r="AI18" s="151">
        <f t="shared" si="11"/>
        <v>0.246883485820883</v>
      </c>
      <c r="AK18" s="147">
        <v>46184</v>
      </c>
      <c r="AL18" s="148">
        <v>681.5</v>
      </c>
      <c r="AM18" s="149">
        <f t="shared" si="12"/>
        <v>6.815</v>
      </c>
      <c r="AN18" s="150">
        <f>AN$2</f>
        <v>0.564007693550045</v>
      </c>
      <c r="AO18" s="151">
        <f t="shared" si="13"/>
        <v>0.260165144456038</v>
      </c>
    </row>
    <row r="19" spans="1:41">
      <c r="A19" s="147">
        <v>46003</v>
      </c>
      <c r="B19" s="148">
        <v>706.38</v>
      </c>
      <c r="C19" s="149">
        <f t="shared" si="0"/>
        <v>7.0638</v>
      </c>
      <c r="D19" s="150">
        <f>D$2</f>
        <v>0.576485317550649</v>
      </c>
      <c r="E19" s="151">
        <f t="shared" si="1"/>
        <v>0.245568894330944</v>
      </c>
      <c r="G19" s="147">
        <v>46035</v>
      </c>
      <c r="H19" s="148">
        <v>701.03</v>
      </c>
      <c r="I19" s="149">
        <f t="shared" si="2"/>
        <v>7.0103</v>
      </c>
      <c r="J19" s="150">
        <f>J$2</f>
        <v>0.60611670828669</v>
      </c>
      <c r="K19" s="151">
        <f t="shared" si="3"/>
        <v>0.23534617289231</v>
      </c>
      <c r="M19" s="147">
        <v>46055</v>
      </c>
      <c r="N19" s="148">
        <v>696.95</v>
      </c>
      <c r="O19" s="149">
        <f t="shared" si="4"/>
        <v>6.9695</v>
      </c>
      <c r="P19" s="150">
        <f>P$2</f>
        <v>0.592505922459121</v>
      </c>
      <c r="Q19" s="151">
        <f t="shared" si="5"/>
        <v>0.242161825503907</v>
      </c>
      <c r="S19" s="147">
        <v>46093</v>
      </c>
      <c r="T19" s="148">
        <v>689.59</v>
      </c>
      <c r="U19" s="149">
        <f t="shared" si="14"/>
        <v>6.8959</v>
      </c>
      <c r="V19" s="150">
        <f t="shared" si="15"/>
        <v>0.571696967945197</v>
      </c>
      <c r="W19" s="151">
        <f t="shared" si="16"/>
        <v>0.253654841508464</v>
      </c>
      <c r="Y19" s="147">
        <v>46125</v>
      </c>
      <c r="Z19" s="148">
        <v>686.57</v>
      </c>
      <c r="AA19" s="149">
        <f t="shared" si="8"/>
        <v>6.8657</v>
      </c>
      <c r="AB19" s="150">
        <f>AB$2</f>
        <v>0.582852480037303</v>
      </c>
      <c r="AC19" s="151">
        <f t="shared" si="9"/>
        <v>0.249894402610076</v>
      </c>
      <c r="AE19" s="147">
        <v>46154</v>
      </c>
      <c r="AF19" s="148">
        <v>684.26</v>
      </c>
      <c r="AG19" s="149">
        <f t="shared" si="10"/>
        <v>6.8426</v>
      </c>
      <c r="AH19" s="150">
        <f>AH$2</f>
        <v>0.591909176249707</v>
      </c>
      <c r="AI19" s="151">
        <f t="shared" si="11"/>
        <v>0.246901526001941</v>
      </c>
      <c r="AK19" s="147">
        <v>46183</v>
      </c>
      <c r="AL19" s="148">
        <v>681.3</v>
      </c>
      <c r="AM19" s="149">
        <f t="shared" si="12"/>
        <v>6.813</v>
      </c>
      <c r="AN19" s="150">
        <f>AN$2</f>
        <v>0.564007693550045</v>
      </c>
      <c r="AO19" s="151">
        <f t="shared" si="13"/>
        <v>0.260241517608675</v>
      </c>
    </row>
    <row r="20" spans="1:41">
      <c r="A20" s="147">
        <v>46002</v>
      </c>
      <c r="B20" s="148">
        <v>706.86</v>
      </c>
      <c r="C20" s="149">
        <f t="shared" si="0"/>
        <v>7.0686</v>
      </c>
      <c r="D20" s="150">
        <f>D$2</f>
        <v>0.576485317550649</v>
      </c>
      <c r="E20" s="151">
        <f t="shared" si="1"/>
        <v>0.245402138439709</v>
      </c>
      <c r="G20" s="147">
        <v>46034</v>
      </c>
      <c r="H20" s="148">
        <v>701.08</v>
      </c>
      <c r="I20" s="149">
        <f t="shared" si="2"/>
        <v>7.0108</v>
      </c>
      <c r="J20" s="150">
        <f>J$2</f>
        <v>0.60611670828669</v>
      </c>
      <c r="K20" s="151">
        <f t="shared" si="3"/>
        <v>0.235329388347544</v>
      </c>
      <c r="M20" s="165"/>
      <c r="N20" s="166"/>
      <c r="O20" s="149"/>
      <c r="P20" s="150"/>
      <c r="Q20" s="151"/>
      <c r="S20" s="165">
        <v>46092</v>
      </c>
      <c r="T20" s="166">
        <v>689.17</v>
      </c>
      <c r="U20" s="149">
        <f t="shared" si="14"/>
        <v>6.8917</v>
      </c>
      <c r="V20" s="150">
        <f t="shared" si="15"/>
        <v>0.571696967945197</v>
      </c>
      <c r="W20" s="151">
        <f t="shared" si="16"/>
        <v>0.253809426057173</v>
      </c>
      <c r="Y20" s="147">
        <v>46122</v>
      </c>
      <c r="Z20" s="148">
        <v>686.54</v>
      </c>
      <c r="AA20" s="149">
        <f t="shared" si="8"/>
        <v>6.8654</v>
      </c>
      <c r="AB20" s="150">
        <f>AB$2</f>
        <v>0.582852480037303</v>
      </c>
      <c r="AC20" s="151">
        <f t="shared" si="9"/>
        <v>0.249905322341014</v>
      </c>
      <c r="AE20" s="147">
        <v>46153</v>
      </c>
      <c r="AF20" s="148">
        <v>684.67</v>
      </c>
      <c r="AG20" s="149">
        <f t="shared" si="10"/>
        <v>6.8467</v>
      </c>
      <c r="AH20" s="150">
        <f>AH$2</f>
        <v>0.591909176249707</v>
      </c>
      <c r="AI20" s="151">
        <f t="shared" si="11"/>
        <v>0.246753674298696</v>
      </c>
      <c r="AK20" s="147">
        <v>46182</v>
      </c>
      <c r="AL20" s="148">
        <v>681.47</v>
      </c>
      <c r="AM20" s="149">
        <f t="shared" si="12"/>
        <v>6.8147</v>
      </c>
      <c r="AN20" s="150">
        <f>AN$2</f>
        <v>0.564007693550045</v>
      </c>
      <c r="AO20" s="151">
        <f t="shared" si="13"/>
        <v>0.260176597571119</v>
      </c>
    </row>
    <row r="21" spans="1:41">
      <c r="A21" s="147">
        <v>46001</v>
      </c>
      <c r="B21" s="148">
        <v>707.53</v>
      </c>
      <c r="C21" s="149">
        <f t="shared" si="0"/>
        <v>7.0753</v>
      </c>
      <c r="D21" s="150">
        <f>D$2</f>
        <v>0.576485317550649</v>
      </c>
      <c r="E21" s="151">
        <f t="shared" si="1"/>
        <v>0.245169753335537</v>
      </c>
      <c r="G21" s="147">
        <v>46031</v>
      </c>
      <c r="H21" s="148">
        <v>701.28</v>
      </c>
      <c r="I21" s="149">
        <f t="shared" si="2"/>
        <v>7.0128</v>
      </c>
      <c r="J21" s="150">
        <f>J$2</f>
        <v>0.60611670828669</v>
      </c>
      <c r="K21" s="151">
        <f t="shared" si="3"/>
        <v>0.235262274102635</v>
      </c>
      <c r="M21" s="147"/>
      <c r="N21" s="148"/>
      <c r="O21" s="149"/>
      <c r="P21" s="150"/>
      <c r="Q21" s="151"/>
      <c r="S21" s="147">
        <v>46091</v>
      </c>
      <c r="T21" s="148">
        <v>689.82</v>
      </c>
      <c r="U21" s="149">
        <f t="shared" si="14"/>
        <v>6.8982</v>
      </c>
      <c r="V21" s="150">
        <f t="shared" si="15"/>
        <v>0.571696967945197</v>
      </c>
      <c r="W21" s="151">
        <f t="shared" si="16"/>
        <v>0.25357026783193</v>
      </c>
      <c r="Y21" s="147">
        <v>46121</v>
      </c>
      <c r="Z21" s="148">
        <v>686.49</v>
      </c>
      <c r="AA21" s="149">
        <f t="shared" si="8"/>
        <v>6.8649</v>
      </c>
      <c r="AB21" s="150">
        <f>AB$2</f>
        <v>0.582852480037303</v>
      </c>
      <c r="AC21" s="151">
        <f t="shared" si="9"/>
        <v>0.24992352401346</v>
      </c>
      <c r="AE21" s="147">
        <v>46150</v>
      </c>
      <c r="AF21" s="148">
        <v>685.02</v>
      </c>
      <c r="AG21" s="149">
        <f t="shared" si="10"/>
        <v>6.8502</v>
      </c>
      <c r="AH21" s="150">
        <f>AH$2</f>
        <v>0.591909176249707</v>
      </c>
      <c r="AI21" s="151">
        <f t="shared" si="11"/>
        <v>0.246627599459999</v>
      </c>
      <c r="AK21" s="147">
        <v>46181</v>
      </c>
      <c r="AL21" s="148">
        <v>681.98</v>
      </c>
      <c r="AM21" s="149">
        <f t="shared" si="12"/>
        <v>6.8198</v>
      </c>
      <c r="AN21" s="150">
        <f>AN$2</f>
        <v>0.564007693550045</v>
      </c>
      <c r="AO21" s="151">
        <f t="shared" si="13"/>
        <v>0.259982031653113</v>
      </c>
    </row>
    <row r="22" spans="1:41">
      <c r="A22" s="147">
        <v>46000</v>
      </c>
      <c r="B22" s="148">
        <v>707.73</v>
      </c>
      <c r="C22" s="149">
        <f t="shared" si="0"/>
        <v>7.0773</v>
      </c>
      <c r="D22" s="150">
        <f>D$2</f>
        <v>0.576485317550649</v>
      </c>
      <c r="E22" s="151">
        <f t="shared" si="1"/>
        <v>0.245100469921428</v>
      </c>
      <c r="G22" s="147">
        <v>46030</v>
      </c>
      <c r="H22" s="148">
        <v>701.97</v>
      </c>
      <c r="I22" s="149">
        <f t="shared" si="2"/>
        <v>7.0197</v>
      </c>
      <c r="J22" s="150">
        <f>J$2</f>
        <v>0.60611670828669</v>
      </c>
      <c r="K22" s="151">
        <f t="shared" si="3"/>
        <v>0.235031023523364</v>
      </c>
      <c r="M22" s="147"/>
      <c r="N22" s="148"/>
      <c r="O22" s="149"/>
      <c r="P22" s="150"/>
      <c r="Q22" s="151"/>
      <c r="S22" s="147">
        <v>46090</v>
      </c>
      <c r="T22" s="148">
        <v>691.58</v>
      </c>
      <c r="U22" s="149">
        <f t="shared" si="14"/>
        <v>6.9158</v>
      </c>
      <c r="V22" s="150">
        <f t="shared" si="15"/>
        <v>0.571696967945197</v>
      </c>
      <c r="W22" s="151">
        <f t="shared" si="16"/>
        <v>0.252924957569366</v>
      </c>
      <c r="Y22" s="147">
        <v>46120</v>
      </c>
      <c r="Z22" s="148">
        <v>686.8</v>
      </c>
      <c r="AA22" s="149">
        <f t="shared" si="8"/>
        <v>6.868</v>
      </c>
      <c r="AB22" s="150">
        <f>AB$2</f>
        <v>0.582852480037303</v>
      </c>
      <c r="AC22" s="151">
        <f t="shared" si="9"/>
        <v>0.249810716365754</v>
      </c>
      <c r="AE22" s="147">
        <v>46149</v>
      </c>
      <c r="AF22" s="148">
        <v>684.87</v>
      </c>
      <c r="AG22" s="149">
        <f t="shared" si="10"/>
        <v>6.8487</v>
      </c>
      <c r="AH22" s="150">
        <f>AH$2</f>
        <v>0.591909176249707</v>
      </c>
      <c r="AI22" s="151">
        <f t="shared" si="11"/>
        <v>0.246681615754944</v>
      </c>
      <c r="AK22" s="147">
        <v>46178</v>
      </c>
      <c r="AL22" s="148">
        <v>681.57</v>
      </c>
      <c r="AM22" s="149">
        <f t="shared" si="12"/>
        <v>6.8157</v>
      </c>
      <c r="AN22" s="150">
        <f>AN$2</f>
        <v>0.564007693550045</v>
      </c>
      <c r="AO22" s="151">
        <f t="shared" si="13"/>
        <v>0.260138424441789</v>
      </c>
    </row>
    <row r="23" spans="1:41">
      <c r="A23" s="147">
        <v>45999</v>
      </c>
      <c r="B23" s="148">
        <v>707.64</v>
      </c>
      <c r="C23" s="149">
        <f t="shared" si="0"/>
        <v>7.0764</v>
      </c>
      <c r="D23" s="150">
        <f>D$2</f>
        <v>0.576485317550649</v>
      </c>
      <c r="E23" s="151">
        <f t="shared" si="1"/>
        <v>0.245131642611345</v>
      </c>
      <c r="G23" s="147">
        <v>46029</v>
      </c>
      <c r="H23" s="148">
        <v>701.87</v>
      </c>
      <c r="I23" s="149">
        <f t="shared" si="2"/>
        <v>7.0187</v>
      </c>
      <c r="J23" s="150">
        <f>J$2</f>
        <v>0.60611670828669</v>
      </c>
      <c r="K23" s="151">
        <f t="shared" si="3"/>
        <v>0.235064509927331</v>
      </c>
      <c r="M23" s="147"/>
      <c r="N23" s="148"/>
      <c r="O23" s="149"/>
      <c r="P23" s="150"/>
      <c r="Q23" s="151"/>
      <c r="S23" s="147">
        <v>46087</v>
      </c>
      <c r="T23" s="148">
        <v>690.25</v>
      </c>
      <c r="U23" s="149">
        <f t="shared" si="14"/>
        <v>6.9025</v>
      </c>
      <c r="V23" s="150">
        <f t="shared" si="15"/>
        <v>0.571696967945197</v>
      </c>
      <c r="W23" s="151">
        <f t="shared" si="16"/>
        <v>0.253412303014592</v>
      </c>
      <c r="Y23" s="147">
        <v>46119</v>
      </c>
      <c r="Z23" s="148">
        <v>688.54</v>
      </c>
      <c r="AA23" s="149">
        <f t="shared" si="8"/>
        <v>6.8854</v>
      </c>
      <c r="AB23" s="150">
        <f>AB$2</f>
        <v>0.582852480037303</v>
      </c>
      <c r="AC23" s="151">
        <f t="shared" si="9"/>
        <v>0.249179423127197</v>
      </c>
      <c r="AE23" s="147">
        <v>46148</v>
      </c>
      <c r="AF23" s="148">
        <v>685.62</v>
      </c>
      <c r="AG23" s="149">
        <f t="shared" si="10"/>
        <v>6.8562</v>
      </c>
      <c r="AH23" s="150">
        <f>AH$2</f>
        <v>0.591909176249707</v>
      </c>
      <c r="AI23" s="151">
        <f t="shared" si="11"/>
        <v>0.246411770634008</v>
      </c>
      <c r="AK23" s="147">
        <v>46177</v>
      </c>
      <c r="AL23" s="148">
        <v>682.03</v>
      </c>
      <c r="AM23" s="149">
        <f t="shared" si="12"/>
        <v>6.8203</v>
      </c>
      <c r="AN23" s="150">
        <f>AN$2</f>
        <v>0.564007693550045</v>
      </c>
      <c r="AO23" s="151">
        <f t="shared" si="13"/>
        <v>0.259962972225254</v>
      </c>
    </row>
    <row r="24" spans="1:41">
      <c r="A24" s="147">
        <v>45996</v>
      </c>
      <c r="B24" s="148">
        <v>707.49</v>
      </c>
      <c r="C24" s="149">
        <f t="shared" si="0"/>
        <v>7.0749</v>
      </c>
      <c r="D24" s="150">
        <f>D$2</f>
        <v>0.576485317550649</v>
      </c>
      <c r="E24" s="151">
        <f t="shared" si="1"/>
        <v>0.245183614718925</v>
      </c>
      <c r="G24" s="147">
        <v>46028</v>
      </c>
      <c r="H24" s="148">
        <v>701.73</v>
      </c>
      <c r="I24" s="149">
        <f t="shared" si="2"/>
        <v>7.0173</v>
      </c>
      <c r="J24" s="150">
        <f>J$2</f>
        <v>0.60611670828669</v>
      </c>
      <c r="K24" s="151">
        <f t="shared" si="3"/>
        <v>0.235111406926733</v>
      </c>
      <c r="M24" s="147"/>
      <c r="N24" s="148"/>
      <c r="O24" s="149"/>
      <c r="P24" s="150"/>
      <c r="Q24" s="151"/>
      <c r="S24" s="147">
        <v>46086</v>
      </c>
      <c r="T24" s="148">
        <v>690.07</v>
      </c>
      <c r="U24" s="149">
        <f t="shared" si="14"/>
        <v>6.9007</v>
      </c>
      <c r="V24" s="150">
        <f t="shared" si="15"/>
        <v>0.571696967945197</v>
      </c>
      <c r="W24" s="151">
        <f t="shared" si="16"/>
        <v>0.253478403866016</v>
      </c>
      <c r="Y24" s="147">
        <v>46115</v>
      </c>
      <c r="Z24" s="148">
        <v>689.29</v>
      </c>
      <c r="AA24" s="149">
        <f t="shared" si="8"/>
        <v>6.8929</v>
      </c>
      <c r="AB24" s="150">
        <f>AB$2</f>
        <v>0.582852480037303</v>
      </c>
      <c r="AC24" s="151">
        <f t="shared" si="9"/>
        <v>0.248908296943231</v>
      </c>
      <c r="AE24" s="147"/>
      <c r="AF24" s="148"/>
      <c r="AG24" s="149"/>
      <c r="AH24" s="150"/>
      <c r="AI24" s="151"/>
      <c r="AK24" s="147">
        <v>46176</v>
      </c>
      <c r="AL24" s="148">
        <v>681.84</v>
      </c>
      <c r="AM24" s="149">
        <f t="shared" si="12"/>
        <v>6.8184</v>
      </c>
      <c r="AN24" s="150">
        <f>AN$2</f>
        <v>0.564007693550045</v>
      </c>
      <c r="AO24" s="151">
        <f t="shared" si="13"/>
        <v>0.260035412922079</v>
      </c>
    </row>
    <row r="25" spans="1:41">
      <c r="A25" s="147">
        <v>45995</v>
      </c>
      <c r="B25" s="148">
        <v>707.33</v>
      </c>
      <c r="C25" s="149">
        <f t="shared" si="0"/>
        <v>7.0733</v>
      </c>
      <c r="D25" s="150">
        <f>D$2</f>
        <v>0.576485317550649</v>
      </c>
      <c r="E25" s="151">
        <f t="shared" si="1"/>
        <v>0.245239075929895</v>
      </c>
      <c r="G25" s="147">
        <v>46027</v>
      </c>
      <c r="H25" s="148">
        <v>702.3</v>
      </c>
      <c r="I25" s="149">
        <f t="shared" si="2"/>
        <v>7.023</v>
      </c>
      <c r="J25" s="150">
        <f>J$2</f>
        <v>0.60611670828669</v>
      </c>
      <c r="K25" s="151">
        <f t="shared" si="3"/>
        <v>0.234920586049688</v>
      </c>
      <c r="M25" s="147"/>
      <c r="N25" s="148"/>
      <c r="O25" s="149"/>
      <c r="P25" s="150"/>
      <c r="Q25" s="151"/>
      <c r="S25" s="147">
        <v>46085</v>
      </c>
      <c r="T25" s="148">
        <v>691.24</v>
      </c>
      <c r="U25" s="149">
        <f t="shared" si="14"/>
        <v>6.9124</v>
      </c>
      <c r="V25" s="150">
        <f t="shared" si="15"/>
        <v>0.571696967945197</v>
      </c>
      <c r="W25" s="151">
        <f t="shared" si="16"/>
        <v>0.253049363688186</v>
      </c>
      <c r="Y25" s="147">
        <v>46114</v>
      </c>
      <c r="Z25" s="148">
        <v>688.8</v>
      </c>
      <c r="AA25" s="149">
        <f t="shared" si="8"/>
        <v>6.888</v>
      </c>
      <c r="AB25" s="150">
        <f>AB$2</f>
        <v>0.582852480037303</v>
      </c>
      <c r="AC25" s="151">
        <f t="shared" si="9"/>
        <v>0.249085365853658</v>
      </c>
      <c r="AE25" s="147"/>
      <c r="AF25" s="148"/>
      <c r="AG25" s="149"/>
      <c r="AH25" s="150"/>
      <c r="AI25" s="151"/>
      <c r="AK25" s="147">
        <v>46175</v>
      </c>
      <c r="AL25" s="148">
        <v>681.87</v>
      </c>
      <c r="AM25" s="149">
        <f t="shared" si="12"/>
        <v>6.8187</v>
      </c>
      <c r="AN25" s="150">
        <f>AN$2</f>
        <v>0.564007693550045</v>
      </c>
      <c r="AO25" s="151">
        <f t="shared" si="13"/>
        <v>0.260023972233403</v>
      </c>
    </row>
    <row r="26" spans="1:41">
      <c r="A26" s="147">
        <v>45994</v>
      </c>
      <c r="B26" s="152">
        <v>707.54</v>
      </c>
      <c r="C26" s="149">
        <f t="shared" si="0"/>
        <v>7.0754</v>
      </c>
      <c r="D26" s="150">
        <f>D$2</f>
        <v>0.576485317550649</v>
      </c>
      <c r="E26" s="151">
        <f t="shared" si="1"/>
        <v>0.245166288234577</v>
      </c>
      <c r="G26" s="147"/>
      <c r="H26" s="152"/>
      <c r="I26" s="149"/>
      <c r="J26" s="150"/>
      <c r="K26" s="151"/>
      <c r="M26" s="147"/>
      <c r="N26" s="152"/>
      <c r="O26" s="149"/>
      <c r="P26" s="150"/>
      <c r="Q26" s="151"/>
      <c r="S26" s="147">
        <v>46084</v>
      </c>
      <c r="T26" s="152">
        <v>690.88</v>
      </c>
      <c r="U26" s="149">
        <f t="shared" si="14"/>
        <v>6.9088</v>
      </c>
      <c r="V26" s="150">
        <f t="shared" si="15"/>
        <v>0.571696967945197</v>
      </c>
      <c r="W26" s="151">
        <f t="shared" si="16"/>
        <v>0.253181221276954</v>
      </c>
      <c r="Y26" s="147">
        <v>46113</v>
      </c>
      <c r="Z26" s="152">
        <v>690.25</v>
      </c>
      <c r="AA26" s="149">
        <f t="shared" si="8"/>
        <v>6.9025</v>
      </c>
      <c r="AB26" s="150">
        <f>AB$2</f>
        <v>0.582852480037303</v>
      </c>
      <c r="AC26" s="151">
        <f t="shared" si="9"/>
        <v>0.248562115175661</v>
      </c>
      <c r="AE26" s="147"/>
      <c r="AF26" s="152"/>
      <c r="AG26" s="149"/>
      <c r="AH26" s="150"/>
      <c r="AI26" s="151"/>
      <c r="AK26" s="147">
        <v>46174</v>
      </c>
      <c r="AL26" s="152">
        <v>681.67</v>
      </c>
      <c r="AM26" s="149">
        <f t="shared" si="12"/>
        <v>6.8167</v>
      </c>
      <c r="AN26" s="150">
        <f>AN$2</f>
        <v>0.564007693550045</v>
      </c>
      <c r="AO26" s="151">
        <f t="shared" si="13"/>
        <v>0.260100262512345</v>
      </c>
    </row>
    <row r="27" spans="1:41">
      <c r="A27" s="147">
        <v>45993</v>
      </c>
      <c r="B27" s="152">
        <v>707.94</v>
      </c>
      <c r="C27" s="149">
        <f t="shared" si="0"/>
        <v>7.0794</v>
      </c>
      <c r="D27" s="150">
        <f>D$2</f>
        <v>0.576485317550649</v>
      </c>
      <c r="E27" s="151">
        <f t="shared" si="1"/>
        <v>0.245027764468023</v>
      </c>
      <c r="G27" s="147"/>
      <c r="H27" s="152"/>
      <c r="I27" s="149"/>
      <c r="J27" s="150"/>
      <c r="K27" s="151"/>
      <c r="M27" s="147"/>
      <c r="N27" s="152"/>
      <c r="O27" s="149"/>
      <c r="P27" s="150"/>
      <c r="Q27" s="151"/>
      <c r="S27" s="147">
        <v>46083</v>
      </c>
      <c r="T27" s="152">
        <v>692.36</v>
      </c>
      <c r="U27" s="149">
        <f t="shared" si="14"/>
        <v>6.9236</v>
      </c>
      <c r="V27" s="150">
        <f t="shared" si="15"/>
        <v>0.571696967945197</v>
      </c>
      <c r="W27" s="151">
        <f t="shared" si="16"/>
        <v>0.252640016979349</v>
      </c>
      <c r="Y27" s="147"/>
      <c r="Z27" s="152"/>
      <c r="AA27" s="149"/>
      <c r="AB27" s="150"/>
      <c r="AC27" s="151"/>
      <c r="AE27" s="147"/>
      <c r="AF27" s="152"/>
      <c r="AG27" s="149"/>
      <c r="AH27" s="150"/>
      <c r="AI27" s="151"/>
      <c r="AK27" s="147"/>
      <c r="AL27" s="152"/>
      <c r="AM27" s="149"/>
      <c r="AN27" s="150"/>
      <c r="AO27" s="151"/>
    </row>
    <row r="28" spans="1:41">
      <c r="A28" s="147">
        <v>45992</v>
      </c>
      <c r="B28" s="152">
        <v>707.59</v>
      </c>
      <c r="C28" s="149">
        <f t="shared" si="0"/>
        <v>7.0759</v>
      </c>
      <c r="D28" s="150">
        <f>D$2</f>
        <v>0.576485317550649</v>
      </c>
      <c r="E28" s="151">
        <f t="shared" si="1"/>
        <v>0.24514896419889</v>
      </c>
      <c r="G28" s="147"/>
      <c r="H28" s="152"/>
      <c r="I28" s="149"/>
      <c r="J28" s="150"/>
      <c r="K28" s="151"/>
      <c r="M28" s="147"/>
      <c r="N28" s="152"/>
      <c r="O28" s="149"/>
      <c r="P28" s="150"/>
      <c r="Q28" s="151"/>
      <c r="S28" s="147"/>
      <c r="T28" s="152"/>
      <c r="U28" s="149"/>
      <c r="V28" s="150"/>
      <c r="W28" s="151"/>
      <c r="Y28" s="147"/>
      <c r="Z28" s="152"/>
      <c r="AA28" s="149"/>
      <c r="AB28" s="150"/>
      <c r="AC28" s="151"/>
      <c r="AE28" s="147"/>
      <c r="AF28" s="152"/>
      <c r="AG28" s="149"/>
      <c r="AH28" s="150"/>
      <c r="AI28" s="151"/>
      <c r="AK28" s="147"/>
      <c r="AL28" s="152"/>
      <c r="AM28" s="149"/>
      <c r="AN28" s="150"/>
      <c r="AO28" s="151"/>
    </row>
    <row r="29" spans="1:41">
      <c r="A29" s="153" t="s">
        <v>3930</v>
      </c>
      <c r="B29" s="154" t="s">
        <v>62</v>
      </c>
      <c r="C29" s="155">
        <f>C6</f>
        <v>7.0288</v>
      </c>
      <c r="D29" s="156"/>
      <c r="E29" s="157"/>
      <c r="G29" s="153" t="s">
        <v>3930</v>
      </c>
      <c r="H29" s="154" t="s">
        <v>62</v>
      </c>
      <c r="I29" s="155">
        <f>I6</f>
        <v>6.9678</v>
      </c>
      <c r="J29" s="156"/>
      <c r="K29" s="157"/>
      <c r="M29" s="153" t="s">
        <v>3930</v>
      </c>
      <c r="N29" s="154" t="s">
        <v>62</v>
      </c>
      <c r="O29" s="155">
        <f>O6</f>
        <v>6.9228</v>
      </c>
      <c r="P29" s="156"/>
      <c r="Q29" s="157"/>
      <c r="S29" s="153" t="s">
        <v>3930</v>
      </c>
      <c r="T29" s="154" t="s">
        <v>62</v>
      </c>
      <c r="U29" s="155">
        <f>U6</f>
        <v>6.9194</v>
      </c>
      <c r="V29" s="156"/>
      <c r="W29" s="157"/>
      <c r="Y29" s="153" t="s">
        <v>3930</v>
      </c>
      <c r="Z29" s="154" t="s">
        <v>62</v>
      </c>
      <c r="AA29" s="155">
        <f>AA6</f>
        <v>6.8628</v>
      </c>
      <c r="AB29" s="156"/>
      <c r="AC29" s="157"/>
      <c r="AE29" s="153" t="s">
        <v>3930</v>
      </c>
      <c r="AF29" s="154" t="s">
        <v>62</v>
      </c>
      <c r="AG29" s="155">
        <f>AG6</f>
        <v>6.8176</v>
      </c>
      <c r="AH29" s="156"/>
      <c r="AI29" s="157"/>
      <c r="AK29" s="153" t="s">
        <v>3930</v>
      </c>
      <c r="AL29" s="154" t="s">
        <v>62</v>
      </c>
      <c r="AM29" s="155">
        <f>AM6</f>
        <v>6.8109</v>
      </c>
      <c r="AN29" s="156"/>
      <c r="AO29" s="157"/>
    </row>
    <row r="30" spans="1:41">
      <c r="A30" s="158"/>
      <c r="B30" s="136" t="s">
        <v>63</v>
      </c>
      <c r="C30" s="159">
        <f>AVERAGE(C6:C28)</f>
        <v>7.05934782608696</v>
      </c>
      <c r="D30" s="156"/>
      <c r="E30" s="157"/>
      <c r="G30" s="158"/>
      <c r="H30" s="136" t="s">
        <v>63</v>
      </c>
      <c r="I30" s="159">
        <f>AVERAGE(I6:I28)</f>
        <v>7.00156</v>
      </c>
      <c r="J30" s="156"/>
      <c r="K30" s="157"/>
      <c r="M30" s="158"/>
      <c r="N30" s="136" t="s">
        <v>63</v>
      </c>
      <c r="O30" s="159">
        <f>AVERAGE(O6:O28)</f>
        <v>6.94615</v>
      </c>
      <c r="P30" s="156"/>
      <c r="Q30" s="157"/>
      <c r="S30" s="158"/>
      <c r="T30" s="136" t="s">
        <v>63</v>
      </c>
      <c r="U30" s="159">
        <f>AVERAGE(U6:U28)</f>
        <v>6.90369090909091</v>
      </c>
      <c r="V30" s="156"/>
      <c r="W30" s="157"/>
      <c r="Y30" s="158"/>
      <c r="Z30" s="136" t="s">
        <v>63</v>
      </c>
      <c r="AA30" s="159">
        <f>AVERAGE(AA6:AA28)</f>
        <v>6.86831428571429</v>
      </c>
      <c r="AB30" s="156"/>
      <c r="AC30" s="157"/>
      <c r="AE30" s="158"/>
      <c r="AF30" s="136" t="s">
        <v>63</v>
      </c>
      <c r="AG30" s="159">
        <f>AVERAGE(AG6:AG28)</f>
        <v>6.83851666666667</v>
      </c>
      <c r="AH30" s="156"/>
      <c r="AI30" s="157"/>
      <c r="AK30" s="158"/>
      <c r="AL30" s="136" t="s">
        <v>63</v>
      </c>
      <c r="AM30" s="159">
        <f>AVERAGE(AM6:AM28)</f>
        <v>6.81537619047619</v>
      </c>
      <c r="AN30" s="156"/>
      <c r="AO30" s="157"/>
    </row>
    <row r="31" spans="1:41">
      <c r="A31" s="160" t="s">
        <v>3959</v>
      </c>
      <c r="B31" s="161" t="s">
        <v>62</v>
      </c>
      <c r="C31" s="162">
        <f>D6</f>
        <v>0.576485317550649</v>
      </c>
      <c r="D31" s="163"/>
      <c r="E31" s="135"/>
      <c r="G31" s="160" t="s">
        <v>3959</v>
      </c>
      <c r="H31" s="161" t="s">
        <v>62</v>
      </c>
      <c r="I31" s="162">
        <f>J6</f>
        <v>0.60611670828669</v>
      </c>
      <c r="J31" s="163"/>
      <c r="K31" s="135"/>
      <c r="M31" s="160" t="s">
        <v>3959</v>
      </c>
      <c r="N31" s="161" t="s">
        <v>62</v>
      </c>
      <c r="O31" s="162">
        <f>P6</f>
        <v>0.592505922459121</v>
      </c>
      <c r="P31" s="163"/>
      <c r="Q31" s="135"/>
      <c r="S31" s="160" t="s">
        <v>3959</v>
      </c>
      <c r="T31" s="161" t="s">
        <v>62</v>
      </c>
      <c r="U31" s="162">
        <f>V6</f>
        <v>0.571696967945197</v>
      </c>
      <c r="V31" s="163"/>
      <c r="W31" s="135"/>
      <c r="Y31" s="160" t="s">
        <v>3959</v>
      </c>
      <c r="Z31" s="161" t="s">
        <v>62</v>
      </c>
      <c r="AA31" s="162">
        <f>AB6</f>
        <v>0.582852480037303</v>
      </c>
      <c r="AB31" s="163"/>
      <c r="AC31" s="135"/>
      <c r="AE31" s="160" t="s">
        <v>3959</v>
      </c>
      <c r="AF31" s="161" t="s">
        <v>62</v>
      </c>
      <c r="AG31" s="162">
        <f>AH6</f>
        <v>0.591909176249707</v>
      </c>
      <c r="AH31" s="163"/>
      <c r="AI31" s="135"/>
      <c r="AK31" s="160" t="s">
        <v>3959</v>
      </c>
      <c r="AL31" s="161" t="s">
        <v>62</v>
      </c>
      <c r="AM31" s="162">
        <f>AN6</f>
        <v>0.564007693550045</v>
      </c>
      <c r="AN31" s="163"/>
      <c r="AO31" s="135"/>
    </row>
    <row r="32" spans="1:41">
      <c r="A32" s="164">
        <f>A6</f>
        <v>46022</v>
      </c>
      <c r="B32" s="135"/>
      <c r="C32" s="135"/>
      <c r="D32" s="135"/>
      <c r="E32" s="135"/>
      <c r="G32" s="164">
        <f>G6</f>
        <v>46052</v>
      </c>
      <c r="H32" s="135"/>
      <c r="I32" s="135"/>
      <c r="J32" s="135"/>
      <c r="K32" s="135"/>
      <c r="M32" s="164">
        <f>M6</f>
        <v>46080</v>
      </c>
      <c r="N32" s="135"/>
      <c r="O32" s="135"/>
      <c r="P32" s="135"/>
      <c r="Q32" s="135"/>
      <c r="S32" s="164">
        <f>S6</f>
        <v>46112</v>
      </c>
      <c r="T32" s="135"/>
      <c r="U32" s="135"/>
      <c r="V32" s="135"/>
      <c r="W32" s="135"/>
      <c r="Y32" s="164">
        <f>Y6</f>
        <v>46142</v>
      </c>
      <c r="Z32" s="135"/>
      <c r="AA32" s="135"/>
      <c r="AB32" s="135"/>
      <c r="AC32" s="135"/>
      <c r="AE32" s="164">
        <f>AE6</f>
        <v>46171</v>
      </c>
      <c r="AF32" s="135"/>
      <c r="AG32" s="135"/>
      <c r="AH32" s="135"/>
      <c r="AI32" s="135"/>
      <c r="AK32" s="164">
        <f>AK6</f>
        <v>46203</v>
      </c>
      <c r="AL32" s="135"/>
      <c r="AM32" s="135"/>
      <c r="AN32" s="135"/>
      <c r="AO32" s="135"/>
    </row>
  </sheetData>
  <mergeCells count="7">
    <mergeCell ref="B5:C5"/>
    <mergeCell ref="H5:I5"/>
    <mergeCell ref="N5:O5"/>
    <mergeCell ref="T5:U5"/>
    <mergeCell ref="Z5:AA5"/>
    <mergeCell ref="AF5:AG5"/>
    <mergeCell ref="AL5:AM5"/>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W114"/>
  <sheetViews>
    <sheetView zoomScale="70" zoomScaleNormal="70" workbookViewId="0">
      <pane ySplit="1" topLeftCell="A2" activePane="bottomLeft" state="frozen"/>
      <selection/>
      <selection pane="bottomLeft" activeCell="P33" sqref="P33"/>
    </sheetView>
  </sheetViews>
  <sheetFormatPr defaultColWidth="9" defaultRowHeight="14.4"/>
  <cols>
    <col min="1" max="1" width="8.88888888888889" style="2"/>
    <col min="2" max="2" width="11.6666666666667" style="2" customWidth="1"/>
    <col min="3" max="3" width="13.6666666666667" style="2" customWidth="1"/>
    <col min="4" max="4" width="9" style="2"/>
    <col min="5" max="5" width="11.6666666666667" style="66" customWidth="1"/>
    <col min="6" max="7" width="9" style="2"/>
    <col min="8" max="8" width="20.6666666666667" style="67" customWidth="1"/>
    <col min="9" max="9" width="9" style="2"/>
    <col min="10" max="10" width="11.6666666666667" style="66" customWidth="1"/>
    <col min="11" max="11" width="9" style="2"/>
    <col min="12" max="12" width="8.55555555555556" style="68" customWidth="1"/>
    <col min="13" max="13" width="13.6666666666667" customWidth="1"/>
    <col min="14" max="14" width="35.7037037037037" style="69" customWidth="1"/>
    <col min="15" max="15" width="12.787037037037" customWidth="1"/>
    <col min="16" max="16" width="15.4444444444444" style="69" customWidth="1"/>
    <col min="17" max="17" width="5.88888888888889" customWidth="1"/>
    <col min="18" max="19" width="23.1111111111111" customWidth="1"/>
    <col min="20" max="20" width="18.287037037037" customWidth="1"/>
    <col min="21" max="21" width="16.3611111111111" style="70" customWidth="1"/>
    <col min="22" max="22" width="16.3611111111111" customWidth="1"/>
    <col min="23" max="23" width="16.3611111111111" style="70" customWidth="1"/>
  </cols>
  <sheetData>
    <row r="1" spans="1:19">
      <c r="A1" s="2" t="s">
        <v>3964</v>
      </c>
      <c r="B1" s="2" t="s">
        <v>3965</v>
      </c>
      <c r="C1" s="2" t="s">
        <v>3966</v>
      </c>
      <c r="D1" s="2" t="s">
        <v>14</v>
      </c>
      <c r="E1" s="66" t="s">
        <v>3967</v>
      </c>
      <c r="F1" s="2" t="s">
        <v>3968</v>
      </c>
      <c r="G1" s="2" t="s">
        <v>3969</v>
      </c>
      <c r="H1" s="67" t="s">
        <v>3970</v>
      </c>
      <c r="I1" s="2" t="s">
        <v>14</v>
      </c>
      <c r="J1" s="66" t="s">
        <v>3971</v>
      </c>
      <c r="K1" s="2" t="s">
        <v>3972</v>
      </c>
      <c r="M1" s="93" t="s">
        <v>3973</v>
      </c>
      <c r="N1" s="94"/>
      <c r="O1" s="95" t="s">
        <v>3974</v>
      </c>
      <c r="P1" s="96"/>
      <c r="R1" t="s">
        <v>3975</v>
      </c>
      <c r="S1" t="s">
        <v>3976</v>
      </c>
    </row>
    <row r="2" spans="1:22">
      <c r="A2" s="2" t="s">
        <v>3977</v>
      </c>
      <c r="B2" s="71" t="s">
        <v>3978</v>
      </c>
      <c r="D2" s="2" t="s">
        <v>14</v>
      </c>
      <c r="E2" s="66">
        <v>1</v>
      </c>
      <c r="F2" s="2" t="s">
        <v>3979</v>
      </c>
      <c r="G2" s="2" t="s">
        <v>3969</v>
      </c>
      <c r="H2" s="67">
        <f>N2/100</f>
        <v>4.6804</v>
      </c>
      <c r="I2" s="2" t="s">
        <v>14</v>
      </c>
      <c r="J2" s="66">
        <v>1</v>
      </c>
      <c r="K2" s="2" t="s">
        <v>3980</v>
      </c>
      <c r="M2" s="2" t="s">
        <v>3981</v>
      </c>
      <c r="N2" s="97" t="str">
        <f>'人民币汇率中间价（月初，月末）'!$G3</f>
        <v>468.04</v>
      </c>
      <c r="O2" s="2" t="s">
        <v>3981</v>
      </c>
      <c r="P2" s="97" t="str">
        <f>'人民币汇率中间价（月初，月末）'!$G2</f>
        <v>469.87</v>
      </c>
      <c r="R2" t="s">
        <v>3982</v>
      </c>
      <c r="T2" s="118">
        <f>(N2-P2)/P2</f>
        <v>-0.00389469427714045</v>
      </c>
      <c r="V2" s="8"/>
    </row>
    <row r="3" spans="1:22">
      <c r="A3" s="2" t="s">
        <v>3977</v>
      </c>
      <c r="B3" s="71" t="s">
        <v>3978</v>
      </c>
      <c r="D3" s="2" t="s">
        <v>14</v>
      </c>
      <c r="E3" s="66">
        <v>1</v>
      </c>
      <c r="F3" s="2" t="s">
        <v>3983</v>
      </c>
      <c r="G3" s="2" t="s">
        <v>3969</v>
      </c>
      <c r="H3" s="67">
        <f>100/N3</f>
        <v>0.389681240745071</v>
      </c>
      <c r="I3" s="2" t="s">
        <v>14</v>
      </c>
      <c r="J3" s="66">
        <v>1</v>
      </c>
      <c r="K3" s="2" t="s">
        <v>3980</v>
      </c>
      <c r="M3" s="72" t="s">
        <v>3984</v>
      </c>
      <c r="N3" s="97" t="str">
        <f>'人民币汇率中间价（月初，月末）'!$Y3</f>
        <v>256.62</v>
      </c>
      <c r="O3" s="72" t="s">
        <v>3984</v>
      </c>
      <c r="P3" s="97" t="str">
        <f>'人民币汇率中间价（月初，月末）'!$Y2</f>
        <v>257.14</v>
      </c>
      <c r="R3" t="s">
        <v>3982</v>
      </c>
      <c r="T3" s="118">
        <f t="shared" ref="T3:T19" si="0">(N3-P3)/P3</f>
        <v>-0.00202224469160761</v>
      </c>
      <c r="V3" s="8"/>
    </row>
    <row r="4" spans="1:22">
      <c r="A4" s="2" t="s">
        <v>3977</v>
      </c>
      <c r="B4" s="71" t="s">
        <v>3978</v>
      </c>
      <c r="C4" s="2">
        <f>H2</f>
        <v>4.6804</v>
      </c>
      <c r="D4" s="2" t="s">
        <v>14</v>
      </c>
      <c r="E4" s="66">
        <v>1</v>
      </c>
      <c r="F4" s="2" t="s">
        <v>3980</v>
      </c>
      <c r="G4" s="2" t="s">
        <v>3969</v>
      </c>
      <c r="I4" s="2" t="s">
        <v>14</v>
      </c>
      <c r="J4" s="66">
        <v>1</v>
      </c>
      <c r="K4" s="2" t="s">
        <v>3979</v>
      </c>
      <c r="M4" s="98" t="s">
        <v>3985</v>
      </c>
      <c r="N4" s="97" t="str">
        <f>'人民币汇率中间价（月初，月末）'!$C3</f>
        <v>776.71</v>
      </c>
      <c r="O4" s="98" t="s">
        <v>3985</v>
      </c>
      <c r="P4" s="97" t="str">
        <f>'人民币汇率中间价（月初，月末）'!$C2</f>
        <v>775.74</v>
      </c>
      <c r="R4" t="s">
        <v>3982</v>
      </c>
      <c r="T4" s="118">
        <f t="shared" si="0"/>
        <v>0.00125041895480448</v>
      </c>
      <c r="V4" s="8"/>
    </row>
    <row r="5" spans="1:22">
      <c r="A5" s="2" t="s">
        <v>3977</v>
      </c>
      <c r="B5" s="71" t="s">
        <v>3978</v>
      </c>
      <c r="C5" s="2">
        <f>H3</f>
        <v>0.389681240745071</v>
      </c>
      <c r="D5" s="2" t="s">
        <v>14</v>
      </c>
      <c r="E5" s="66">
        <v>1</v>
      </c>
      <c r="F5" s="2" t="s">
        <v>3980</v>
      </c>
      <c r="G5" s="2" t="s">
        <v>3969</v>
      </c>
      <c r="I5" s="2" t="s">
        <v>14</v>
      </c>
      <c r="J5" s="66">
        <v>1</v>
      </c>
      <c r="K5" s="2" t="s">
        <v>3983</v>
      </c>
      <c r="M5" s="2" t="s">
        <v>3986</v>
      </c>
      <c r="N5" s="97" t="str">
        <f>'人民币汇率中间价（月初，月末）'!$F3</f>
        <v>901.45</v>
      </c>
      <c r="O5" s="2" t="s">
        <v>3986</v>
      </c>
      <c r="P5" s="97" t="str">
        <f>'人民币汇率中间价（月初，月末）'!$F2</f>
        <v>900.76</v>
      </c>
      <c r="R5" t="s">
        <v>3982</v>
      </c>
      <c r="T5" s="118">
        <f t="shared" si="0"/>
        <v>0.00076601980549764</v>
      </c>
      <c r="V5" s="8"/>
    </row>
    <row r="6" spans="1:22">
      <c r="A6" s="2" t="s">
        <v>3977</v>
      </c>
      <c r="B6" s="71" t="s">
        <v>3978</v>
      </c>
      <c r="C6" s="72">
        <f>H11</f>
        <v>7.7671</v>
      </c>
      <c r="D6" s="2" t="s">
        <v>14</v>
      </c>
      <c r="E6" s="66">
        <v>1</v>
      </c>
      <c r="F6" s="2" t="s">
        <v>3980</v>
      </c>
      <c r="G6" s="2" t="s">
        <v>3969</v>
      </c>
      <c r="I6" s="2" t="s">
        <v>14</v>
      </c>
      <c r="J6" s="66">
        <v>1</v>
      </c>
      <c r="K6" s="2" t="s">
        <v>3987</v>
      </c>
      <c r="M6" s="2" t="s">
        <v>3988</v>
      </c>
      <c r="N6" s="97" t="str">
        <f>'人民币汇率中间价（月初，月末）'!$E3</f>
        <v>86.855</v>
      </c>
      <c r="O6" s="2" t="s">
        <v>3988</v>
      </c>
      <c r="P6" s="97" t="str">
        <f>'人民币汇率中间价（月初，月末）'!$E2</f>
        <v>86.784</v>
      </c>
      <c r="R6" t="s">
        <v>3982</v>
      </c>
      <c r="T6" s="118">
        <f t="shared" si="0"/>
        <v>0.000818123156342159</v>
      </c>
      <c r="V6" s="8"/>
    </row>
    <row r="7" spans="1:22">
      <c r="A7" s="2" t="s">
        <v>3977</v>
      </c>
      <c r="B7" s="71" t="s">
        <v>3978</v>
      </c>
      <c r="C7" s="72">
        <f>H12</f>
        <v>9.0145</v>
      </c>
      <c r="D7" s="2" t="s">
        <v>14</v>
      </c>
      <c r="E7" s="66">
        <v>1</v>
      </c>
      <c r="F7" s="2" t="s">
        <v>3980</v>
      </c>
      <c r="G7" s="2" t="s">
        <v>3969</v>
      </c>
      <c r="I7" s="2" t="s">
        <v>14</v>
      </c>
      <c r="J7" s="66">
        <v>1</v>
      </c>
      <c r="K7" s="2" t="s">
        <v>3989</v>
      </c>
      <c r="M7" s="77" t="s">
        <v>3990</v>
      </c>
      <c r="N7" s="99">
        <f>+'印尼央行汇率-7月'!O365</f>
        <v>5.60035842293907e-5</v>
      </c>
      <c r="O7" s="77" t="s">
        <v>3990</v>
      </c>
      <c r="P7" s="99">
        <f>+'印尼央行汇率-7月'!O374</f>
        <v>5.5869042963294e-5</v>
      </c>
      <c r="R7" t="s">
        <v>3991</v>
      </c>
      <c r="T7" s="118">
        <f t="shared" si="0"/>
        <v>0.0024081541218649</v>
      </c>
      <c r="U7" s="4"/>
      <c r="V7" s="4"/>
    </row>
    <row r="8" spans="1:22">
      <c r="A8" s="2" t="s">
        <v>3977</v>
      </c>
      <c r="B8" s="71" t="s">
        <v>3978</v>
      </c>
      <c r="C8" s="2">
        <f>H13</f>
        <v>0.86855</v>
      </c>
      <c r="D8" s="2" t="s">
        <v>14</v>
      </c>
      <c r="E8" s="66">
        <v>1</v>
      </c>
      <c r="F8" s="2" t="s">
        <v>3980</v>
      </c>
      <c r="G8" s="2" t="s">
        <v>3969</v>
      </c>
      <c r="I8" s="2" t="s">
        <v>14</v>
      </c>
      <c r="J8" s="66">
        <v>1</v>
      </c>
      <c r="K8" s="2" t="s">
        <v>3992</v>
      </c>
      <c r="M8" s="2" t="s">
        <v>3993</v>
      </c>
      <c r="N8" s="97" t="str">
        <f>'人民币汇率中间价（月初，月末）'!$B3</f>
        <v>681.09</v>
      </c>
      <c r="O8" s="2" t="s">
        <v>3993</v>
      </c>
      <c r="P8" s="97" t="str">
        <f>'人民币汇率中间价（月初，月末）'!$B2</f>
        <v>680.67</v>
      </c>
      <c r="R8" t="s">
        <v>3982</v>
      </c>
      <c r="T8" s="118">
        <f t="shared" si="0"/>
        <v>0.000617039093834123</v>
      </c>
      <c r="V8" s="8"/>
    </row>
    <row r="9" spans="1:22">
      <c r="A9" s="2" t="s">
        <v>3977</v>
      </c>
      <c r="B9" s="71" t="s">
        <v>3978</v>
      </c>
      <c r="D9" s="2" t="s">
        <v>14</v>
      </c>
      <c r="E9" s="66">
        <v>1</v>
      </c>
      <c r="F9" s="2" t="s">
        <v>3980</v>
      </c>
      <c r="G9" s="2" t="s">
        <v>3969</v>
      </c>
      <c r="H9" s="73">
        <f>N18/1000</f>
        <v>2.62853</v>
      </c>
      <c r="I9" s="2" t="s">
        <v>14</v>
      </c>
      <c r="J9" s="66">
        <v>1000</v>
      </c>
      <c r="K9" s="75" t="s">
        <v>3994</v>
      </c>
      <c r="M9" s="72" t="s">
        <v>3995</v>
      </c>
      <c r="N9" s="97" t="str">
        <f>'人民币汇率中间价（月初，月末）'!$N3</f>
        <v>1132.93</v>
      </c>
      <c r="O9" s="72" t="s">
        <v>3995</v>
      </c>
      <c r="P9" s="97" t="str">
        <f>'人民币汇率中间价（月初，月末）'!$N2</f>
        <v>1159.13</v>
      </c>
      <c r="R9" t="s">
        <v>3982</v>
      </c>
      <c r="T9" s="118">
        <f t="shared" si="0"/>
        <v>-0.0226031592660013</v>
      </c>
      <c r="V9" s="8"/>
    </row>
    <row r="10" spans="1:22">
      <c r="A10" s="2" t="s">
        <v>3977</v>
      </c>
      <c r="B10" s="71" t="s">
        <v>3978</v>
      </c>
      <c r="C10" s="2">
        <f>H17</f>
        <v>6.8109</v>
      </c>
      <c r="D10" s="2" t="s">
        <v>14</v>
      </c>
      <c r="E10" s="66">
        <v>1</v>
      </c>
      <c r="F10" s="2" t="s">
        <v>3980</v>
      </c>
      <c r="G10" s="2" t="s">
        <v>3969</v>
      </c>
      <c r="I10" s="2" t="s">
        <v>14</v>
      </c>
      <c r="J10" s="66">
        <v>1</v>
      </c>
      <c r="K10" s="2" t="s">
        <v>3996</v>
      </c>
      <c r="M10" s="98" t="s">
        <v>3997</v>
      </c>
      <c r="N10" s="97" t="str">
        <f>'人民币汇率中间价（月初，月末）'!$D3</f>
        <v>4.2045</v>
      </c>
      <c r="O10" s="98" t="s">
        <v>3998</v>
      </c>
      <c r="P10" s="97" t="str">
        <f>'人民币汇率中间价（月初，月末）'!$D2</f>
        <v>4.1835</v>
      </c>
      <c r="R10" t="s">
        <v>3982</v>
      </c>
      <c r="T10" s="118">
        <f t="shared" si="0"/>
        <v>0.00501972032986731</v>
      </c>
      <c r="V10" s="8"/>
    </row>
    <row r="11" spans="1:22">
      <c r="A11" s="2" t="s">
        <v>3977</v>
      </c>
      <c r="B11" s="71" t="s">
        <v>3978</v>
      </c>
      <c r="D11" s="2" t="s">
        <v>14</v>
      </c>
      <c r="E11" s="66">
        <v>1</v>
      </c>
      <c r="F11" s="2" t="s">
        <v>3987</v>
      </c>
      <c r="G11" s="2" t="s">
        <v>3969</v>
      </c>
      <c r="H11" s="67">
        <f>N4/100</f>
        <v>7.7671</v>
      </c>
      <c r="I11" s="2" t="s">
        <v>14</v>
      </c>
      <c r="J11" s="66">
        <v>1</v>
      </c>
      <c r="K11" s="2" t="s">
        <v>3980</v>
      </c>
      <c r="L11" s="68"/>
      <c r="M11" s="100" t="s">
        <v>3999</v>
      </c>
      <c r="N11" s="101">
        <f>'各种货币对美元折算率-6月'!I42</f>
        <v>0.000380952380952127</v>
      </c>
      <c r="O11" s="100" t="s">
        <v>3999</v>
      </c>
      <c r="P11" s="102">
        <f>N11</f>
        <v>0.000380952380952127</v>
      </c>
      <c r="R11" t="s">
        <v>4000</v>
      </c>
      <c r="S11" t="s">
        <v>4001</v>
      </c>
      <c r="T11" s="118">
        <f t="shared" si="0"/>
        <v>0</v>
      </c>
      <c r="U11" s="4"/>
      <c r="V11" s="4"/>
    </row>
    <row r="12" spans="1:22">
      <c r="A12" s="2" t="s">
        <v>3977</v>
      </c>
      <c r="B12" s="71" t="s">
        <v>3978</v>
      </c>
      <c r="D12" s="2" t="s">
        <v>14</v>
      </c>
      <c r="E12" s="66">
        <v>1</v>
      </c>
      <c r="F12" s="2" t="s">
        <v>3989</v>
      </c>
      <c r="G12" s="2" t="s">
        <v>3969</v>
      </c>
      <c r="H12" s="67">
        <f>N5/100</f>
        <v>9.0145</v>
      </c>
      <c r="I12" s="2" t="s">
        <v>14</v>
      </c>
      <c r="J12" s="66">
        <v>1</v>
      </c>
      <c r="K12" s="2" t="s">
        <v>3980</v>
      </c>
      <c r="L12" s="68"/>
      <c r="M12" s="100" t="s">
        <v>4002</v>
      </c>
      <c r="N12" s="101">
        <f>'各种货币对美元折算率-6月'!I48</f>
        <v>3.80372765309995e-5</v>
      </c>
      <c r="O12" s="100" t="s">
        <v>4002</v>
      </c>
      <c r="P12" s="102">
        <f>N12</f>
        <v>3.80372765309995e-5</v>
      </c>
      <c r="R12" t="s">
        <v>4000</v>
      </c>
      <c r="S12" t="s">
        <v>4001</v>
      </c>
      <c r="T12" s="118">
        <f t="shared" si="0"/>
        <v>0</v>
      </c>
      <c r="U12" s="4"/>
      <c r="V12" s="4"/>
    </row>
    <row r="13" spans="1:22">
      <c r="A13" s="2" t="s">
        <v>3977</v>
      </c>
      <c r="B13" s="71" t="s">
        <v>3978</v>
      </c>
      <c r="D13" s="2" t="s">
        <v>14</v>
      </c>
      <c r="E13" s="66">
        <v>1</v>
      </c>
      <c r="F13" s="2" t="s">
        <v>3992</v>
      </c>
      <c r="G13" s="2" t="s">
        <v>3969</v>
      </c>
      <c r="H13" s="67">
        <f>N6/100</f>
        <v>0.86855</v>
      </c>
      <c r="I13" s="2" t="s">
        <v>14</v>
      </c>
      <c r="J13" s="66">
        <v>1</v>
      </c>
      <c r="K13" s="2" t="s">
        <v>3980</v>
      </c>
      <c r="M13" s="72" t="s">
        <v>4003</v>
      </c>
      <c r="N13" s="97" t="str">
        <f>'人民币汇率中间价（月初，月末）'!$Z3</f>
        <v>489.61</v>
      </c>
      <c r="O13" s="72" t="s">
        <v>4003</v>
      </c>
      <c r="P13" s="97" t="str">
        <f>'人民币汇率中间价（月初，月末）'!$Z2</f>
        <v>490.09</v>
      </c>
      <c r="R13" t="s">
        <v>3982</v>
      </c>
      <c r="T13" s="118">
        <f t="shared" si="0"/>
        <v>-0.000979411944744764</v>
      </c>
      <c r="V13" s="8"/>
    </row>
    <row r="14" spans="1:22">
      <c r="A14" s="2" t="s">
        <v>3977</v>
      </c>
      <c r="B14" s="71" t="s">
        <v>3978</v>
      </c>
      <c r="D14" s="2" t="s">
        <v>14</v>
      </c>
      <c r="E14" s="66">
        <v>1</v>
      </c>
      <c r="F14" s="2" t="s">
        <v>3992</v>
      </c>
      <c r="G14" s="2" t="s">
        <v>3969</v>
      </c>
      <c r="H14" s="74">
        <f>1/H18</f>
        <v>0.12752352846173</v>
      </c>
      <c r="I14" s="2" t="s">
        <v>14</v>
      </c>
      <c r="J14" s="66">
        <v>1</v>
      </c>
      <c r="K14" s="2" t="s">
        <v>3996</v>
      </c>
      <c r="L14" s="68"/>
      <c r="M14" s="100" t="s">
        <v>4004</v>
      </c>
      <c r="N14" s="101">
        <f>'各种货币对美元折算率-6月'!I21</f>
        <v>0.0163221336297023</v>
      </c>
      <c r="O14" s="100" t="s">
        <v>4004</v>
      </c>
      <c r="P14" s="102">
        <f>N14</f>
        <v>0.0163221336297023</v>
      </c>
      <c r="R14" t="s">
        <v>4000</v>
      </c>
      <c r="S14" t="s">
        <v>4001</v>
      </c>
      <c r="T14" s="118">
        <f t="shared" si="0"/>
        <v>0</v>
      </c>
      <c r="U14" s="4"/>
      <c r="V14" s="4"/>
    </row>
    <row r="15" spans="1:22">
      <c r="A15" s="2" t="s">
        <v>3977</v>
      </c>
      <c r="B15" s="71" t="s">
        <v>3978</v>
      </c>
      <c r="D15" s="2" t="s">
        <v>14</v>
      </c>
      <c r="E15" s="66">
        <v>1000</v>
      </c>
      <c r="F15" s="75" t="s">
        <v>3994</v>
      </c>
      <c r="G15" s="2" t="s">
        <v>3969</v>
      </c>
      <c r="H15" s="76">
        <f>1/H9</f>
        <v>0.380440778686186</v>
      </c>
      <c r="I15" s="2" t="s">
        <v>14</v>
      </c>
      <c r="J15" s="66">
        <v>1</v>
      </c>
      <c r="K15" s="2" t="s">
        <v>3980</v>
      </c>
      <c r="M15" s="72" t="s">
        <v>4005</v>
      </c>
      <c r="N15" s="97" t="str">
        <f>'人民币汇率中间价（月初，月末）'!$O3</f>
        <v>241.31</v>
      </c>
      <c r="O15" s="72" t="s">
        <v>4005</v>
      </c>
      <c r="P15" s="97" t="str">
        <f>'人民币汇率中间价（月初，月末）'!$O2</f>
        <v>241.03</v>
      </c>
      <c r="R15" t="s">
        <v>3982</v>
      </c>
      <c r="T15" s="118">
        <f t="shared" si="0"/>
        <v>0.00116168111853297</v>
      </c>
      <c r="V15" s="8"/>
    </row>
    <row r="16" spans="1:22">
      <c r="A16" s="2" t="s">
        <v>3977</v>
      </c>
      <c r="B16" s="71" t="s">
        <v>3978</v>
      </c>
      <c r="D16" s="2" t="s">
        <v>14</v>
      </c>
      <c r="E16" s="66">
        <v>10000</v>
      </c>
      <c r="F16" s="75" t="s">
        <v>3994</v>
      </c>
      <c r="G16" s="2" t="s">
        <v>3969</v>
      </c>
      <c r="H16" s="77">
        <f>N7*E16</f>
        <v>0.560035842293907</v>
      </c>
      <c r="I16" s="2" t="s">
        <v>14</v>
      </c>
      <c r="J16" s="66">
        <v>1</v>
      </c>
      <c r="K16" s="2" t="s">
        <v>3996</v>
      </c>
      <c r="M16" s="72" t="s">
        <v>4006</v>
      </c>
      <c r="N16" s="97" t="str">
        <f>'人民币汇率中间价（月初，月末）'!$I3</f>
        <v>526.05</v>
      </c>
      <c r="O16" s="72" t="s">
        <v>4006</v>
      </c>
      <c r="P16" s="97" t="str">
        <f>'人民币汇率中间价（月初，月末）'!$I2</f>
        <v>525.28</v>
      </c>
      <c r="R16" t="s">
        <v>3982</v>
      </c>
      <c r="T16" s="118">
        <f t="shared" si="0"/>
        <v>0.00146588486140721</v>
      </c>
      <c r="V16" s="8"/>
    </row>
    <row r="17" spans="1:22">
      <c r="A17" s="2" t="s">
        <v>3977</v>
      </c>
      <c r="B17" s="71" t="s">
        <v>3978</v>
      </c>
      <c r="D17" s="2" t="s">
        <v>14</v>
      </c>
      <c r="E17" s="66">
        <v>1</v>
      </c>
      <c r="F17" s="2" t="s">
        <v>3996</v>
      </c>
      <c r="G17" s="2" t="s">
        <v>3969</v>
      </c>
      <c r="H17" s="67">
        <f>N8/100</f>
        <v>6.8109</v>
      </c>
      <c r="I17" s="2" t="s">
        <v>14</v>
      </c>
      <c r="J17" s="66">
        <v>1</v>
      </c>
      <c r="K17" s="2" t="s">
        <v>3980</v>
      </c>
      <c r="M17" s="72" t="s">
        <v>4007</v>
      </c>
      <c r="N17" s="97" t="str">
        <f>'人民币汇率中间价（月初，月末）'!$T3</f>
        <v>55.184</v>
      </c>
      <c r="O17" s="72" t="s">
        <v>4007</v>
      </c>
      <c r="P17" s="97" t="str">
        <f>'人民币汇率中间价（月初，月末）'!$T2</f>
        <v>55.379</v>
      </c>
      <c r="R17" t="s">
        <v>3982</v>
      </c>
      <c r="T17" s="118">
        <f t="shared" si="0"/>
        <v>-0.00352119034290977</v>
      </c>
      <c r="V17" s="8"/>
    </row>
    <row r="18" spans="1:20">
      <c r="A18" s="2" t="s">
        <v>3977</v>
      </c>
      <c r="B18" s="71" t="s">
        <v>3978</v>
      </c>
      <c r="D18" s="2" t="s">
        <v>14</v>
      </c>
      <c r="E18" s="66">
        <v>1</v>
      </c>
      <c r="F18" s="2" t="s">
        <v>3996</v>
      </c>
      <c r="G18" s="2" t="s">
        <v>3969</v>
      </c>
      <c r="H18" s="78">
        <f>H17/H13</f>
        <v>7.8416901732773</v>
      </c>
      <c r="I18" s="2" t="s">
        <v>14</v>
      </c>
      <c r="J18" s="66">
        <v>1</v>
      </c>
      <c r="K18" s="2" t="s">
        <v>3992</v>
      </c>
      <c r="L18" s="103"/>
      <c r="M18" s="77" t="s">
        <v>4008</v>
      </c>
      <c r="N18" s="104">
        <f>+'印尼央行汇率-7月'!O360</f>
        <v>2628.53</v>
      </c>
      <c r="O18" s="77" t="s">
        <v>4008</v>
      </c>
      <c r="P18" s="104">
        <f>+'印尼央行汇率-7月'!O369</f>
        <v>2638.32</v>
      </c>
      <c r="R18" t="s">
        <v>3991</v>
      </c>
      <c r="T18" s="118">
        <f t="shared" si="0"/>
        <v>-0.00371069468449618</v>
      </c>
    </row>
    <row r="19" spans="1:20">
      <c r="A19" s="2" t="s">
        <v>3977</v>
      </c>
      <c r="B19" s="71" t="s">
        <v>3978</v>
      </c>
      <c r="D19" s="2" t="s">
        <v>14</v>
      </c>
      <c r="E19" s="66">
        <v>1</v>
      </c>
      <c r="F19" s="2" t="s">
        <v>3996</v>
      </c>
      <c r="G19" s="2" t="s">
        <v>3969</v>
      </c>
      <c r="H19" s="77">
        <f>1/H16*100</f>
        <v>178.56</v>
      </c>
      <c r="I19" s="2" t="s">
        <v>14</v>
      </c>
      <c r="J19" s="66">
        <v>100</v>
      </c>
      <c r="K19" s="75" t="s">
        <v>3994</v>
      </c>
      <c r="M19" s="67" t="s">
        <v>4009</v>
      </c>
      <c r="N19" s="105" t="str">
        <f>'人民币汇率中间价（月初，月末）'!$K3</f>
        <v>478.47</v>
      </c>
      <c r="O19" s="67" t="s">
        <v>4009</v>
      </c>
      <c r="P19" s="105" t="str">
        <f>'人民币汇率中间价（月初，月末）'!$K2</f>
        <v>478.42</v>
      </c>
      <c r="R19" t="s">
        <v>3982</v>
      </c>
      <c r="T19" s="118">
        <f t="shared" si="0"/>
        <v>0.000104510680991621</v>
      </c>
    </row>
    <row r="20" s="65" customFormat="1" spans="1:23">
      <c r="A20" s="67" t="s">
        <v>3977</v>
      </c>
      <c r="B20" s="71" t="s">
        <v>3978</v>
      </c>
      <c r="C20" s="67"/>
      <c r="D20" s="67" t="s">
        <v>14</v>
      </c>
      <c r="E20" s="79">
        <v>100</v>
      </c>
      <c r="F20" s="67" t="s">
        <v>4010</v>
      </c>
      <c r="G20" s="67" t="s">
        <v>3969</v>
      </c>
      <c r="H20" s="80" t="str">
        <f>N10</f>
        <v>4.2045</v>
      </c>
      <c r="I20" s="67" t="s">
        <v>14</v>
      </c>
      <c r="J20" s="79">
        <v>1</v>
      </c>
      <c r="K20" s="67" t="s">
        <v>3980</v>
      </c>
      <c r="L20" s="106"/>
      <c r="M20" s="100" t="s">
        <v>4011</v>
      </c>
      <c r="N20" s="107">
        <f>'各种货币对美元折算率-6月'!I14</f>
        <v>0.245696767189406</v>
      </c>
      <c r="O20" s="100" t="s">
        <v>4011</v>
      </c>
      <c r="P20" s="108">
        <f>N20</f>
        <v>0.245696767189406</v>
      </c>
      <c r="Q20"/>
      <c r="R20" t="s">
        <v>4000</v>
      </c>
      <c r="S20" t="s">
        <v>4001</v>
      </c>
      <c r="U20" s="119"/>
      <c r="W20" s="119"/>
    </row>
    <row r="21" s="65" customFormat="1" spans="1:23">
      <c r="A21" s="67" t="s">
        <v>3977</v>
      </c>
      <c r="B21" s="71" t="s">
        <v>3978</v>
      </c>
      <c r="C21" s="81" t="str">
        <f>H20</f>
        <v>4.2045</v>
      </c>
      <c r="D21" s="67" t="s">
        <v>14</v>
      </c>
      <c r="E21" s="79">
        <v>1</v>
      </c>
      <c r="F21" s="67" t="s">
        <v>3980</v>
      </c>
      <c r="G21" s="67" t="s">
        <v>3969</v>
      </c>
      <c r="H21" s="67"/>
      <c r="I21" s="67" t="s">
        <v>14</v>
      </c>
      <c r="J21" s="79">
        <v>100</v>
      </c>
      <c r="K21" s="67" t="s">
        <v>4010</v>
      </c>
      <c r="L21" s="106"/>
      <c r="M21" s="100" t="s">
        <v>4012</v>
      </c>
      <c r="N21" s="109">
        <f>+N20*N8/100</f>
        <v>1.67341611165033</v>
      </c>
      <c r="O21" s="100" t="s">
        <v>4012</v>
      </c>
      <c r="P21" s="109">
        <f>+P20*P8/100</f>
        <v>1.67238418522813</v>
      </c>
      <c r="Q21"/>
      <c r="R21" s="65" t="s">
        <v>4013</v>
      </c>
      <c r="U21" s="119"/>
      <c r="W21" s="119"/>
    </row>
    <row r="22" s="65" customFormat="1" spans="1:23">
      <c r="A22" s="67" t="s">
        <v>3977</v>
      </c>
      <c r="B22" s="71" t="s">
        <v>3978</v>
      </c>
      <c r="C22" s="78">
        <f>H21</f>
        <v>0</v>
      </c>
      <c r="D22" s="67" t="s">
        <v>14</v>
      </c>
      <c r="E22" s="79">
        <v>1</v>
      </c>
      <c r="F22" s="67" t="s">
        <v>3992</v>
      </c>
      <c r="G22" s="67" t="s">
        <v>3969</v>
      </c>
      <c r="H22" s="67">
        <f>N6/N4</f>
        <v>0.111824232982709</v>
      </c>
      <c r="I22" s="67" t="s">
        <v>14</v>
      </c>
      <c r="J22" s="79">
        <v>1</v>
      </c>
      <c r="K22" s="67" t="s">
        <v>3987</v>
      </c>
      <c r="L22" s="106"/>
      <c r="M22" s="100" t="s">
        <v>4014</v>
      </c>
      <c r="N22" s="109">
        <f>N21*(1/(N6/100))</f>
        <v>1.92667792487517</v>
      </c>
      <c r="O22" s="100" t="s">
        <v>4014</v>
      </c>
      <c r="P22" s="109">
        <f>P21*(1/(P6/100))</f>
        <v>1.92706511019097</v>
      </c>
      <c r="Q22"/>
      <c r="R22" s="65" t="s">
        <v>4013</v>
      </c>
      <c r="U22" s="119"/>
      <c r="W22" s="119"/>
    </row>
    <row r="23" s="65" customFormat="1" spans="1:23">
      <c r="A23" s="67" t="s">
        <v>3977</v>
      </c>
      <c r="B23" s="71" t="s">
        <v>3978</v>
      </c>
      <c r="C23" s="78">
        <v>0</v>
      </c>
      <c r="D23" s="67" t="s">
        <v>14</v>
      </c>
      <c r="E23" s="79">
        <v>1</v>
      </c>
      <c r="F23" s="67" t="s">
        <v>3987</v>
      </c>
      <c r="G23" s="67" t="s">
        <v>3969</v>
      </c>
      <c r="H23" s="67">
        <f>1/H22</f>
        <v>8.94260549191181</v>
      </c>
      <c r="I23" s="67" t="s">
        <v>14</v>
      </c>
      <c r="J23" s="79">
        <v>1</v>
      </c>
      <c r="K23" s="67" t="s">
        <v>3992</v>
      </c>
      <c r="L23" s="106"/>
      <c r="N23" s="110"/>
      <c r="P23" s="111"/>
      <c r="U23" s="119"/>
      <c r="W23" s="119"/>
    </row>
    <row r="24" s="65" customFormat="1" spans="1:23">
      <c r="A24" s="67" t="s">
        <v>3977</v>
      </c>
      <c r="B24" s="71" t="s">
        <v>3978</v>
      </c>
      <c r="C24" s="78">
        <v>0</v>
      </c>
      <c r="D24" s="67" t="s">
        <v>14</v>
      </c>
      <c r="E24" s="79">
        <v>1000</v>
      </c>
      <c r="F24" s="67" t="s">
        <v>4015</v>
      </c>
      <c r="G24" s="67" t="s">
        <v>3969</v>
      </c>
      <c r="H24" s="82">
        <f>N11*C10*E24</f>
        <v>2.59462857142684</v>
      </c>
      <c r="I24" s="67" t="s">
        <v>14</v>
      </c>
      <c r="J24" s="79">
        <v>1</v>
      </c>
      <c r="K24" s="67" t="s">
        <v>3980</v>
      </c>
      <c r="L24" s="106"/>
      <c r="M24" s="67" t="s">
        <v>4016</v>
      </c>
      <c r="N24" s="112"/>
      <c r="O24" s="1"/>
      <c r="P24" s="112"/>
      <c r="U24" s="119"/>
      <c r="W24" s="119"/>
    </row>
    <row r="25" s="65" customFormat="1" spans="1:23">
      <c r="A25" s="67" t="s">
        <v>3977</v>
      </c>
      <c r="B25" s="71" t="s">
        <v>3978</v>
      </c>
      <c r="C25" s="78">
        <v>0</v>
      </c>
      <c r="D25" s="67" t="s">
        <v>14</v>
      </c>
      <c r="E25" s="79">
        <v>1000</v>
      </c>
      <c r="F25" s="67" t="s">
        <v>4017</v>
      </c>
      <c r="G25" s="67" t="s">
        <v>3969</v>
      </c>
      <c r="H25" s="82">
        <f>N12*C10*E25</f>
        <v>0.259068086724984</v>
      </c>
      <c r="I25" s="67" t="s">
        <v>14</v>
      </c>
      <c r="J25" s="79">
        <v>1</v>
      </c>
      <c r="K25" s="67" t="s">
        <v>3980</v>
      </c>
      <c r="L25" s="106"/>
      <c r="N25" s="110"/>
      <c r="P25" s="110"/>
      <c r="U25" s="119"/>
      <c r="W25" s="119"/>
    </row>
    <row r="26" s="65" customFormat="1" spans="1:23">
      <c r="A26" s="67" t="s">
        <v>3977</v>
      </c>
      <c r="B26" s="71" t="s">
        <v>3978</v>
      </c>
      <c r="C26" s="78">
        <v>0</v>
      </c>
      <c r="D26" s="67" t="s">
        <v>14</v>
      </c>
      <c r="E26" s="79">
        <v>1</v>
      </c>
      <c r="F26" s="67" t="s">
        <v>4018</v>
      </c>
      <c r="G26" s="67" t="s">
        <v>3969</v>
      </c>
      <c r="H26" s="83">
        <f>1/N9*100</f>
        <v>0.088266706680907</v>
      </c>
      <c r="I26" s="67" t="s">
        <v>14</v>
      </c>
      <c r="J26" s="79">
        <v>1</v>
      </c>
      <c r="K26" s="67" t="s">
        <v>3980</v>
      </c>
      <c r="L26" s="106"/>
      <c r="M26" s="98"/>
      <c r="N26" s="113"/>
      <c r="P26" s="110"/>
      <c r="U26" s="119"/>
      <c r="W26" s="119"/>
    </row>
    <row r="27" s="65" customFormat="1" spans="1:23">
      <c r="A27" s="67" t="s">
        <v>3977</v>
      </c>
      <c r="B27" s="71" t="s">
        <v>3978</v>
      </c>
      <c r="C27" s="78">
        <v>0</v>
      </c>
      <c r="D27" s="67" t="s">
        <v>14</v>
      </c>
      <c r="E27" s="79">
        <v>1</v>
      </c>
      <c r="F27" s="67" t="s">
        <v>4019</v>
      </c>
      <c r="G27" s="67" t="s">
        <v>3969</v>
      </c>
      <c r="H27" s="83">
        <f>1/N13*100</f>
        <v>0.204244194358775</v>
      </c>
      <c r="I27" s="67" t="s">
        <v>14</v>
      </c>
      <c r="J27" s="79">
        <v>1</v>
      </c>
      <c r="K27" s="67" t="s">
        <v>3980</v>
      </c>
      <c r="L27" s="106"/>
      <c r="M27" s="98"/>
      <c r="N27" s="114"/>
      <c r="O27" s="98"/>
      <c r="P27" s="115"/>
      <c r="U27" s="119"/>
      <c r="W27" s="119"/>
    </row>
    <row r="28" s="65" customFormat="1" spans="1:23">
      <c r="A28" s="67" t="s">
        <v>3977</v>
      </c>
      <c r="B28" s="71" t="s">
        <v>3978</v>
      </c>
      <c r="C28" s="78">
        <v>0</v>
      </c>
      <c r="D28" s="67" t="s">
        <v>14</v>
      </c>
      <c r="E28" s="79">
        <v>1</v>
      </c>
      <c r="F28" s="67" t="s">
        <v>4020</v>
      </c>
      <c r="G28" s="67" t="s">
        <v>3969</v>
      </c>
      <c r="H28" s="82">
        <f>N14*C10</f>
        <v>0.111168419938539</v>
      </c>
      <c r="I28" s="67" t="s">
        <v>14</v>
      </c>
      <c r="J28" s="79">
        <v>1</v>
      </c>
      <c r="K28" s="67" t="s">
        <v>3980</v>
      </c>
      <c r="L28" s="106"/>
      <c r="N28" s="115"/>
      <c r="P28" s="115"/>
      <c r="U28" s="119"/>
      <c r="W28" s="119"/>
    </row>
    <row r="29" s="65" customFormat="1" spans="1:23">
      <c r="A29" s="67" t="s">
        <v>3977</v>
      </c>
      <c r="B29" s="71" t="s">
        <v>3978</v>
      </c>
      <c r="C29" s="84"/>
      <c r="D29" s="84" t="s">
        <v>14</v>
      </c>
      <c r="E29" s="84">
        <v>1</v>
      </c>
      <c r="F29" s="84" t="s">
        <v>3996</v>
      </c>
      <c r="G29" s="84"/>
      <c r="H29" s="85">
        <f>C10*N9/100</f>
        <v>77.16272937</v>
      </c>
      <c r="I29" s="84" t="s">
        <v>14</v>
      </c>
      <c r="J29" s="84">
        <v>1</v>
      </c>
      <c r="K29" s="84" t="s">
        <v>4018</v>
      </c>
      <c r="L29" s="106"/>
      <c r="N29" s="110"/>
      <c r="P29" s="110"/>
      <c r="U29" s="119"/>
      <c r="W29" s="119"/>
    </row>
    <row r="30" s="65" customFormat="1" spans="1:23">
      <c r="A30" s="67" t="s">
        <v>3977</v>
      </c>
      <c r="B30" s="71" t="s">
        <v>3978</v>
      </c>
      <c r="C30" s="84"/>
      <c r="D30" s="84" t="s">
        <v>14</v>
      </c>
      <c r="E30" s="84">
        <v>1</v>
      </c>
      <c r="F30" s="84" t="s">
        <v>3996</v>
      </c>
      <c r="G30" s="84"/>
      <c r="H30" s="85">
        <f>C10*N3/100</f>
        <v>17.47813158</v>
      </c>
      <c r="I30" s="84" t="s">
        <v>14</v>
      </c>
      <c r="J30" s="84">
        <v>1</v>
      </c>
      <c r="K30" s="84" t="s">
        <v>3983</v>
      </c>
      <c r="L30" s="106"/>
      <c r="N30" s="110"/>
      <c r="P30" s="110"/>
      <c r="U30" s="119"/>
      <c r="W30" s="119"/>
    </row>
    <row r="31" s="65" customFormat="1" spans="1:23">
      <c r="A31" s="67" t="s">
        <v>3977</v>
      </c>
      <c r="B31" s="71" t="s">
        <v>3978</v>
      </c>
      <c r="C31" s="84"/>
      <c r="D31" s="84" t="s">
        <v>14</v>
      </c>
      <c r="E31" s="84">
        <v>1</v>
      </c>
      <c r="F31" s="84" t="s">
        <v>3996</v>
      </c>
      <c r="G31" s="84"/>
      <c r="H31" s="85">
        <f>C10/C6</f>
        <v>0.876890988914782</v>
      </c>
      <c r="I31" s="84" t="s">
        <v>14</v>
      </c>
      <c r="J31" s="84">
        <v>1</v>
      </c>
      <c r="K31" s="84" t="s">
        <v>3987</v>
      </c>
      <c r="L31" s="106"/>
      <c r="N31" s="110"/>
      <c r="P31" s="110"/>
      <c r="U31" s="119"/>
      <c r="W31" s="119"/>
    </row>
    <row r="32" s="65" customFormat="1" spans="1:23">
      <c r="A32" s="67" t="s">
        <v>3977</v>
      </c>
      <c r="B32" s="71" t="s">
        <v>3978</v>
      </c>
      <c r="C32" s="84"/>
      <c r="D32" s="84" t="s">
        <v>14</v>
      </c>
      <c r="E32" s="84">
        <v>1</v>
      </c>
      <c r="F32" s="84" t="s">
        <v>3996</v>
      </c>
      <c r="G32" s="84"/>
      <c r="H32" s="85">
        <f>N13*C10/100</f>
        <v>33.34684749</v>
      </c>
      <c r="I32" s="84" t="s">
        <v>14</v>
      </c>
      <c r="J32" s="84">
        <v>1</v>
      </c>
      <c r="K32" s="84" t="s">
        <v>4019</v>
      </c>
      <c r="L32" s="106"/>
      <c r="N32" s="110"/>
      <c r="P32" s="110"/>
      <c r="U32" s="119"/>
      <c r="W32" s="119"/>
    </row>
    <row r="33" s="65" customFormat="1" spans="1:23">
      <c r="A33" s="67" t="s">
        <v>3977</v>
      </c>
      <c r="B33" s="71" t="s">
        <v>3978</v>
      </c>
      <c r="C33" s="85"/>
      <c r="D33" s="84" t="s">
        <v>14</v>
      </c>
      <c r="E33" s="84">
        <v>1</v>
      </c>
      <c r="F33" s="84" t="s">
        <v>3996</v>
      </c>
      <c r="G33" s="84"/>
      <c r="H33" s="86">
        <f>1/N11/1000</f>
        <v>2.62500000000175</v>
      </c>
      <c r="I33" s="84" t="s">
        <v>14</v>
      </c>
      <c r="J33" s="84">
        <v>1000</v>
      </c>
      <c r="K33" s="84" t="s">
        <v>4015</v>
      </c>
      <c r="L33" s="106"/>
      <c r="N33" s="110"/>
      <c r="P33" s="110"/>
      <c r="U33" s="119"/>
      <c r="W33" s="119"/>
    </row>
    <row r="34" s="65" customFormat="1" spans="1:23">
      <c r="A34" s="67" t="s">
        <v>3977</v>
      </c>
      <c r="B34" s="71" t="s">
        <v>3978</v>
      </c>
      <c r="C34" s="84"/>
      <c r="D34" s="84" t="s">
        <v>14</v>
      </c>
      <c r="E34" s="84">
        <v>1</v>
      </c>
      <c r="F34" s="84" t="s">
        <v>3996</v>
      </c>
      <c r="G34" s="84"/>
      <c r="H34" s="85">
        <f>C10/C7</f>
        <v>0.755549392645183</v>
      </c>
      <c r="I34" s="84" t="s">
        <v>14</v>
      </c>
      <c r="J34" s="84">
        <v>1</v>
      </c>
      <c r="K34" s="84" t="s">
        <v>3989</v>
      </c>
      <c r="L34" s="106"/>
      <c r="N34" s="110"/>
      <c r="P34" s="110"/>
      <c r="U34" s="119"/>
      <c r="W34" s="119"/>
    </row>
    <row r="35" s="65" customFormat="1" spans="1:23">
      <c r="A35" s="67" t="s">
        <v>3977</v>
      </c>
      <c r="B35" s="71" t="s">
        <v>3978</v>
      </c>
      <c r="C35" s="85"/>
      <c r="D35" s="84" t="s">
        <v>14</v>
      </c>
      <c r="E35" s="84">
        <v>1</v>
      </c>
      <c r="F35" s="84" t="s">
        <v>3996</v>
      </c>
      <c r="G35" s="84"/>
      <c r="H35" s="86">
        <f>1/N12/1000</f>
        <v>26.2900000000006</v>
      </c>
      <c r="I35" s="84" t="s">
        <v>14</v>
      </c>
      <c r="J35" s="84">
        <v>1000</v>
      </c>
      <c r="K35" s="84" t="s">
        <v>4017</v>
      </c>
      <c r="L35" s="106"/>
      <c r="N35" s="110"/>
      <c r="P35" s="110"/>
      <c r="U35" s="119"/>
      <c r="W35" s="119"/>
    </row>
    <row r="36" s="65" customFormat="1" spans="1:23">
      <c r="A36" s="67" t="s">
        <v>3977</v>
      </c>
      <c r="B36" s="71" t="s">
        <v>3978</v>
      </c>
      <c r="C36" s="84"/>
      <c r="D36" s="84" t="s">
        <v>14</v>
      </c>
      <c r="E36" s="84">
        <v>1</v>
      </c>
      <c r="F36" s="84" t="s">
        <v>3980</v>
      </c>
      <c r="G36" s="84"/>
      <c r="H36" s="85">
        <f>N15/100</f>
        <v>2.4131</v>
      </c>
      <c r="I36" s="84" t="s">
        <v>14</v>
      </c>
      <c r="J36" s="84">
        <v>1</v>
      </c>
      <c r="K36" s="84" t="s">
        <v>4021</v>
      </c>
      <c r="L36" s="106"/>
      <c r="M36" s="116"/>
      <c r="N36" s="110"/>
      <c r="P36" s="110"/>
      <c r="U36" s="119"/>
      <c r="W36" s="119"/>
    </row>
    <row r="37" s="65" customFormat="1" spans="1:23">
      <c r="A37" s="67" t="s">
        <v>3977</v>
      </c>
      <c r="B37" s="71" t="s">
        <v>3978</v>
      </c>
      <c r="C37" s="84"/>
      <c r="D37" s="84" t="s">
        <v>14</v>
      </c>
      <c r="E37" s="84">
        <v>1</v>
      </c>
      <c r="F37" s="84" t="s">
        <v>3996</v>
      </c>
      <c r="G37" s="84"/>
      <c r="H37" s="85">
        <f>H36*C10</f>
        <v>16.43538279</v>
      </c>
      <c r="I37" s="84" t="s">
        <v>14</v>
      </c>
      <c r="J37" s="84">
        <v>1</v>
      </c>
      <c r="K37" s="84" t="s">
        <v>4021</v>
      </c>
      <c r="L37" s="106"/>
      <c r="N37" s="110"/>
      <c r="P37" s="110"/>
      <c r="U37" s="119"/>
      <c r="W37" s="119"/>
    </row>
    <row r="38" s="65" customFormat="1" spans="1:23">
      <c r="A38" s="67" t="s">
        <v>3977</v>
      </c>
      <c r="B38" s="71" t="s">
        <v>3978</v>
      </c>
      <c r="C38" s="85"/>
      <c r="D38" s="84" t="s">
        <v>14</v>
      </c>
      <c r="E38" s="84">
        <v>1</v>
      </c>
      <c r="F38" s="84" t="s">
        <v>3980</v>
      </c>
      <c r="G38" s="84"/>
      <c r="H38" s="86">
        <f>1/H24</f>
        <v>0.38541161961</v>
      </c>
      <c r="I38" s="84" t="s">
        <v>14</v>
      </c>
      <c r="J38" s="84">
        <v>1000</v>
      </c>
      <c r="K38" s="84" t="s">
        <v>4015</v>
      </c>
      <c r="L38" s="106"/>
      <c r="N38" s="110"/>
      <c r="P38" s="110"/>
      <c r="U38" s="119"/>
      <c r="W38" s="119"/>
    </row>
    <row r="39" s="65" customFormat="1" spans="1:23">
      <c r="A39" s="67" t="s">
        <v>3977</v>
      </c>
      <c r="B39" s="71" t="s">
        <v>3978</v>
      </c>
      <c r="C39" s="84"/>
      <c r="D39" s="84" t="s">
        <v>14</v>
      </c>
      <c r="E39" s="84">
        <v>1</v>
      </c>
      <c r="F39" s="84" t="s">
        <v>3980</v>
      </c>
      <c r="G39" s="84"/>
      <c r="H39" s="85">
        <f>1/H26</f>
        <v>11.3293</v>
      </c>
      <c r="I39" s="84" t="s">
        <v>14</v>
      </c>
      <c r="J39" s="84">
        <v>1</v>
      </c>
      <c r="K39" s="84" t="s">
        <v>4018</v>
      </c>
      <c r="L39" s="106"/>
      <c r="N39" s="110"/>
      <c r="P39" s="110"/>
      <c r="U39" s="119"/>
      <c r="W39" s="119"/>
    </row>
    <row r="40" s="65" customFormat="1" spans="1:23">
      <c r="A40" s="67" t="s">
        <v>3977</v>
      </c>
      <c r="B40" s="71" t="s">
        <v>3978</v>
      </c>
      <c r="C40" s="84"/>
      <c r="D40" s="84" t="s">
        <v>14</v>
      </c>
      <c r="E40" s="84">
        <v>1</v>
      </c>
      <c r="F40" s="84" t="s">
        <v>3980</v>
      </c>
      <c r="G40" s="84"/>
      <c r="H40" s="85">
        <f>1/H27</f>
        <v>4.8961</v>
      </c>
      <c r="I40" s="84" t="s">
        <v>14</v>
      </c>
      <c r="J40" s="84">
        <v>1</v>
      </c>
      <c r="K40" s="84" t="s">
        <v>4019</v>
      </c>
      <c r="L40" s="106"/>
      <c r="N40" s="110"/>
      <c r="P40" s="110"/>
      <c r="U40" s="119"/>
      <c r="W40" s="119"/>
    </row>
    <row r="41" s="65" customFormat="1" spans="1:23">
      <c r="A41" s="67" t="s">
        <v>3977</v>
      </c>
      <c r="B41" s="71" t="s">
        <v>3978</v>
      </c>
      <c r="C41" s="84"/>
      <c r="D41" s="84" t="s">
        <v>14</v>
      </c>
      <c r="E41" s="84">
        <v>1</v>
      </c>
      <c r="F41" s="84" t="s">
        <v>4020</v>
      </c>
      <c r="G41" s="67" t="s">
        <v>3969</v>
      </c>
      <c r="H41" s="86">
        <f>N14</f>
        <v>0.0163221336297023</v>
      </c>
      <c r="I41" s="84" t="s">
        <v>14</v>
      </c>
      <c r="J41" s="84">
        <v>1</v>
      </c>
      <c r="K41" s="84" t="s">
        <v>3996</v>
      </c>
      <c r="L41" s="106"/>
      <c r="N41" s="110"/>
      <c r="P41" s="110"/>
      <c r="U41" s="119"/>
      <c r="W41" s="119"/>
    </row>
    <row r="42" s="65" customFormat="1" spans="1:23">
      <c r="A42" s="67" t="s">
        <v>3977</v>
      </c>
      <c r="B42" s="71" t="s">
        <v>3978</v>
      </c>
      <c r="C42" s="84"/>
      <c r="D42" s="84" t="s">
        <v>14</v>
      </c>
      <c r="E42" s="84">
        <v>1</v>
      </c>
      <c r="F42" s="84" t="s">
        <v>3996</v>
      </c>
      <c r="G42" s="67" t="s">
        <v>3969</v>
      </c>
      <c r="H42" s="86">
        <f>1/H41</f>
        <v>61.26649999852</v>
      </c>
      <c r="I42" s="84" t="s">
        <v>14</v>
      </c>
      <c r="J42" s="84">
        <v>1</v>
      </c>
      <c r="K42" s="84" t="s">
        <v>4020</v>
      </c>
      <c r="L42" s="106"/>
      <c r="N42" s="110"/>
      <c r="P42" s="110"/>
      <c r="U42" s="119"/>
      <c r="W42" s="119"/>
    </row>
    <row r="43" s="65" customFormat="1" spans="1:23">
      <c r="A43" s="2" t="s">
        <v>3977</v>
      </c>
      <c r="B43" s="71" t="s">
        <v>3978</v>
      </c>
      <c r="C43" s="78"/>
      <c r="D43" s="67" t="s">
        <v>14</v>
      </c>
      <c r="E43" s="84">
        <v>1</v>
      </c>
      <c r="F43" s="67" t="s">
        <v>3980</v>
      </c>
      <c r="G43" s="67" t="s">
        <v>3969</v>
      </c>
      <c r="H43" s="87">
        <f>H42/C10</f>
        <v>8.99536037799998</v>
      </c>
      <c r="I43" s="67" t="s">
        <v>14</v>
      </c>
      <c r="J43" s="84">
        <v>1</v>
      </c>
      <c r="K43" s="84" t="s">
        <v>4020</v>
      </c>
      <c r="L43" s="106"/>
      <c r="N43" s="110"/>
      <c r="P43" s="110"/>
      <c r="U43" s="119"/>
      <c r="W43" s="119"/>
    </row>
    <row r="44" s="65" customFormat="1" spans="1:23">
      <c r="A44" s="2" t="s">
        <v>3977</v>
      </c>
      <c r="B44" s="71" t="s">
        <v>3978</v>
      </c>
      <c r="C44" s="84"/>
      <c r="D44" s="84" t="s">
        <v>14</v>
      </c>
      <c r="E44" s="84">
        <v>1</v>
      </c>
      <c r="F44" s="84" t="s">
        <v>3996</v>
      </c>
      <c r="G44" s="67" t="s">
        <v>3969</v>
      </c>
      <c r="H44" s="67">
        <f>H45*C10</f>
        <v>1.2947248360422</v>
      </c>
      <c r="I44" s="67" t="s">
        <v>14</v>
      </c>
      <c r="J44" s="84">
        <v>1</v>
      </c>
      <c r="K44" s="84" t="s">
        <v>4022</v>
      </c>
      <c r="L44" s="106"/>
      <c r="N44" s="110"/>
      <c r="P44" s="110"/>
      <c r="U44" s="119"/>
      <c r="W44" s="119"/>
    </row>
    <row r="45" s="65" customFormat="1" spans="1:23">
      <c r="A45" s="2" t="s">
        <v>3977</v>
      </c>
      <c r="B45" s="71" t="s">
        <v>3978</v>
      </c>
      <c r="C45" s="78"/>
      <c r="D45" s="67" t="s">
        <v>14</v>
      </c>
      <c r="E45" s="84">
        <v>1</v>
      </c>
      <c r="F45" s="67" t="s">
        <v>3980</v>
      </c>
      <c r="G45" s="67" t="s">
        <v>3969</v>
      </c>
      <c r="H45" s="67">
        <f>100/N16</f>
        <v>0.190095998479232</v>
      </c>
      <c r="I45" s="67" t="s">
        <v>14</v>
      </c>
      <c r="J45" s="84">
        <v>1</v>
      </c>
      <c r="K45" s="84" t="s">
        <v>4022</v>
      </c>
      <c r="L45" s="106"/>
      <c r="N45" s="110"/>
      <c r="P45" s="110"/>
      <c r="U45" s="119"/>
      <c r="W45" s="119"/>
    </row>
    <row r="46" s="65" customFormat="1" spans="1:23">
      <c r="A46" s="2" t="s">
        <v>3977</v>
      </c>
      <c r="B46" s="71" t="s">
        <v>3978</v>
      </c>
      <c r="C46" s="2"/>
      <c r="D46" s="67" t="s">
        <v>14</v>
      </c>
      <c r="E46" s="84">
        <v>1</v>
      </c>
      <c r="F46" s="84" t="s">
        <v>4022</v>
      </c>
      <c r="G46" s="67" t="s">
        <v>3969</v>
      </c>
      <c r="H46" s="67">
        <f>N16/100</f>
        <v>5.2605</v>
      </c>
      <c r="I46" s="67" t="s">
        <v>14</v>
      </c>
      <c r="J46" s="84"/>
      <c r="K46" s="67" t="s">
        <v>3980</v>
      </c>
      <c r="L46" s="106"/>
      <c r="N46" s="110"/>
      <c r="P46" s="110"/>
      <c r="U46" s="119"/>
      <c r="W46" s="119"/>
    </row>
    <row r="47" s="65" customFormat="1" spans="1:23">
      <c r="A47" s="2" t="s">
        <v>3977</v>
      </c>
      <c r="B47" s="71" t="s">
        <v>3978</v>
      </c>
      <c r="C47" s="2"/>
      <c r="D47" s="67" t="s">
        <v>14</v>
      </c>
      <c r="E47" s="84">
        <v>1</v>
      </c>
      <c r="F47" s="2" t="s">
        <v>4020</v>
      </c>
      <c r="G47" s="67" t="s">
        <v>3969</v>
      </c>
      <c r="H47" s="88">
        <f>H41*H18</f>
        <v>0.127993114890955</v>
      </c>
      <c r="I47" s="67" t="s">
        <v>14</v>
      </c>
      <c r="J47" s="84"/>
      <c r="K47" s="2" t="s">
        <v>3992</v>
      </c>
      <c r="L47" s="106"/>
      <c r="N47" s="110"/>
      <c r="P47" s="110"/>
      <c r="U47" s="119"/>
      <c r="W47" s="119"/>
    </row>
    <row r="48" spans="1:16">
      <c r="A48" s="2" t="s">
        <v>3977</v>
      </c>
      <c r="B48" s="71" t="s">
        <v>3978</v>
      </c>
      <c r="D48" s="67" t="s">
        <v>14</v>
      </c>
      <c r="E48" s="84">
        <v>1</v>
      </c>
      <c r="F48" s="84" t="s">
        <v>3980</v>
      </c>
      <c r="G48" s="67" t="s">
        <v>3969</v>
      </c>
      <c r="H48" s="67">
        <f>N17/100</f>
        <v>0.55184</v>
      </c>
      <c r="I48" s="67" t="s">
        <v>14</v>
      </c>
      <c r="J48" s="84">
        <v>1</v>
      </c>
      <c r="K48" s="67" t="s">
        <v>4023</v>
      </c>
      <c r="M48" s="65"/>
      <c r="N48" s="110"/>
      <c r="O48" s="65"/>
      <c r="P48" s="110"/>
    </row>
    <row r="49" spans="1:14">
      <c r="A49" s="2" t="s">
        <v>3977</v>
      </c>
      <c r="B49" s="71" t="s">
        <v>3978</v>
      </c>
      <c r="D49" s="67" t="s">
        <v>14</v>
      </c>
      <c r="E49" s="84">
        <v>1</v>
      </c>
      <c r="F49" s="84" t="s">
        <v>3996</v>
      </c>
      <c r="G49" s="67" t="s">
        <v>3969</v>
      </c>
      <c r="H49" s="67">
        <f>C10*H48</f>
        <v>3.758527056</v>
      </c>
      <c r="I49" s="67" t="s">
        <v>14</v>
      </c>
      <c r="J49" s="84">
        <v>1</v>
      </c>
      <c r="K49" s="2" t="s">
        <v>4023</v>
      </c>
      <c r="N49" s="117"/>
    </row>
    <row r="50" spans="1:14">
      <c r="A50" s="89" t="s">
        <v>3977</v>
      </c>
      <c r="B50" s="71" t="s">
        <v>3978</v>
      </c>
      <c r="C50" s="89"/>
      <c r="D50" s="89" t="s">
        <v>14</v>
      </c>
      <c r="E50" s="90">
        <v>1</v>
      </c>
      <c r="F50" s="89" t="s">
        <v>4024</v>
      </c>
      <c r="G50" s="89" t="s">
        <v>3969</v>
      </c>
      <c r="H50" s="89">
        <f>N19/100</f>
        <v>4.7847</v>
      </c>
      <c r="I50" s="89" t="s">
        <v>14</v>
      </c>
      <c r="J50" s="90">
        <v>1</v>
      </c>
      <c r="K50" s="89" t="s">
        <v>3980</v>
      </c>
      <c r="N50" s="117"/>
    </row>
    <row r="51" spans="1:14">
      <c r="A51" s="89" t="s">
        <v>3977</v>
      </c>
      <c r="B51" s="71" t="s">
        <v>3978</v>
      </c>
      <c r="C51" s="89">
        <f>H50</f>
        <v>4.7847</v>
      </c>
      <c r="D51" s="89" t="s">
        <v>14</v>
      </c>
      <c r="E51" s="90">
        <v>1</v>
      </c>
      <c r="F51" s="89" t="s">
        <v>3980</v>
      </c>
      <c r="G51" s="89" t="s">
        <v>3969</v>
      </c>
      <c r="H51" s="89"/>
      <c r="I51" s="89" t="s">
        <v>14</v>
      </c>
      <c r="J51" s="90">
        <v>1</v>
      </c>
      <c r="K51" s="89" t="s">
        <v>4024</v>
      </c>
      <c r="N51" s="117"/>
    </row>
    <row r="52" spans="1:14">
      <c r="A52" s="89" t="s">
        <v>3977</v>
      </c>
      <c r="B52" s="71" t="s">
        <v>3978</v>
      </c>
      <c r="C52" s="89"/>
      <c r="D52" s="89" t="s">
        <v>14</v>
      </c>
      <c r="E52" s="90">
        <v>1</v>
      </c>
      <c r="F52" s="89" t="s">
        <v>4025</v>
      </c>
      <c r="G52" s="89" t="s">
        <v>3969</v>
      </c>
      <c r="H52" s="89">
        <f>+N20</f>
        <v>0.245696767189406</v>
      </c>
      <c r="I52" s="89" t="s">
        <v>14</v>
      </c>
      <c r="J52" s="90">
        <v>1</v>
      </c>
      <c r="K52" s="89" t="s">
        <v>3996</v>
      </c>
      <c r="N52" s="117"/>
    </row>
    <row r="53" spans="1:14">
      <c r="A53" s="89" t="s">
        <v>3977</v>
      </c>
      <c r="B53" s="71" t="s">
        <v>3978</v>
      </c>
      <c r="C53" s="89"/>
      <c r="D53" s="89" t="s">
        <v>14</v>
      </c>
      <c r="E53" s="90">
        <v>1</v>
      </c>
      <c r="F53" s="89" t="s">
        <v>4025</v>
      </c>
      <c r="G53" s="89" t="s">
        <v>3969</v>
      </c>
      <c r="H53" s="89">
        <f>+N21</f>
        <v>1.67341611165033</v>
      </c>
      <c r="I53" s="89" t="s">
        <v>14</v>
      </c>
      <c r="J53" s="90">
        <v>1</v>
      </c>
      <c r="K53" s="89" t="s">
        <v>3980</v>
      </c>
      <c r="N53" s="117"/>
    </row>
    <row r="54" spans="1:14">
      <c r="A54" s="89" t="s">
        <v>3977</v>
      </c>
      <c r="B54" s="71" t="s">
        <v>3978</v>
      </c>
      <c r="C54" s="89"/>
      <c r="D54" s="89" t="s">
        <v>14</v>
      </c>
      <c r="E54" s="90">
        <v>1</v>
      </c>
      <c r="F54" s="89" t="s">
        <v>4025</v>
      </c>
      <c r="G54" s="89" t="s">
        <v>3969</v>
      </c>
      <c r="H54" s="89">
        <f>+N22</f>
        <v>1.92667792487517</v>
      </c>
      <c r="I54" s="89" t="s">
        <v>14</v>
      </c>
      <c r="J54" s="90">
        <v>1</v>
      </c>
      <c r="K54" s="89" t="s">
        <v>3992</v>
      </c>
      <c r="N54" s="117"/>
    </row>
    <row r="55" spans="1:14">
      <c r="A55" s="89" t="s">
        <v>3977</v>
      </c>
      <c r="B55" s="71" t="s">
        <v>3978</v>
      </c>
      <c r="C55" s="89"/>
      <c r="D55" s="89" t="s">
        <v>14</v>
      </c>
      <c r="E55" s="90">
        <v>1</v>
      </c>
      <c r="F55" s="89" t="s">
        <v>3996</v>
      </c>
      <c r="G55" s="89"/>
      <c r="H55" s="89">
        <f>1/H52</f>
        <v>4.07005762199999</v>
      </c>
      <c r="I55" s="89" t="s">
        <v>14</v>
      </c>
      <c r="J55" s="90">
        <v>1</v>
      </c>
      <c r="K55" s="89" t="s">
        <v>4025</v>
      </c>
      <c r="N55" s="117"/>
    </row>
    <row r="56" spans="1:14">
      <c r="A56" s="89" t="s">
        <v>3977</v>
      </c>
      <c r="B56" s="71" t="s">
        <v>3978</v>
      </c>
      <c r="C56" s="89"/>
      <c r="D56" s="89" t="s">
        <v>14</v>
      </c>
      <c r="E56" s="90">
        <v>1</v>
      </c>
      <c r="F56" s="89" t="s">
        <v>3980</v>
      </c>
      <c r="G56" s="89"/>
      <c r="H56" s="89">
        <f>1/H53</f>
        <v>0.597579999999999</v>
      </c>
      <c r="I56" s="89" t="s">
        <v>14</v>
      </c>
      <c r="J56" s="90">
        <v>1</v>
      </c>
      <c r="K56" s="89" t="s">
        <v>4025</v>
      </c>
      <c r="N56" s="117"/>
    </row>
    <row r="57" spans="1:14">
      <c r="A57" s="89" t="s">
        <v>3977</v>
      </c>
      <c r="B57" s="71" t="s">
        <v>3978</v>
      </c>
      <c r="C57" s="89"/>
      <c r="D57" s="89" t="s">
        <v>14</v>
      </c>
      <c r="E57" s="90">
        <v>1</v>
      </c>
      <c r="F57" s="89" t="s">
        <v>3992</v>
      </c>
      <c r="G57" s="89" t="s">
        <v>3969</v>
      </c>
      <c r="H57" s="89">
        <f>1/H54</f>
        <v>0.519028108999999</v>
      </c>
      <c r="I57" s="89" t="s">
        <v>14</v>
      </c>
      <c r="J57" s="90">
        <v>1</v>
      </c>
      <c r="K57" s="89" t="s">
        <v>4025</v>
      </c>
      <c r="N57" s="117"/>
    </row>
    <row r="58" spans="2:14">
      <c r="B58" s="91"/>
      <c r="N58" s="117"/>
    </row>
    <row r="59" spans="1:11">
      <c r="A59" s="2" t="s">
        <v>3977</v>
      </c>
      <c r="B59" s="92" t="s">
        <v>4026</v>
      </c>
      <c r="D59" s="2" t="s">
        <v>14</v>
      </c>
      <c r="E59" s="66">
        <v>1</v>
      </c>
      <c r="F59" s="2" t="s">
        <v>3979</v>
      </c>
      <c r="G59" s="2" t="s">
        <v>3969</v>
      </c>
      <c r="H59" s="67">
        <f>P2/100</f>
        <v>4.6987</v>
      </c>
      <c r="I59" s="2" t="s">
        <v>14</v>
      </c>
      <c r="J59" s="66">
        <v>1</v>
      </c>
      <c r="K59" s="2" t="s">
        <v>3980</v>
      </c>
    </row>
    <row r="60" spans="1:11">
      <c r="A60" s="2" t="s">
        <v>3977</v>
      </c>
      <c r="B60" s="92" t="s">
        <v>4026</v>
      </c>
      <c r="C60" s="2">
        <f>H59</f>
        <v>4.6987</v>
      </c>
      <c r="D60" s="2" t="s">
        <v>14</v>
      </c>
      <c r="E60" s="66">
        <v>1</v>
      </c>
      <c r="F60" s="2" t="s">
        <v>3980</v>
      </c>
      <c r="G60" s="2" t="s">
        <v>3969</v>
      </c>
      <c r="I60" s="2" t="s">
        <v>14</v>
      </c>
      <c r="J60" s="66">
        <v>1</v>
      </c>
      <c r="K60" s="2" t="s">
        <v>3979</v>
      </c>
    </row>
    <row r="61" spans="1:11">
      <c r="A61" s="2" t="s">
        <v>3977</v>
      </c>
      <c r="B61" s="92" t="s">
        <v>4026</v>
      </c>
      <c r="D61" s="2" t="s">
        <v>14</v>
      </c>
      <c r="E61" s="66">
        <v>1</v>
      </c>
      <c r="F61" s="2" t="s">
        <v>3983</v>
      </c>
      <c r="G61" s="2" t="s">
        <v>3969</v>
      </c>
      <c r="H61" s="67">
        <f>100/P3</f>
        <v>0.388893209924555</v>
      </c>
      <c r="I61" s="2" t="s">
        <v>14</v>
      </c>
      <c r="J61" s="66">
        <v>1</v>
      </c>
      <c r="K61" s="2" t="s">
        <v>3980</v>
      </c>
    </row>
    <row r="62" spans="1:13">
      <c r="A62" s="2" t="s">
        <v>3977</v>
      </c>
      <c r="B62" s="92" t="s">
        <v>4026</v>
      </c>
      <c r="C62" s="2">
        <f>H61</f>
        <v>0.388893209924555</v>
      </c>
      <c r="D62" s="2" t="s">
        <v>14</v>
      </c>
      <c r="E62" s="66">
        <v>1</v>
      </c>
      <c r="F62" s="2" t="s">
        <v>3980</v>
      </c>
      <c r="G62" s="2" t="s">
        <v>3969</v>
      </c>
      <c r="I62" s="2" t="s">
        <v>14</v>
      </c>
      <c r="J62" s="66">
        <v>1</v>
      </c>
      <c r="K62" s="2" t="s">
        <v>3983</v>
      </c>
      <c r="M62" s="2"/>
    </row>
    <row r="63" spans="1:11">
      <c r="A63" s="2" t="s">
        <v>3977</v>
      </c>
      <c r="B63" s="92" t="s">
        <v>4026</v>
      </c>
      <c r="C63" s="2">
        <f>H68</f>
        <v>7.7574</v>
      </c>
      <c r="D63" s="2" t="s">
        <v>14</v>
      </c>
      <c r="E63" s="66">
        <v>1</v>
      </c>
      <c r="F63" s="2" t="s">
        <v>3980</v>
      </c>
      <c r="G63" s="2" t="s">
        <v>3969</v>
      </c>
      <c r="I63" s="2" t="s">
        <v>14</v>
      </c>
      <c r="J63" s="66">
        <v>1</v>
      </c>
      <c r="K63" s="2" t="s">
        <v>3987</v>
      </c>
    </row>
    <row r="64" spans="1:11">
      <c r="A64" s="2" t="s">
        <v>3977</v>
      </c>
      <c r="B64" s="92" t="s">
        <v>4026</v>
      </c>
      <c r="C64" s="2">
        <f>H69</f>
        <v>9.0076</v>
      </c>
      <c r="D64" s="2" t="s">
        <v>14</v>
      </c>
      <c r="E64" s="66">
        <v>1</v>
      </c>
      <c r="F64" s="2" t="s">
        <v>3980</v>
      </c>
      <c r="G64" s="2" t="s">
        <v>3969</v>
      </c>
      <c r="I64" s="2" t="s">
        <v>14</v>
      </c>
      <c r="J64" s="66">
        <v>1</v>
      </c>
      <c r="K64" s="2" t="s">
        <v>3989</v>
      </c>
    </row>
    <row r="65" spans="1:11">
      <c r="A65" s="2" t="s">
        <v>3977</v>
      </c>
      <c r="B65" s="92" t="s">
        <v>4026</v>
      </c>
      <c r="C65" s="2">
        <f>H70</f>
        <v>0.86784</v>
      </c>
      <c r="D65" s="2" t="s">
        <v>14</v>
      </c>
      <c r="E65" s="66">
        <v>1</v>
      </c>
      <c r="F65" s="2" t="s">
        <v>3980</v>
      </c>
      <c r="G65" s="2" t="s">
        <v>3969</v>
      </c>
      <c r="I65" s="2" t="s">
        <v>14</v>
      </c>
      <c r="J65" s="66">
        <v>1</v>
      </c>
      <c r="K65" s="2" t="s">
        <v>3992</v>
      </c>
    </row>
    <row r="66" spans="1:13">
      <c r="A66" s="2" t="s">
        <v>3977</v>
      </c>
      <c r="B66" s="92" t="s">
        <v>4026</v>
      </c>
      <c r="D66" s="2" t="s">
        <v>14</v>
      </c>
      <c r="E66" s="66">
        <v>1</v>
      </c>
      <c r="F66" s="2" t="s">
        <v>3980</v>
      </c>
      <c r="G66" s="2" t="s">
        <v>3969</v>
      </c>
      <c r="H66" s="77">
        <f>P18/1000</f>
        <v>2.63832</v>
      </c>
      <c r="I66" s="2" t="s">
        <v>14</v>
      </c>
      <c r="J66" s="66">
        <v>1000</v>
      </c>
      <c r="K66" s="75" t="s">
        <v>3994</v>
      </c>
      <c r="L66" s="126"/>
      <c r="M66" s="127"/>
    </row>
    <row r="67" spans="1:11">
      <c r="A67" s="2" t="s">
        <v>3977</v>
      </c>
      <c r="B67" s="92" t="s">
        <v>4026</v>
      </c>
      <c r="C67" s="2">
        <f>H74</f>
        <v>6.8067</v>
      </c>
      <c r="D67" s="2" t="s">
        <v>14</v>
      </c>
      <c r="E67" s="66">
        <v>1</v>
      </c>
      <c r="F67" s="2" t="s">
        <v>3980</v>
      </c>
      <c r="G67" s="2" t="s">
        <v>3969</v>
      </c>
      <c r="I67" s="2" t="s">
        <v>14</v>
      </c>
      <c r="J67" s="66">
        <v>1</v>
      </c>
      <c r="K67" s="2" t="s">
        <v>3996</v>
      </c>
    </row>
    <row r="68" spans="1:11">
      <c r="A68" s="2" t="s">
        <v>3977</v>
      </c>
      <c r="B68" s="92" t="s">
        <v>4026</v>
      </c>
      <c r="D68" s="2" t="s">
        <v>14</v>
      </c>
      <c r="E68" s="66">
        <v>1</v>
      </c>
      <c r="F68" s="2" t="s">
        <v>3987</v>
      </c>
      <c r="G68" s="2" t="s">
        <v>3969</v>
      </c>
      <c r="H68" s="67">
        <f>P4/100</f>
        <v>7.7574</v>
      </c>
      <c r="I68" s="2" t="s">
        <v>14</v>
      </c>
      <c r="J68" s="66">
        <v>1</v>
      </c>
      <c r="K68" s="2" t="s">
        <v>3980</v>
      </c>
    </row>
    <row r="69" spans="1:11">
      <c r="A69" s="2" t="s">
        <v>3977</v>
      </c>
      <c r="B69" s="92" t="s">
        <v>4026</v>
      </c>
      <c r="D69" s="2" t="s">
        <v>14</v>
      </c>
      <c r="E69" s="66">
        <v>1</v>
      </c>
      <c r="F69" s="2" t="s">
        <v>3989</v>
      </c>
      <c r="G69" s="2" t="s">
        <v>3969</v>
      </c>
      <c r="H69" s="67">
        <f>P5/100</f>
        <v>9.0076</v>
      </c>
      <c r="I69" s="2" t="s">
        <v>14</v>
      </c>
      <c r="J69" s="66">
        <v>1</v>
      </c>
      <c r="K69" s="2" t="s">
        <v>3980</v>
      </c>
    </row>
    <row r="70" spans="1:11">
      <c r="A70" s="2" t="s">
        <v>3977</v>
      </c>
      <c r="B70" s="92" t="s">
        <v>4026</v>
      </c>
      <c r="D70" s="2" t="s">
        <v>14</v>
      </c>
      <c r="E70" s="66">
        <v>1</v>
      </c>
      <c r="F70" s="2" t="s">
        <v>3992</v>
      </c>
      <c r="G70" s="2" t="s">
        <v>3969</v>
      </c>
      <c r="H70" s="67">
        <f>P6/100</f>
        <v>0.86784</v>
      </c>
      <c r="I70" s="2" t="s">
        <v>14</v>
      </c>
      <c r="J70" s="66">
        <v>1</v>
      </c>
      <c r="K70" s="2" t="s">
        <v>3980</v>
      </c>
    </row>
    <row r="71" spans="1:11">
      <c r="A71" s="2" t="s">
        <v>3977</v>
      </c>
      <c r="B71" s="92" t="s">
        <v>4026</v>
      </c>
      <c r="D71" s="2" t="s">
        <v>14</v>
      </c>
      <c r="E71" s="66">
        <v>1</v>
      </c>
      <c r="F71" s="2" t="s">
        <v>3992</v>
      </c>
      <c r="G71" s="2" t="s">
        <v>3969</v>
      </c>
      <c r="H71" s="120">
        <f>1/H75</f>
        <v>0.127497906474503</v>
      </c>
      <c r="I71" s="2" t="s">
        <v>14</v>
      </c>
      <c r="J71" s="66">
        <v>1</v>
      </c>
      <c r="K71" s="2" t="s">
        <v>3996</v>
      </c>
    </row>
    <row r="72" spans="1:11">
      <c r="A72" s="2" t="s">
        <v>3977</v>
      </c>
      <c r="B72" s="92" t="s">
        <v>4026</v>
      </c>
      <c r="D72" s="2" t="s">
        <v>14</v>
      </c>
      <c r="E72" s="66">
        <v>1000</v>
      </c>
      <c r="F72" s="75" t="s">
        <v>3994</v>
      </c>
      <c r="G72" s="2" t="s">
        <v>3969</v>
      </c>
      <c r="H72" s="77">
        <f>1/H66</f>
        <v>0.379029079110949</v>
      </c>
      <c r="I72" s="2" t="s">
        <v>14</v>
      </c>
      <c r="J72" s="66">
        <v>1</v>
      </c>
      <c r="K72" s="2" t="s">
        <v>3980</v>
      </c>
    </row>
    <row r="73" spans="1:11">
      <c r="A73" s="2" t="s">
        <v>3977</v>
      </c>
      <c r="B73" s="92" t="s">
        <v>4026</v>
      </c>
      <c r="D73" s="2" t="s">
        <v>14</v>
      </c>
      <c r="E73" s="66">
        <v>10000</v>
      </c>
      <c r="F73" s="75" t="s">
        <v>3994</v>
      </c>
      <c r="G73" s="2" t="s">
        <v>3969</v>
      </c>
      <c r="H73" s="77">
        <f>P7*10000</f>
        <v>0.55869042963294</v>
      </c>
      <c r="I73" s="2" t="s">
        <v>14</v>
      </c>
      <c r="J73" s="66">
        <v>1</v>
      </c>
      <c r="K73" s="2" t="s">
        <v>3996</v>
      </c>
    </row>
    <row r="74" spans="1:11">
      <c r="A74" s="2" t="s">
        <v>3977</v>
      </c>
      <c r="B74" s="92" t="s">
        <v>4026</v>
      </c>
      <c r="D74" s="2" t="s">
        <v>14</v>
      </c>
      <c r="E74" s="66">
        <v>1</v>
      </c>
      <c r="F74" s="2" t="s">
        <v>3996</v>
      </c>
      <c r="G74" s="2" t="s">
        <v>3969</v>
      </c>
      <c r="H74" s="67">
        <f>P8/100</f>
        <v>6.8067</v>
      </c>
      <c r="I74" s="2" t="s">
        <v>14</v>
      </c>
      <c r="J74" s="66">
        <v>1</v>
      </c>
      <c r="K74" s="2" t="s">
        <v>3980</v>
      </c>
    </row>
    <row r="75" spans="1:12">
      <c r="A75" s="2" t="s">
        <v>3977</v>
      </c>
      <c r="B75" s="92" t="s">
        <v>4026</v>
      </c>
      <c r="D75" s="2" t="s">
        <v>14</v>
      </c>
      <c r="E75" s="66">
        <v>1</v>
      </c>
      <c r="F75" s="2" t="s">
        <v>3996</v>
      </c>
      <c r="G75" s="2" t="s">
        <v>3969</v>
      </c>
      <c r="H75" s="78">
        <f>H74/H70</f>
        <v>7.84326603982301</v>
      </c>
      <c r="I75" s="2" t="s">
        <v>14</v>
      </c>
      <c r="J75" s="66">
        <v>1</v>
      </c>
      <c r="K75" s="2" t="s">
        <v>3992</v>
      </c>
      <c r="L75" s="103"/>
    </row>
    <row r="76" spans="1:17">
      <c r="A76" s="2" t="s">
        <v>3977</v>
      </c>
      <c r="B76" s="92" t="s">
        <v>4026</v>
      </c>
      <c r="D76" s="2" t="s">
        <v>14</v>
      </c>
      <c r="E76" s="66">
        <v>1</v>
      </c>
      <c r="F76" s="2" t="s">
        <v>3996</v>
      </c>
      <c r="G76" s="2" t="s">
        <v>3969</v>
      </c>
      <c r="H76" s="77">
        <f>1/H73*100</f>
        <v>178.99</v>
      </c>
      <c r="I76" s="2" t="s">
        <v>14</v>
      </c>
      <c r="J76" s="66">
        <v>100</v>
      </c>
      <c r="K76" s="75" t="s">
        <v>3994</v>
      </c>
      <c r="Q76" s="65"/>
    </row>
    <row r="77" s="65" customFormat="1" spans="1:23">
      <c r="A77" s="67" t="s">
        <v>3977</v>
      </c>
      <c r="B77" s="92" t="s">
        <v>4026</v>
      </c>
      <c r="C77" s="67"/>
      <c r="D77" s="67" t="s">
        <v>14</v>
      </c>
      <c r="E77" s="79">
        <v>100</v>
      </c>
      <c r="F77" s="67" t="s">
        <v>4010</v>
      </c>
      <c r="G77" s="67" t="s">
        <v>3969</v>
      </c>
      <c r="H77" s="85" t="str">
        <f>P10</f>
        <v>4.1835</v>
      </c>
      <c r="I77" s="67" t="s">
        <v>14</v>
      </c>
      <c r="J77" s="79">
        <v>1</v>
      </c>
      <c r="K77" s="67" t="s">
        <v>3980</v>
      </c>
      <c r="L77" s="106"/>
      <c r="M77" s="128"/>
      <c r="N77" s="110"/>
      <c r="P77" s="110"/>
      <c r="U77" s="119"/>
      <c r="W77" s="119"/>
    </row>
    <row r="78" s="65" customFormat="1" spans="1:23">
      <c r="A78" s="67" t="s">
        <v>3977</v>
      </c>
      <c r="B78" s="92" t="s">
        <v>4026</v>
      </c>
      <c r="C78" s="78" t="str">
        <f>H77</f>
        <v>4.1835</v>
      </c>
      <c r="D78" s="67" t="s">
        <v>14</v>
      </c>
      <c r="E78" s="79">
        <v>1</v>
      </c>
      <c r="F78" s="67" t="s">
        <v>3980</v>
      </c>
      <c r="G78" s="67" t="s">
        <v>3969</v>
      </c>
      <c r="H78" s="67"/>
      <c r="I78" s="67" t="s">
        <v>14</v>
      </c>
      <c r="J78" s="79">
        <v>100</v>
      </c>
      <c r="K78" s="67" t="s">
        <v>4010</v>
      </c>
      <c r="L78" s="106"/>
      <c r="N78" s="110"/>
      <c r="P78" s="110"/>
      <c r="U78" s="119"/>
      <c r="W78" s="119"/>
    </row>
    <row r="79" s="65" customFormat="1" spans="1:23">
      <c r="A79" s="67" t="s">
        <v>3977</v>
      </c>
      <c r="B79" s="92" t="s">
        <v>4026</v>
      </c>
      <c r="C79" s="78">
        <f>H78</f>
        <v>0</v>
      </c>
      <c r="D79" s="67" t="s">
        <v>14</v>
      </c>
      <c r="E79" s="79">
        <v>1</v>
      </c>
      <c r="F79" s="67" t="s">
        <v>3992</v>
      </c>
      <c r="G79" s="67" t="s">
        <v>3969</v>
      </c>
      <c r="H79" s="67">
        <f>P6/P4</f>
        <v>0.111872534612112</v>
      </c>
      <c r="I79" s="67" t="s">
        <v>14</v>
      </c>
      <c r="J79" s="79">
        <v>1</v>
      </c>
      <c r="K79" s="67" t="s">
        <v>3987</v>
      </c>
      <c r="L79" s="106"/>
      <c r="N79" s="110"/>
      <c r="P79" s="110"/>
      <c r="U79" s="119"/>
      <c r="W79" s="119"/>
    </row>
    <row r="80" s="65" customFormat="1" spans="1:23">
      <c r="A80" s="67" t="s">
        <v>3977</v>
      </c>
      <c r="B80" s="92" t="s">
        <v>4026</v>
      </c>
      <c r="C80" s="78">
        <v>0</v>
      </c>
      <c r="D80" s="67" t="s">
        <v>14</v>
      </c>
      <c r="E80" s="79">
        <v>1</v>
      </c>
      <c r="F80" s="67" t="s">
        <v>3987</v>
      </c>
      <c r="G80" s="67" t="s">
        <v>3969</v>
      </c>
      <c r="H80" s="67">
        <f>1/H79</f>
        <v>8.93874446902655</v>
      </c>
      <c r="I80" s="67" t="s">
        <v>14</v>
      </c>
      <c r="J80" s="79">
        <v>1</v>
      </c>
      <c r="K80" s="67" t="s">
        <v>3992</v>
      </c>
      <c r="L80" s="106"/>
      <c r="N80" s="110"/>
      <c r="P80" s="110"/>
      <c r="Q80"/>
      <c r="U80" s="119"/>
      <c r="W80" s="119"/>
    </row>
    <row r="81" spans="1:11">
      <c r="A81" s="2" t="s">
        <v>3977</v>
      </c>
      <c r="B81" s="92" t="s">
        <v>4026</v>
      </c>
      <c r="C81" s="78">
        <v>0</v>
      </c>
      <c r="D81" s="67" t="s">
        <v>14</v>
      </c>
      <c r="E81" s="79">
        <v>1000</v>
      </c>
      <c r="F81" s="67" t="s">
        <v>4015</v>
      </c>
      <c r="G81" s="67" t="s">
        <v>3969</v>
      </c>
      <c r="H81" s="121">
        <f>P8*P11/100*1000</f>
        <v>2.59302857142684</v>
      </c>
      <c r="I81" s="67" t="s">
        <v>14</v>
      </c>
      <c r="J81" s="79">
        <v>1</v>
      </c>
      <c r="K81" s="67" t="s">
        <v>3980</v>
      </c>
    </row>
    <row r="82" spans="1:11">
      <c r="A82" s="2" t="s">
        <v>3977</v>
      </c>
      <c r="B82" s="92" t="s">
        <v>4026</v>
      </c>
      <c r="C82" s="78">
        <v>0</v>
      </c>
      <c r="D82" s="67" t="s">
        <v>14</v>
      </c>
      <c r="E82" s="79">
        <v>1000</v>
      </c>
      <c r="F82" s="67" t="s">
        <v>4017</v>
      </c>
      <c r="G82" s="67" t="s">
        <v>3969</v>
      </c>
      <c r="H82" s="121">
        <f>P12*P8/100*1000</f>
        <v>0.258908330163554</v>
      </c>
      <c r="I82" s="67" t="s">
        <v>14</v>
      </c>
      <c r="J82" s="79">
        <v>1</v>
      </c>
      <c r="K82" s="67" t="s">
        <v>3980</v>
      </c>
    </row>
    <row r="83" spans="1:11">
      <c r="A83" s="2" t="s">
        <v>3977</v>
      </c>
      <c r="B83" s="92" t="s">
        <v>4026</v>
      </c>
      <c r="C83" s="78">
        <v>0</v>
      </c>
      <c r="D83" s="67" t="s">
        <v>14</v>
      </c>
      <c r="E83" s="79">
        <v>1</v>
      </c>
      <c r="F83" s="67" t="s">
        <v>4018</v>
      </c>
      <c r="G83" s="67" t="s">
        <v>3969</v>
      </c>
      <c r="H83" s="67">
        <f>1/P9*100</f>
        <v>0.0862716002519131</v>
      </c>
      <c r="I83" s="67" t="s">
        <v>14</v>
      </c>
      <c r="J83" s="79">
        <v>1</v>
      </c>
      <c r="K83" s="67" t="s">
        <v>3980</v>
      </c>
    </row>
    <row r="84" spans="1:11">
      <c r="A84" s="2" t="s">
        <v>3977</v>
      </c>
      <c r="B84" s="92" t="s">
        <v>4026</v>
      </c>
      <c r="C84" s="78">
        <v>0</v>
      </c>
      <c r="D84" s="67" t="s">
        <v>14</v>
      </c>
      <c r="E84" s="79">
        <v>1</v>
      </c>
      <c r="F84" s="67" t="s">
        <v>4019</v>
      </c>
      <c r="G84" s="67" t="s">
        <v>3969</v>
      </c>
      <c r="H84" s="67">
        <f>1/P13*100</f>
        <v>0.204044155155176</v>
      </c>
      <c r="I84" s="67" t="s">
        <v>14</v>
      </c>
      <c r="J84" s="79">
        <v>1</v>
      </c>
      <c r="K84" s="67" t="s">
        <v>3980</v>
      </c>
    </row>
    <row r="85" spans="1:11">
      <c r="A85" s="2" t="s">
        <v>3977</v>
      </c>
      <c r="B85" s="92" t="s">
        <v>4026</v>
      </c>
      <c r="C85" s="78">
        <v>0</v>
      </c>
      <c r="D85" s="67" t="s">
        <v>14</v>
      </c>
      <c r="E85" s="79">
        <v>1</v>
      </c>
      <c r="F85" s="67" t="s">
        <v>4020</v>
      </c>
      <c r="G85" s="67" t="s">
        <v>3969</v>
      </c>
      <c r="H85" s="121">
        <f>P14*C67</f>
        <v>0.111099866977295</v>
      </c>
      <c r="I85" s="67" t="s">
        <v>14</v>
      </c>
      <c r="J85" s="79">
        <v>1</v>
      </c>
      <c r="K85" s="67" t="s">
        <v>3980</v>
      </c>
    </row>
    <row r="86" s="65" customFormat="1" spans="1:23">
      <c r="A86" s="84" t="s">
        <v>3977</v>
      </c>
      <c r="B86" s="92" t="s">
        <v>4026</v>
      </c>
      <c r="C86" s="84"/>
      <c r="D86" s="84" t="s">
        <v>14</v>
      </c>
      <c r="E86" s="84">
        <v>1</v>
      </c>
      <c r="F86" s="84" t="s">
        <v>3996</v>
      </c>
      <c r="G86" s="67" t="s">
        <v>3969</v>
      </c>
      <c r="H86" s="122">
        <f>C67*P9/100</f>
        <v>78.89850171</v>
      </c>
      <c r="I86" s="84" t="s">
        <v>14</v>
      </c>
      <c r="J86" s="84">
        <v>1</v>
      </c>
      <c r="K86" s="84" t="s">
        <v>4018</v>
      </c>
      <c r="L86" s="106"/>
      <c r="M86"/>
      <c r="N86" s="69"/>
      <c r="O86"/>
      <c r="P86" s="69"/>
      <c r="U86" s="119"/>
      <c r="W86" s="119"/>
    </row>
    <row r="87" s="65" customFormat="1" spans="1:23">
      <c r="A87" s="84" t="s">
        <v>3977</v>
      </c>
      <c r="B87" s="92" t="s">
        <v>4026</v>
      </c>
      <c r="C87" s="84"/>
      <c r="D87" s="84" t="s">
        <v>14</v>
      </c>
      <c r="E87" s="84">
        <v>1</v>
      </c>
      <c r="F87" s="84" t="s">
        <v>3996</v>
      </c>
      <c r="G87" s="67" t="s">
        <v>3969</v>
      </c>
      <c r="H87" s="85">
        <f>C67*P3/100</f>
        <v>17.50274838</v>
      </c>
      <c r="I87" s="84" t="s">
        <v>14</v>
      </c>
      <c r="J87" s="84">
        <v>1</v>
      </c>
      <c r="K87" s="84" t="s">
        <v>3983</v>
      </c>
      <c r="L87" s="106"/>
      <c r="N87" s="110"/>
      <c r="P87" s="110"/>
      <c r="U87" s="119"/>
      <c r="W87" s="119"/>
    </row>
    <row r="88" s="65" customFormat="1" spans="1:23">
      <c r="A88" s="84" t="s">
        <v>3977</v>
      </c>
      <c r="B88" s="92" t="s">
        <v>4026</v>
      </c>
      <c r="C88" s="84"/>
      <c r="D88" s="84" t="s">
        <v>14</v>
      </c>
      <c r="E88" s="84">
        <v>1</v>
      </c>
      <c r="F88" s="84" t="s">
        <v>3996</v>
      </c>
      <c r="G88" s="67" t="s">
        <v>3969</v>
      </c>
      <c r="H88" s="85">
        <f>C67/C63</f>
        <v>0.877446051512104</v>
      </c>
      <c r="I88" s="84" t="s">
        <v>14</v>
      </c>
      <c r="J88" s="84">
        <v>1</v>
      </c>
      <c r="K88" s="84" t="s">
        <v>3987</v>
      </c>
      <c r="L88" s="106"/>
      <c r="N88" s="110"/>
      <c r="P88" s="110"/>
      <c r="U88" s="119"/>
      <c r="W88" s="119"/>
    </row>
    <row r="89" s="65" customFormat="1" spans="1:23">
      <c r="A89" s="84" t="s">
        <v>3977</v>
      </c>
      <c r="B89" s="92" t="s">
        <v>4026</v>
      </c>
      <c r="C89" s="84"/>
      <c r="D89" s="84" t="s">
        <v>14</v>
      </c>
      <c r="E89" s="84">
        <v>1</v>
      </c>
      <c r="F89" s="84" t="s">
        <v>3996</v>
      </c>
      <c r="G89" s="67" t="s">
        <v>3969</v>
      </c>
      <c r="H89" s="85">
        <f>C67*P13/100</f>
        <v>33.35895603</v>
      </c>
      <c r="I89" s="84" t="s">
        <v>14</v>
      </c>
      <c r="J89" s="84">
        <v>1</v>
      </c>
      <c r="K89" s="84" t="s">
        <v>4019</v>
      </c>
      <c r="L89" s="106"/>
      <c r="N89" s="110"/>
      <c r="P89" s="110"/>
      <c r="U89" s="119"/>
      <c r="W89" s="119"/>
    </row>
    <row r="90" s="65" customFormat="1" spans="1:23">
      <c r="A90" s="84" t="s">
        <v>3977</v>
      </c>
      <c r="B90" s="92" t="s">
        <v>4026</v>
      </c>
      <c r="C90" s="85"/>
      <c r="D90" s="84" t="s">
        <v>14</v>
      </c>
      <c r="E90" s="84">
        <v>1</v>
      </c>
      <c r="F90" s="84" t="s">
        <v>3996</v>
      </c>
      <c r="G90" s="67" t="s">
        <v>3969</v>
      </c>
      <c r="H90" s="121">
        <f>1/P11/1000</f>
        <v>2.62500000000175</v>
      </c>
      <c r="I90" s="84" t="s">
        <v>14</v>
      </c>
      <c r="J90" s="84">
        <v>1000</v>
      </c>
      <c r="K90" s="84" t="s">
        <v>4015</v>
      </c>
      <c r="L90" s="106"/>
      <c r="N90" s="110"/>
      <c r="P90" s="110"/>
      <c r="U90" s="119"/>
      <c r="W90" s="119"/>
    </row>
    <row r="91" s="65" customFormat="1" spans="1:23">
      <c r="A91" s="84" t="s">
        <v>3977</v>
      </c>
      <c r="B91" s="92" t="s">
        <v>4026</v>
      </c>
      <c r="C91" s="84"/>
      <c r="D91" s="84" t="s">
        <v>14</v>
      </c>
      <c r="E91" s="84">
        <v>1</v>
      </c>
      <c r="F91" s="84" t="s">
        <v>3996</v>
      </c>
      <c r="G91" s="67" t="s">
        <v>3969</v>
      </c>
      <c r="H91" s="85">
        <f>C67/C64</f>
        <v>0.755661885518895</v>
      </c>
      <c r="I91" s="84" t="s">
        <v>14</v>
      </c>
      <c r="J91" s="84">
        <v>1</v>
      </c>
      <c r="K91" s="84" t="s">
        <v>3989</v>
      </c>
      <c r="L91" s="106"/>
      <c r="N91" s="110"/>
      <c r="P91" s="110"/>
      <c r="U91" s="119"/>
      <c r="W91" s="119"/>
    </row>
    <row r="92" s="65" customFormat="1" spans="1:23">
      <c r="A92" s="123" t="s">
        <v>3977</v>
      </c>
      <c r="B92" s="92" t="s">
        <v>4026</v>
      </c>
      <c r="C92" s="85"/>
      <c r="D92" s="84" t="s">
        <v>14</v>
      </c>
      <c r="E92" s="84">
        <v>1</v>
      </c>
      <c r="F92" s="84" t="s">
        <v>3996</v>
      </c>
      <c r="G92" s="67" t="s">
        <v>3969</v>
      </c>
      <c r="H92" s="121">
        <f>1/P12/1000</f>
        <v>26.2900000000006</v>
      </c>
      <c r="I92" s="84" t="s">
        <v>14</v>
      </c>
      <c r="J92" s="84">
        <v>1000</v>
      </c>
      <c r="K92" s="84" t="s">
        <v>4017</v>
      </c>
      <c r="L92" s="106"/>
      <c r="N92" s="110"/>
      <c r="P92" s="110"/>
      <c r="U92" s="119"/>
      <c r="W92" s="119"/>
    </row>
    <row r="93" s="65" customFormat="1" spans="1:23">
      <c r="A93" s="84" t="s">
        <v>3977</v>
      </c>
      <c r="B93" s="92" t="s">
        <v>4026</v>
      </c>
      <c r="C93" s="84"/>
      <c r="D93" s="84" t="s">
        <v>14</v>
      </c>
      <c r="E93" s="84">
        <v>1</v>
      </c>
      <c r="F93" s="84" t="s">
        <v>3980</v>
      </c>
      <c r="G93" s="67" t="s">
        <v>3969</v>
      </c>
      <c r="H93" s="85">
        <f>P15/100</f>
        <v>2.4103</v>
      </c>
      <c r="I93" s="84" t="s">
        <v>14</v>
      </c>
      <c r="J93" s="84">
        <v>1</v>
      </c>
      <c r="K93" s="84" t="s">
        <v>4021</v>
      </c>
      <c r="L93" s="106"/>
      <c r="N93" s="110"/>
      <c r="O93" s="129"/>
      <c r="P93" s="110"/>
      <c r="U93" s="119"/>
      <c r="W93" s="119"/>
    </row>
    <row r="94" s="65" customFormat="1" spans="1:23">
      <c r="A94" s="84" t="s">
        <v>3977</v>
      </c>
      <c r="B94" s="92" t="s">
        <v>4026</v>
      </c>
      <c r="C94" s="84"/>
      <c r="D94" s="84" t="s">
        <v>14</v>
      </c>
      <c r="E94" s="84">
        <v>1</v>
      </c>
      <c r="F94" s="84" t="s">
        <v>3996</v>
      </c>
      <c r="G94" s="67" t="s">
        <v>3969</v>
      </c>
      <c r="H94" s="85">
        <f>C67*H93</f>
        <v>16.40618901</v>
      </c>
      <c r="I94" s="84" t="s">
        <v>14</v>
      </c>
      <c r="J94" s="84">
        <v>1</v>
      </c>
      <c r="K94" s="84" t="s">
        <v>4021</v>
      </c>
      <c r="L94" s="106"/>
      <c r="N94" s="110"/>
      <c r="P94" s="110"/>
      <c r="U94" s="119"/>
      <c r="W94" s="119"/>
    </row>
    <row r="95" s="65" customFormat="1" spans="1:23">
      <c r="A95" s="84" t="s">
        <v>3977</v>
      </c>
      <c r="B95" s="92" t="s">
        <v>4026</v>
      </c>
      <c r="C95" s="85"/>
      <c r="D95" s="84" t="s">
        <v>14</v>
      </c>
      <c r="E95" s="84">
        <v>1</v>
      </c>
      <c r="F95" s="84" t="s">
        <v>3980</v>
      </c>
      <c r="G95" s="67" t="s">
        <v>3969</v>
      </c>
      <c r="H95" s="121">
        <f>1/H81</f>
        <v>0.385649433646517</v>
      </c>
      <c r="I95" s="84" t="s">
        <v>14</v>
      </c>
      <c r="J95" s="84">
        <v>1000</v>
      </c>
      <c r="K95" s="84" t="s">
        <v>4015</v>
      </c>
      <c r="L95" s="106"/>
      <c r="N95" s="110"/>
      <c r="P95" s="110"/>
      <c r="U95" s="119"/>
      <c r="W95" s="119"/>
    </row>
    <row r="96" s="65" customFormat="1" spans="1:23">
      <c r="A96" s="84" t="s">
        <v>3977</v>
      </c>
      <c r="B96" s="92" t="s">
        <v>4026</v>
      </c>
      <c r="C96" s="84"/>
      <c r="D96" s="84" t="s">
        <v>14</v>
      </c>
      <c r="E96" s="84">
        <v>1</v>
      </c>
      <c r="F96" s="84" t="s">
        <v>3980</v>
      </c>
      <c r="G96" s="67" t="s">
        <v>3969</v>
      </c>
      <c r="H96" s="85">
        <f t="shared" ref="H96:H97" si="1">1/H83</f>
        <v>11.5913</v>
      </c>
      <c r="I96" s="84" t="s">
        <v>14</v>
      </c>
      <c r="J96" s="84">
        <v>1</v>
      </c>
      <c r="K96" s="84" t="s">
        <v>4018</v>
      </c>
      <c r="L96" s="106"/>
      <c r="N96" s="110"/>
      <c r="P96" s="110"/>
      <c r="U96" s="119"/>
      <c r="W96" s="119"/>
    </row>
    <row r="97" s="65" customFormat="1" spans="1:23">
      <c r="A97" s="84" t="s">
        <v>3977</v>
      </c>
      <c r="B97" s="92" t="s">
        <v>4026</v>
      </c>
      <c r="C97" s="84"/>
      <c r="D97" s="84" t="s">
        <v>14</v>
      </c>
      <c r="E97" s="84">
        <v>1</v>
      </c>
      <c r="F97" s="84" t="s">
        <v>3980</v>
      </c>
      <c r="G97" s="67" t="s">
        <v>3969</v>
      </c>
      <c r="H97" s="85">
        <f t="shared" si="1"/>
        <v>4.9009</v>
      </c>
      <c r="I97" s="84" t="s">
        <v>14</v>
      </c>
      <c r="J97" s="84">
        <v>1</v>
      </c>
      <c r="K97" s="84" t="s">
        <v>4019</v>
      </c>
      <c r="L97" s="106"/>
      <c r="N97" s="110"/>
      <c r="P97" s="110"/>
      <c r="U97" s="119"/>
      <c r="W97" s="119"/>
    </row>
    <row r="98" s="1" customFormat="1" spans="1:23">
      <c r="A98" s="124" t="s">
        <v>3977</v>
      </c>
      <c r="B98" s="92" t="s">
        <v>4026</v>
      </c>
      <c r="C98" s="124"/>
      <c r="D98" s="124" t="s">
        <v>14</v>
      </c>
      <c r="E98" s="84">
        <v>1</v>
      </c>
      <c r="F98" s="84" t="s">
        <v>4020</v>
      </c>
      <c r="G98" s="67" t="s">
        <v>3969</v>
      </c>
      <c r="H98" s="125">
        <f>P14</f>
        <v>0.0163221336297023</v>
      </c>
      <c r="I98" s="124" t="s">
        <v>14</v>
      </c>
      <c r="J98" s="84">
        <v>1</v>
      </c>
      <c r="K98" s="124" t="s">
        <v>3996</v>
      </c>
      <c r="L98" s="130"/>
      <c r="M98" s="65"/>
      <c r="N98" s="110"/>
      <c r="O98" s="65"/>
      <c r="P98" s="110"/>
      <c r="U98" s="131"/>
      <c r="W98" s="131"/>
    </row>
    <row r="99" spans="1:16">
      <c r="A99" s="124" t="s">
        <v>3977</v>
      </c>
      <c r="B99" s="92" t="s">
        <v>4026</v>
      </c>
      <c r="C99" s="124"/>
      <c r="D99" s="124" t="s">
        <v>14</v>
      </c>
      <c r="E99" s="84">
        <v>1</v>
      </c>
      <c r="F99" s="124" t="s">
        <v>3996</v>
      </c>
      <c r="G99" s="67" t="s">
        <v>3969</v>
      </c>
      <c r="H99" s="125">
        <f>1/H98</f>
        <v>61.26649999852</v>
      </c>
      <c r="I99" s="124" t="s">
        <v>14</v>
      </c>
      <c r="J99" s="84">
        <v>1</v>
      </c>
      <c r="K99" s="124" t="s">
        <v>4020</v>
      </c>
      <c r="M99" s="1"/>
      <c r="N99" s="112"/>
      <c r="O99" s="1"/>
      <c r="P99" s="112"/>
    </row>
    <row r="100" spans="1:11">
      <c r="A100" s="2" t="s">
        <v>3977</v>
      </c>
      <c r="B100" s="92" t="s">
        <v>4026</v>
      </c>
      <c r="C100" s="78"/>
      <c r="D100" s="67" t="s">
        <v>14</v>
      </c>
      <c r="E100" s="84">
        <v>1</v>
      </c>
      <c r="F100" s="67" t="s">
        <v>3980</v>
      </c>
      <c r="G100" s="67" t="s">
        <v>3969</v>
      </c>
      <c r="H100" s="121">
        <f>1/H85</f>
        <v>9.00091086701633</v>
      </c>
      <c r="I100" s="67" t="s">
        <v>14</v>
      </c>
      <c r="J100" s="84">
        <v>1</v>
      </c>
      <c r="K100" s="84" t="s">
        <v>4020</v>
      </c>
    </row>
    <row r="101" s="65" customFormat="1" spans="1:23">
      <c r="A101" s="2" t="s">
        <v>3977</v>
      </c>
      <c r="B101" s="92" t="s">
        <v>4026</v>
      </c>
      <c r="C101" s="84"/>
      <c r="D101" s="84" t="s">
        <v>14</v>
      </c>
      <c r="E101" s="84">
        <v>1</v>
      </c>
      <c r="F101" s="84" t="s">
        <v>3996</v>
      </c>
      <c r="G101" s="67" t="s">
        <v>3969</v>
      </c>
      <c r="H101" s="65">
        <f>H102*C67</f>
        <v>1.29582318001828</v>
      </c>
      <c r="I101" s="67" t="s">
        <v>14</v>
      </c>
      <c r="J101" s="84">
        <v>1</v>
      </c>
      <c r="K101" s="84" t="s">
        <v>4022</v>
      </c>
      <c r="L101" s="106"/>
      <c r="M101"/>
      <c r="N101" s="69"/>
      <c r="O101"/>
      <c r="P101" s="69"/>
      <c r="U101" s="119"/>
      <c r="W101" s="119"/>
    </row>
    <row r="102" s="65" customFormat="1" spans="1:23">
      <c r="A102" s="2" t="s">
        <v>3977</v>
      </c>
      <c r="B102" s="92" t="s">
        <v>4026</v>
      </c>
      <c r="C102" s="78"/>
      <c r="D102" s="67" t="s">
        <v>14</v>
      </c>
      <c r="E102" s="84">
        <v>1</v>
      </c>
      <c r="F102" s="67" t="s">
        <v>3980</v>
      </c>
      <c r="G102" s="67" t="s">
        <v>3969</v>
      </c>
      <c r="H102" s="65">
        <f>100/P16</f>
        <v>0.190374657325617</v>
      </c>
      <c r="I102" s="67" t="s">
        <v>14</v>
      </c>
      <c r="J102" s="84">
        <v>1</v>
      </c>
      <c r="K102" s="84" t="s">
        <v>4022</v>
      </c>
      <c r="L102" s="106"/>
      <c r="N102" s="110"/>
      <c r="P102" s="110"/>
      <c r="U102" s="119"/>
      <c r="W102" s="119"/>
    </row>
    <row r="103" spans="1:16">
      <c r="A103" s="2" t="s">
        <v>3977</v>
      </c>
      <c r="B103" s="92" t="s">
        <v>4026</v>
      </c>
      <c r="D103" s="67" t="s">
        <v>14</v>
      </c>
      <c r="E103" s="84">
        <v>1</v>
      </c>
      <c r="F103" s="84" t="s">
        <v>4022</v>
      </c>
      <c r="G103" s="67" t="s">
        <v>3969</v>
      </c>
      <c r="H103" s="67">
        <f>P16/100</f>
        <v>5.2528</v>
      </c>
      <c r="I103" s="67" t="s">
        <v>14</v>
      </c>
      <c r="J103" s="84">
        <v>1</v>
      </c>
      <c r="K103" s="67" t="s">
        <v>3980</v>
      </c>
      <c r="M103" s="65"/>
      <c r="N103" s="110"/>
      <c r="O103" s="65"/>
      <c r="P103" s="110"/>
    </row>
    <row r="104" spans="1:11">
      <c r="A104" s="2" t="s">
        <v>3977</v>
      </c>
      <c r="B104" s="92" t="s">
        <v>4026</v>
      </c>
      <c r="D104" s="67" t="s">
        <v>14</v>
      </c>
      <c r="E104" s="84">
        <v>1</v>
      </c>
      <c r="F104" s="2" t="s">
        <v>4020</v>
      </c>
      <c r="G104" s="67" t="s">
        <v>3969</v>
      </c>
      <c r="H104" s="121">
        <f>H75*H98</f>
        <v>0.128018836395297</v>
      </c>
      <c r="I104" s="67" t="s">
        <v>14</v>
      </c>
      <c r="J104" s="84">
        <v>1</v>
      </c>
      <c r="K104" s="2" t="s">
        <v>3992</v>
      </c>
    </row>
    <row r="105" spans="1:12">
      <c r="A105" s="2" t="s">
        <v>3977</v>
      </c>
      <c r="B105" s="92" t="s">
        <v>4026</v>
      </c>
      <c r="D105" s="67" t="s">
        <v>14</v>
      </c>
      <c r="E105" s="84">
        <v>1</v>
      </c>
      <c r="F105" s="67" t="s">
        <v>3980</v>
      </c>
      <c r="G105" s="67" t="s">
        <v>3969</v>
      </c>
      <c r="H105" s="67">
        <f>P17/100</f>
        <v>0.55379</v>
      </c>
      <c r="I105" s="67" t="s">
        <v>14</v>
      </c>
      <c r="J105" s="84">
        <v>1</v>
      </c>
      <c r="K105" s="84" t="s">
        <v>4023</v>
      </c>
      <c r="L105" s="84"/>
    </row>
    <row r="106" spans="1:12">
      <c r="A106" s="2" t="s">
        <v>3977</v>
      </c>
      <c r="B106" s="92" t="s">
        <v>4026</v>
      </c>
      <c r="D106" s="67" t="s">
        <v>14</v>
      </c>
      <c r="E106" s="84">
        <v>1</v>
      </c>
      <c r="F106" s="2" t="s">
        <v>3996</v>
      </c>
      <c r="G106" s="67" t="s">
        <v>3969</v>
      </c>
      <c r="H106" s="67">
        <f>H105*C67</f>
        <v>3.769482393</v>
      </c>
      <c r="I106" s="67" t="s">
        <v>14</v>
      </c>
      <c r="J106" s="84">
        <v>1</v>
      </c>
      <c r="K106" s="84" t="s">
        <v>4023</v>
      </c>
      <c r="L106" s="84"/>
    </row>
    <row r="107" spans="1:11">
      <c r="A107" s="89" t="s">
        <v>3977</v>
      </c>
      <c r="B107" s="92" t="s">
        <v>4026</v>
      </c>
      <c r="C107" s="89"/>
      <c r="D107" s="89" t="s">
        <v>14</v>
      </c>
      <c r="E107" s="90">
        <v>1</v>
      </c>
      <c r="F107" s="89" t="s">
        <v>4024</v>
      </c>
      <c r="G107" s="89" t="s">
        <v>3969</v>
      </c>
      <c r="H107" s="89">
        <f>P19/100</f>
        <v>4.7842</v>
      </c>
      <c r="I107" s="89" t="s">
        <v>14</v>
      </c>
      <c r="J107" s="90">
        <v>1</v>
      </c>
      <c r="K107" s="89" t="s">
        <v>3980</v>
      </c>
    </row>
    <row r="108" spans="1:11">
      <c r="A108" s="89" t="s">
        <v>3977</v>
      </c>
      <c r="B108" s="92" t="s">
        <v>4026</v>
      </c>
      <c r="C108" s="89">
        <f>H107</f>
        <v>4.7842</v>
      </c>
      <c r="D108" s="89" t="s">
        <v>14</v>
      </c>
      <c r="E108" s="90">
        <v>1</v>
      </c>
      <c r="F108" s="89" t="s">
        <v>3980</v>
      </c>
      <c r="G108" s="89" t="s">
        <v>3969</v>
      </c>
      <c r="H108" s="89"/>
      <c r="I108" s="89" t="s">
        <v>14</v>
      </c>
      <c r="J108" s="90">
        <v>1</v>
      </c>
      <c r="K108" s="89" t="s">
        <v>4024</v>
      </c>
    </row>
    <row r="109" spans="1:11">
      <c r="A109" s="89" t="s">
        <v>3977</v>
      </c>
      <c r="B109" s="92" t="s">
        <v>4026</v>
      </c>
      <c r="C109" s="89"/>
      <c r="D109" s="89" t="s">
        <v>14</v>
      </c>
      <c r="E109" s="90">
        <v>1</v>
      </c>
      <c r="F109" s="89" t="s">
        <v>4025</v>
      </c>
      <c r="G109" s="89" t="s">
        <v>3969</v>
      </c>
      <c r="H109" s="89">
        <f>+P20</f>
        <v>0.245696767189406</v>
      </c>
      <c r="I109" s="89" t="s">
        <v>14</v>
      </c>
      <c r="J109" s="90">
        <v>1</v>
      </c>
      <c r="K109" s="89" t="s">
        <v>3996</v>
      </c>
    </row>
    <row r="110" spans="1:11">
      <c r="A110" s="89" t="s">
        <v>3977</v>
      </c>
      <c r="B110" s="92" t="s">
        <v>4026</v>
      </c>
      <c r="C110" s="89"/>
      <c r="D110" s="89" t="s">
        <v>14</v>
      </c>
      <c r="E110" s="90">
        <v>1</v>
      </c>
      <c r="F110" s="89" t="s">
        <v>4025</v>
      </c>
      <c r="G110" s="89" t="s">
        <v>3969</v>
      </c>
      <c r="H110" s="89">
        <f>+P21</f>
        <v>1.67238418522813</v>
      </c>
      <c r="I110" s="89" t="s">
        <v>14</v>
      </c>
      <c r="J110" s="90">
        <v>1</v>
      </c>
      <c r="K110" s="89" t="s">
        <v>3980</v>
      </c>
    </row>
    <row r="111" spans="1:11">
      <c r="A111" s="89" t="s">
        <v>3977</v>
      </c>
      <c r="B111" s="92" t="s">
        <v>4026</v>
      </c>
      <c r="C111" s="89"/>
      <c r="D111" s="89" t="s">
        <v>14</v>
      </c>
      <c r="E111" s="90">
        <v>1</v>
      </c>
      <c r="F111" s="89" t="s">
        <v>4025</v>
      </c>
      <c r="G111" s="89" t="s">
        <v>3969</v>
      </c>
      <c r="H111" s="89">
        <f>+P22</f>
        <v>1.92706511019097</v>
      </c>
      <c r="I111" s="89" t="s">
        <v>14</v>
      </c>
      <c r="J111" s="90">
        <v>1</v>
      </c>
      <c r="K111" s="89" t="s">
        <v>3992</v>
      </c>
    </row>
    <row r="112" spans="1:11">
      <c r="A112" s="89" t="s">
        <v>3977</v>
      </c>
      <c r="B112" s="92" t="s">
        <v>4026</v>
      </c>
      <c r="C112" s="89"/>
      <c r="D112" s="89" t="s">
        <v>14</v>
      </c>
      <c r="E112" s="90">
        <v>1</v>
      </c>
      <c r="F112" s="89" t="s">
        <v>3996</v>
      </c>
      <c r="G112" s="89"/>
      <c r="H112" s="89">
        <f>1/H109</f>
        <v>4.07005762199999</v>
      </c>
      <c r="I112" s="89" t="s">
        <v>14</v>
      </c>
      <c r="J112" s="90">
        <v>1</v>
      </c>
      <c r="K112" s="89" t="s">
        <v>4025</v>
      </c>
    </row>
    <row r="113" spans="1:11">
      <c r="A113" s="89" t="s">
        <v>3977</v>
      </c>
      <c r="B113" s="92" t="s">
        <v>4026</v>
      </c>
      <c r="C113" s="89"/>
      <c r="D113" s="89" t="s">
        <v>14</v>
      </c>
      <c r="E113" s="90">
        <v>1</v>
      </c>
      <c r="F113" s="89" t="s">
        <v>3980</v>
      </c>
      <c r="G113" s="89"/>
      <c r="H113" s="89">
        <f>1/H110</f>
        <v>0.597948730221693</v>
      </c>
      <c r="I113" s="89" t="s">
        <v>14</v>
      </c>
      <c r="J113" s="90">
        <v>1</v>
      </c>
      <c r="K113" s="89" t="s">
        <v>4025</v>
      </c>
    </row>
    <row r="114" spans="1:11">
      <c r="A114" s="89" t="s">
        <v>3977</v>
      </c>
      <c r="B114" s="92" t="s">
        <v>4026</v>
      </c>
      <c r="C114" s="89"/>
      <c r="D114" s="89" t="s">
        <v>14</v>
      </c>
      <c r="E114" s="90">
        <v>1</v>
      </c>
      <c r="F114" s="89" t="s">
        <v>3992</v>
      </c>
      <c r="G114" s="89" t="s">
        <v>3969</v>
      </c>
      <c r="H114" s="89">
        <f>1/H111</f>
        <v>0.518923826035594</v>
      </c>
      <c r="I114" s="89" t="s">
        <v>14</v>
      </c>
      <c r="J114" s="90">
        <v>1</v>
      </c>
      <c r="K114" s="89" t="s">
        <v>4025</v>
      </c>
    </row>
  </sheetData>
  <sheetProtection formatCells="0" insertHyperlinks="0" autoFilter="0"/>
  <autoFilter xmlns:etc="http://www.wps.cn/officeDocument/2017/etCustomData" ref="A1:K57" etc:filterBottomFollowUsedRange="0">
    <extLst/>
  </autoFilter>
  <mergeCells count="2">
    <mergeCell ref="M1:N1"/>
    <mergeCell ref="O1:P1"/>
  </mergeCells>
  <pageMargins left="0.7" right="0.7" top="0.75" bottom="0.75" header="0.3" footer="0.3"/>
  <pageSetup paperSize="9" orientation="portrait"/>
  <headerFooter/>
  <ignoredErrors>
    <ignoredError sqref="H106" formula="1"/>
  </ignoredErrors>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2"/>
  <sheetViews>
    <sheetView workbookViewId="0">
      <pane ySplit="1" topLeftCell="A2" activePane="bottomLeft" state="frozen"/>
      <selection/>
      <selection pane="bottomLeft" activeCell="B2" sqref="B2"/>
    </sheetView>
  </sheetViews>
  <sheetFormatPr defaultColWidth="8.88888888888889" defaultRowHeight="13.2"/>
  <cols>
    <col min="1" max="1" width="12.3333333333333" style="55" customWidth="1"/>
    <col min="2" max="2" width="11.8888888888889" style="56" customWidth="1"/>
    <col min="3" max="3" width="12.4444444444444" style="56" customWidth="1"/>
    <col min="4" max="4" width="8.88888888888889" style="57" customWidth="1"/>
    <col min="5" max="5" width="11.8888888888889" style="56" customWidth="1"/>
    <col min="6" max="6" width="11.1111111111111" style="56" customWidth="1"/>
    <col min="7" max="8" width="8.88888888888889" style="56" customWidth="1"/>
    <col min="9" max="9" width="13.212962962963" style="56" customWidth="1"/>
    <col min="10" max="23" width="8.88888888888889" style="56" customWidth="1"/>
    <col min="24" max="24" width="11.8888888888889" style="56" customWidth="1"/>
    <col min="25" max="25" width="8.88888888888889" style="55" customWidth="1"/>
    <col min="26" max="26" width="11.3333333333333" style="55"/>
    <col min="27" max="27" width="11.1296296296296" style="55"/>
    <col min="28" max="16384" width="8.88888888888889" style="55"/>
  </cols>
  <sheetData>
    <row r="1" s="52" customFormat="1" ht="15" customHeight="1" spans="1:26">
      <c r="A1" s="58" t="s">
        <v>72</v>
      </c>
      <c r="B1" s="59" t="s">
        <v>4027</v>
      </c>
      <c r="C1" s="59" t="s">
        <v>4028</v>
      </c>
      <c r="D1" s="59" t="s">
        <v>4029</v>
      </c>
      <c r="E1" s="59" t="s">
        <v>4030</v>
      </c>
      <c r="F1" s="59" t="s">
        <v>4031</v>
      </c>
      <c r="G1" s="60" t="s">
        <v>4032</v>
      </c>
      <c r="H1" s="60" t="s">
        <v>4033</v>
      </c>
      <c r="I1" s="63" t="s">
        <v>4034</v>
      </c>
      <c r="J1" s="60" t="s">
        <v>4035</v>
      </c>
      <c r="K1" s="60" t="s">
        <v>38</v>
      </c>
      <c r="L1" s="59" t="s">
        <v>4036</v>
      </c>
      <c r="M1" s="59" t="s">
        <v>4037</v>
      </c>
      <c r="N1" s="64" t="s">
        <v>4038</v>
      </c>
      <c r="O1" s="64" t="s">
        <v>4039</v>
      </c>
      <c r="P1" s="60" t="s">
        <v>4040</v>
      </c>
      <c r="Q1" s="60" t="s">
        <v>4041</v>
      </c>
      <c r="R1" s="60" t="s">
        <v>4042</v>
      </c>
      <c r="S1" s="60" t="s">
        <v>4043</v>
      </c>
      <c r="T1" s="64" t="s">
        <v>4044</v>
      </c>
      <c r="U1" s="60" t="s">
        <v>4045</v>
      </c>
      <c r="V1" s="60" t="s">
        <v>4046</v>
      </c>
      <c r="W1" s="60" t="s">
        <v>4047</v>
      </c>
      <c r="X1" s="60" t="s">
        <v>4048</v>
      </c>
      <c r="Y1" s="64" t="s">
        <v>4049</v>
      </c>
      <c r="Z1" s="64" t="s">
        <v>4050</v>
      </c>
    </row>
    <row r="2" s="52" customFormat="1" ht="15" customHeight="1" spans="1:26">
      <c r="A2" s="58" t="s">
        <v>4051</v>
      </c>
      <c r="B2" s="59" t="s">
        <v>4052</v>
      </c>
      <c r="C2" s="59" t="s">
        <v>4053</v>
      </c>
      <c r="D2" s="59" t="s">
        <v>4054</v>
      </c>
      <c r="E2" s="59" t="s">
        <v>4055</v>
      </c>
      <c r="F2" s="59" t="s">
        <v>4056</v>
      </c>
      <c r="G2" s="60" t="s">
        <v>1095</v>
      </c>
      <c r="H2" s="60" t="s">
        <v>4057</v>
      </c>
      <c r="I2" s="63" t="s">
        <v>2728</v>
      </c>
      <c r="J2" s="60" t="s">
        <v>4058</v>
      </c>
      <c r="K2" s="60" t="s">
        <v>4059</v>
      </c>
      <c r="L2" s="59" t="s">
        <v>4060</v>
      </c>
      <c r="M2" s="59" t="s">
        <v>4061</v>
      </c>
      <c r="N2" s="64" t="s">
        <v>4062</v>
      </c>
      <c r="O2" s="64" t="s">
        <v>4063</v>
      </c>
      <c r="P2" s="60" t="s">
        <v>4064</v>
      </c>
      <c r="Q2" s="60" t="s">
        <v>4065</v>
      </c>
      <c r="R2" s="60" t="s">
        <v>4066</v>
      </c>
      <c r="S2" s="60" t="s">
        <v>4067</v>
      </c>
      <c r="T2" s="64" t="s">
        <v>4068</v>
      </c>
      <c r="U2" s="60" t="s">
        <v>4069</v>
      </c>
      <c r="V2" s="60" t="s">
        <v>4070</v>
      </c>
      <c r="W2" s="60" t="s">
        <v>4071</v>
      </c>
      <c r="X2" s="60" t="s">
        <v>4072</v>
      </c>
      <c r="Y2" s="64" t="s">
        <v>4073</v>
      </c>
      <c r="Z2" s="64" t="s">
        <v>4074</v>
      </c>
    </row>
    <row r="3" s="53" customFormat="1" ht="15" customHeight="1" spans="1:26">
      <c r="A3" s="58" t="s">
        <v>4075</v>
      </c>
      <c r="B3" s="61" t="s">
        <v>4076</v>
      </c>
      <c r="C3" s="61" t="s">
        <v>4077</v>
      </c>
      <c r="D3" s="61" t="s">
        <v>4078</v>
      </c>
      <c r="E3" s="61" t="s">
        <v>4079</v>
      </c>
      <c r="F3" s="61" t="s">
        <v>4080</v>
      </c>
      <c r="G3" s="61" t="s">
        <v>4081</v>
      </c>
      <c r="H3" s="61" t="s">
        <v>4082</v>
      </c>
      <c r="I3" s="61" t="s">
        <v>4083</v>
      </c>
      <c r="J3" s="61" t="s">
        <v>4084</v>
      </c>
      <c r="K3" s="61" t="s">
        <v>4085</v>
      </c>
      <c r="L3" s="61" t="s">
        <v>4086</v>
      </c>
      <c r="M3" s="61" t="s">
        <v>4087</v>
      </c>
      <c r="N3" s="61" t="s">
        <v>4088</v>
      </c>
      <c r="O3" s="61" t="s">
        <v>4089</v>
      </c>
      <c r="P3" s="61" t="s">
        <v>4090</v>
      </c>
      <c r="Q3" s="61" t="s">
        <v>4091</v>
      </c>
      <c r="R3" s="61" t="s">
        <v>4092</v>
      </c>
      <c r="S3" s="61" t="s">
        <v>4093</v>
      </c>
      <c r="T3" s="61" t="s">
        <v>4094</v>
      </c>
      <c r="U3" s="61" t="s">
        <v>4095</v>
      </c>
      <c r="V3" s="61" t="s">
        <v>4096</v>
      </c>
      <c r="W3" s="61" t="s">
        <v>4097</v>
      </c>
      <c r="X3" s="61" t="s">
        <v>4098</v>
      </c>
      <c r="Y3" s="61" t="s">
        <v>4099</v>
      </c>
      <c r="Z3" s="61" t="s">
        <v>4100</v>
      </c>
    </row>
    <row r="4" s="53" customFormat="1" ht="15" customHeight="1" spans="1:26">
      <c r="A4" s="58" t="s">
        <v>4101</v>
      </c>
      <c r="B4" s="61" t="s">
        <v>4102</v>
      </c>
      <c r="C4" s="61" t="s">
        <v>4103</v>
      </c>
      <c r="D4" s="61" t="s">
        <v>4104</v>
      </c>
      <c r="E4" s="61" t="s">
        <v>4105</v>
      </c>
      <c r="F4" s="61" t="s">
        <v>4106</v>
      </c>
      <c r="G4" s="61" t="s">
        <v>4107</v>
      </c>
      <c r="H4" s="61" t="s">
        <v>4108</v>
      </c>
      <c r="I4" s="61" t="s">
        <v>4109</v>
      </c>
      <c r="J4" s="61" t="s">
        <v>4110</v>
      </c>
      <c r="K4" s="61" t="s">
        <v>4111</v>
      </c>
      <c r="L4" s="61" t="s">
        <v>4112</v>
      </c>
      <c r="M4" s="61" t="s">
        <v>4113</v>
      </c>
      <c r="N4" s="61" t="s">
        <v>4114</v>
      </c>
      <c r="O4" s="61" t="s">
        <v>4115</v>
      </c>
      <c r="P4" s="61" t="s">
        <v>4116</v>
      </c>
      <c r="Q4" s="61" t="s">
        <v>4117</v>
      </c>
      <c r="R4" s="61" t="s">
        <v>4118</v>
      </c>
      <c r="S4" s="61" t="s">
        <v>4119</v>
      </c>
      <c r="T4" s="61" t="s">
        <v>4120</v>
      </c>
      <c r="U4" s="61" t="s">
        <v>4121</v>
      </c>
      <c r="V4" s="61" t="s">
        <v>4122</v>
      </c>
      <c r="W4" s="61" t="s">
        <v>4123</v>
      </c>
      <c r="X4" s="61" t="s">
        <v>4124</v>
      </c>
      <c r="Y4" s="61" t="s">
        <v>4125</v>
      </c>
      <c r="Z4" s="61" t="s">
        <v>4126</v>
      </c>
    </row>
    <row r="5" s="53" customFormat="1" ht="15" customHeight="1" spans="1:26">
      <c r="A5" s="58" t="s">
        <v>4127</v>
      </c>
      <c r="B5" s="61" t="s">
        <v>4128</v>
      </c>
      <c r="C5" s="61" t="s">
        <v>4129</v>
      </c>
      <c r="D5" s="61" t="s">
        <v>4130</v>
      </c>
      <c r="E5" s="61" t="s">
        <v>4131</v>
      </c>
      <c r="F5" s="61" t="s">
        <v>4132</v>
      </c>
      <c r="G5" s="61" t="s">
        <v>4133</v>
      </c>
      <c r="H5" s="61" t="s">
        <v>4134</v>
      </c>
      <c r="I5" s="61" t="s">
        <v>4135</v>
      </c>
      <c r="J5" s="61" t="s">
        <v>4136</v>
      </c>
      <c r="K5" s="61" t="s">
        <v>4137</v>
      </c>
      <c r="L5" s="61" t="s">
        <v>4138</v>
      </c>
      <c r="M5" s="61" t="s">
        <v>4139</v>
      </c>
      <c r="N5" s="61" t="s">
        <v>4140</v>
      </c>
      <c r="O5" s="61" t="s">
        <v>4141</v>
      </c>
      <c r="P5" s="61" t="s">
        <v>4142</v>
      </c>
      <c r="Q5" s="61" t="s">
        <v>4143</v>
      </c>
      <c r="R5" s="61" t="s">
        <v>4144</v>
      </c>
      <c r="S5" s="61" t="s">
        <v>4145</v>
      </c>
      <c r="T5" s="61" t="s">
        <v>4146</v>
      </c>
      <c r="U5" s="61" t="s">
        <v>4147</v>
      </c>
      <c r="V5" s="61" t="s">
        <v>4148</v>
      </c>
      <c r="W5" s="61" t="s">
        <v>4149</v>
      </c>
      <c r="X5" s="61" t="s">
        <v>4150</v>
      </c>
      <c r="Y5" s="61" t="s">
        <v>4151</v>
      </c>
      <c r="Z5" s="61" t="s">
        <v>4152</v>
      </c>
    </row>
    <row r="6" s="53" customFormat="1" ht="15" customHeight="1" spans="1:26">
      <c r="A6" s="58" t="s">
        <v>4153</v>
      </c>
      <c r="B6" s="61" t="s">
        <v>4154</v>
      </c>
      <c r="C6" s="61" t="s">
        <v>4155</v>
      </c>
      <c r="D6" s="61" t="s">
        <v>4156</v>
      </c>
      <c r="E6" s="61" t="s">
        <v>4157</v>
      </c>
      <c r="F6" s="61" t="s">
        <v>4158</v>
      </c>
      <c r="G6" s="61" t="s">
        <v>4159</v>
      </c>
      <c r="H6" s="61" t="s">
        <v>4160</v>
      </c>
      <c r="I6" s="61" t="s">
        <v>4161</v>
      </c>
      <c r="J6" s="61" t="s">
        <v>4162</v>
      </c>
      <c r="K6" s="61" t="s">
        <v>2819</v>
      </c>
      <c r="L6" s="61" t="s">
        <v>4163</v>
      </c>
      <c r="M6" s="61" t="s">
        <v>4164</v>
      </c>
      <c r="N6" s="61" t="s">
        <v>4165</v>
      </c>
      <c r="O6" s="61" t="s">
        <v>4166</v>
      </c>
      <c r="P6" s="61" t="s">
        <v>4167</v>
      </c>
      <c r="Q6" s="61" t="s">
        <v>4168</v>
      </c>
      <c r="R6" s="61" t="s">
        <v>4169</v>
      </c>
      <c r="S6" s="61" t="s">
        <v>4170</v>
      </c>
      <c r="T6" s="61" t="s">
        <v>4171</v>
      </c>
      <c r="U6" s="61" t="s">
        <v>4172</v>
      </c>
      <c r="V6" s="61" t="s">
        <v>4173</v>
      </c>
      <c r="W6" s="61" t="s">
        <v>4174</v>
      </c>
      <c r="X6" s="61" t="s">
        <v>4175</v>
      </c>
      <c r="Y6" s="61" t="s">
        <v>4176</v>
      </c>
      <c r="Z6" s="61" t="s">
        <v>4177</v>
      </c>
    </row>
    <row r="7" s="53" customFormat="1" ht="15" customHeight="1" spans="1:26">
      <c r="A7" s="58" t="s">
        <v>4178</v>
      </c>
      <c r="B7" s="61" t="s">
        <v>4179</v>
      </c>
      <c r="C7" s="61" t="s">
        <v>4180</v>
      </c>
      <c r="D7" s="61" t="s">
        <v>4181</v>
      </c>
      <c r="E7" s="61" t="s">
        <v>4182</v>
      </c>
      <c r="F7" s="61" t="s">
        <v>4183</v>
      </c>
      <c r="G7" s="61" t="s">
        <v>4184</v>
      </c>
      <c r="H7" s="61" t="s">
        <v>4185</v>
      </c>
      <c r="I7" s="61" t="s">
        <v>4186</v>
      </c>
      <c r="J7" s="61" t="s">
        <v>4187</v>
      </c>
      <c r="K7" s="61" t="s">
        <v>4188</v>
      </c>
      <c r="L7" s="61" t="s">
        <v>4189</v>
      </c>
      <c r="M7" s="61" t="s">
        <v>4190</v>
      </c>
      <c r="N7" s="61" t="s">
        <v>4191</v>
      </c>
      <c r="O7" s="61" t="s">
        <v>4192</v>
      </c>
      <c r="P7" s="61" t="s">
        <v>4193</v>
      </c>
      <c r="Q7" s="61" t="s">
        <v>4194</v>
      </c>
      <c r="R7" s="61" t="s">
        <v>4195</v>
      </c>
      <c r="S7" s="61" t="s">
        <v>4196</v>
      </c>
      <c r="T7" s="61" t="s">
        <v>4197</v>
      </c>
      <c r="U7" s="61" t="s">
        <v>4198</v>
      </c>
      <c r="V7" s="61" t="s">
        <v>4199</v>
      </c>
      <c r="W7" s="61" t="s">
        <v>4200</v>
      </c>
      <c r="X7" s="61" t="s">
        <v>4201</v>
      </c>
      <c r="Y7" s="61" t="s">
        <v>4202</v>
      </c>
      <c r="Z7" s="61" t="s">
        <v>4203</v>
      </c>
    </row>
    <row r="8" s="53" customFormat="1" ht="15" customHeight="1" spans="1:26">
      <c r="A8" s="58" t="s">
        <v>4204</v>
      </c>
      <c r="B8" s="61" t="s">
        <v>1626</v>
      </c>
      <c r="C8" s="61" t="s">
        <v>4205</v>
      </c>
      <c r="D8" s="61" t="s">
        <v>4206</v>
      </c>
      <c r="E8" s="61" t="s">
        <v>4207</v>
      </c>
      <c r="F8" s="61" t="s">
        <v>4208</v>
      </c>
      <c r="G8" s="61" t="s">
        <v>4209</v>
      </c>
      <c r="H8" s="61" t="s">
        <v>4210</v>
      </c>
      <c r="I8" s="61" t="s">
        <v>4211</v>
      </c>
      <c r="J8" s="61" t="s">
        <v>4212</v>
      </c>
      <c r="K8" s="61" t="s">
        <v>4213</v>
      </c>
      <c r="L8" s="61" t="s">
        <v>4214</v>
      </c>
      <c r="M8" s="61" t="s">
        <v>4215</v>
      </c>
      <c r="N8" s="61" t="s">
        <v>4216</v>
      </c>
      <c r="O8" s="61" t="s">
        <v>4217</v>
      </c>
      <c r="P8" s="61" t="s">
        <v>4218</v>
      </c>
      <c r="Q8" s="61" t="s">
        <v>4219</v>
      </c>
      <c r="R8" s="61" t="s">
        <v>4220</v>
      </c>
      <c r="S8" s="61" t="s">
        <v>4221</v>
      </c>
      <c r="T8" s="61" t="s">
        <v>4222</v>
      </c>
      <c r="U8" s="61" t="s">
        <v>4223</v>
      </c>
      <c r="V8" s="61" t="s">
        <v>4224</v>
      </c>
      <c r="W8" s="61" t="s">
        <v>4225</v>
      </c>
      <c r="X8" s="61" t="s">
        <v>4226</v>
      </c>
      <c r="Y8" s="61" t="s">
        <v>4227</v>
      </c>
      <c r="Z8" s="61" t="s">
        <v>4228</v>
      </c>
    </row>
    <row r="9" s="53" customFormat="1" ht="15" customHeight="1" spans="1:26">
      <c r="A9" s="58" t="s">
        <v>4229</v>
      </c>
      <c r="B9" s="61" t="s">
        <v>3215</v>
      </c>
      <c r="C9" s="61" t="s">
        <v>4230</v>
      </c>
      <c r="D9" s="61" t="s">
        <v>4231</v>
      </c>
      <c r="E9" s="61" t="s">
        <v>4232</v>
      </c>
      <c r="F9" s="61" t="s">
        <v>4233</v>
      </c>
      <c r="G9" s="61" t="s">
        <v>1054</v>
      </c>
      <c r="H9" s="61" t="s">
        <v>4234</v>
      </c>
      <c r="I9" s="61" t="s">
        <v>4235</v>
      </c>
      <c r="J9" s="61" t="s">
        <v>4236</v>
      </c>
      <c r="K9" s="61" t="s">
        <v>2739</v>
      </c>
      <c r="L9" s="61" t="s">
        <v>4237</v>
      </c>
      <c r="M9" s="61" t="s">
        <v>4238</v>
      </c>
      <c r="N9" s="61" t="s">
        <v>4239</v>
      </c>
      <c r="O9" s="61" t="s">
        <v>4240</v>
      </c>
      <c r="P9" s="61" t="s">
        <v>4241</v>
      </c>
      <c r="Q9" s="61" t="s">
        <v>4242</v>
      </c>
      <c r="R9" s="61" t="s">
        <v>4243</v>
      </c>
      <c r="S9" s="61" t="s">
        <v>4244</v>
      </c>
      <c r="T9" s="61" t="s">
        <v>4245</v>
      </c>
      <c r="U9" s="61" t="s">
        <v>4246</v>
      </c>
      <c r="V9" s="61" t="s">
        <v>4247</v>
      </c>
      <c r="W9" s="61" t="s">
        <v>4248</v>
      </c>
      <c r="X9" s="61" t="s">
        <v>4249</v>
      </c>
      <c r="Y9" s="61" t="s">
        <v>4250</v>
      </c>
      <c r="Z9" s="61" t="s">
        <v>4251</v>
      </c>
    </row>
    <row r="10" s="53" customFormat="1" ht="15" customHeight="1" spans="1:26">
      <c r="A10" s="58" t="s">
        <v>4252</v>
      </c>
      <c r="B10" s="61" t="s">
        <v>3290</v>
      </c>
      <c r="C10" s="61" t="s">
        <v>4253</v>
      </c>
      <c r="D10" s="61" t="s">
        <v>4254</v>
      </c>
      <c r="E10" s="61" t="s">
        <v>4255</v>
      </c>
      <c r="F10" s="61" t="s">
        <v>4256</v>
      </c>
      <c r="G10" s="61" t="s">
        <v>4257</v>
      </c>
      <c r="H10" s="61" t="s">
        <v>4258</v>
      </c>
      <c r="I10" s="61" t="s">
        <v>4259</v>
      </c>
      <c r="J10" s="61" t="s">
        <v>4260</v>
      </c>
      <c r="K10" s="61" t="s">
        <v>4261</v>
      </c>
      <c r="L10" s="61" t="s">
        <v>4262</v>
      </c>
      <c r="M10" s="61" t="s">
        <v>4263</v>
      </c>
      <c r="N10" s="61" t="s">
        <v>4264</v>
      </c>
      <c r="O10" s="61" t="s">
        <v>4265</v>
      </c>
      <c r="P10" s="61" t="s">
        <v>4266</v>
      </c>
      <c r="Q10" s="61" t="s">
        <v>4267</v>
      </c>
      <c r="R10" s="61" t="s">
        <v>4268</v>
      </c>
      <c r="S10" s="61" t="s">
        <v>4269</v>
      </c>
      <c r="T10" s="61" t="s">
        <v>4270</v>
      </c>
      <c r="U10" s="61" t="s">
        <v>4271</v>
      </c>
      <c r="V10" s="61" t="s">
        <v>4272</v>
      </c>
      <c r="W10" s="61" t="s">
        <v>4273</v>
      </c>
      <c r="X10" s="61" t="s">
        <v>4274</v>
      </c>
      <c r="Y10" s="61" t="s">
        <v>4275</v>
      </c>
      <c r="Z10" s="61" t="s">
        <v>4276</v>
      </c>
    </row>
    <row r="11" s="53" customFormat="1" ht="15" customHeight="1" spans="1:26">
      <c r="A11" s="58" t="s">
        <v>4277</v>
      </c>
      <c r="B11" s="61" t="s">
        <v>4278</v>
      </c>
      <c r="C11" s="61" t="s">
        <v>4279</v>
      </c>
      <c r="D11" s="61" t="s">
        <v>4280</v>
      </c>
      <c r="E11" s="61" t="s">
        <v>4281</v>
      </c>
      <c r="F11" s="61" t="s">
        <v>4282</v>
      </c>
      <c r="G11" s="61" t="s">
        <v>4283</v>
      </c>
      <c r="H11" s="61" t="s">
        <v>4284</v>
      </c>
      <c r="I11" s="61" t="s">
        <v>4285</v>
      </c>
      <c r="J11" s="61" t="s">
        <v>4286</v>
      </c>
      <c r="K11" s="61" t="s">
        <v>4287</v>
      </c>
      <c r="L11" s="61" t="s">
        <v>4288</v>
      </c>
      <c r="M11" s="61" t="s">
        <v>4289</v>
      </c>
      <c r="N11" s="61" t="s">
        <v>4290</v>
      </c>
      <c r="O11" s="61" t="s">
        <v>4291</v>
      </c>
      <c r="P11" s="61" t="s">
        <v>4292</v>
      </c>
      <c r="Q11" s="61" t="s">
        <v>4293</v>
      </c>
      <c r="R11" s="61" t="s">
        <v>4294</v>
      </c>
      <c r="S11" s="61" t="s">
        <v>4295</v>
      </c>
      <c r="T11" s="61" t="s">
        <v>4296</v>
      </c>
      <c r="U11" s="61" t="s">
        <v>4297</v>
      </c>
      <c r="V11" s="61" t="s">
        <v>4298</v>
      </c>
      <c r="W11" s="61" t="s">
        <v>4299</v>
      </c>
      <c r="X11" s="61" t="s">
        <v>4300</v>
      </c>
      <c r="Y11" s="61" t="s">
        <v>4301</v>
      </c>
      <c r="Z11" s="61" t="s">
        <v>4302</v>
      </c>
    </row>
    <row r="12" s="53" customFormat="1" ht="15" customHeight="1" spans="1:26">
      <c r="A12" s="58" t="s">
        <v>4303</v>
      </c>
      <c r="B12" s="61" t="s">
        <v>4304</v>
      </c>
      <c r="C12" s="61" t="s">
        <v>4305</v>
      </c>
      <c r="D12" s="61" t="s">
        <v>4306</v>
      </c>
      <c r="E12" s="61" t="s">
        <v>4307</v>
      </c>
      <c r="F12" s="61" t="s">
        <v>4308</v>
      </c>
      <c r="G12" s="61" t="s">
        <v>4309</v>
      </c>
      <c r="H12" s="61" t="s">
        <v>4310</v>
      </c>
      <c r="I12" s="61" t="s">
        <v>4311</v>
      </c>
      <c r="J12" s="61" t="s">
        <v>4312</v>
      </c>
      <c r="K12" s="61" t="s">
        <v>4313</v>
      </c>
      <c r="L12" s="61" t="s">
        <v>4314</v>
      </c>
      <c r="M12" s="61" t="s">
        <v>4315</v>
      </c>
      <c r="N12" s="61" t="s">
        <v>4316</v>
      </c>
      <c r="O12" s="61" t="s">
        <v>4317</v>
      </c>
      <c r="P12" s="61" t="s">
        <v>4318</v>
      </c>
      <c r="Q12" s="61" t="s">
        <v>4319</v>
      </c>
      <c r="R12" s="61" t="s">
        <v>4320</v>
      </c>
      <c r="S12" s="61" t="s">
        <v>4321</v>
      </c>
      <c r="T12" s="61" t="s">
        <v>4322</v>
      </c>
      <c r="U12" s="61" t="s">
        <v>4323</v>
      </c>
      <c r="V12" s="61" t="s">
        <v>4324</v>
      </c>
      <c r="W12" s="61" t="s">
        <v>4325</v>
      </c>
      <c r="X12" s="61" t="s">
        <v>4326</v>
      </c>
      <c r="Y12" s="61" t="s">
        <v>4327</v>
      </c>
      <c r="Z12" s="61" t="s">
        <v>4328</v>
      </c>
    </row>
    <row r="13" s="53" customFormat="1" ht="15" customHeight="1" spans="1:26">
      <c r="A13" s="58" t="s">
        <v>4329</v>
      </c>
      <c r="B13" s="61" t="s">
        <v>4330</v>
      </c>
      <c r="C13" s="61" t="s">
        <v>4331</v>
      </c>
      <c r="D13" s="61" t="s">
        <v>4332</v>
      </c>
      <c r="E13" s="61" t="s">
        <v>4333</v>
      </c>
      <c r="F13" s="61" t="s">
        <v>4334</v>
      </c>
      <c r="G13" s="61" t="s">
        <v>4335</v>
      </c>
      <c r="H13" s="61" t="s">
        <v>4336</v>
      </c>
      <c r="I13" s="61" t="s">
        <v>4337</v>
      </c>
      <c r="J13" s="61" t="s">
        <v>4338</v>
      </c>
      <c r="K13" s="61" t="s">
        <v>4339</v>
      </c>
      <c r="L13" s="61" t="s">
        <v>4340</v>
      </c>
      <c r="M13" s="61" t="s">
        <v>4341</v>
      </c>
      <c r="N13" s="61" t="s">
        <v>4342</v>
      </c>
      <c r="O13" s="61" t="s">
        <v>4343</v>
      </c>
      <c r="P13" s="61" t="s">
        <v>4344</v>
      </c>
      <c r="Q13" s="61" t="s">
        <v>4345</v>
      </c>
      <c r="R13" s="61" t="s">
        <v>4346</v>
      </c>
      <c r="S13" s="61" t="s">
        <v>4347</v>
      </c>
      <c r="T13" s="61" t="s">
        <v>4348</v>
      </c>
      <c r="U13" s="61" t="s">
        <v>4349</v>
      </c>
      <c r="V13" s="61" t="s">
        <v>4350</v>
      </c>
      <c r="W13" s="61" t="s">
        <v>4351</v>
      </c>
      <c r="X13" s="61" t="s">
        <v>4352</v>
      </c>
      <c r="Y13" s="61" t="s">
        <v>4353</v>
      </c>
      <c r="Z13" s="61" t="s">
        <v>4354</v>
      </c>
    </row>
    <row r="14" s="53" customFormat="1" ht="15" customHeight="1" spans="1:26">
      <c r="A14" s="58" t="s">
        <v>4355</v>
      </c>
      <c r="B14" s="61" t="s">
        <v>4356</v>
      </c>
      <c r="C14" s="61" t="s">
        <v>4357</v>
      </c>
      <c r="D14" s="61" t="s">
        <v>4358</v>
      </c>
      <c r="E14" s="61" t="s">
        <v>4359</v>
      </c>
      <c r="F14" s="61" t="s">
        <v>4360</v>
      </c>
      <c r="G14" s="61" t="s">
        <v>1243</v>
      </c>
      <c r="H14" s="61" t="s">
        <v>4361</v>
      </c>
      <c r="I14" s="61" t="s">
        <v>4362</v>
      </c>
      <c r="J14" s="61" t="s">
        <v>4363</v>
      </c>
      <c r="K14" s="61" t="s">
        <v>4364</v>
      </c>
      <c r="L14" s="61" t="s">
        <v>4365</v>
      </c>
      <c r="M14" s="61" t="s">
        <v>4366</v>
      </c>
      <c r="N14" s="61" t="s">
        <v>4367</v>
      </c>
      <c r="O14" s="61" t="s">
        <v>4368</v>
      </c>
      <c r="P14" s="61" t="s">
        <v>4369</v>
      </c>
      <c r="Q14" s="61" t="s">
        <v>4370</v>
      </c>
      <c r="R14" s="61" t="s">
        <v>4371</v>
      </c>
      <c r="S14" s="61" t="s">
        <v>4372</v>
      </c>
      <c r="T14" s="61" t="s">
        <v>4373</v>
      </c>
      <c r="U14" s="61" t="s">
        <v>4374</v>
      </c>
      <c r="V14" s="61" t="s">
        <v>4375</v>
      </c>
      <c r="W14" s="61" t="s">
        <v>4376</v>
      </c>
      <c r="X14" s="61" t="s">
        <v>4377</v>
      </c>
      <c r="Y14" s="61" t="s">
        <v>4378</v>
      </c>
      <c r="Z14" s="61" t="s">
        <v>4379</v>
      </c>
    </row>
    <row r="15" s="53" customFormat="1" ht="15" customHeight="1" spans="1:26">
      <c r="A15" s="58" t="s">
        <v>4380</v>
      </c>
      <c r="B15" s="61" t="s">
        <v>4381</v>
      </c>
      <c r="C15" s="61" t="s">
        <v>1974</v>
      </c>
      <c r="D15" s="61" t="s">
        <v>4382</v>
      </c>
      <c r="E15" s="61" t="s">
        <v>4383</v>
      </c>
      <c r="F15" s="61" t="s">
        <v>4384</v>
      </c>
      <c r="G15" s="61" t="s">
        <v>4385</v>
      </c>
      <c r="H15" s="61" t="s">
        <v>4386</v>
      </c>
      <c r="I15" s="61" t="s">
        <v>4387</v>
      </c>
      <c r="J15" s="61" t="s">
        <v>4388</v>
      </c>
      <c r="K15" s="61" t="s">
        <v>4389</v>
      </c>
      <c r="L15" s="61" t="s">
        <v>4390</v>
      </c>
      <c r="M15" s="61" t="s">
        <v>4391</v>
      </c>
      <c r="N15" s="61" t="s">
        <v>4392</v>
      </c>
      <c r="O15" s="61" t="s">
        <v>4393</v>
      </c>
      <c r="P15" s="61" t="s">
        <v>4394</v>
      </c>
      <c r="Q15" s="61" t="s">
        <v>4395</v>
      </c>
      <c r="R15" s="61" t="s">
        <v>4396</v>
      </c>
      <c r="S15" s="61" t="s">
        <v>4397</v>
      </c>
      <c r="T15" s="61" t="s">
        <v>4398</v>
      </c>
      <c r="U15" s="61" t="s">
        <v>4399</v>
      </c>
      <c r="V15" s="61" t="s">
        <v>4400</v>
      </c>
      <c r="W15" s="61" t="s">
        <v>4401</v>
      </c>
      <c r="X15" s="61" t="s">
        <v>4402</v>
      </c>
      <c r="Y15" s="61" t="s">
        <v>4403</v>
      </c>
      <c r="Z15" s="61" t="s">
        <v>4404</v>
      </c>
    </row>
    <row r="16" s="53" customFormat="1" ht="15" customHeight="1" spans="1:26">
      <c r="A16" s="58" t="s">
        <v>4405</v>
      </c>
      <c r="B16" s="61" t="s">
        <v>4406</v>
      </c>
      <c r="C16" s="61" t="s">
        <v>4407</v>
      </c>
      <c r="D16" s="61" t="s">
        <v>4408</v>
      </c>
      <c r="E16" s="61" t="s">
        <v>4409</v>
      </c>
      <c r="F16" s="61" t="s">
        <v>4410</v>
      </c>
      <c r="G16" s="61" t="s">
        <v>4411</v>
      </c>
      <c r="H16" s="61" t="s">
        <v>4412</v>
      </c>
      <c r="I16" s="61" t="s">
        <v>4413</v>
      </c>
      <c r="J16" s="61" t="s">
        <v>4414</v>
      </c>
      <c r="K16" s="61" t="s">
        <v>4415</v>
      </c>
      <c r="L16" s="61" t="s">
        <v>4416</v>
      </c>
      <c r="M16" s="61" t="s">
        <v>4417</v>
      </c>
      <c r="N16" s="61" t="s">
        <v>4418</v>
      </c>
      <c r="O16" s="61" t="s">
        <v>4419</v>
      </c>
      <c r="P16" s="61" t="s">
        <v>4420</v>
      </c>
      <c r="Q16" s="61" t="s">
        <v>4421</v>
      </c>
      <c r="R16" s="61" t="s">
        <v>4422</v>
      </c>
      <c r="S16" s="61" t="s">
        <v>4423</v>
      </c>
      <c r="T16" s="61" t="s">
        <v>4424</v>
      </c>
      <c r="U16" s="61" t="s">
        <v>4425</v>
      </c>
      <c r="V16" s="61" t="s">
        <v>4426</v>
      </c>
      <c r="W16" s="61" t="s">
        <v>4427</v>
      </c>
      <c r="X16" s="61" t="s">
        <v>4428</v>
      </c>
      <c r="Y16" s="61" t="s">
        <v>4429</v>
      </c>
      <c r="Z16" s="61" t="s">
        <v>4430</v>
      </c>
    </row>
    <row r="17" s="53" customFormat="1" ht="15" customHeight="1" spans="1:26">
      <c r="A17" s="58" t="s">
        <v>4431</v>
      </c>
      <c r="B17" s="61" t="s">
        <v>3398</v>
      </c>
      <c r="C17" s="61" t="s">
        <v>4432</v>
      </c>
      <c r="D17" s="61" t="s">
        <v>4433</v>
      </c>
      <c r="E17" s="61" t="s">
        <v>4434</v>
      </c>
      <c r="F17" s="61" t="s">
        <v>4435</v>
      </c>
      <c r="G17" s="61" t="s">
        <v>4436</v>
      </c>
      <c r="H17" s="61" t="s">
        <v>4437</v>
      </c>
      <c r="I17" s="61" t="s">
        <v>4438</v>
      </c>
      <c r="J17" s="61" t="s">
        <v>4439</v>
      </c>
      <c r="K17" s="61" t="s">
        <v>4440</v>
      </c>
      <c r="L17" s="61" t="s">
        <v>4441</v>
      </c>
      <c r="M17" s="61" t="s">
        <v>4442</v>
      </c>
      <c r="N17" s="61" t="s">
        <v>4443</v>
      </c>
      <c r="O17" s="61" t="s">
        <v>4444</v>
      </c>
      <c r="P17" s="61" t="s">
        <v>4445</v>
      </c>
      <c r="Q17" s="61" t="s">
        <v>4446</v>
      </c>
      <c r="R17" s="61" t="s">
        <v>4447</v>
      </c>
      <c r="S17" s="61" t="s">
        <v>4448</v>
      </c>
      <c r="T17" s="61" t="s">
        <v>4449</v>
      </c>
      <c r="U17" s="61" t="s">
        <v>4434</v>
      </c>
      <c r="V17" s="61" t="s">
        <v>4450</v>
      </c>
      <c r="W17" s="61" t="s">
        <v>4451</v>
      </c>
      <c r="X17" s="61" t="s">
        <v>4452</v>
      </c>
      <c r="Y17" s="61" t="s">
        <v>4453</v>
      </c>
      <c r="Z17" s="61" t="s">
        <v>4454</v>
      </c>
    </row>
    <row r="18" s="53" customFormat="1" ht="15" customHeight="1" spans="1:26">
      <c r="A18" s="58" t="s">
        <v>4455</v>
      </c>
      <c r="B18" s="61" t="s">
        <v>4456</v>
      </c>
      <c r="C18" s="61" t="s">
        <v>4457</v>
      </c>
      <c r="D18" s="61" t="s">
        <v>4458</v>
      </c>
      <c r="E18" s="61" t="s">
        <v>4459</v>
      </c>
      <c r="F18" s="61" t="s">
        <v>4460</v>
      </c>
      <c r="G18" s="61" t="s">
        <v>4461</v>
      </c>
      <c r="H18" s="61" t="s">
        <v>4462</v>
      </c>
      <c r="I18" s="61" t="s">
        <v>4463</v>
      </c>
      <c r="J18" s="61" t="s">
        <v>4464</v>
      </c>
      <c r="K18" s="61" t="s">
        <v>4465</v>
      </c>
      <c r="L18" s="61" t="s">
        <v>4466</v>
      </c>
      <c r="M18" s="61" t="s">
        <v>4467</v>
      </c>
      <c r="N18" s="61" t="s">
        <v>4468</v>
      </c>
      <c r="O18" s="61" t="s">
        <v>4469</v>
      </c>
      <c r="P18" s="61" t="s">
        <v>4470</v>
      </c>
      <c r="Q18" s="61" t="s">
        <v>4471</v>
      </c>
      <c r="R18" s="61" t="s">
        <v>4472</v>
      </c>
      <c r="S18" s="61" t="s">
        <v>4473</v>
      </c>
      <c r="T18" s="61" t="s">
        <v>4474</v>
      </c>
      <c r="U18" s="61" t="s">
        <v>4475</v>
      </c>
      <c r="V18" s="61" t="s">
        <v>4476</v>
      </c>
      <c r="W18" s="61" t="s">
        <v>4477</v>
      </c>
      <c r="X18" s="61" t="s">
        <v>4478</v>
      </c>
      <c r="Y18" s="61" t="s">
        <v>4479</v>
      </c>
      <c r="Z18" s="61" t="s">
        <v>4480</v>
      </c>
    </row>
    <row r="19" s="53" customFormat="1" ht="15" customHeight="1" spans="1:26">
      <c r="A19" s="58" t="s">
        <v>4481</v>
      </c>
      <c r="B19" s="61" t="s">
        <v>4482</v>
      </c>
      <c r="C19" s="61" t="s">
        <v>4483</v>
      </c>
      <c r="D19" s="61" t="s">
        <v>4484</v>
      </c>
      <c r="E19" s="61" t="s">
        <v>4485</v>
      </c>
      <c r="F19" s="61" t="s">
        <v>4486</v>
      </c>
      <c r="G19" s="61" t="s">
        <v>4487</v>
      </c>
      <c r="H19" s="61" t="s">
        <v>4488</v>
      </c>
      <c r="I19" s="61" t="s">
        <v>4489</v>
      </c>
      <c r="J19" s="61" t="s">
        <v>4490</v>
      </c>
      <c r="K19" s="61" t="s">
        <v>4491</v>
      </c>
      <c r="L19" s="61" t="s">
        <v>4492</v>
      </c>
      <c r="M19" s="61" t="s">
        <v>4493</v>
      </c>
      <c r="N19" s="61" t="s">
        <v>4494</v>
      </c>
      <c r="O19" s="61" t="s">
        <v>4495</v>
      </c>
      <c r="P19" s="61" t="s">
        <v>4496</v>
      </c>
      <c r="Q19" s="61" t="s">
        <v>4497</v>
      </c>
      <c r="R19" s="61" t="s">
        <v>4498</v>
      </c>
      <c r="S19" s="61" t="s">
        <v>4499</v>
      </c>
      <c r="T19" s="61" t="s">
        <v>4500</v>
      </c>
      <c r="U19" s="61" t="s">
        <v>4501</v>
      </c>
      <c r="V19" s="61" t="s">
        <v>4502</v>
      </c>
      <c r="W19" s="61" t="s">
        <v>4503</v>
      </c>
      <c r="X19" s="61" t="s">
        <v>4504</v>
      </c>
      <c r="Y19" s="61" t="s">
        <v>4505</v>
      </c>
      <c r="Z19" s="61" t="s">
        <v>4506</v>
      </c>
    </row>
    <row r="20" s="53" customFormat="1" ht="15" customHeight="1" spans="1:26">
      <c r="A20" s="58" t="s">
        <v>4507</v>
      </c>
      <c r="B20" s="61" t="s">
        <v>126</v>
      </c>
      <c r="C20" s="61" t="s">
        <v>4508</v>
      </c>
      <c r="D20" s="61" t="s">
        <v>4509</v>
      </c>
      <c r="E20" s="61" t="s">
        <v>4510</v>
      </c>
      <c r="F20" s="61" t="s">
        <v>4511</v>
      </c>
      <c r="G20" s="61" t="s">
        <v>4512</v>
      </c>
      <c r="H20" s="61" t="s">
        <v>4513</v>
      </c>
      <c r="I20" s="61" t="s">
        <v>4514</v>
      </c>
      <c r="J20" s="61" t="s">
        <v>4515</v>
      </c>
      <c r="K20" s="61" t="s">
        <v>4516</v>
      </c>
      <c r="L20" s="61" t="s">
        <v>4517</v>
      </c>
      <c r="M20" s="61" t="s">
        <v>4518</v>
      </c>
      <c r="N20" s="61" t="s">
        <v>4519</v>
      </c>
      <c r="O20" s="61" t="s">
        <v>4520</v>
      </c>
      <c r="P20" s="61" t="s">
        <v>4521</v>
      </c>
      <c r="Q20" s="61" t="s">
        <v>4522</v>
      </c>
      <c r="R20" s="61" t="s">
        <v>4523</v>
      </c>
      <c r="S20" s="61" t="s">
        <v>4524</v>
      </c>
      <c r="T20" s="61" t="s">
        <v>4525</v>
      </c>
      <c r="U20" s="61" t="s">
        <v>4526</v>
      </c>
      <c r="V20" s="61" t="s">
        <v>4527</v>
      </c>
      <c r="W20" s="61" t="s">
        <v>4528</v>
      </c>
      <c r="X20" s="61" t="s">
        <v>4529</v>
      </c>
      <c r="Y20" s="61" t="s">
        <v>4530</v>
      </c>
      <c r="Z20" s="61" t="s">
        <v>4531</v>
      </c>
    </row>
    <row r="21" s="53" customFormat="1" ht="15" customHeight="1" spans="1:26">
      <c r="A21" s="58" t="s">
        <v>4532</v>
      </c>
      <c r="B21" s="61" t="s">
        <v>4533</v>
      </c>
      <c r="C21" s="61" t="s">
        <v>4534</v>
      </c>
      <c r="D21" s="61" t="s">
        <v>4535</v>
      </c>
      <c r="E21" s="61" t="s">
        <v>4536</v>
      </c>
      <c r="F21" s="61" t="s">
        <v>4537</v>
      </c>
      <c r="G21" s="61" t="s">
        <v>4538</v>
      </c>
      <c r="H21" s="61" t="s">
        <v>4539</v>
      </c>
      <c r="I21" s="61" t="s">
        <v>4540</v>
      </c>
      <c r="J21" s="61" t="s">
        <v>4541</v>
      </c>
      <c r="K21" s="61" t="s">
        <v>4542</v>
      </c>
      <c r="L21" s="61" t="s">
        <v>4543</v>
      </c>
      <c r="M21" s="61" t="s">
        <v>4544</v>
      </c>
      <c r="N21" s="61" t="s">
        <v>4545</v>
      </c>
      <c r="O21" s="61" t="s">
        <v>4546</v>
      </c>
      <c r="P21" s="61" t="s">
        <v>4547</v>
      </c>
      <c r="Q21" s="61" t="s">
        <v>4548</v>
      </c>
      <c r="R21" s="61" t="s">
        <v>4549</v>
      </c>
      <c r="S21" s="61" t="s">
        <v>4550</v>
      </c>
      <c r="T21" s="61" t="s">
        <v>4551</v>
      </c>
      <c r="U21" s="61" t="s">
        <v>4552</v>
      </c>
      <c r="V21" s="61" t="s">
        <v>4553</v>
      </c>
      <c r="W21" s="61" t="s">
        <v>4554</v>
      </c>
      <c r="X21" s="61" t="s">
        <v>4555</v>
      </c>
      <c r="Y21" s="61" t="s">
        <v>4556</v>
      </c>
      <c r="Z21" s="61" t="s">
        <v>4557</v>
      </c>
    </row>
    <row r="22" s="53" customFormat="1" ht="15" customHeight="1" spans="1:26">
      <c r="A22" s="58" t="s">
        <v>4558</v>
      </c>
      <c r="B22" s="61" t="s">
        <v>4559</v>
      </c>
      <c r="C22" s="61" t="s">
        <v>4560</v>
      </c>
      <c r="D22" s="61" t="s">
        <v>4561</v>
      </c>
      <c r="E22" s="61" t="s">
        <v>4562</v>
      </c>
      <c r="F22" s="61" t="s">
        <v>4563</v>
      </c>
      <c r="G22" s="61" t="s">
        <v>4564</v>
      </c>
      <c r="H22" s="61" t="s">
        <v>4565</v>
      </c>
      <c r="I22" s="61" t="s">
        <v>4566</v>
      </c>
      <c r="J22" s="61" t="s">
        <v>4567</v>
      </c>
      <c r="K22" s="61" t="s">
        <v>4568</v>
      </c>
      <c r="L22" s="61" t="s">
        <v>4569</v>
      </c>
      <c r="M22" s="61" t="s">
        <v>4570</v>
      </c>
      <c r="N22" s="61" t="s">
        <v>4571</v>
      </c>
      <c r="O22" s="61" t="s">
        <v>4572</v>
      </c>
      <c r="P22" s="61" t="s">
        <v>4573</v>
      </c>
      <c r="Q22" s="61" t="s">
        <v>4574</v>
      </c>
      <c r="R22" s="61" t="s">
        <v>4575</v>
      </c>
      <c r="S22" s="61" t="s">
        <v>4576</v>
      </c>
      <c r="T22" s="61" t="s">
        <v>4577</v>
      </c>
      <c r="U22" s="61" t="s">
        <v>4578</v>
      </c>
      <c r="V22" s="61" t="s">
        <v>4579</v>
      </c>
      <c r="W22" s="61" t="s">
        <v>4580</v>
      </c>
      <c r="X22" s="61" t="s">
        <v>4581</v>
      </c>
      <c r="Y22" s="61" t="s">
        <v>4582</v>
      </c>
      <c r="Z22" s="61" t="s">
        <v>4583</v>
      </c>
    </row>
    <row r="23" s="53" customFormat="1" ht="15" customHeight="1" spans="1:26">
      <c r="A23" s="58" t="s">
        <v>4584</v>
      </c>
      <c r="B23" s="61" t="s">
        <v>3411</v>
      </c>
      <c r="C23" s="61" t="s">
        <v>4585</v>
      </c>
      <c r="D23" s="61" t="s">
        <v>4586</v>
      </c>
      <c r="E23" s="61" t="s">
        <v>4587</v>
      </c>
      <c r="F23" s="61" t="s">
        <v>4588</v>
      </c>
      <c r="G23" s="61" t="s">
        <v>4589</v>
      </c>
      <c r="H23" s="61" t="s">
        <v>4590</v>
      </c>
      <c r="I23" s="61" t="s">
        <v>4591</v>
      </c>
      <c r="J23" s="61" t="s">
        <v>4592</v>
      </c>
      <c r="K23" s="61" t="s">
        <v>4593</v>
      </c>
      <c r="L23" s="61" t="s">
        <v>4594</v>
      </c>
      <c r="M23" s="61" t="s">
        <v>4595</v>
      </c>
      <c r="N23" s="61" t="s">
        <v>4596</v>
      </c>
      <c r="O23" s="61" t="s">
        <v>4597</v>
      </c>
      <c r="P23" s="61" t="s">
        <v>4598</v>
      </c>
      <c r="Q23" s="61" t="s">
        <v>4599</v>
      </c>
      <c r="R23" s="61" t="s">
        <v>4600</v>
      </c>
      <c r="S23" s="61" t="s">
        <v>4601</v>
      </c>
      <c r="T23" s="61" t="s">
        <v>4602</v>
      </c>
      <c r="U23" s="61" t="s">
        <v>4603</v>
      </c>
      <c r="V23" s="61" t="s">
        <v>4604</v>
      </c>
      <c r="W23" s="61" t="s">
        <v>4605</v>
      </c>
      <c r="X23" s="61" t="s">
        <v>4606</v>
      </c>
      <c r="Y23" s="61" t="s">
        <v>4607</v>
      </c>
      <c r="Z23" s="61" t="s">
        <v>4608</v>
      </c>
    </row>
    <row r="24" s="53" customFormat="1" ht="15" customHeight="1" spans="1:26">
      <c r="A24" s="58" t="s">
        <v>4609</v>
      </c>
      <c r="B24" s="61" t="s">
        <v>4610</v>
      </c>
      <c r="C24" s="61" t="s">
        <v>4611</v>
      </c>
      <c r="D24" s="61" t="s">
        <v>4612</v>
      </c>
      <c r="E24" s="61" t="s">
        <v>4613</v>
      </c>
      <c r="F24" s="61" t="s">
        <v>4614</v>
      </c>
      <c r="G24" s="61" t="s">
        <v>4615</v>
      </c>
      <c r="H24" s="61" t="s">
        <v>4616</v>
      </c>
      <c r="I24" s="61" t="s">
        <v>4617</v>
      </c>
      <c r="J24" s="61" t="s">
        <v>4618</v>
      </c>
      <c r="K24" s="61" t="s">
        <v>4619</v>
      </c>
      <c r="L24" s="61" t="s">
        <v>4620</v>
      </c>
      <c r="M24" s="61" t="s">
        <v>4621</v>
      </c>
      <c r="N24" s="61" t="s">
        <v>4622</v>
      </c>
      <c r="O24" s="61" t="s">
        <v>4623</v>
      </c>
      <c r="P24" s="61" t="s">
        <v>4624</v>
      </c>
      <c r="Q24" s="61" t="s">
        <v>4625</v>
      </c>
      <c r="R24" s="61" t="s">
        <v>4626</v>
      </c>
      <c r="S24" s="61" t="s">
        <v>4627</v>
      </c>
      <c r="T24" s="61" t="s">
        <v>4628</v>
      </c>
      <c r="U24" s="61" t="s">
        <v>4629</v>
      </c>
      <c r="V24" s="61" t="s">
        <v>4630</v>
      </c>
      <c r="W24" s="61" t="s">
        <v>4631</v>
      </c>
      <c r="X24" s="61" t="s">
        <v>4632</v>
      </c>
      <c r="Y24" s="61" t="s">
        <v>4633</v>
      </c>
      <c r="Z24" s="61" t="s">
        <v>4634</v>
      </c>
    </row>
    <row r="25" s="53" customFormat="1" ht="15" customHeight="1" spans="1:26">
      <c r="A25" s="58" t="s">
        <v>4635</v>
      </c>
      <c r="B25" s="61" t="s">
        <v>4636</v>
      </c>
      <c r="C25" s="61" t="s">
        <v>4637</v>
      </c>
      <c r="D25" s="61" t="s">
        <v>4638</v>
      </c>
      <c r="E25" s="61" t="s">
        <v>4613</v>
      </c>
      <c r="F25" s="61" t="s">
        <v>4639</v>
      </c>
      <c r="G25" s="61" t="s">
        <v>4640</v>
      </c>
      <c r="H25" s="61" t="s">
        <v>4641</v>
      </c>
      <c r="I25" s="61" t="s">
        <v>4642</v>
      </c>
      <c r="J25" s="61" t="s">
        <v>4643</v>
      </c>
      <c r="K25" s="61" t="s">
        <v>4644</v>
      </c>
      <c r="L25" s="61" t="s">
        <v>4620</v>
      </c>
      <c r="M25" s="61" t="s">
        <v>4645</v>
      </c>
      <c r="N25" s="61" t="s">
        <v>4646</v>
      </c>
      <c r="O25" s="61" t="s">
        <v>4647</v>
      </c>
      <c r="P25" s="61" t="s">
        <v>4648</v>
      </c>
      <c r="Q25" s="61" t="s">
        <v>4649</v>
      </c>
      <c r="R25" s="61" t="s">
        <v>4650</v>
      </c>
      <c r="S25" s="61" t="s">
        <v>4651</v>
      </c>
      <c r="T25" s="61" t="s">
        <v>4652</v>
      </c>
      <c r="U25" s="61" t="s">
        <v>4374</v>
      </c>
      <c r="V25" s="61" t="s">
        <v>4653</v>
      </c>
      <c r="W25" s="61" t="s">
        <v>4654</v>
      </c>
      <c r="X25" s="61" t="s">
        <v>4655</v>
      </c>
      <c r="Y25" s="61" t="s">
        <v>4656</v>
      </c>
      <c r="Z25" s="61" t="s">
        <v>4657</v>
      </c>
    </row>
    <row r="26" s="53" customFormat="1" ht="15" customHeight="1" spans="1:26">
      <c r="A26" s="58" t="s">
        <v>4658</v>
      </c>
      <c r="B26" s="61" t="s">
        <v>4659</v>
      </c>
      <c r="C26" s="61" t="s">
        <v>4660</v>
      </c>
      <c r="D26" s="61" t="s">
        <v>4661</v>
      </c>
      <c r="E26" s="61" t="s">
        <v>4662</v>
      </c>
      <c r="F26" s="61" t="s">
        <v>4663</v>
      </c>
      <c r="G26" s="61" t="s">
        <v>4664</v>
      </c>
      <c r="H26" s="61" t="s">
        <v>4665</v>
      </c>
      <c r="I26" s="61" t="s">
        <v>4666</v>
      </c>
      <c r="J26" s="61" t="s">
        <v>4667</v>
      </c>
      <c r="K26" s="61" t="s">
        <v>4668</v>
      </c>
      <c r="L26" s="61" t="s">
        <v>4669</v>
      </c>
      <c r="M26" s="61" t="s">
        <v>4670</v>
      </c>
      <c r="N26" s="61" t="s">
        <v>4671</v>
      </c>
      <c r="O26" s="61" t="s">
        <v>4672</v>
      </c>
      <c r="P26" s="61" t="s">
        <v>4673</v>
      </c>
      <c r="Q26" s="61" t="s">
        <v>4674</v>
      </c>
      <c r="R26" s="61" t="s">
        <v>4675</v>
      </c>
      <c r="S26" s="61" t="s">
        <v>4676</v>
      </c>
      <c r="T26" s="61" t="s">
        <v>4677</v>
      </c>
      <c r="U26" s="61" t="s">
        <v>4678</v>
      </c>
      <c r="V26" s="61" t="s">
        <v>4679</v>
      </c>
      <c r="W26" s="61" t="s">
        <v>4680</v>
      </c>
      <c r="X26" s="61" t="s">
        <v>4681</v>
      </c>
      <c r="Y26" s="61" t="s">
        <v>4682</v>
      </c>
      <c r="Z26" s="61" t="s">
        <v>4683</v>
      </c>
    </row>
    <row r="27" s="53" customFormat="1" ht="15" customHeight="1" spans="1:26">
      <c r="A27" s="58" t="s">
        <v>4684</v>
      </c>
      <c r="B27" s="61" t="s">
        <v>4685</v>
      </c>
      <c r="C27" s="61" t="s">
        <v>4686</v>
      </c>
      <c r="D27" s="61" t="s">
        <v>4687</v>
      </c>
      <c r="E27" s="61" t="s">
        <v>4688</v>
      </c>
      <c r="F27" s="61" t="s">
        <v>4689</v>
      </c>
      <c r="G27" s="61" t="s">
        <v>1243</v>
      </c>
      <c r="H27" s="61" t="s">
        <v>4690</v>
      </c>
      <c r="I27" s="61" t="s">
        <v>4691</v>
      </c>
      <c r="J27" s="61" t="s">
        <v>4692</v>
      </c>
      <c r="K27" s="61" t="s">
        <v>4693</v>
      </c>
      <c r="L27" s="61" t="s">
        <v>4694</v>
      </c>
      <c r="M27" s="61" t="s">
        <v>4695</v>
      </c>
      <c r="N27" s="61" t="s">
        <v>4696</v>
      </c>
      <c r="O27" s="61" t="s">
        <v>4697</v>
      </c>
      <c r="P27" s="61" t="s">
        <v>4698</v>
      </c>
      <c r="Q27" s="61" t="s">
        <v>4577</v>
      </c>
      <c r="R27" s="61" t="s">
        <v>4699</v>
      </c>
      <c r="S27" s="61" t="s">
        <v>4700</v>
      </c>
      <c r="T27" s="61" t="s">
        <v>4701</v>
      </c>
      <c r="U27" s="61" t="s">
        <v>4702</v>
      </c>
      <c r="V27" s="61" t="s">
        <v>4703</v>
      </c>
      <c r="W27" s="61" t="s">
        <v>4704</v>
      </c>
      <c r="X27" s="61" t="s">
        <v>4705</v>
      </c>
      <c r="Y27" s="61" t="s">
        <v>4706</v>
      </c>
      <c r="Z27" s="61" t="s">
        <v>4707</v>
      </c>
    </row>
    <row r="28" s="53" customFormat="1" ht="15" customHeight="1" spans="1:26">
      <c r="A28" s="58" t="s">
        <v>4708</v>
      </c>
      <c r="B28" s="61" t="s">
        <v>4709</v>
      </c>
      <c r="C28" s="61" t="s">
        <v>4710</v>
      </c>
      <c r="D28" s="61" t="s">
        <v>4711</v>
      </c>
      <c r="E28" s="61" t="s">
        <v>4712</v>
      </c>
      <c r="F28" s="61" t="s">
        <v>4713</v>
      </c>
      <c r="G28" s="61" t="s">
        <v>4714</v>
      </c>
      <c r="H28" s="61" t="s">
        <v>4715</v>
      </c>
      <c r="I28" s="61" t="s">
        <v>4716</v>
      </c>
      <c r="J28" s="61" t="s">
        <v>4717</v>
      </c>
      <c r="K28" s="61" t="s">
        <v>4718</v>
      </c>
      <c r="L28" s="61" t="s">
        <v>4719</v>
      </c>
      <c r="M28" s="61" t="s">
        <v>4720</v>
      </c>
      <c r="N28" s="61" t="s">
        <v>4721</v>
      </c>
      <c r="O28" s="61" t="s">
        <v>4722</v>
      </c>
      <c r="P28" s="61" t="s">
        <v>4723</v>
      </c>
      <c r="Q28" s="61" t="s">
        <v>4724</v>
      </c>
      <c r="R28" s="61" t="s">
        <v>4725</v>
      </c>
      <c r="S28" s="61" t="s">
        <v>4726</v>
      </c>
      <c r="T28" s="61" t="s">
        <v>4727</v>
      </c>
      <c r="U28" s="61" t="s">
        <v>4728</v>
      </c>
      <c r="V28" s="61" t="s">
        <v>4729</v>
      </c>
      <c r="W28" s="61" t="s">
        <v>4730</v>
      </c>
      <c r="X28" s="61" t="s">
        <v>4731</v>
      </c>
      <c r="Y28" s="61" t="s">
        <v>4732</v>
      </c>
      <c r="Z28" s="61" t="s">
        <v>4733</v>
      </c>
    </row>
    <row r="29" s="53" customFormat="1" ht="15" customHeight="1" spans="1:26">
      <c r="A29" s="58" t="s">
        <v>4734</v>
      </c>
      <c r="B29" s="61" t="s">
        <v>4735</v>
      </c>
      <c r="C29" s="61" t="s">
        <v>4736</v>
      </c>
      <c r="D29" s="61" t="s">
        <v>1387</v>
      </c>
      <c r="E29" s="61" t="s">
        <v>4737</v>
      </c>
      <c r="F29" s="61" t="s">
        <v>4738</v>
      </c>
      <c r="G29" s="61" t="s">
        <v>4739</v>
      </c>
      <c r="H29" s="61" t="s">
        <v>4740</v>
      </c>
      <c r="I29" s="61" t="s">
        <v>4741</v>
      </c>
      <c r="J29" s="61" t="s">
        <v>4742</v>
      </c>
      <c r="K29" s="61" t="s">
        <v>4743</v>
      </c>
      <c r="L29" s="61" t="s">
        <v>4744</v>
      </c>
      <c r="M29" s="61" t="s">
        <v>4745</v>
      </c>
      <c r="N29" s="61" t="s">
        <v>4746</v>
      </c>
      <c r="O29" s="61" t="s">
        <v>4747</v>
      </c>
      <c r="P29" s="61" t="s">
        <v>4748</v>
      </c>
      <c r="Q29" s="61" t="s">
        <v>4749</v>
      </c>
      <c r="R29" s="61" t="s">
        <v>4750</v>
      </c>
      <c r="S29" s="61" t="s">
        <v>4751</v>
      </c>
      <c r="T29" s="61" t="s">
        <v>4752</v>
      </c>
      <c r="U29" s="61" t="s">
        <v>4753</v>
      </c>
      <c r="V29" s="61" t="s">
        <v>4754</v>
      </c>
      <c r="W29" s="61" t="s">
        <v>4755</v>
      </c>
      <c r="X29" s="61" t="s">
        <v>4756</v>
      </c>
      <c r="Y29" s="61" t="s">
        <v>4757</v>
      </c>
      <c r="Z29" s="61" t="s">
        <v>4608</v>
      </c>
    </row>
    <row r="30" s="53" customFormat="1" ht="15" customHeight="1" spans="1:26">
      <c r="A30" s="58" t="s">
        <v>4758</v>
      </c>
      <c r="B30" s="61" t="s">
        <v>4759</v>
      </c>
      <c r="C30" s="61" t="s">
        <v>4760</v>
      </c>
      <c r="D30" s="61" t="s">
        <v>4761</v>
      </c>
      <c r="E30" s="61" t="s">
        <v>4762</v>
      </c>
      <c r="F30" s="61" t="s">
        <v>4763</v>
      </c>
      <c r="G30" s="61" t="s">
        <v>4764</v>
      </c>
      <c r="H30" s="61" t="s">
        <v>4765</v>
      </c>
      <c r="I30" s="61" t="s">
        <v>4766</v>
      </c>
      <c r="J30" s="61" t="s">
        <v>4767</v>
      </c>
      <c r="K30" s="61" t="s">
        <v>4768</v>
      </c>
      <c r="L30" s="61" t="s">
        <v>4769</v>
      </c>
      <c r="M30" s="61" t="s">
        <v>4770</v>
      </c>
      <c r="N30" s="61" t="s">
        <v>4771</v>
      </c>
      <c r="O30" s="61" t="s">
        <v>4772</v>
      </c>
      <c r="P30" s="61" t="s">
        <v>4773</v>
      </c>
      <c r="Q30" s="61" t="s">
        <v>4774</v>
      </c>
      <c r="R30" s="61" t="s">
        <v>4775</v>
      </c>
      <c r="S30" s="61" t="s">
        <v>4776</v>
      </c>
      <c r="T30" s="61" t="s">
        <v>4777</v>
      </c>
      <c r="U30" s="61" t="s">
        <v>4778</v>
      </c>
      <c r="V30" s="61" t="s">
        <v>4779</v>
      </c>
      <c r="W30" s="61" t="s">
        <v>4780</v>
      </c>
      <c r="X30" s="61" t="s">
        <v>4781</v>
      </c>
      <c r="Y30" s="61" t="s">
        <v>4782</v>
      </c>
      <c r="Z30" s="61" t="s">
        <v>4783</v>
      </c>
    </row>
    <row r="31" s="53" customFormat="1" ht="15" customHeight="1" spans="1:26">
      <c r="A31" s="58" t="s">
        <v>4784</v>
      </c>
      <c r="B31" s="61" t="s">
        <v>4785</v>
      </c>
      <c r="C31" s="61" t="s">
        <v>4786</v>
      </c>
      <c r="D31" s="61" t="s">
        <v>4787</v>
      </c>
      <c r="E31" s="61" t="s">
        <v>4788</v>
      </c>
      <c r="F31" s="61" t="s">
        <v>4789</v>
      </c>
      <c r="G31" s="61" t="s">
        <v>4790</v>
      </c>
      <c r="H31" s="61" t="s">
        <v>4791</v>
      </c>
      <c r="I31" s="61" t="s">
        <v>4792</v>
      </c>
      <c r="J31" s="61" t="s">
        <v>4793</v>
      </c>
      <c r="K31" s="61" t="s">
        <v>2805</v>
      </c>
      <c r="L31" s="61" t="s">
        <v>4794</v>
      </c>
      <c r="M31" s="61" t="s">
        <v>4795</v>
      </c>
      <c r="N31" s="61" t="s">
        <v>4796</v>
      </c>
      <c r="O31" s="61" t="s">
        <v>4797</v>
      </c>
      <c r="P31" s="61" t="s">
        <v>4798</v>
      </c>
      <c r="Q31" s="61" t="s">
        <v>4799</v>
      </c>
      <c r="R31" s="61" t="s">
        <v>4800</v>
      </c>
      <c r="S31" s="61" t="s">
        <v>4801</v>
      </c>
      <c r="T31" s="61" t="s">
        <v>4802</v>
      </c>
      <c r="U31" s="61" t="s">
        <v>4803</v>
      </c>
      <c r="V31" s="61" t="s">
        <v>4804</v>
      </c>
      <c r="W31" s="61" t="s">
        <v>4805</v>
      </c>
      <c r="X31" s="61" t="s">
        <v>4806</v>
      </c>
      <c r="Y31" s="61" t="s">
        <v>4807</v>
      </c>
      <c r="Z31" s="61" t="s">
        <v>4808</v>
      </c>
    </row>
    <row r="32" s="53" customFormat="1" ht="15" customHeight="1" spans="1:26">
      <c r="A32" s="58" t="s">
        <v>4809</v>
      </c>
      <c r="B32" s="61" t="s">
        <v>4810</v>
      </c>
      <c r="C32" s="61" t="s">
        <v>4811</v>
      </c>
      <c r="D32" s="61" t="s">
        <v>4812</v>
      </c>
      <c r="E32" s="61" t="s">
        <v>4813</v>
      </c>
      <c r="F32" s="61" t="s">
        <v>4814</v>
      </c>
      <c r="G32" s="61" t="s">
        <v>4815</v>
      </c>
      <c r="H32" s="61" t="s">
        <v>4816</v>
      </c>
      <c r="I32" s="61" t="s">
        <v>4817</v>
      </c>
      <c r="J32" s="61" t="s">
        <v>4818</v>
      </c>
      <c r="K32" s="61" t="s">
        <v>4819</v>
      </c>
      <c r="L32" s="61" t="s">
        <v>4820</v>
      </c>
      <c r="M32" s="61" t="s">
        <v>4821</v>
      </c>
      <c r="N32" s="61" t="s">
        <v>4822</v>
      </c>
      <c r="O32" s="61" t="s">
        <v>4823</v>
      </c>
      <c r="P32" s="61" t="s">
        <v>4824</v>
      </c>
      <c r="Q32" s="61" t="s">
        <v>4825</v>
      </c>
      <c r="R32" s="61" t="s">
        <v>4826</v>
      </c>
      <c r="S32" s="61" t="s">
        <v>4827</v>
      </c>
      <c r="T32" s="61" t="s">
        <v>4828</v>
      </c>
      <c r="U32" s="61" t="s">
        <v>4829</v>
      </c>
      <c r="V32" s="61" t="s">
        <v>4830</v>
      </c>
      <c r="W32" s="61" t="s">
        <v>4831</v>
      </c>
      <c r="X32" s="61" t="s">
        <v>4832</v>
      </c>
      <c r="Y32" s="61" t="s">
        <v>4833</v>
      </c>
      <c r="Z32" s="61" t="s">
        <v>4834</v>
      </c>
    </row>
    <row r="33" s="53" customFormat="1" ht="15" customHeight="1" spans="1:26">
      <c r="A33" s="58" t="s">
        <v>4835</v>
      </c>
      <c r="B33" s="61" t="s">
        <v>4836</v>
      </c>
      <c r="C33" s="61" t="s">
        <v>4837</v>
      </c>
      <c r="D33" s="61" t="s">
        <v>4838</v>
      </c>
      <c r="E33" s="61" t="s">
        <v>4839</v>
      </c>
      <c r="F33" s="61" t="s">
        <v>4840</v>
      </c>
      <c r="G33" s="61" t="s">
        <v>4841</v>
      </c>
      <c r="H33" s="61" t="s">
        <v>4842</v>
      </c>
      <c r="I33" s="61" t="s">
        <v>4843</v>
      </c>
      <c r="J33" s="61" t="s">
        <v>4844</v>
      </c>
      <c r="K33" s="61" t="s">
        <v>4845</v>
      </c>
      <c r="L33" s="61" t="s">
        <v>4846</v>
      </c>
      <c r="M33" s="61" t="s">
        <v>4847</v>
      </c>
      <c r="N33" s="61" t="s">
        <v>4848</v>
      </c>
      <c r="O33" s="61" t="s">
        <v>4849</v>
      </c>
      <c r="P33" s="61" t="s">
        <v>4850</v>
      </c>
      <c r="Q33" s="61" t="s">
        <v>4851</v>
      </c>
      <c r="R33" s="61" t="s">
        <v>4852</v>
      </c>
      <c r="S33" s="61" t="s">
        <v>4853</v>
      </c>
      <c r="T33" s="61" t="s">
        <v>4854</v>
      </c>
      <c r="U33" s="61" t="s">
        <v>4855</v>
      </c>
      <c r="V33" s="61" t="s">
        <v>4856</v>
      </c>
      <c r="W33" s="61" t="s">
        <v>4857</v>
      </c>
      <c r="X33" s="61" t="s">
        <v>4858</v>
      </c>
      <c r="Y33" s="61" t="s">
        <v>4859</v>
      </c>
      <c r="Z33" s="61" t="s">
        <v>4860</v>
      </c>
    </row>
    <row r="34" s="53" customFormat="1" ht="15" customHeight="1" spans="1:26">
      <c r="A34" s="58" t="s">
        <v>4861</v>
      </c>
      <c r="B34" s="61" t="s">
        <v>1540</v>
      </c>
      <c r="C34" s="61" t="s">
        <v>4862</v>
      </c>
      <c r="D34" s="61" t="s">
        <v>4863</v>
      </c>
      <c r="E34" s="61" t="s">
        <v>4864</v>
      </c>
      <c r="F34" s="61" t="s">
        <v>4865</v>
      </c>
      <c r="G34" s="61" t="s">
        <v>4866</v>
      </c>
      <c r="H34" s="61" t="s">
        <v>4867</v>
      </c>
      <c r="I34" s="61" t="s">
        <v>4868</v>
      </c>
      <c r="J34" s="61" t="s">
        <v>4869</v>
      </c>
      <c r="K34" s="61" t="s">
        <v>4870</v>
      </c>
      <c r="L34" s="61" t="s">
        <v>4871</v>
      </c>
      <c r="M34" s="61" t="s">
        <v>4872</v>
      </c>
      <c r="N34" s="61" t="s">
        <v>4873</v>
      </c>
      <c r="O34" s="61" t="s">
        <v>4874</v>
      </c>
      <c r="P34" s="61" t="s">
        <v>4875</v>
      </c>
      <c r="Q34" s="61" t="s">
        <v>4876</v>
      </c>
      <c r="R34" s="61" t="s">
        <v>4877</v>
      </c>
      <c r="S34" s="61" t="s">
        <v>4878</v>
      </c>
      <c r="T34" s="61" t="s">
        <v>4879</v>
      </c>
      <c r="U34" s="61" t="s">
        <v>4880</v>
      </c>
      <c r="V34" s="61" t="s">
        <v>4881</v>
      </c>
      <c r="W34" s="61" t="s">
        <v>4882</v>
      </c>
      <c r="X34" s="61" t="s">
        <v>4883</v>
      </c>
      <c r="Y34" s="61" t="s">
        <v>4884</v>
      </c>
      <c r="Z34" s="61" t="s">
        <v>1126</v>
      </c>
    </row>
    <row r="35" s="53" customFormat="1" ht="15" customHeight="1" spans="1:26">
      <c r="A35" s="58" t="s">
        <v>4885</v>
      </c>
      <c r="B35" s="61" t="s">
        <v>4886</v>
      </c>
      <c r="C35" s="61" t="s">
        <v>4887</v>
      </c>
      <c r="D35" s="61" t="s">
        <v>4888</v>
      </c>
      <c r="E35" s="61" t="s">
        <v>4889</v>
      </c>
      <c r="F35" s="61" t="s">
        <v>4890</v>
      </c>
      <c r="G35" s="61" t="s">
        <v>4891</v>
      </c>
      <c r="H35" s="61" t="s">
        <v>4892</v>
      </c>
      <c r="I35" s="61" t="s">
        <v>4893</v>
      </c>
      <c r="J35" s="61" t="s">
        <v>4894</v>
      </c>
      <c r="K35" s="61" t="s">
        <v>4895</v>
      </c>
      <c r="L35" s="61" t="s">
        <v>4896</v>
      </c>
      <c r="M35" s="61" t="s">
        <v>4897</v>
      </c>
      <c r="N35" s="61" t="s">
        <v>4898</v>
      </c>
      <c r="O35" s="61" t="s">
        <v>4899</v>
      </c>
      <c r="P35" s="61" t="s">
        <v>4900</v>
      </c>
      <c r="Q35" s="61" t="s">
        <v>4901</v>
      </c>
      <c r="R35" s="61" t="s">
        <v>4902</v>
      </c>
      <c r="S35" s="61" t="s">
        <v>4903</v>
      </c>
      <c r="T35" s="61" t="s">
        <v>4904</v>
      </c>
      <c r="U35" s="61" t="s">
        <v>4905</v>
      </c>
      <c r="V35" s="61" t="s">
        <v>4906</v>
      </c>
      <c r="W35" s="61" t="s">
        <v>4907</v>
      </c>
      <c r="X35" s="61" t="s">
        <v>4908</v>
      </c>
      <c r="Y35" s="61" t="s">
        <v>4909</v>
      </c>
      <c r="Z35" s="61" t="s">
        <v>4910</v>
      </c>
    </row>
    <row r="36" s="53" customFormat="1" ht="15" customHeight="1" spans="1:26">
      <c r="A36" s="58" t="s">
        <v>4911</v>
      </c>
      <c r="B36" s="61" t="s">
        <v>4912</v>
      </c>
      <c r="C36" s="61" t="s">
        <v>4913</v>
      </c>
      <c r="D36" s="61" t="s">
        <v>4914</v>
      </c>
      <c r="E36" s="61" t="s">
        <v>4915</v>
      </c>
      <c r="F36" s="61" t="s">
        <v>4916</v>
      </c>
      <c r="G36" s="61" t="s">
        <v>4917</v>
      </c>
      <c r="H36" s="61" t="s">
        <v>4918</v>
      </c>
      <c r="I36" s="61" t="s">
        <v>4919</v>
      </c>
      <c r="J36" s="61" t="s">
        <v>4920</v>
      </c>
      <c r="K36" s="61" t="s">
        <v>4921</v>
      </c>
      <c r="L36" s="61" t="s">
        <v>4922</v>
      </c>
      <c r="M36" s="61" t="s">
        <v>4923</v>
      </c>
      <c r="N36" s="61" t="s">
        <v>4924</v>
      </c>
      <c r="O36" s="61" t="s">
        <v>4925</v>
      </c>
      <c r="P36" s="61" t="s">
        <v>4926</v>
      </c>
      <c r="Q36" s="61" t="s">
        <v>4927</v>
      </c>
      <c r="R36" s="61" t="s">
        <v>4928</v>
      </c>
      <c r="S36" s="61" t="s">
        <v>4929</v>
      </c>
      <c r="T36" s="61" t="s">
        <v>4930</v>
      </c>
      <c r="U36" s="61" t="s">
        <v>4931</v>
      </c>
      <c r="V36" s="61" t="s">
        <v>4932</v>
      </c>
      <c r="W36" s="61" t="s">
        <v>4933</v>
      </c>
      <c r="X36" s="61" t="s">
        <v>4934</v>
      </c>
      <c r="Y36" s="61" t="s">
        <v>4935</v>
      </c>
      <c r="Z36" s="61" t="s">
        <v>4936</v>
      </c>
    </row>
    <row r="37" s="53" customFormat="1" ht="15" customHeight="1" spans="1:26">
      <c r="A37" s="58" t="s">
        <v>4937</v>
      </c>
      <c r="B37" s="61" t="s">
        <v>4938</v>
      </c>
      <c r="C37" s="61" t="s">
        <v>4939</v>
      </c>
      <c r="D37" s="61" t="s">
        <v>4940</v>
      </c>
      <c r="E37" s="61" t="s">
        <v>4941</v>
      </c>
      <c r="F37" s="61" t="s">
        <v>4942</v>
      </c>
      <c r="G37" s="61" t="s">
        <v>4943</v>
      </c>
      <c r="H37" s="61" t="s">
        <v>4944</v>
      </c>
      <c r="I37" s="61" t="s">
        <v>4945</v>
      </c>
      <c r="J37" s="61" t="s">
        <v>4946</v>
      </c>
      <c r="K37" s="61" t="s">
        <v>4947</v>
      </c>
      <c r="L37" s="61" t="s">
        <v>4948</v>
      </c>
      <c r="M37" s="61" t="s">
        <v>4949</v>
      </c>
      <c r="N37" s="61" t="s">
        <v>4950</v>
      </c>
      <c r="O37" s="61" t="s">
        <v>4951</v>
      </c>
      <c r="P37" s="61" t="s">
        <v>4952</v>
      </c>
      <c r="Q37" s="61" t="s">
        <v>4953</v>
      </c>
      <c r="R37" s="61" t="s">
        <v>4954</v>
      </c>
      <c r="S37" s="61" t="s">
        <v>4955</v>
      </c>
      <c r="T37" s="61" t="s">
        <v>4956</v>
      </c>
      <c r="U37" s="61" t="s">
        <v>4957</v>
      </c>
      <c r="V37" s="61" t="s">
        <v>4958</v>
      </c>
      <c r="W37" s="61" t="s">
        <v>4959</v>
      </c>
      <c r="X37" s="61" t="s">
        <v>4960</v>
      </c>
      <c r="Y37" s="61" t="s">
        <v>4961</v>
      </c>
      <c r="Z37" s="61" t="s">
        <v>4962</v>
      </c>
    </row>
    <row r="38" s="53" customFormat="1" ht="15" customHeight="1" spans="1:26">
      <c r="A38" s="58" t="s">
        <v>4963</v>
      </c>
      <c r="B38" s="61" t="s">
        <v>1568</v>
      </c>
      <c r="C38" s="61" t="s">
        <v>4964</v>
      </c>
      <c r="D38" s="61" t="s">
        <v>4965</v>
      </c>
      <c r="E38" s="61" t="s">
        <v>4966</v>
      </c>
      <c r="F38" s="61" t="s">
        <v>4967</v>
      </c>
      <c r="G38" s="61" t="s">
        <v>4968</v>
      </c>
      <c r="H38" s="61" t="s">
        <v>4969</v>
      </c>
      <c r="I38" s="61" t="s">
        <v>4970</v>
      </c>
      <c r="J38" s="61" t="s">
        <v>4971</v>
      </c>
      <c r="K38" s="61" t="s">
        <v>4972</v>
      </c>
      <c r="L38" s="61" t="s">
        <v>4973</v>
      </c>
      <c r="M38" s="61" t="s">
        <v>4974</v>
      </c>
      <c r="N38" s="61" t="s">
        <v>4975</v>
      </c>
      <c r="O38" s="61" t="s">
        <v>4976</v>
      </c>
      <c r="P38" s="61" t="s">
        <v>4977</v>
      </c>
      <c r="Q38" s="61" t="s">
        <v>4978</v>
      </c>
      <c r="R38" s="61" t="s">
        <v>4979</v>
      </c>
      <c r="S38" s="61" t="s">
        <v>4980</v>
      </c>
      <c r="T38" s="61" t="s">
        <v>4981</v>
      </c>
      <c r="U38" s="61" t="s">
        <v>4982</v>
      </c>
      <c r="V38" s="61" t="s">
        <v>4983</v>
      </c>
      <c r="W38" s="61" t="s">
        <v>4984</v>
      </c>
      <c r="X38" s="61" t="s">
        <v>4985</v>
      </c>
      <c r="Y38" s="61" t="s">
        <v>4986</v>
      </c>
      <c r="Z38" s="61" t="s">
        <v>4987</v>
      </c>
    </row>
    <row r="39" s="53" customFormat="1" ht="15" customHeight="1" spans="1:26">
      <c r="A39" s="58" t="s">
        <v>4988</v>
      </c>
      <c r="B39" s="61" t="s">
        <v>4989</v>
      </c>
      <c r="C39" s="61" t="s">
        <v>4990</v>
      </c>
      <c r="D39" s="61" t="s">
        <v>4991</v>
      </c>
      <c r="E39" s="61" t="s">
        <v>4992</v>
      </c>
      <c r="F39" s="61" t="s">
        <v>4993</v>
      </c>
      <c r="G39" s="61" t="s">
        <v>4994</v>
      </c>
      <c r="H39" s="61" t="s">
        <v>4995</v>
      </c>
      <c r="I39" s="61" t="s">
        <v>4996</v>
      </c>
      <c r="J39" s="61" t="s">
        <v>4997</v>
      </c>
      <c r="K39" s="61" t="s">
        <v>4998</v>
      </c>
      <c r="L39" s="61" t="s">
        <v>4999</v>
      </c>
      <c r="M39" s="61" t="s">
        <v>5000</v>
      </c>
      <c r="N39" s="61" t="s">
        <v>5001</v>
      </c>
      <c r="O39" s="61" t="s">
        <v>5002</v>
      </c>
      <c r="P39" s="61" t="s">
        <v>5003</v>
      </c>
      <c r="Q39" s="61" t="s">
        <v>5004</v>
      </c>
      <c r="R39" s="61" t="s">
        <v>5005</v>
      </c>
      <c r="S39" s="61" t="s">
        <v>5006</v>
      </c>
      <c r="T39" s="61" t="s">
        <v>5007</v>
      </c>
      <c r="U39" s="61" t="s">
        <v>5008</v>
      </c>
      <c r="V39" s="61" t="s">
        <v>5009</v>
      </c>
      <c r="W39" s="61" t="s">
        <v>5010</v>
      </c>
      <c r="X39" s="61" t="s">
        <v>5011</v>
      </c>
      <c r="Y39" s="61" t="s">
        <v>5012</v>
      </c>
      <c r="Z39" s="61" t="s">
        <v>5013</v>
      </c>
    </row>
    <row r="40" s="53" customFormat="1" ht="15" customHeight="1" spans="1:26">
      <c r="A40" s="58" t="s">
        <v>5014</v>
      </c>
      <c r="B40" s="61" t="s">
        <v>1520</v>
      </c>
      <c r="C40" s="61" t="s">
        <v>5015</v>
      </c>
      <c r="D40" s="61" t="s">
        <v>5016</v>
      </c>
      <c r="E40" s="61" t="s">
        <v>5017</v>
      </c>
      <c r="F40" s="61" t="s">
        <v>5018</v>
      </c>
      <c r="G40" s="61" t="s">
        <v>1106</v>
      </c>
      <c r="H40" s="61" t="s">
        <v>5019</v>
      </c>
      <c r="I40" s="61" t="s">
        <v>5020</v>
      </c>
      <c r="J40" s="61" t="s">
        <v>5021</v>
      </c>
      <c r="K40" s="61" t="s">
        <v>5022</v>
      </c>
      <c r="L40" s="61" t="s">
        <v>5023</v>
      </c>
      <c r="M40" s="61" t="s">
        <v>5024</v>
      </c>
      <c r="N40" s="61" t="s">
        <v>5025</v>
      </c>
      <c r="O40" s="61" t="s">
        <v>5026</v>
      </c>
      <c r="P40" s="61" t="s">
        <v>5027</v>
      </c>
      <c r="Q40" s="61" t="s">
        <v>5028</v>
      </c>
      <c r="R40" s="61" t="s">
        <v>5029</v>
      </c>
      <c r="S40" s="61" t="s">
        <v>5030</v>
      </c>
      <c r="T40" s="61" t="s">
        <v>5031</v>
      </c>
      <c r="U40" s="61" t="s">
        <v>5032</v>
      </c>
      <c r="V40" s="61" t="s">
        <v>5033</v>
      </c>
      <c r="W40" s="61" t="s">
        <v>5034</v>
      </c>
      <c r="X40" s="61" t="s">
        <v>5035</v>
      </c>
      <c r="Y40" s="61" t="s">
        <v>2150</v>
      </c>
      <c r="Z40" s="61" t="s">
        <v>5036</v>
      </c>
    </row>
    <row r="41" s="53" customFormat="1" ht="15" customHeight="1" spans="1:26">
      <c r="A41" s="58" t="s">
        <v>5037</v>
      </c>
      <c r="B41" s="61" t="s">
        <v>5038</v>
      </c>
      <c r="C41" s="61" t="s">
        <v>5039</v>
      </c>
      <c r="D41" s="61" t="s">
        <v>5040</v>
      </c>
      <c r="E41" s="61" t="s">
        <v>5041</v>
      </c>
      <c r="F41" s="61" t="s">
        <v>5042</v>
      </c>
      <c r="G41" s="61" t="s">
        <v>5043</v>
      </c>
      <c r="H41" s="61" t="s">
        <v>5044</v>
      </c>
      <c r="I41" s="61" t="s">
        <v>5045</v>
      </c>
      <c r="J41" s="61" t="s">
        <v>4736</v>
      </c>
      <c r="K41" s="61" t="s">
        <v>5046</v>
      </c>
      <c r="L41" s="61" t="s">
        <v>5047</v>
      </c>
      <c r="M41" s="61" t="s">
        <v>5048</v>
      </c>
      <c r="N41" s="61" t="s">
        <v>5049</v>
      </c>
      <c r="O41" s="61" t="s">
        <v>5050</v>
      </c>
      <c r="P41" s="61" t="s">
        <v>5051</v>
      </c>
      <c r="Q41" s="61" t="s">
        <v>5052</v>
      </c>
      <c r="R41" s="61" t="s">
        <v>5053</v>
      </c>
      <c r="S41" s="61" t="s">
        <v>5054</v>
      </c>
      <c r="T41" s="61" t="s">
        <v>5055</v>
      </c>
      <c r="U41" s="61" t="s">
        <v>5056</v>
      </c>
      <c r="V41" s="61" t="s">
        <v>5057</v>
      </c>
      <c r="W41" s="61" t="s">
        <v>5058</v>
      </c>
      <c r="X41" s="61" t="s">
        <v>5059</v>
      </c>
      <c r="Y41" s="61" t="s">
        <v>5060</v>
      </c>
      <c r="Z41" s="61" t="s">
        <v>4209</v>
      </c>
    </row>
    <row r="42" s="52" customFormat="1" ht="15" customHeight="1" spans="1:26">
      <c r="A42" s="58" t="s">
        <v>5061</v>
      </c>
      <c r="B42" s="61" t="s">
        <v>5062</v>
      </c>
      <c r="C42" s="61" t="s">
        <v>5063</v>
      </c>
      <c r="D42" s="61" t="s">
        <v>5064</v>
      </c>
      <c r="E42" s="61" t="s">
        <v>5065</v>
      </c>
      <c r="F42" s="61" t="s">
        <v>5066</v>
      </c>
      <c r="G42" s="61" t="s">
        <v>1270</v>
      </c>
      <c r="H42" s="61" t="s">
        <v>5067</v>
      </c>
      <c r="I42" s="61" t="s">
        <v>5068</v>
      </c>
      <c r="J42" s="61" t="s">
        <v>5069</v>
      </c>
      <c r="K42" s="61" t="s">
        <v>5070</v>
      </c>
      <c r="L42" s="61" t="s">
        <v>5071</v>
      </c>
      <c r="M42" s="61" t="s">
        <v>5072</v>
      </c>
      <c r="N42" s="61" t="s">
        <v>5073</v>
      </c>
      <c r="O42" s="61" t="s">
        <v>5074</v>
      </c>
      <c r="P42" s="61" t="s">
        <v>5075</v>
      </c>
      <c r="Q42" s="61" t="s">
        <v>5076</v>
      </c>
      <c r="R42" s="61" t="s">
        <v>5077</v>
      </c>
      <c r="S42" s="61" t="s">
        <v>5078</v>
      </c>
      <c r="T42" s="61" t="s">
        <v>5079</v>
      </c>
      <c r="U42" s="61" t="s">
        <v>4069</v>
      </c>
      <c r="V42" s="61" t="s">
        <v>5080</v>
      </c>
      <c r="W42" s="61" t="s">
        <v>5081</v>
      </c>
      <c r="X42" s="61" t="s">
        <v>5082</v>
      </c>
      <c r="Y42" s="61" t="s">
        <v>5083</v>
      </c>
      <c r="Z42" s="61" t="s">
        <v>5084</v>
      </c>
    </row>
    <row r="43" s="52" customFormat="1" ht="15" customHeight="1" spans="1:26">
      <c r="A43" s="58" t="s">
        <v>5085</v>
      </c>
      <c r="B43" s="61" t="s">
        <v>5086</v>
      </c>
      <c r="C43" s="61" t="s">
        <v>5087</v>
      </c>
      <c r="D43" s="61" t="s">
        <v>5088</v>
      </c>
      <c r="E43" s="61" t="s">
        <v>5089</v>
      </c>
      <c r="F43" s="61" t="s">
        <v>5090</v>
      </c>
      <c r="G43" s="61" t="s">
        <v>5091</v>
      </c>
      <c r="H43" s="61" t="s">
        <v>5092</v>
      </c>
      <c r="I43" s="61" t="s">
        <v>5093</v>
      </c>
      <c r="J43" s="61" t="s">
        <v>5094</v>
      </c>
      <c r="K43" s="61" t="s">
        <v>5095</v>
      </c>
      <c r="L43" s="61" t="s">
        <v>5096</v>
      </c>
      <c r="M43" s="61" t="s">
        <v>5097</v>
      </c>
      <c r="N43" s="61" t="s">
        <v>5098</v>
      </c>
      <c r="O43" s="61" t="s">
        <v>5099</v>
      </c>
      <c r="P43" s="61" t="s">
        <v>5100</v>
      </c>
      <c r="Q43" s="61" t="s">
        <v>5101</v>
      </c>
      <c r="R43" s="61" t="s">
        <v>5102</v>
      </c>
      <c r="S43" s="61" t="s">
        <v>5103</v>
      </c>
      <c r="T43" s="61" t="s">
        <v>5104</v>
      </c>
      <c r="U43" s="61" t="s">
        <v>5105</v>
      </c>
      <c r="V43" s="61" t="s">
        <v>5106</v>
      </c>
      <c r="W43" s="61" t="s">
        <v>5107</v>
      </c>
      <c r="X43" s="61" t="s">
        <v>5108</v>
      </c>
      <c r="Y43" s="61" t="s">
        <v>5109</v>
      </c>
      <c r="Z43" s="61" t="s">
        <v>5110</v>
      </c>
    </row>
    <row r="44" s="52" customFormat="1" ht="15" customHeight="1" spans="1:26">
      <c r="A44" s="58" t="s">
        <v>5111</v>
      </c>
      <c r="B44" s="61" t="s">
        <v>5112</v>
      </c>
      <c r="C44" s="61" t="s">
        <v>5113</v>
      </c>
      <c r="D44" s="61" t="s">
        <v>5114</v>
      </c>
      <c r="E44" s="61" t="s">
        <v>5115</v>
      </c>
      <c r="F44" s="61" t="s">
        <v>5116</v>
      </c>
      <c r="G44" s="61" t="s">
        <v>5117</v>
      </c>
      <c r="H44" s="61" t="s">
        <v>5118</v>
      </c>
      <c r="I44" s="61" t="s">
        <v>5119</v>
      </c>
      <c r="J44" s="61" t="s">
        <v>5120</v>
      </c>
      <c r="K44" s="61" t="s">
        <v>5121</v>
      </c>
      <c r="L44" s="61" t="s">
        <v>5122</v>
      </c>
      <c r="M44" s="61" t="s">
        <v>5123</v>
      </c>
      <c r="N44" s="61" t="s">
        <v>5124</v>
      </c>
      <c r="O44" s="61" t="s">
        <v>5125</v>
      </c>
      <c r="P44" s="61" t="s">
        <v>5126</v>
      </c>
      <c r="Q44" s="61" t="s">
        <v>5127</v>
      </c>
      <c r="R44" s="61" t="s">
        <v>5128</v>
      </c>
      <c r="S44" s="61" t="s">
        <v>5129</v>
      </c>
      <c r="T44" s="61" t="s">
        <v>5130</v>
      </c>
      <c r="U44" s="61" t="s">
        <v>5131</v>
      </c>
      <c r="V44" s="61" t="s">
        <v>5132</v>
      </c>
      <c r="W44" s="61" t="s">
        <v>5133</v>
      </c>
      <c r="X44" s="61" t="s">
        <v>5134</v>
      </c>
      <c r="Y44" s="61" t="s">
        <v>5135</v>
      </c>
      <c r="Z44" s="61" t="s">
        <v>5136</v>
      </c>
    </row>
    <row r="45" s="52" customFormat="1" ht="15" customHeight="1" spans="1:26">
      <c r="A45" s="58" t="s">
        <v>5137</v>
      </c>
      <c r="B45" s="61" t="s">
        <v>5138</v>
      </c>
      <c r="C45" s="61" t="s">
        <v>5139</v>
      </c>
      <c r="D45" s="61" t="s">
        <v>5140</v>
      </c>
      <c r="E45" s="61" t="s">
        <v>5141</v>
      </c>
      <c r="F45" s="61" t="s">
        <v>5142</v>
      </c>
      <c r="G45" s="61" t="s">
        <v>5143</v>
      </c>
      <c r="H45" s="61" t="s">
        <v>5144</v>
      </c>
      <c r="I45" s="61" t="s">
        <v>5145</v>
      </c>
      <c r="J45" s="61" t="s">
        <v>5146</v>
      </c>
      <c r="K45" s="61" t="s">
        <v>5147</v>
      </c>
      <c r="L45" s="61" t="s">
        <v>5148</v>
      </c>
      <c r="M45" s="61" t="s">
        <v>5149</v>
      </c>
      <c r="N45" s="61" t="s">
        <v>5150</v>
      </c>
      <c r="O45" s="61" t="s">
        <v>5151</v>
      </c>
      <c r="P45" s="61" t="s">
        <v>5152</v>
      </c>
      <c r="Q45" s="61" t="s">
        <v>5153</v>
      </c>
      <c r="R45" s="61" t="s">
        <v>5154</v>
      </c>
      <c r="S45" s="61" t="s">
        <v>5155</v>
      </c>
      <c r="T45" s="61" t="s">
        <v>5156</v>
      </c>
      <c r="U45" s="61" t="s">
        <v>5157</v>
      </c>
      <c r="V45" s="61" t="s">
        <v>5158</v>
      </c>
      <c r="W45" s="61" t="s">
        <v>5159</v>
      </c>
      <c r="X45" s="61" t="s">
        <v>5160</v>
      </c>
      <c r="Y45" s="61" t="s">
        <v>5161</v>
      </c>
      <c r="Z45" s="61" t="s">
        <v>5162</v>
      </c>
    </row>
    <row r="46" s="54" customFormat="1" ht="15" customHeight="1" spans="1:26">
      <c r="A46" s="62" t="s">
        <v>5163</v>
      </c>
      <c r="B46" s="54" t="s">
        <v>5164</v>
      </c>
      <c r="C46" s="54" t="s">
        <v>5165</v>
      </c>
      <c r="D46" s="54" t="s">
        <v>5166</v>
      </c>
      <c r="E46" s="54" t="s">
        <v>5167</v>
      </c>
      <c r="F46" s="54" t="s">
        <v>5168</v>
      </c>
      <c r="G46" s="54" t="s">
        <v>5169</v>
      </c>
      <c r="H46" s="54" t="s">
        <v>5170</v>
      </c>
      <c r="I46" s="54" t="s">
        <v>5171</v>
      </c>
      <c r="J46" s="54" t="s">
        <v>5172</v>
      </c>
      <c r="K46" s="54" t="s">
        <v>5173</v>
      </c>
      <c r="L46" s="54" t="s">
        <v>5174</v>
      </c>
      <c r="M46" s="54" t="s">
        <v>5175</v>
      </c>
      <c r="N46" s="54" t="s">
        <v>5176</v>
      </c>
      <c r="O46" s="54" t="s">
        <v>5177</v>
      </c>
      <c r="P46" s="54" t="s">
        <v>5178</v>
      </c>
      <c r="Q46" s="54" t="s">
        <v>5179</v>
      </c>
      <c r="R46" s="54" t="s">
        <v>5180</v>
      </c>
      <c r="S46" s="54" t="s">
        <v>5181</v>
      </c>
      <c r="T46" s="54" t="s">
        <v>5182</v>
      </c>
      <c r="U46" s="54" t="s">
        <v>5183</v>
      </c>
      <c r="V46" s="54" t="s">
        <v>5184</v>
      </c>
      <c r="W46" s="54" t="s">
        <v>5185</v>
      </c>
      <c r="X46" s="54" t="s">
        <v>5186</v>
      </c>
      <c r="Y46" s="54" t="s">
        <v>5187</v>
      </c>
      <c r="Z46" s="54" t="s">
        <v>5188</v>
      </c>
    </row>
    <row r="47" s="54" customFormat="1" ht="15" customHeight="1" spans="1:26">
      <c r="A47" s="62" t="s">
        <v>5189</v>
      </c>
      <c r="B47" s="54" t="s">
        <v>5190</v>
      </c>
      <c r="C47" s="54" t="s">
        <v>5191</v>
      </c>
      <c r="D47" s="54" t="s">
        <v>5192</v>
      </c>
      <c r="E47" s="54" t="s">
        <v>5193</v>
      </c>
      <c r="F47" s="54" t="s">
        <v>5194</v>
      </c>
      <c r="G47" s="54" t="s">
        <v>5195</v>
      </c>
      <c r="H47" s="54" t="s">
        <v>5196</v>
      </c>
      <c r="I47" s="54" t="s">
        <v>5197</v>
      </c>
      <c r="J47" s="54" t="s">
        <v>5198</v>
      </c>
      <c r="K47" s="54" t="s">
        <v>5199</v>
      </c>
      <c r="L47" s="54" t="s">
        <v>4492</v>
      </c>
      <c r="M47" s="54" t="s">
        <v>5200</v>
      </c>
      <c r="N47" s="54" t="s">
        <v>5201</v>
      </c>
      <c r="O47" s="54" t="s">
        <v>5202</v>
      </c>
      <c r="P47" s="54" t="s">
        <v>5203</v>
      </c>
      <c r="Q47" s="54" t="s">
        <v>5204</v>
      </c>
      <c r="R47" s="54" t="s">
        <v>5205</v>
      </c>
      <c r="S47" s="54" t="s">
        <v>5206</v>
      </c>
      <c r="T47" s="54" t="s">
        <v>5207</v>
      </c>
      <c r="U47" s="54" t="s">
        <v>5208</v>
      </c>
      <c r="V47" s="54" t="s">
        <v>5209</v>
      </c>
      <c r="W47" s="54" t="s">
        <v>5210</v>
      </c>
      <c r="X47" s="54" t="s">
        <v>5211</v>
      </c>
      <c r="Y47" s="54" t="s">
        <v>5212</v>
      </c>
      <c r="Z47" s="54" t="s">
        <v>5213</v>
      </c>
    </row>
    <row r="48" s="54" customFormat="1" ht="15" customHeight="1" spans="1:26">
      <c r="A48" s="62" t="s">
        <v>5214</v>
      </c>
      <c r="B48" s="54" t="s">
        <v>5215</v>
      </c>
      <c r="C48" s="54" t="s">
        <v>5216</v>
      </c>
      <c r="D48" s="54" t="s">
        <v>5217</v>
      </c>
      <c r="E48" s="54" t="s">
        <v>5218</v>
      </c>
      <c r="F48" s="54" t="s">
        <v>5219</v>
      </c>
      <c r="G48" s="54" t="s">
        <v>5220</v>
      </c>
      <c r="H48" s="54" t="s">
        <v>5221</v>
      </c>
      <c r="I48" s="54" t="s">
        <v>5222</v>
      </c>
      <c r="J48" s="54" t="s">
        <v>5223</v>
      </c>
      <c r="K48" s="54" t="s">
        <v>5224</v>
      </c>
      <c r="L48" s="54" t="s">
        <v>5225</v>
      </c>
      <c r="M48" s="54" t="s">
        <v>5226</v>
      </c>
      <c r="N48" s="54" t="s">
        <v>5227</v>
      </c>
      <c r="O48" s="54" t="s">
        <v>5228</v>
      </c>
      <c r="P48" s="54" t="s">
        <v>5229</v>
      </c>
      <c r="Q48" s="54" t="s">
        <v>5230</v>
      </c>
      <c r="R48" s="54" t="s">
        <v>5231</v>
      </c>
      <c r="S48" s="54" t="s">
        <v>5232</v>
      </c>
      <c r="T48" s="54" t="s">
        <v>5233</v>
      </c>
      <c r="U48" s="54" t="s">
        <v>5234</v>
      </c>
      <c r="V48" s="54" t="s">
        <v>5235</v>
      </c>
      <c r="W48" s="54" t="s">
        <v>5236</v>
      </c>
      <c r="X48" s="54" t="s">
        <v>5237</v>
      </c>
      <c r="Y48" s="54" t="s">
        <v>5238</v>
      </c>
      <c r="Z48" s="54" t="s">
        <v>5239</v>
      </c>
    </row>
    <row r="49" s="54" customFormat="1" ht="15" customHeight="1" spans="1:26">
      <c r="A49" s="62" t="s">
        <v>5240</v>
      </c>
      <c r="B49" s="54" t="s">
        <v>5241</v>
      </c>
      <c r="C49" s="54" t="s">
        <v>5242</v>
      </c>
      <c r="D49" s="54" t="s">
        <v>5243</v>
      </c>
      <c r="E49" s="54" t="s">
        <v>5244</v>
      </c>
      <c r="F49" s="54" t="s">
        <v>5245</v>
      </c>
      <c r="G49" s="54" t="s">
        <v>5246</v>
      </c>
      <c r="H49" s="54" t="s">
        <v>5247</v>
      </c>
      <c r="I49" s="54" t="s">
        <v>5248</v>
      </c>
      <c r="J49" s="54" t="s">
        <v>5249</v>
      </c>
      <c r="K49" s="54" t="s">
        <v>5250</v>
      </c>
      <c r="L49" s="54" t="s">
        <v>5251</v>
      </c>
      <c r="M49" s="54" t="s">
        <v>5252</v>
      </c>
      <c r="N49" s="54" t="s">
        <v>5253</v>
      </c>
      <c r="O49" s="54" t="s">
        <v>5254</v>
      </c>
      <c r="P49" s="54" t="s">
        <v>5255</v>
      </c>
      <c r="Q49" s="54" t="s">
        <v>5256</v>
      </c>
      <c r="R49" s="54" t="s">
        <v>5257</v>
      </c>
      <c r="S49" s="54" t="s">
        <v>5258</v>
      </c>
      <c r="T49" s="54" t="s">
        <v>5259</v>
      </c>
      <c r="U49" s="54" t="s">
        <v>5260</v>
      </c>
      <c r="V49" s="54" t="s">
        <v>5261</v>
      </c>
      <c r="W49" s="54" t="s">
        <v>5262</v>
      </c>
      <c r="X49" s="54" t="s">
        <v>5263</v>
      </c>
      <c r="Y49" s="54" t="s">
        <v>4656</v>
      </c>
      <c r="Z49" s="54" t="s">
        <v>5264</v>
      </c>
    </row>
    <row r="50" s="54" customFormat="1" ht="15" customHeight="1" spans="1:26">
      <c r="A50" s="62" t="s">
        <v>5265</v>
      </c>
      <c r="B50" s="54" t="s">
        <v>5266</v>
      </c>
      <c r="C50" s="54" t="s">
        <v>5267</v>
      </c>
      <c r="D50" s="54" t="s">
        <v>5268</v>
      </c>
      <c r="E50" s="54" t="s">
        <v>5269</v>
      </c>
      <c r="F50" s="54" t="s">
        <v>5270</v>
      </c>
      <c r="G50" s="54" t="s">
        <v>5271</v>
      </c>
      <c r="H50" s="54" t="s">
        <v>5272</v>
      </c>
      <c r="I50" s="54" t="s">
        <v>5273</v>
      </c>
      <c r="J50" s="54" t="s">
        <v>5274</v>
      </c>
      <c r="K50" s="54" t="s">
        <v>5275</v>
      </c>
      <c r="L50" s="54" t="s">
        <v>5276</v>
      </c>
      <c r="M50" s="54" t="s">
        <v>5277</v>
      </c>
      <c r="N50" s="54" t="s">
        <v>5278</v>
      </c>
      <c r="O50" s="54" t="s">
        <v>5279</v>
      </c>
      <c r="P50" s="54" t="s">
        <v>5280</v>
      </c>
      <c r="Q50" s="54" t="s">
        <v>5281</v>
      </c>
      <c r="R50" s="54" t="s">
        <v>5282</v>
      </c>
      <c r="S50" s="54" t="s">
        <v>5283</v>
      </c>
      <c r="T50" s="54" t="s">
        <v>5284</v>
      </c>
      <c r="U50" s="54" t="s">
        <v>5285</v>
      </c>
      <c r="V50" s="54" t="s">
        <v>5286</v>
      </c>
      <c r="W50" s="54" t="s">
        <v>5287</v>
      </c>
      <c r="X50" s="54" t="s">
        <v>5288</v>
      </c>
      <c r="Y50" s="54" t="s">
        <v>5289</v>
      </c>
      <c r="Z50" s="54" t="s">
        <v>5290</v>
      </c>
    </row>
    <row r="51" s="54" customFormat="1" ht="15" customHeight="1" spans="1:26">
      <c r="A51" s="62" t="s">
        <v>5291</v>
      </c>
      <c r="B51" s="54" t="s">
        <v>5292</v>
      </c>
      <c r="C51" s="54" t="s">
        <v>5293</v>
      </c>
      <c r="D51" s="54" t="s">
        <v>5294</v>
      </c>
      <c r="E51" s="54" t="s">
        <v>5295</v>
      </c>
      <c r="F51" s="54" t="s">
        <v>5296</v>
      </c>
      <c r="G51" s="54" t="s">
        <v>5297</v>
      </c>
      <c r="H51" s="54" t="s">
        <v>5298</v>
      </c>
      <c r="I51" s="54" t="s">
        <v>5299</v>
      </c>
      <c r="J51" s="54" t="s">
        <v>5300</v>
      </c>
      <c r="K51" s="54" t="s">
        <v>5301</v>
      </c>
      <c r="L51" s="54" t="s">
        <v>5302</v>
      </c>
      <c r="M51" s="54" t="s">
        <v>5303</v>
      </c>
      <c r="N51" s="54" t="s">
        <v>5304</v>
      </c>
      <c r="O51" s="54" t="s">
        <v>5305</v>
      </c>
      <c r="P51" s="54" t="s">
        <v>5306</v>
      </c>
      <c r="Q51" s="54" t="s">
        <v>5307</v>
      </c>
      <c r="R51" s="54" t="s">
        <v>5308</v>
      </c>
      <c r="S51" s="54" t="s">
        <v>5309</v>
      </c>
      <c r="T51" s="54" t="s">
        <v>5310</v>
      </c>
      <c r="U51" s="54" t="s">
        <v>5311</v>
      </c>
      <c r="V51" s="54" t="s">
        <v>5312</v>
      </c>
      <c r="W51" s="54" t="s">
        <v>5313</v>
      </c>
      <c r="X51" s="54" t="s">
        <v>5314</v>
      </c>
      <c r="Y51" s="54" t="s">
        <v>5315</v>
      </c>
      <c r="Z51" s="54" t="s">
        <v>5316</v>
      </c>
    </row>
    <row r="52" s="54" customFormat="1" ht="15" customHeight="1" spans="1:26">
      <c r="A52" s="62" t="s">
        <v>5317</v>
      </c>
      <c r="B52" s="54" t="s">
        <v>373</v>
      </c>
      <c r="C52" s="54" t="s">
        <v>5318</v>
      </c>
      <c r="D52" s="54" t="s">
        <v>5319</v>
      </c>
      <c r="E52" s="54" t="s">
        <v>5320</v>
      </c>
      <c r="F52" s="54" t="s">
        <v>5321</v>
      </c>
      <c r="G52" s="54" t="s">
        <v>5322</v>
      </c>
      <c r="H52" s="54" t="s">
        <v>5323</v>
      </c>
      <c r="I52" s="54" t="s">
        <v>5324</v>
      </c>
      <c r="J52" s="54" t="s">
        <v>5325</v>
      </c>
      <c r="K52" s="54" t="s">
        <v>5326</v>
      </c>
      <c r="L52" s="54" t="s">
        <v>5327</v>
      </c>
      <c r="M52" s="54" t="s">
        <v>5328</v>
      </c>
      <c r="N52" s="54" t="s">
        <v>5329</v>
      </c>
      <c r="O52" s="54" t="s">
        <v>5330</v>
      </c>
      <c r="P52" s="54" t="s">
        <v>5331</v>
      </c>
      <c r="Q52" s="54" t="s">
        <v>5332</v>
      </c>
      <c r="R52" s="54" t="s">
        <v>5333</v>
      </c>
      <c r="S52" s="54" t="s">
        <v>5334</v>
      </c>
      <c r="T52" s="54" t="s">
        <v>5335</v>
      </c>
      <c r="U52" s="54" t="s">
        <v>5336</v>
      </c>
      <c r="V52" s="54" t="s">
        <v>5337</v>
      </c>
      <c r="W52" s="54" t="s">
        <v>5338</v>
      </c>
      <c r="X52" s="54" t="s">
        <v>5339</v>
      </c>
      <c r="Y52" s="54" t="s">
        <v>5340</v>
      </c>
      <c r="Z52" s="54" t="s">
        <v>5341</v>
      </c>
    </row>
    <row r="53" s="54" customFormat="1" ht="15" customHeight="1" spans="1:26">
      <c r="A53" s="62" t="s">
        <v>5342</v>
      </c>
      <c r="B53" s="54" t="s">
        <v>430</v>
      </c>
      <c r="C53" s="54" t="s">
        <v>5343</v>
      </c>
      <c r="D53" s="54" t="s">
        <v>5344</v>
      </c>
      <c r="E53" s="54" t="s">
        <v>5345</v>
      </c>
      <c r="F53" s="54" t="s">
        <v>5346</v>
      </c>
      <c r="G53" s="54" t="s">
        <v>1117</v>
      </c>
      <c r="H53" s="54" t="s">
        <v>5347</v>
      </c>
      <c r="I53" s="54" t="s">
        <v>5348</v>
      </c>
      <c r="J53" s="54" t="s">
        <v>5349</v>
      </c>
      <c r="K53" s="54" t="s">
        <v>5350</v>
      </c>
      <c r="L53" s="54" t="s">
        <v>5351</v>
      </c>
      <c r="M53" s="54" t="s">
        <v>5352</v>
      </c>
      <c r="N53" s="54" t="s">
        <v>5353</v>
      </c>
      <c r="O53" s="54" t="s">
        <v>5354</v>
      </c>
      <c r="P53" s="54" t="s">
        <v>5355</v>
      </c>
      <c r="Q53" s="54" t="s">
        <v>5356</v>
      </c>
      <c r="R53" s="54" t="s">
        <v>5333</v>
      </c>
      <c r="S53" s="54" t="s">
        <v>5357</v>
      </c>
      <c r="T53" s="54" t="s">
        <v>5358</v>
      </c>
      <c r="U53" s="54" t="s">
        <v>5359</v>
      </c>
      <c r="V53" s="54" t="s">
        <v>5360</v>
      </c>
      <c r="W53" s="54" t="s">
        <v>5361</v>
      </c>
      <c r="X53" s="54" t="s">
        <v>5362</v>
      </c>
      <c r="Y53" s="54" t="s">
        <v>5363</v>
      </c>
      <c r="Z53" s="54" t="s">
        <v>5364</v>
      </c>
    </row>
    <row r="54" s="54" customFormat="1" ht="15" customHeight="1" spans="1:26">
      <c r="A54" s="62" t="s">
        <v>5365</v>
      </c>
      <c r="B54" s="54" t="s">
        <v>5366</v>
      </c>
      <c r="C54" s="54" t="s">
        <v>5367</v>
      </c>
      <c r="D54" s="54" t="s">
        <v>5368</v>
      </c>
      <c r="E54" s="54" t="s">
        <v>5369</v>
      </c>
      <c r="F54" s="54" t="s">
        <v>5370</v>
      </c>
      <c r="G54" s="54" t="s">
        <v>5371</v>
      </c>
      <c r="H54" s="54" t="s">
        <v>5372</v>
      </c>
      <c r="I54" s="54" t="s">
        <v>5373</v>
      </c>
      <c r="J54" s="54" t="s">
        <v>5374</v>
      </c>
      <c r="K54" s="54" t="s">
        <v>5375</v>
      </c>
      <c r="L54" s="54" t="s">
        <v>5376</v>
      </c>
      <c r="M54" s="54" t="s">
        <v>5377</v>
      </c>
      <c r="N54" s="54" t="s">
        <v>5378</v>
      </c>
      <c r="O54" s="54" t="s">
        <v>5379</v>
      </c>
      <c r="P54" s="54" t="s">
        <v>5380</v>
      </c>
      <c r="Q54" s="54" t="s">
        <v>5381</v>
      </c>
      <c r="R54" s="54" t="s">
        <v>5382</v>
      </c>
      <c r="S54" s="54" t="s">
        <v>5383</v>
      </c>
      <c r="T54" s="54" t="s">
        <v>5384</v>
      </c>
      <c r="U54" s="54" t="s">
        <v>5385</v>
      </c>
      <c r="V54" s="54" t="s">
        <v>5386</v>
      </c>
      <c r="W54" s="54" t="s">
        <v>5387</v>
      </c>
      <c r="X54" s="54" t="s">
        <v>5388</v>
      </c>
      <c r="Y54" s="54" t="s">
        <v>5389</v>
      </c>
      <c r="Z54" s="54" t="s">
        <v>5390</v>
      </c>
    </row>
    <row r="55" s="54" customFormat="1" ht="15" customHeight="1" spans="1:26">
      <c r="A55" s="62" t="s">
        <v>5391</v>
      </c>
      <c r="B55" s="54" t="s">
        <v>5392</v>
      </c>
      <c r="C55" s="54" t="s">
        <v>5393</v>
      </c>
      <c r="D55" s="54" t="s">
        <v>5394</v>
      </c>
      <c r="E55" s="54" t="s">
        <v>5395</v>
      </c>
      <c r="F55" s="54" t="s">
        <v>5396</v>
      </c>
      <c r="G55" s="54" t="s">
        <v>5397</v>
      </c>
      <c r="H55" s="54" t="s">
        <v>5398</v>
      </c>
      <c r="I55" s="54" t="s">
        <v>5399</v>
      </c>
      <c r="J55" s="54" t="s">
        <v>5400</v>
      </c>
      <c r="K55" s="54" t="s">
        <v>5401</v>
      </c>
      <c r="L55" s="54" t="s">
        <v>5402</v>
      </c>
      <c r="M55" s="54" t="s">
        <v>5403</v>
      </c>
      <c r="N55" s="54" t="s">
        <v>5404</v>
      </c>
      <c r="O55" s="54" t="s">
        <v>5405</v>
      </c>
      <c r="P55" s="54" t="s">
        <v>5406</v>
      </c>
      <c r="Q55" s="54" t="s">
        <v>5407</v>
      </c>
      <c r="R55" s="54" t="s">
        <v>5408</v>
      </c>
      <c r="S55" s="54" t="s">
        <v>5409</v>
      </c>
      <c r="T55" s="54" t="s">
        <v>5410</v>
      </c>
      <c r="U55" s="54" t="s">
        <v>5411</v>
      </c>
      <c r="V55" s="54" t="s">
        <v>5412</v>
      </c>
      <c r="W55" s="54" t="s">
        <v>5413</v>
      </c>
      <c r="X55" s="54" t="s">
        <v>5414</v>
      </c>
      <c r="Y55" s="54" t="s">
        <v>5415</v>
      </c>
      <c r="Z55" s="54" t="s">
        <v>5416</v>
      </c>
    </row>
    <row r="56" s="54" customFormat="1" ht="15" customHeight="1" spans="1:26">
      <c r="A56" s="62" t="s">
        <v>5417</v>
      </c>
      <c r="B56" s="54" t="s">
        <v>5418</v>
      </c>
      <c r="C56" s="54" t="s">
        <v>5419</v>
      </c>
      <c r="D56" s="54" t="s">
        <v>5420</v>
      </c>
      <c r="E56" s="54" t="s">
        <v>5421</v>
      </c>
      <c r="F56" s="54" t="s">
        <v>5422</v>
      </c>
      <c r="G56" s="54" t="s">
        <v>5423</v>
      </c>
      <c r="H56" s="54" t="s">
        <v>5424</v>
      </c>
      <c r="I56" s="54" t="s">
        <v>5425</v>
      </c>
      <c r="J56" s="54" t="s">
        <v>5426</v>
      </c>
      <c r="K56" s="54" t="s">
        <v>5427</v>
      </c>
      <c r="L56" s="54" t="s">
        <v>5428</v>
      </c>
      <c r="M56" s="54" t="s">
        <v>5429</v>
      </c>
      <c r="N56" s="54" t="s">
        <v>5430</v>
      </c>
      <c r="O56" s="54" t="s">
        <v>5431</v>
      </c>
      <c r="P56" s="54" t="s">
        <v>5432</v>
      </c>
      <c r="Q56" s="54" t="s">
        <v>5433</v>
      </c>
      <c r="R56" s="54" t="s">
        <v>5434</v>
      </c>
      <c r="S56" s="54" t="s">
        <v>5435</v>
      </c>
      <c r="T56" s="54" t="s">
        <v>5436</v>
      </c>
      <c r="U56" s="54" t="s">
        <v>5437</v>
      </c>
      <c r="V56" s="54" t="s">
        <v>5438</v>
      </c>
      <c r="W56" s="54" t="s">
        <v>5439</v>
      </c>
      <c r="X56" s="54" t="s">
        <v>5440</v>
      </c>
      <c r="Y56" s="54" t="s">
        <v>5441</v>
      </c>
      <c r="Z56" s="54" t="s">
        <v>5442</v>
      </c>
    </row>
    <row r="57" s="54" customFormat="1" ht="15" customHeight="1" spans="1:26">
      <c r="A57" s="62" t="s">
        <v>5443</v>
      </c>
      <c r="B57" s="54" t="s">
        <v>5444</v>
      </c>
      <c r="C57" s="54" t="s">
        <v>5445</v>
      </c>
      <c r="D57" s="54" t="s">
        <v>5446</v>
      </c>
      <c r="E57" s="54" t="s">
        <v>5447</v>
      </c>
      <c r="F57" s="54" t="s">
        <v>5448</v>
      </c>
      <c r="G57" s="54" t="s">
        <v>5449</v>
      </c>
      <c r="H57" s="54" t="s">
        <v>5450</v>
      </c>
      <c r="I57" s="54" t="s">
        <v>5451</v>
      </c>
      <c r="J57" s="54" t="s">
        <v>5452</v>
      </c>
      <c r="K57" s="54" t="s">
        <v>5453</v>
      </c>
      <c r="L57" s="54" t="s">
        <v>5454</v>
      </c>
      <c r="M57" s="54" t="s">
        <v>5455</v>
      </c>
      <c r="N57" s="54" t="s">
        <v>5456</v>
      </c>
      <c r="O57" s="54" t="s">
        <v>5457</v>
      </c>
      <c r="P57" s="54" t="s">
        <v>5458</v>
      </c>
      <c r="Q57" s="54" t="s">
        <v>5459</v>
      </c>
      <c r="R57" s="54" t="s">
        <v>5460</v>
      </c>
      <c r="S57" s="54" t="s">
        <v>5461</v>
      </c>
      <c r="T57" s="54" t="s">
        <v>5462</v>
      </c>
      <c r="U57" s="54" t="s">
        <v>5463</v>
      </c>
      <c r="V57" s="54" t="s">
        <v>5464</v>
      </c>
      <c r="W57" s="54" t="s">
        <v>5465</v>
      </c>
      <c r="X57" s="54" t="s">
        <v>5466</v>
      </c>
      <c r="Y57" s="54" t="s">
        <v>5467</v>
      </c>
      <c r="Z57" s="54" t="s">
        <v>5468</v>
      </c>
    </row>
    <row r="58" s="54" customFormat="1" ht="15" customHeight="1" spans="1:26">
      <c r="A58" s="62" t="s">
        <v>5469</v>
      </c>
      <c r="B58" s="54" t="s">
        <v>5470</v>
      </c>
      <c r="C58" s="54" t="s">
        <v>5471</v>
      </c>
      <c r="D58" s="54" t="s">
        <v>5472</v>
      </c>
      <c r="E58" s="54" t="s">
        <v>5473</v>
      </c>
      <c r="F58" s="54" t="s">
        <v>5474</v>
      </c>
      <c r="G58" s="54" t="s">
        <v>5475</v>
      </c>
      <c r="H58" s="54" t="s">
        <v>5476</v>
      </c>
      <c r="I58" s="54" t="s">
        <v>5477</v>
      </c>
      <c r="J58" s="54" t="s">
        <v>5478</v>
      </c>
      <c r="K58" s="54" t="s">
        <v>5479</v>
      </c>
      <c r="L58" s="54" t="s">
        <v>5480</v>
      </c>
      <c r="M58" s="54" t="s">
        <v>5481</v>
      </c>
      <c r="N58" s="54" t="s">
        <v>5482</v>
      </c>
      <c r="O58" s="54" t="s">
        <v>5483</v>
      </c>
      <c r="P58" s="54" t="s">
        <v>5484</v>
      </c>
      <c r="Q58" s="54" t="s">
        <v>5485</v>
      </c>
      <c r="R58" s="54" t="s">
        <v>5486</v>
      </c>
      <c r="S58" s="54" t="s">
        <v>5487</v>
      </c>
      <c r="T58" s="54" t="s">
        <v>5488</v>
      </c>
      <c r="U58" s="54" t="s">
        <v>5489</v>
      </c>
      <c r="V58" s="54" t="s">
        <v>5490</v>
      </c>
      <c r="W58" s="54" t="s">
        <v>5491</v>
      </c>
      <c r="X58" s="54" t="s">
        <v>5492</v>
      </c>
      <c r="Y58" s="54" t="s">
        <v>5493</v>
      </c>
      <c r="Z58" s="54" t="s">
        <v>5494</v>
      </c>
    </row>
    <row r="59" s="54" customFormat="1" ht="15" customHeight="1" spans="1:26">
      <c r="A59" s="62" t="s">
        <v>5495</v>
      </c>
      <c r="B59" s="54" t="s">
        <v>5496</v>
      </c>
      <c r="C59" s="54" t="s">
        <v>5497</v>
      </c>
      <c r="D59" s="54" t="s">
        <v>5498</v>
      </c>
      <c r="E59" s="54" t="s">
        <v>5499</v>
      </c>
      <c r="F59" s="54" t="s">
        <v>5500</v>
      </c>
      <c r="G59" s="54" t="s">
        <v>5501</v>
      </c>
      <c r="H59" s="54" t="s">
        <v>5502</v>
      </c>
      <c r="I59" s="54" t="s">
        <v>5503</v>
      </c>
      <c r="J59" s="54" t="s">
        <v>5504</v>
      </c>
      <c r="K59" s="54" t="s">
        <v>5505</v>
      </c>
      <c r="L59" s="54" t="s">
        <v>5506</v>
      </c>
      <c r="M59" s="54" t="s">
        <v>5507</v>
      </c>
      <c r="N59" s="54" t="s">
        <v>5508</v>
      </c>
      <c r="O59" s="54" t="s">
        <v>5509</v>
      </c>
      <c r="P59" s="54" t="s">
        <v>5510</v>
      </c>
      <c r="Q59" s="54" t="s">
        <v>5511</v>
      </c>
      <c r="R59" s="54" t="s">
        <v>5512</v>
      </c>
      <c r="S59" s="54" t="s">
        <v>5513</v>
      </c>
      <c r="T59" s="54" t="s">
        <v>5514</v>
      </c>
      <c r="U59" s="54" t="s">
        <v>5515</v>
      </c>
      <c r="V59" s="54" t="s">
        <v>5516</v>
      </c>
      <c r="W59" s="54" t="s">
        <v>5517</v>
      </c>
      <c r="X59" s="54" t="s">
        <v>5518</v>
      </c>
      <c r="Y59" s="54" t="s">
        <v>5519</v>
      </c>
      <c r="Z59" s="54" t="s">
        <v>5520</v>
      </c>
    </row>
    <row r="60" s="54" customFormat="1" ht="15" customHeight="1" spans="1:26">
      <c r="A60" s="62" t="s">
        <v>5521</v>
      </c>
      <c r="B60" s="54" t="s">
        <v>5522</v>
      </c>
      <c r="C60" s="54" t="s">
        <v>5523</v>
      </c>
      <c r="D60" s="54" t="s">
        <v>5524</v>
      </c>
      <c r="E60" s="54" t="s">
        <v>5525</v>
      </c>
      <c r="F60" s="54" t="s">
        <v>5526</v>
      </c>
      <c r="G60" s="54" t="s">
        <v>1119</v>
      </c>
      <c r="H60" s="54" t="s">
        <v>5527</v>
      </c>
      <c r="I60" s="54" t="s">
        <v>5528</v>
      </c>
      <c r="J60" s="54" t="s">
        <v>5529</v>
      </c>
      <c r="K60" s="54" t="s">
        <v>5530</v>
      </c>
      <c r="L60" s="54" t="s">
        <v>4416</v>
      </c>
      <c r="M60" s="54" t="s">
        <v>5531</v>
      </c>
      <c r="N60" s="54" t="s">
        <v>5532</v>
      </c>
      <c r="O60" s="54" t="s">
        <v>5533</v>
      </c>
      <c r="P60" s="54" t="s">
        <v>5534</v>
      </c>
      <c r="Q60" s="54" t="s">
        <v>5535</v>
      </c>
      <c r="R60" s="54" t="s">
        <v>5536</v>
      </c>
      <c r="S60" s="54" t="s">
        <v>5537</v>
      </c>
      <c r="T60" s="54" t="s">
        <v>5538</v>
      </c>
      <c r="U60" s="54" t="s">
        <v>5539</v>
      </c>
      <c r="V60" s="54" t="s">
        <v>4097</v>
      </c>
      <c r="W60" s="54" t="s">
        <v>5540</v>
      </c>
      <c r="X60" s="54" t="s">
        <v>5541</v>
      </c>
      <c r="Y60" s="54" t="s">
        <v>5542</v>
      </c>
      <c r="Z60" s="54" t="s">
        <v>5543</v>
      </c>
    </row>
    <row r="61" s="54" customFormat="1" ht="15" customHeight="1" spans="1:26">
      <c r="A61" s="62" t="s">
        <v>5544</v>
      </c>
      <c r="B61" s="54" t="s">
        <v>4533</v>
      </c>
      <c r="C61" s="54" t="s">
        <v>5545</v>
      </c>
      <c r="D61" s="54" t="s">
        <v>5546</v>
      </c>
      <c r="E61" s="54" t="s">
        <v>5547</v>
      </c>
      <c r="F61" s="54" t="s">
        <v>5548</v>
      </c>
      <c r="G61" s="54" t="s">
        <v>5549</v>
      </c>
      <c r="H61" s="54" t="s">
        <v>5550</v>
      </c>
      <c r="I61" s="54" t="s">
        <v>5551</v>
      </c>
      <c r="J61" s="54" t="s">
        <v>5552</v>
      </c>
      <c r="K61" s="54" t="s">
        <v>5553</v>
      </c>
      <c r="L61" s="54" t="s">
        <v>5554</v>
      </c>
      <c r="M61" s="54" t="s">
        <v>5555</v>
      </c>
      <c r="N61" s="54" t="s">
        <v>5556</v>
      </c>
      <c r="O61" s="54" t="s">
        <v>5557</v>
      </c>
      <c r="P61" s="54" t="s">
        <v>5558</v>
      </c>
      <c r="Q61" s="54" t="s">
        <v>5559</v>
      </c>
      <c r="R61" s="54" t="s">
        <v>5560</v>
      </c>
      <c r="S61" s="54" t="s">
        <v>5561</v>
      </c>
      <c r="T61" s="54" t="s">
        <v>5562</v>
      </c>
      <c r="U61" s="54" t="s">
        <v>5563</v>
      </c>
      <c r="V61" s="54" t="s">
        <v>5564</v>
      </c>
      <c r="W61" s="54" t="s">
        <v>5565</v>
      </c>
      <c r="X61" s="54" t="s">
        <v>5566</v>
      </c>
      <c r="Y61" s="54" t="s">
        <v>5567</v>
      </c>
      <c r="Z61" s="54" t="s">
        <v>2729</v>
      </c>
    </row>
    <row r="62" s="54" customFormat="1" ht="15" customHeight="1" spans="1:26">
      <c r="A62" s="62" t="s">
        <v>5568</v>
      </c>
      <c r="B62" s="54" t="s">
        <v>5569</v>
      </c>
      <c r="C62" s="54" t="s">
        <v>5570</v>
      </c>
      <c r="D62" s="54" t="s">
        <v>5571</v>
      </c>
      <c r="E62" s="54" t="s">
        <v>5572</v>
      </c>
      <c r="F62" s="54" t="s">
        <v>5573</v>
      </c>
      <c r="G62" s="54" t="s">
        <v>5574</v>
      </c>
      <c r="H62" s="54" t="s">
        <v>5575</v>
      </c>
      <c r="I62" s="54" t="s">
        <v>5576</v>
      </c>
      <c r="J62" s="54" t="s">
        <v>5577</v>
      </c>
      <c r="K62" s="54" t="s">
        <v>5578</v>
      </c>
      <c r="L62" s="54" t="s">
        <v>5579</v>
      </c>
      <c r="M62" s="54" t="s">
        <v>5580</v>
      </c>
      <c r="N62" s="54" t="s">
        <v>5581</v>
      </c>
      <c r="O62" s="54" t="s">
        <v>5582</v>
      </c>
      <c r="P62" s="54" t="s">
        <v>5583</v>
      </c>
      <c r="Q62" s="54" t="s">
        <v>5584</v>
      </c>
      <c r="R62" s="54" t="s">
        <v>5585</v>
      </c>
      <c r="S62" s="54" t="s">
        <v>5586</v>
      </c>
      <c r="T62" s="54" t="s">
        <v>5587</v>
      </c>
      <c r="U62" s="54" t="s">
        <v>5588</v>
      </c>
      <c r="V62" s="54" t="s">
        <v>5589</v>
      </c>
      <c r="W62" s="54" t="s">
        <v>5590</v>
      </c>
      <c r="X62" s="54" t="s">
        <v>5591</v>
      </c>
      <c r="Y62" s="54" t="s">
        <v>5592</v>
      </c>
      <c r="Z62" s="54" t="s">
        <v>5593</v>
      </c>
    </row>
  </sheetData>
  <sheetProtection formatCells="0" insertHyperlinks="0" autoFilter="0"/>
  <pageMargins left="0.75" right="0.75" top="1" bottom="1" header="0.5" footer="0.5"/>
  <pageSetup paperSize="1" orientation="portrait" horizontalDpi="300" verticalDpi="300"/>
  <headerFooter alignWithMargins="0"/>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
  <sheetViews>
    <sheetView workbookViewId="0">
      <pane ySplit="1" topLeftCell="A2" activePane="bottomLeft" state="frozen"/>
      <selection/>
      <selection pane="bottomLeft" activeCell="K29" sqref="K29:K30"/>
    </sheetView>
  </sheetViews>
  <sheetFormatPr defaultColWidth="8" defaultRowHeight="13.2" outlineLevelRow="1"/>
  <cols>
    <col min="1" max="1" width="10.6296296296296" style="49" customWidth="1"/>
    <col min="2" max="16384" width="8" style="49"/>
  </cols>
  <sheetData>
    <row r="1" s="49" customFormat="1" spans="1:26">
      <c r="A1" s="50" t="s">
        <v>72</v>
      </c>
      <c r="B1" s="50" t="s">
        <v>26</v>
      </c>
      <c r="C1" s="50" t="s">
        <v>33</v>
      </c>
      <c r="D1" s="50" t="s">
        <v>5594</v>
      </c>
      <c r="E1" s="50" t="s">
        <v>5595</v>
      </c>
      <c r="F1" s="50" t="s">
        <v>32</v>
      </c>
      <c r="G1" s="50" t="s">
        <v>5596</v>
      </c>
      <c r="H1" s="50" t="s">
        <v>4033</v>
      </c>
      <c r="I1" s="50" t="s">
        <v>5597</v>
      </c>
      <c r="J1" s="50" t="s">
        <v>4035</v>
      </c>
      <c r="K1" s="50" t="s">
        <v>38</v>
      </c>
      <c r="L1" s="50" t="s">
        <v>4036</v>
      </c>
      <c r="M1" s="50" t="s">
        <v>4037</v>
      </c>
      <c r="N1" s="50" t="s">
        <v>23</v>
      </c>
      <c r="O1" s="50" t="s">
        <v>5598</v>
      </c>
      <c r="P1" s="50" t="s">
        <v>4040</v>
      </c>
      <c r="Q1" s="50" t="s">
        <v>4041</v>
      </c>
      <c r="R1" s="50" t="s">
        <v>4042</v>
      </c>
      <c r="S1" s="50" t="s">
        <v>4043</v>
      </c>
      <c r="T1" s="50" t="s">
        <v>34</v>
      </c>
      <c r="U1" s="50" t="s">
        <v>4045</v>
      </c>
      <c r="V1" s="50" t="s">
        <v>4046</v>
      </c>
      <c r="W1" s="50" t="s">
        <v>4047</v>
      </c>
      <c r="X1" s="50" t="s">
        <v>4048</v>
      </c>
      <c r="Y1" s="50" t="s">
        <v>5599</v>
      </c>
      <c r="Z1" s="50" t="s">
        <v>27</v>
      </c>
    </row>
    <row r="2" s="49" customFormat="1" spans="1:26">
      <c r="A2" s="51" t="s">
        <v>4051</v>
      </c>
      <c r="B2" s="51" t="s">
        <v>4052</v>
      </c>
      <c r="C2" s="51" t="s">
        <v>4053</v>
      </c>
      <c r="D2" s="51" t="s">
        <v>4054</v>
      </c>
      <c r="E2" s="51" t="s">
        <v>4055</v>
      </c>
      <c r="F2" s="51" t="s">
        <v>4056</v>
      </c>
      <c r="G2" s="51" t="s">
        <v>1095</v>
      </c>
      <c r="H2" s="51" t="s">
        <v>4057</v>
      </c>
      <c r="I2" s="51" t="s">
        <v>2728</v>
      </c>
      <c r="J2" s="51" t="s">
        <v>4058</v>
      </c>
      <c r="K2" s="51" t="s">
        <v>4059</v>
      </c>
      <c r="L2" s="51" t="s">
        <v>4060</v>
      </c>
      <c r="M2" s="51" t="s">
        <v>4061</v>
      </c>
      <c r="N2" s="51" t="s">
        <v>4062</v>
      </c>
      <c r="O2" s="51" t="s">
        <v>4063</v>
      </c>
      <c r="P2" s="51" t="s">
        <v>4064</v>
      </c>
      <c r="Q2" s="51" t="s">
        <v>4065</v>
      </c>
      <c r="R2" s="51" t="s">
        <v>4066</v>
      </c>
      <c r="S2" s="51" t="s">
        <v>4067</v>
      </c>
      <c r="T2" s="51" t="s">
        <v>4068</v>
      </c>
      <c r="U2" s="51" t="s">
        <v>4069</v>
      </c>
      <c r="V2" s="51" t="s">
        <v>4070</v>
      </c>
      <c r="W2" s="51" t="s">
        <v>4071</v>
      </c>
      <c r="X2" s="51" t="s">
        <v>4072</v>
      </c>
      <c r="Y2" s="51" t="s">
        <v>4073</v>
      </c>
      <c r="Z2" s="51" t="s">
        <v>4074</v>
      </c>
    </row>
  </sheetData>
  <pageMargins left="0.75" right="0.75" top="1" bottom="1" header="0.5" footer="0.5"/>
  <pageSetup paperSize="1" orientation="portrait" horizontalDpi="300" verticalDpi="300"/>
  <headerFooter alignWithMargins="0" scaleWithDoc="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I61"/>
  <sheetViews>
    <sheetView zoomScale="90" zoomScaleNormal="90" workbookViewId="0">
      <pane ySplit="9" topLeftCell="A10" activePane="bottomLeft" state="frozen"/>
      <selection/>
      <selection pane="bottomLeft" activeCell="V23" sqref="V23"/>
    </sheetView>
  </sheetViews>
  <sheetFormatPr defaultColWidth="9" defaultRowHeight="14.4"/>
  <cols>
    <col min="1" max="1" width="6.5" style="24" customWidth="1"/>
    <col min="2" max="2" width="9.87962962962963" style="24" customWidth="1"/>
    <col min="3" max="3" width="17.3796296296296" style="24" customWidth="1"/>
    <col min="4" max="4" width="11.6296296296296" style="24" customWidth="1"/>
    <col min="5" max="5" width="12.25" style="26" customWidth="1"/>
    <col min="6" max="6" width="9.87962962962963" style="27" customWidth="1"/>
    <col min="7" max="7" width="17.8796296296296" style="27" customWidth="1"/>
    <col min="8" max="8" width="11.6296296296296" style="24" customWidth="1"/>
    <col min="9" max="9" width="12.25" style="24" customWidth="1"/>
    <col min="10" max="16384" width="9" style="24"/>
  </cols>
  <sheetData>
    <row r="1" s="24" customFormat="1" spans="5:7">
      <c r="E1" s="26"/>
      <c r="F1" s="27"/>
      <c r="G1" s="27"/>
    </row>
    <row r="2" s="24" customFormat="1" ht="19.5" customHeight="1" spans="2:9">
      <c r="B2" s="28" t="s">
        <v>4000</v>
      </c>
      <c r="C2" s="28"/>
      <c r="D2" s="28"/>
      <c r="E2" s="28"/>
      <c r="F2" s="28"/>
      <c r="G2" s="28"/>
      <c r="H2" s="28"/>
      <c r="I2" s="28"/>
    </row>
    <row r="3" s="24" customFormat="1" ht="17.4" spans="2:9">
      <c r="B3" s="28" t="s">
        <v>5600</v>
      </c>
      <c r="C3" s="28"/>
      <c r="D3" s="28"/>
      <c r="E3" s="28"/>
      <c r="F3" s="28"/>
      <c r="G3" s="28"/>
      <c r="H3" s="28"/>
      <c r="I3" s="28"/>
    </row>
    <row r="4" s="24" customFormat="1" ht="17.4" spans="2:9">
      <c r="B4" s="28"/>
      <c r="C4" s="28"/>
      <c r="D4" s="28"/>
      <c r="E4" s="28"/>
      <c r="F4" s="28"/>
      <c r="G4" s="28"/>
      <c r="H4" s="28"/>
      <c r="I4" s="28"/>
    </row>
    <row r="5" s="24" customFormat="1" ht="19.5" customHeight="1" spans="3:9">
      <c r="C5" s="29"/>
      <c r="D5" s="29"/>
      <c r="E5" s="29"/>
      <c r="F5" s="29"/>
      <c r="G5" s="29"/>
      <c r="H5" s="29"/>
      <c r="I5" s="29"/>
    </row>
    <row r="6" s="24" customFormat="1" ht="24.75" spans="2:9">
      <c r="B6" s="30" t="s">
        <v>5601</v>
      </c>
      <c r="C6" s="31"/>
      <c r="D6" s="32" t="s">
        <v>5602</v>
      </c>
      <c r="E6" s="33" t="s">
        <v>5603</v>
      </c>
      <c r="F6" s="30" t="s">
        <v>5601</v>
      </c>
      <c r="G6" s="31"/>
      <c r="H6" s="32" t="s">
        <v>5602</v>
      </c>
      <c r="I6" s="33" t="s">
        <v>5603</v>
      </c>
    </row>
    <row r="7" s="24" customFormat="1" spans="2:9">
      <c r="B7" s="34" t="s">
        <v>5604</v>
      </c>
      <c r="C7" s="35" t="s">
        <v>5605</v>
      </c>
      <c r="D7" s="35" t="s">
        <v>5606</v>
      </c>
      <c r="E7" s="36">
        <v>0.271779564513346</v>
      </c>
      <c r="F7" s="37" t="s">
        <v>5607</v>
      </c>
      <c r="G7" s="38" t="s">
        <v>5608</v>
      </c>
      <c r="H7" s="38" t="s">
        <v>5609</v>
      </c>
      <c r="I7" s="36">
        <v>0.000476190476190159</v>
      </c>
    </row>
    <row r="8" s="24" customFormat="1" spans="2:9">
      <c r="B8" s="37" t="s">
        <v>5610</v>
      </c>
      <c r="C8" s="38" t="s">
        <v>5611</v>
      </c>
      <c r="D8" s="38" t="s">
        <v>5612</v>
      </c>
      <c r="E8" s="36">
        <v>0.0121285627649109</v>
      </c>
      <c r="F8" s="37" t="s">
        <v>5613</v>
      </c>
      <c r="G8" s="38" t="s">
        <v>5614</v>
      </c>
      <c r="H8" s="38" t="s">
        <v>5615</v>
      </c>
      <c r="I8" s="36">
        <v>0.000278898780748129</v>
      </c>
    </row>
    <row r="9" s="24" customFormat="1" spans="2:9">
      <c r="B9" s="37" t="s">
        <v>5616</v>
      </c>
      <c r="C9" s="38" t="s">
        <v>5617</v>
      </c>
      <c r="D9" s="38" t="s">
        <v>5618</v>
      </c>
      <c r="E9" s="36">
        <v>0.00108843774354167</v>
      </c>
      <c r="F9" s="37" t="s">
        <v>5619</v>
      </c>
      <c r="G9" s="38" t="s">
        <v>4036</v>
      </c>
      <c r="H9" s="38" t="s">
        <v>5609</v>
      </c>
      <c r="I9" s="36">
        <v>0.123807634823379</v>
      </c>
    </row>
    <row r="10" s="24" customFormat="1" spans="2:9">
      <c r="B10" s="37" t="s">
        <v>5620</v>
      </c>
      <c r="C10" s="38" t="s">
        <v>5621</v>
      </c>
      <c r="D10" s="38" t="s">
        <v>5622</v>
      </c>
      <c r="E10" s="36">
        <v>0.000675105485233613</v>
      </c>
      <c r="F10" s="37" t="s">
        <v>5623</v>
      </c>
      <c r="G10" s="38" t="s">
        <v>5624</v>
      </c>
      <c r="H10" s="38" t="s">
        <v>5625</v>
      </c>
      <c r="I10" s="36">
        <v>0.0211685012708243</v>
      </c>
    </row>
    <row r="11" s="24" customFormat="1" spans="2:9">
      <c r="B11" s="37" t="s">
        <v>3979</v>
      </c>
      <c r="C11" s="38" t="s">
        <v>5596</v>
      </c>
      <c r="D11" s="38" t="s">
        <v>5609</v>
      </c>
      <c r="E11" s="36">
        <v>0.687192588351025</v>
      </c>
      <c r="F11" s="37" t="s">
        <v>5626</v>
      </c>
      <c r="G11" s="38" t="s">
        <v>5627</v>
      </c>
      <c r="H11" s="38" t="s">
        <v>5628</v>
      </c>
      <c r="I11" s="36">
        <v>0.0646830530446263</v>
      </c>
    </row>
    <row r="12" s="24" customFormat="1" spans="2:9">
      <c r="B12" s="37" t="s">
        <v>5629</v>
      </c>
      <c r="C12" s="38" t="s">
        <v>5630</v>
      </c>
      <c r="D12" s="38" t="s">
        <v>5631</v>
      </c>
      <c r="E12" s="36">
        <v>0.581767408684728</v>
      </c>
      <c r="F12" s="37" t="s">
        <v>5632</v>
      </c>
      <c r="G12" s="38" t="s">
        <v>5633</v>
      </c>
      <c r="H12" s="38" t="s">
        <v>5634</v>
      </c>
      <c r="I12" s="36">
        <v>0.000576811042470984</v>
      </c>
    </row>
    <row r="13" s="24" customFormat="1" spans="2:9">
      <c r="B13" s="37" t="s">
        <v>5635</v>
      </c>
      <c r="C13" s="38" t="s">
        <v>5636</v>
      </c>
      <c r="D13" s="38" t="s">
        <v>5637</v>
      </c>
      <c r="E13" s="36">
        <v>2.65262545507783</v>
      </c>
      <c r="F13" s="37" t="s">
        <v>3983</v>
      </c>
      <c r="G13" s="38" t="s">
        <v>30</v>
      </c>
      <c r="H13" s="38" t="s">
        <v>5622</v>
      </c>
      <c r="I13" s="36">
        <v>0.0572143535722255</v>
      </c>
    </row>
    <row r="14" s="24" customFormat="1" spans="2:9">
      <c r="B14" s="37" t="s">
        <v>5638</v>
      </c>
      <c r="C14" s="38" t="s">
        <v>5639</v>
      </c>
      <c r="D14" s="38" t="s">
        <v>5609</v>
      </c>
      <c r="E14" s="36">
        <v>0.7728273904656</v>
      </c>
      <c r="F14" s="37" t="s">
        <v>4025</v>
      </c>
      <c r="G14" s="38" t="s">
        <v>39</v>
      </c>
      <c r="H14" s="38" t="s">
        <v>5640</v>
      </c>
      <c r="I14" s="36">
        <v>0.245696767189406</v>
      </c>
    </row>
    <row r="15" s="24" customFormat="1" spans="2:9">
      <c r="B15" s="37" t="s">
        <v>5641</v>
      </c>
      <c r="C15" s="38" t="s">
        <v>5642</v>
      </c>
      <c r="D15" s="38" t="s">
        <v>5643</v>
      </c>
      <c r="E15" s="36">
        <v>0.144404332186637</v>
      </c>
      <c r="F15" s="37" t="s">
        <v>5644</v>
      </c>
      <c r="G15" s="38" t="s">
        <v>5645</v>
      </c>
      <c r="H15" s="38" t="s">
        <v>5646</v>
      </c>
      <c r="I15" s="36">
        <v>0.00072393997089663</v>
      </c>
    </row>
    <row r="16" s="24" customFormat="1" spans="2:9">
      <c r="B16" s="37" t="s">
        <v>5647</v>
      </c>
      <c r="C16" s="38" t="s">
        <v>5648</v>
      </c>
      <c r="D16" s="38" t="s">
        <v>5649</v>
      </c>
      <c r="E16" s="36">
        <v>0.19329834631404</v>
      </c>
      <c r="F16" s="37" t="s">
        <v>5650</v>
      </c>
      <c r="G16" s="38" t="s">
        <v>4047</v>
      </c>
      <c r="H16" s="38" t="s">
        <v>5651</v>
      </c>
      <c r="I16" s="36">
        <v>0.100564023381538</v>
      </c>
    </row>
    <row r="17" s="24" customFormat="1" spans="2:9">
      <c r="B17" s="37" t="s">
        <v>5652</v>
      </c>
      <c r="C17" s="38" t="s">
        <v>5653</v>
      </c>
      <c r="D17" s="38" t="s">
        <v>5654</v>
      </c>
      <c r="E17" s="36">
        <v>0.0708500000147878</v>
      </c>
      <c r="F17" s="37" t="s">
        <v>5655</v>
      </c>
      <c r="G17" s="38" t="s">
        <v>5656</v>
      </c>
      <c r="H17" s="38" t="s">
        <v>5625</v>
      </c>
      <c r="I17" s="36">
        <v>0.00661069610621392</v>
      </c>
    </row>
    <row r="18" s="24" customFormat="1" spans="2:9">
      <c r="B18" s="37" t="s">
        <v>5657</v>
      </c>
      <c r="C18" s="38" t="s">
        <v>5658</v>
      </c>
      <c r="D18" s="38" t="s">
        <v>5659</v>
      </c>
      <c r="E18" s="36">
        <v>0.345554441943923</v>
      </c>
      <c r="F18" s="37" t="s">
        <v>5660</v>
      </c>
      <c r="G18" s="38" t="s">
        <v>4033</v>
      </c>
      <c r="H18" s="38" t="s">
        <v>5609</v>
      </c>
      <c r="I18" s="36">
        <v>0.564007693550045</v>
      </c>
    </row>
    <row r="19" s="24" customFormat="1" spans="2:9">
      <c r="B19" s="37" t="s">
        <v>4024</v>
      </c>
      <c r="C19" s="38" t="s">
        <v>38</v>
      </c>
      <c r="D19" s="38" t="s">
        <v>5609</v>
      </c>
      <c r="E19" s="36">
        <v>0.702506276703519</v>
      </c>
      <c r="F19" s="37" t="s">
        <v>5661</v>
      </c>
      <c r="G19" s="38" t="s">
        <v>5662</v>
      </c>
      <c r="H19" s="38" t="s">
        <v>5663</v>
      </c>
      <c r="I19" s="36">
        <v>2.59750380761032</v>
      </c>
    </row>
    <row r="20" s="24" customFormat="1" spans="2:9">
      <c r="B20" s="37" t="s">
        <v>5664</v>
      </c>
      <c r="C20" s="38" t="s">
        <v>4035</v>
      </c>
      <c r="D20" s="38" t="s">
        <v>5665</v>
      </c>
      <c r="E20" s="36">
        <v>1.2366647579615</v>
      </c>
      <c r="F20" s="37" t="s">
        <v>5666</v>
      </c>
      <c r="G20" s="38" t="s">
        <v>5667</v>
      </c>
      <c r="H20" s="38" t="s">
        <v>5668</v>
      </c>
      <c r="I20" s="36">
        <v>0.293100416238148</v>
      </c>
    </row>
    <row r="21" s="24" customFormat="1" spans="2:9">
      <c r="B21" s="37" t="s">
        <v>5669</v>
      </c>
      <c r="C21" s="38" t="s">
        <v>5670</v>
      </c>
      <c r="D21" s="38" t="s">
        <v>5622</v>
      </c>
      <c r="E21" s="36">
        <v>0.00108401084011179</v>
      </c>
      <c r="F21" s="37" t="s">
        <v>4020</v>
      </c>
      <c r="G21" s="38" t="s">
        <v>36</v>
      </c>
      <c r="H21" s="38" t="s">
        <v>5622</v>
      </c>
      <c r="I21" s="36">
        <v>0.0163221336297023</v>
      </c>
    </row>
    <row r="22" s="24" customFormat="1" spans="2:9">
      <c r="B22" s="37" t="s">
        <v>3980</v>
      </c>
      <c r="C22" s="38" t="s">
        <v>5671</v>
      </c>
      <c r="D22" s="38" t="s">
        <v>5609</v>
      </c>
      <c r="E22" s="36">
        <v>0.146823474137045</v>
      </c>
      <c r="F22" s="37" t="s">
        <v>5672</v>
      </c>
      <c r="G22" s="38" t="s">
        <v>5673</v>
      </c>
      <c r="H22" s="38" t="s">
        <v>5625</v>
      </c>
      <c r="I22" s="36">
        <v>0.00359712230216696</v>
      </c>
    </row>
    <row r="23" s="24" customFormat="1" spans="2:9">
      <c r="B23" s="37" t="s">
        <v>5674</v>
      </c>
      <c r="C23" s="38" t="s">
        <v>5675</v>
      </c>
      <c r="D23" s="38" t="s">
        <v>5622</v>
      </c>
      <c r="E23" s="36">
        <v>0.000290233216901188</v>
      </c>
      <c r="F23" s="37" t="s">
        <v>4023</v>
      </c>
      <c r="G23" s="38" t="s">
        <v>5676</v>
      </c>
      <c r="H23" s="38" t="s">
        <v>5677</v>
      </c>
      <c r="I23" s="36">
        <v>0.266061673921871</v>
      </c>
    </row>
    <row r="24" s="24" customFormat="1" spans="2:9">
      <c r="B24" s="37" t="s">
        <v>5678</v>
      </c>
      <c r="C24" s="38" t="s">
        <v>5679</v>
      </c>
      <c r="D24" s="38" t="s">
        <v>5651</v>
      </c>
      <c r="E24" s="36">
        <v>0.0470311581398426</v>
      </c>
      <c r="F24" s="37" t="s">
        <v>5680</v>
      </c>
      <c r="G24" s="38" t="s">
        <v>5681</v>
      </c>
      <c r="H24" s="38" t="s">
        <v>5682</v>
      </c>
      <c r="I24" s="36">
        <v>0.000164442580761953</v>
      </c>
    </row>
    <row r="25" s="24" customFormat="1" spans="2:9">
      <c r="B25" s="37" t="s">
        <v>5683</v>
      </c>
      <c r="C25" s="38" t="s">
        <v>4045</v>
      </c>
      <c r="D25" s="38" t="s">
        <v>5651</v>
      </c>
      <c r="E25" s="36">
        <v>0.152575573248514</v>
      </c>
      <c r="F25" s="37" t="s">
        <v>5684</v>
      </c>
      <c r="G25" s="38" t="s">
        <v>5685</v>
      </c>
      <c r="H25" s="38" t="s">
        <v>5663</v>
      </c>
      <c r="I25" s="36">
        <v>0.274344659402055</v>
      </c>
    </row>
    <row r="26" s="24" customFormat="1" spans="2:9">
      <c r="B26" s="37" t="s">
        <v>5686</v>
      </c>
      <c r="C26" s="38" t="s">
        <v>5687</v>
      </c>
      <c r="D26" s="38" t="s">
        <v>5637</v>
      </c>
      <c r="E26" s="36">
        <v>0.00750294490605173</v>
      </c>
      <c r="F26" s="37" t="s">
        <v>5688</v>
      </c>
      <c r="G26" s="38" t="s">
        <v>5689</v>
      </c>
      <c r="H26" s="38" t="s">
        <v>5690</v>
      </c>
      <c r="I26" s="36">
        <v>0.217608913277012</v>
      </c>
    </row>
    <row r="27" s="24" customFormat="1" spans="2:9">
      <c r="B27" s="37" t="s">
        <v>5691</v>
      </c>
      <c r="C27" s="38" t="s">
        <v>5692</v>
      </c>
      <c r="D27" s="38" t="s">
        <v>5693</v>
      </c>
      <c r="E27" s="36">
        <v>0.0203252032507456</v>
      </c>
      <c r="F27" s="37" t="s">
        <v>5694</v>
      </c>
      <c r="G27" s="38" t="s">
        <v>5695</v>
      </c>
      <c r="H27" s="38" t="s">
        <v>5637</v>
      </c>
      <c r="I27" s="36">
        <v>0.00971958983304515</v>
      </c>
    </row>
    <row r="28" s="24" customFormat="1" spans="2:9">
      <c r="B28" s="37" t="s">
        <v>3987</v>
      </c>
      <c r="C28" s="38" t="s">
        <v>33</v>
      </c>
      <c r="D28" s="38" t="s">
        <v>5696</v>
      </c>
      <c r="E28" s="36">
        <v>1.14039260596984</v>
      </c>
      <c r="F28" s="37" t="s">
        <v>4018</v>
      </c>
      <c r="G28" s="38" t="s">
        <v>5697</v>
      </c>
      <c r="H28" s="38" t="s">
        <v>5659</v>
      </c>
      <c r="I28" s="36">
        <v>0.0129596245255263</v>
      </c>
    </row>
    <row r="29" s="24" customFormat="1" spans="2:9">
      <c r="B29" s="37" t="s">
        <v>3989</v>
      </c>
      <c r="C29" s="38" t="s">
        <v>32</v>
      </c>
      <c r="D29" s="38" t="s">
        <v>5698</v>
      </c>
      <c r="E29" s="36">
        <v>1.32354020760839</v>
      </c>
      <c r="F29" s="37" t="s">
        <v>5699</v>
      </c>
      <c r="G29" s="38" t="s">
        <v>5700</v>
      </c>
      <c r="H29" s="38" t="s">
        <v>5663</v>
      </c>
      <c r="I29" s="36">
        <v>0.265806387271295</v>
      </c>
    </row>
    <row r="30" s="24" customFormat="1" spans="2:9">
      <c r="B30" s="37" t="s">
        <v>5701</v>
      </c>
      <c r="C30" s="38" t="s">
        <v>5702</v>
      </c>
      <c r="D30" s="38" t="s">
        <v>5703</v>
      </c>
      <c r="E30" s="36">
        <v>0.0886917960032535</v>
      </c>
      <c r="F30" s="37" t="s">
        <v>5704</v>
      </c>
      <c r="G30" s="38" t="s">
        <v>5705</v>
      </c>
      <c r="H30" s="38" t="s">
        <v>5693</v>
      </c>
      <c r="I30" s="36">
        <v>0.00166605383652988</v>
      </c>
    </row>
    <row r="31" s="24" customFormat="1" spans="2:9">
      <c r="B31" s="37" t="s">
        <v>5706</v>
      </c>
      <c r="C31" s="38" t="s">
        <v>5707</v>
      </c>
      <c r="D31" s="38" t="s">
        <v>5609</v>
      </c>
      <c r="E31" s="36">
        <v>0.00478057175638005</v>
      </c>
      <c r="F31" s="37" t="s">
        <v>5708</v>
      </c>
      <c r="G31" s="38" t="s">
        <v>5709</v>
      </c>
      <c r="H31" s="38" t="s">
        <v>5710</v>
      </c>
      <c r="I31" s="36">
        <v>1.35621000477854</v>
      </c>
    </row>
    <row r="32" s="25" customFormat="1" spans="2:9">
      <c r="B32" s="37" t="s">
        <v>3992</v>
      </c>
      <c r="C32" s="38" t="s">
        <v>5595</v>
      </c>
      <c r="D32" s="38" t="s">
        <v>5609</v>
      </c>
      <c r="E32" s="36">
        <v>0.12752352846173</v>
      </c>
      <c r="F32" s="37" t="s">
        <v>5711</v>
      </c>
      <c r="G32" s="38" t="s">
        <v>4046</v>
      </c>
      <c r="H32" s="38" t="s">
        <v>5651</v>
      </c>
      <c r="I32" s="36">
        <v>0.102824759532912</v>
      </c>
    </row>
    <row r="33" s="25" customFormat="1" spans="2:9">
      <c r="B33" s="37" t="s">
        <v>5712</v>
      </c>
      <c r="C33" s="38" t="s">
        <v>5713</v>
      </c>
      <c r="D33" s="38" t="s">
        <v>5714</v>
      </c>
      <c r="E33" s="36">
        <v>0.00322441630786594</v>
      </c>
      <c r="F33" s="37" t="s">
        <v>4022</v>
      </c>
      <c r="G33" s="38" t="s">
        <v>5597</v>
      </c>
      <c r="H33" s="38" t="s">
        <v>5609</v>
      </c>
      <c r="I33" s="36">
        <v>0.772364885697925</v>
      </c>
    </row>
    <row r="34" s="25" customFormat="1" spans="2:9">
      <c r="B34" s="37" t="s">
        <v>3994</v>
      </c>
      <c r="C34" s="38" t="s">
        <v>5715</v>
      </c>
      <c r="D34" s="38" t="s">
        <v>5625</v>
      </c>
      <c r="E34" s="36">
        <v>5.59161369715075e-5</v>
      </c>
      <c r="F34" s="37" t="s">
        <v>5716</v>
      </c>
      <c r="G34" s="38" t="s">
        <v>5717</v>
      </c>
      <c r="H34" s="38" t="s">
        <v>5718</v>
      </c>
      <c r="I34" s="36">
        <v>0.0404040404028381</v>
      </c>
    </row>
    <row r="35" s="25" customFormat="1" spans="2:9">
      <c r="B35" s="37" t="s">
        <v>5719</v>
      </c>
      <c r="C35" s="38" t="s">
        <v>5720</v>
      </c>
      <c r="D35" s="38" t="s">
        <v>5721</v>
      </c>
      <c r="E35" s="36">
        <v>0.334381060469576</v>
      </c>
      <c r="F35" s="37" t="s">
        <v>5722</v>
      </c>
      <c r="G35" s="38" t="s">
        <v>5723</v>
      </c>
      <c r="H35" s="38" t="s">
        <v>5609</v>
      </c>
      <c r="I35" s="36">
        <v>0.0266113151317816</v>
      </c>
    </row>
    <row r="36" s="25" customFormat="1" spans="2:9">
      <c r="B36" s="37" t="s">
        <v>5724</v>
      </c>
      <c r="C36" s="38" t="s">
        <v>5725</v>
      </c>
      <c r="D36" s="38" t="s">
        <v>5625</v>
      </c>
      <c r="E36" s="36">
        <v>0.0105769739279779</v>
      </c>
      <c r="F36" s="37" t="s">
        <v>5726</v>
      </c>
      <c r="G36" s="38" t="s">
        <v>5727</v>
      </c>
      <c r="H36" s="38" t="s">
        <v>5693</v>
      </c>
      <c r="I36" s="36">
        <v>0.000213545133661026</v>
      </c>
    </row>
    <row r="37" s="25" customFormat="1" spans="2:9">
      <c r="B37" s="37" t="s">
        <v>5728</v>
      </c>
      <c r="C37" s="38" t="s">
        <v>5729</v>
      </c>
      <c r="D37" s="38" t="s">
        <v>5637</v>
      </c>
      <c r="E37" s="36">
        <v>0.000763329643907657</v>
      </c>
      <c r="F37" s="37" t="s">
        <v>5730</v>
      </c>
      <c r="G37" s="38" t="s">
        <v>5731</v>
      </c>
      <c r="H37" s="38" t="s">
        <v>5693</v>
      </c>
      <c r="I37" s="36">
        <v>0.0086580086579212</v>
      </c>
    </row>
    <row r="38" s="25" customFormat="1" spans="2:9">
      <c r="B38" s="37" t="s">
        <v>5732</v>
      </c>
      <c r="C38" s="38" t="s">
        <v>5733</v>
      </c>
      <c r="D38" s="38" t="s">
        <v>5663</v>
      </c>
      <c r="E38" s="36">
        <v>7.27111440734963e-7</v>
      </c>
      <c r="F38" s="37" t="s">
        <v>4019</v>
      </c>
      <c r="G38" s="38" t="s">
        <v>27</v>
      </c>
      <c r="H38" s="38" t="s">
        <v>5734</v>
      </c>
      <c r="I38" s="36">
        <v>0.0299878421880772</v>
      </c>
    </row>
    <row r="39" s="24" customFormat="1" spans="2:9">
      <c r="B39" s="37" t="s">
        <v>5735</v>
      </c>
      <c r="C39" s="38" t="s">
        <v>5736</v>
      </c>
      <c r="D39" s="38" t="s">
        <v>5651</v>
      </c>
      <c r="E39" s="36">
        <v>0.00792141951840358</v>
      </c>
      <c r="F39" s="37" t="s">
        <v>5737</v>
      </c>
      <c r="G39" s="38" t="s">
        <v>5738</v>
      </c>
      <c r="H39" s="38" t="s">
        <v>5637</v>
      </c>
      <c r="I39" s="36">
        <v>0.339420269788217</v>
      </c>
    </row>
    <row r="40" s="24" customFormat="1" spans="2:9">
      <c r="B40" s="37" t="s">
        <v>5739</v>
      </c>
      <c r="C40" s="38" t="s">
        <v>5740</v>
      </c>
      <c r="D40" s="38" t="s">
        <v>5637</v>
      </c>
      <c r="E40" s="36">
        <v>1.41043723775376</v>
      </c>
      <c r="F40" s="37" t="s">
        <v>5741</v>
      </c>
      <c r="G40" s="38" t="s">
        <v>5742</v>
      </c>
      <c r="H40" s="38" t="s">
        <v>5743</v>
      </c>
      <c r="I40" s="36">
        <v>0.0214080191616404</v>
      </c>
    </row>
    <row r="41" s="24" customFormat="1" spans="2:9">
      <c r="B41" s="37" t="s">
        <v>4010</v>
      </c>
      <c r="C41" s="38" t="s">
        <v>5594</v>
      </c>
      <c r="D41" s="38" t="s">
        <v>5609</v>
      </c>
      <c r="E41" s="36">
        <v>0.00617319297009206</v>
      </c>
      <c r="F41" s="37" t="s">
        <v>5744</v>
      </c>
      <c r="G41" s="38" t="s">
        <v>5745</v>
      </c>
      <c r="H41" s="38" t="s">
        <v>5609</v>
      </c>
      <c r="I41" s="36">
        <v>0.0313617261516435</v>
      </c>
    </row>
    <row r="42" s="24" customFormat="1" spans="2:9">
      <c r="B42" s="37" t="s">
        <v>5746</v>
      </c>
      <c r="C42" s="38" t="s">
        <v>5747</v>
      </c>
      <c r="D42" s="38" t="s">
        <v>5748</v>
      </c>
      <c r="E42" s="36">
        <v>0.00772200772190511</v>
      </c>
      <c r="F42" s="37" t="s">
        <v>4015</v>
      </c>
      <c r="G42" s="38" t="s">
        <v>31</v>
      </c>
      <c r="H42" s="38" t="s">
        <v>5748</v>
      </c>
      <c r="I42" s="36">
        <v>0.000380952380952127</v>
      </c>
    </row>
    <row r="43" s="24" customFormat="1" spans="2:9">
      <c r="B43" s="37" t="s">
        <v>5749</v>
      </c>
      <c r="C43" s="38" t="s">
        <v>5750</v>
      </c>
      <c r="D43" s="38" t="s">
        <v>5751</v>
      </c>
      <c r="E43" s="36">
        <v>0.000248188705056028</v>
      </c>
      <c r="F43" s="37" t="s">
        <v>5752</v>
      </c>
      <c r="G43" s="38" t="s">
        <v>5753</v>
      </c>
      <c r="H43" s="38" t="s">
        <v>5754</v>
      </c>
      <c r="I43" s="36">
        <v>0.0222974389154652</v>
      </c>
    </row>
    <row r="44" s="24" customFormat="1" spans="2:9">
      <c r="B44" s="37" t="s">
        <v>5755</v>
      </c>
      <c r="C44" s="38" t="s">
        <v>4040</v>
      </c>
      <c r="D44" s="38" t="s">
        <v>5609</v>
      </c>
      <c r="E44" s="36">
        <v>0.000646457705781283</v>
      </c>
      <c r="F44" s="37" t="s">
        <v>5756</v>
      </c>
      <c r="G44" s="38" t="s">
        <v>5757</v>
      </c>
      <c r="H44" s="38" t="s">
        <v>5748</v>
      </c>
      <c r="I44" s="36">
        <v>0.000272851296043793</v>
      </c>
    </row>
    <row r="45" s="24" customFormat="1" spans="2:9">
      <c r="B45" s="37" t="s">
        <v>5758</v>
      </c>
      <c r="C45" s="38" t="s">
        <v>5759</v>
      </c>
      <c r="D45" s="38" t="s">
        <v>5637</v>
      </c>
      <c r="E45" s="36">
        <v>3.24780770728086</v>
      </c>
      <c r="F45" s="37" t="s">
        <v>5760</v>
      </c>
      <c r="G45" s="38" t="s">
        <v>5761</v>
      </c>
      <c r="H45" s="38" t="s">
        <v>5622</v>
      </c>
      <c r="I45" s="36">
        <v>0.0249128051812758</v>
      </c>
    </row>
    <row r="46" s="24" customFormat="1" spans="2:9">
      <c r="B46" s="37" t="s">
        <v>5762</v>
      </c>
      <c r="C46" s="38" t="s">
        <v>5763</v>
      </c>
      <c r="D46" s="38" t="s">
        <v>5764</v>
      </c>
      <c r="E46" s="36">
        <v>0.00205979571071294</v>
      </c>
      <c r="F46" s="37" t="s">
        <v>5765</v>
      </c>
      <c r="G46" s="38" t="s">
        <v>5766</v>
      </c>
      <c r="H46" s="38" t="s">
        <v>5767</v>
      </c>
      <c r="I46" s="36">
        <v>8.29129646027989e-5</v>
      </c>
    </row>
    <row r="47" s="24" customFormat="1" spans="2:9">
      <c r="B47" s="37" t="s">
        <v>5768</v>
      </c>
      <c r="C47" s="38" t="s">
        <v>5769</v>
      </c>
      <c r="D47" s="38" t="s">
        <v>5770</v>
      </c>
      <c r="E47" s="36">
        <v>4.45861292551848e-5</v>
      </c>
      <c r="F47" s="37" t="s">
        <v>5771</v>
      </c>
      <c r="G47" s="38" t="s">
        <v>5772</v>
      </c>
      <c r="H47" s="38" t="s">
        <v>5773</v>
      </c>
      <c r="I47" s="36">
        <v>4.0238054616294e-6</v>
      </c>
    </row>
    <row r="48" s="24" customFormat="1" spans="2:9">
      <c r="B48" s="37" t="s">
        <v>5774</v>
      </c>
      <c r="C48" s="38" t="s">
        <v>5775</v>
      </c>
      <c r="D48" s="38" t="s">
        <v>5693</v>
      </c>
      <c r="E48" s="36">
        <v>1.1166945840313e-5</v>
      </c>
      <c r="F48" s="37" t="s">
        <v>4017</v>
      </c>
      <c r="G48" s="38" t="s">
        <v>28</v>
      </c>
      <c r="H48" s="38" t="s">
        <v>5776</v>
      </c>
      <c r="I48" s="36">
        <v>3.80372765309995e-5</v>
      </c>
    </row>
    <row r="49" s="24" customFormat="1" spans="2:9">
      <c r="B49" s="37" t="s">
        <v>5777</v>
      </c>
      <c r="C49" s="38" t="s">
        <v>5778</v>
      </c>
      <c r="D49" s="38" t="s">
        <v>5625</v>
      </c>
      <c r="E49" s="36">
        <v>0.00297397769514207</v>
      </c>
      <c r="F49" s="37" t="s">
        <v>5779</v>
      </c>
      <c r="G49" s="38" t="s">
        <v>5780</v>
      </c>
      <c r="H49" s="38" t="s">
        <v>5665</v>
      </c>
      <c r="I49" s="36">
        <v>0.00172330599021657</v>
      </c>
    </row>
    <row r="50" s="24" customFormat="1" spans="2:9">
      <c r="B50" s="37" t="s">
        <v>5781</v>
      </c>
      <c r="C50" s="38" t="s">
        <v>5782</v>
      </c>
      <c r="D50" s="38" t="s">
        <v>5637</v>
      </c>
      <c r="E50" s="36">
        <v>0.155597220993673</v>
      </c>
      <c r="F50" s="37" t="s">
        <v>5783</v>
      </c>
      <c r="G50" s="38" t="s">
        <v>5784</v>
      </c>
      <c r="H50" s="38" t="s">
        <v>5663</v>
      </c>
      <c r="I50" s="36">
        <v>0.00419146617482205</v>
      </c>
    </row>
    <row r="51" s="24" customFormat="1" spans="2:9">
      <c r="B51" s="37" t="s">
        <v>5785</v>
      </c>
      <c r="C51" s="38" t="s">
        <v>5786</v>
      </c>
      <c r="D51" s="38" t="s">
        <v>5606</v>
      </c>
      <c r="E51" s="36">
        <v>0.106545063250582</v>
      </c>
      <c r="F51" s="37" t="s">
        <v>4021</v>
      </c>
      <c r="G51" s="38" t="s">
        <v>35</v>
      </c>
      <c r="H51" s="38" t="s">
        <v>5787</v>
      </c>
      <c r="I51" s="36">
        <v>0.0608443388740811</v>
      </c>
    </row>
    <row r="52" s="24" customFormat="1" spans="2:9">
      <c r="B52" s="37" t="s">
        <v>5788</v>
      </c>
      <c r="C52" s="38" t="s">
        <v>5789</v>
      </c>
      <c r="D52" s="38" t="s">
        <v>5690</v>
      </c>
      <c r="E52" s="36">
        <v>0.0569151963483349</v>
      </c>
      <c r="F52" s="37" t="s">
        <v>5790</v>
      </c>
      <c r="G52" s="38" t="s">
        <v>5791</v>
      </c>
      <c r="H52" s="38" t="s">
        <v>5634</v>
      </c>
      <c r="I52" s="36">
        <v>0.0553238102701479</v>
      </c>
    </row>
    <row r="53" s="24" customFormat="1" ht="15.15" spans="2:9">
      <c r="B53" s="39" t="s">
        <v>5792</v>
      </c>
      <c r="C53" s="40" t="s">
        <v>5793</v>
      </c>
      <c r="D53" s="40" t="s">
        <v>5637</v>
      </c>
      <c r="E53" s="41">
        <v>0.0185099490982324</v>
      </c>
      <c r="F53" s="39"/>
      <c r="G53" s="40"/>
      <c r="H53" s="40"/>
      <c r="I53" s="41"/>
    </row>
    <row r="54" s="24" customFormat="1" spans="2:9">
      <c r="B54" s="42"/>
      <c r="C54" s="43"/>
      <c r="D54" s="43"/>
      <c r="E54" s="44"/>
      <c r="F54" s="42"/>
      <c r="G54" s="43"/>
      <c r="H54" s="43"/>
      <c r="I54" s="47"/>
    </row>
    <row r="55" s="24" customFormat="1" ht="16.5" customHeight="1" spans="2:9">
      <c r="B55" s="45" t="s">
        <v>5794</v>
      </c>
      <c r="C55" s="45"/>
      <c r="D55" s="45"/>
      <c r="E55" s="45"/>
      <c r="F55" s="42"/>
      <c r="G55" s="43"/>
      <c r="H55" s="43"/>
      <c r="I55" s="48"/>
    </row>
    <row r="56" s="24" customFormat="1" ht="39" customHeight="1" spans="2:9">
      <c r="B56" s="46" t="s">
        <v>5795</v>
      </c>
      <c r="C56" s="46"/>
      <c r="D56" s="46"/>
      <c r="E56" s="46"/>
      <c r="F56" s="46"/>
      <c r="G56" s="46"/>
      <c r="H56" s="46"/>
      <c r="I56" s="46"/>
    </row>
    <row r="57" s="24" customFormat="1" ht="15" customHeight="1" spans="2:9">
      <c r="B57" s="45" t="s">
        <v>5796</v>
      </c>
      <c r="C57" s="45"/>
      <c r="D57" s="45"/>
      <c r="E57" s="45"/>
      <c r="F57" s="45"/>
      <c r="G57" s="45"/>
      <c r="H57" s="45"/>
      <c r="I57" s="45"/>
    </row>
    <row r="58" s="24" customFormat="1" ht="15.95" customHeight="1" spans="2:9">
      <c r="B58" s="45" t="s">
        <v>5797</v>
      </c>
      <c r="C58" s="45"/>
      <c r="D58" s="45"/>
      <c r="E58" s="45"/>
      <c r="F58" s="45"/>
      <c r="G58" s="45"/>
      <c r="H58" s="45"/>
      <c r="I58" s="45"/>
    </row>
    <row r="59" s="24" customFormat="1" ht="27.75" customHeight="1" spans="2:9">
      <c r="B59" s="46"/>
      <c r="C59" s="46"/>
      <c r="D59" s="46"/>
      <c r="E59" s="46"/>
      <c r="F59" s="46"/>
      <c r="G59" s="46"/>
      <c r="H59" s="46"/>
      <c r="I59" s="46"/>
    </row>
    <row r="60" s="24" customFormat="1" ht="27.75" customHeight="1" spans="2:9">
      <c r="B60" s="46"/>
      <c r="C60" s="46"/>
      <c r="D60" s="46"/>
      <c r="E60" s="46"/>
      <c r="F60" s="46"/>
      <c r="G60" s="46"/>
      <c r="H60" s="46"/>
      <c r="I60" s="46"/>
    </row>
    <row r="61" s="24" customFormat="1" ht="29.25" customHeight="1" spans="5:9">
      <c r="E61" s="26"/>
      <c r="F61" s="46"/>
      <c r="G61" s="46"/>
      <c r="H61" s="46"/>
      <c r="I61" s="46"/>
    </row>
  </sheetData>
  <mergeCells count="7">
    <mergeCell ref="B2:I2"/>
    <mergeCell ref="B3:I3"/>
    <mergeCell ref="B6:C6"/>
    <mergeCell ref="F6:G6"/>
    <mergeCell ref="B56:I56"/>
    <mergeCell ref="B57:I57"/>
    <mergeCell ref="B58:I58"/>
  </mergeCells>
  <pageMargins left="0.708661417322835" right="0.708661417322835" top="0.748031496062992" bottom="0.748031496062992" header="0.31496062992126" footer="0.31496062992126"/>
  <pageSetup paperSize="9" scale="81"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74"/>
  <sheetViews>
    <sheetView topLeftCell="A340" workbookViewId="0">
      <selection activeCell="O374" sqref="O374"/>
    </sheetView>
  </sheetViews>
  <sheetFormatPr defaultColWidth="8.72222222222222" defaultRowHeight="14.4"/>
  <cols>
    <col min="1" max="1" width="14.5"/>
    <col min="15" max="15" width="21.537037037037" customWidth="1"/>
    <col min="17" max="17" width="23.75" customWidth="1"/>
  </cols>
  <sheetData>
    <row r="1" spans="1:1">
      <c r="A1" s="3">
        <v>45597</v>
      </c>
    </row>
    <row r="3" spans="15:15">
      <c r="O3">
        <v>15705</v>
      </c>
    </row>
    <row r="4" spans="15:15">
      <c r="O4" s="4">
        <f>1/O3</f>
        <v>6.36739891754218e-5</v>
      </c>
    </row>
    <row r="5" spans="15:15">
      <c r="O5" s="5">
        <v>6.36739891754218e-5</v>
      </c>
    </row>
    <row r="7" spans="15:15">
      <c r="O7">
        <v>2205.88</v>
      </c>
    </row>
    <row r="8" spans="15:15">
      <c r="O8">
        <f>1/O7</f>
        <v>0.000453333816889405</v>
      </c>
    </row>
    <row r="9" spans="15:15">
      <c r="O9">
        <v>0.000453333816889405</v>
      </c>
    </row>
    <row r="11" spans="1:1">
      <c r="A11" s="3">
        <v>45625</v>
      </c>
    </row>
    <row r="12" spans="15:15">
      <c r="O12">
        <v>2187.57</v>
      </c>
    </row>
    <row r="13" spans="15:15">
      <c r="O13" s="6">
        <f>1/O12</f>
        <v>0.000457128229039528</v>
      </c>
    </row>
    <row r="16" spans="15:15">
      <c r="O16">
        <v>15864</v>
      </c>
    </row>
    <row r="17" spans="15:15">
      <c r="O17" s="6">
        <f>1/O16</f>
        <v>6.30358043368633e-5</v>
      </c>
    </row>
    <row r="21" spans="1:1">
      <c r="A21" s="3">
        <v>45628</v>
      </c>
    </row>
    <row r="22" spans="15:15">
      <c r="O22">
        <v>2193.75</v>
      </c>
    </row>
    <row r="23" spans="15:17">
      <c r="O23">
        <f>1/O22</f>
        <v>0.000455840455840456</v>
      </c>
      <c r="Q23" s="7">
        <v>0.000455840455840456</v>
      </c>
    </row>
    <row r="26" spans="15:15">
      <c r="O26">
        <v>15856</v>
      </c>
    </row>
    <row r="27" spans="15:15">
      <c r="O27" s="6">
        <f>1/O26</f>
        <v>6.30676084762866e-5</v>
      </c>
    </row>
    <row r="30" spans="1:1">
      <c r="A30" s="3">
        <v>45657</v>
      </c>
    </row>
    <row r="31" spans="15:15">
      <c r="O31">
        <v>2214.17</v>
      </c>
    </row>
    <row r="32" spans="15:15">
      <c r="O32">
        <f>1/O31</f>
        <v>0.000451636504875416</v>
      </c>
    </row>
    <row r="35" spans="15:15">
      <c r="O35">
        <v>16162</v>
      </c>
    </row>
    <row r="36" spans="15:15">
      <c r="O36">
        <f>1/O35</f>
        <v>6.18735305036505e-5</v>
      </c>
    </row>
    <row r="39" spans="1:1">
      <c r="A39" s="3">
        <v>45293</v>
      </c>
    </row>
    <row r="40" spans="15:15">
      <c r="O40">
        <v>2213.49</v>
      </c>
    </row>
    <row r="41" spans="15:15">
      <c r="O41">
        <f>1/O40</f>
        <v>0.000451775250848208</v>
      </c>
    </row>
    <row r="44" spans="15:15">
      <c r="O44">
        <v>16157</v>
      </c>
    </row>
    <row r="45" spans="15:15">
      <c r="O45">
        <f>1/O44</f>
        <v>6.18926780961812e-5</v>
      </c>
    </row>
    <row r="48" spans="1:1">
      <c r="A48" s="3">
        <v>45674</v>
      </c>
    </row>
    <row r="50" spans="15:15">
      <c r="O50">
        <v>2233.88</v>
      </c>
    </row>
    <row r="51" spans="15:15">
      <c r="O51">
        <f>1/O50</f>
        <v>0.00044765161960356</v>
      </c>
    </row>
    <row r="53" spans="15:15">
      <c r="O53">
        <v>16378</v>
      </c>
    </row>
    <row r="54" spans="15:15">
      <c r="O54">
        <f>1/O53</f>
        <v>6.10575161802418e-5</v>
      </c>
    </row>
    <row r="58" spans="1:1">
      <c r="A58" s="3">
        <v>45693</v>
      </c>
    </row>
    <row r="59" spans="15:15">
      <c r="O59">
        <v>2256.83</v>
      </c>
    </row>
    <row r="60" spans="15:15">
      <c r="O60">
        <f>1/O59</f>
        <v>0.000443099391624535</v>
      </c>
    </row>
    <row r="63" spans="15:15">
      <c r="O63">
        <v>16365</v>
      </c>
    </row>
    <row r="64" spans="15:15">
      <c r="O64">
        <f>1/O63</f>
        <v>6.11060189428659e-5</v>
      </c>
    </row>
    <row r="67" spans="1:1">
      <c r="A67" s="3">
        <v>45716</v>
      </c>
    </row>
    <row r="69" spans="15:15">
      <c r="O69">
        <v>2260.87</v>
      </c>
    </row>
    <row r="70" spans="15:15">
      <c r="O70">
        <f>1/O69</f>
        <v>0.000442307607248537</v>
      </c>
    </row>
    <row r="73" spans="15:15">
      <c r="O73">
        <v>16431</v>
      </c>
    </row>
    <row r="74" spans="15:15">
      <c r="O74">
        <f>1/O73</f>
        <v>6.08605684377092e-5</v>
      </c>
    </row>
    <row r="77" customFormat="1" spans="1:15">
      <c r="A77" s="3">
        <v>45719</v>
      </c>
      <c r="O77" s="8"/>
    </row>
    <row r="78" customFormat="1" spans="15:15">
      <c r="O78" s="8"/>
    </row>
    <row r="79" customFormat="1" spans="15:15">
      <c r="O79" s="8">
        <v>2275.47</v>
      </c>
    </row>
    <row r="80" customFormat="1" spans="15:15">
      <c r="O80" s="9">
        <f>1/O79</f>
        <v>0.000439469648028759</v>
      </c>
    </row>
    <row r="81" customFormat="1" spans="15:15">
      <c r="O81" s="8"/>
    </row>
    <row r="82" customFormat="1" spans="15:15">
      <c r="O82" s="8"/>
    </row>
    <row r="83" customFormat="1" spans="15:15">
      <c r="O83" s="8">
        <v>16575.01</v>
      </c>
    </row>
    <row r="84" customFormat="1" spans="15:15">
      <c r="O84" s="10">
        <f>1/O83</f>
        <v>6.03317886384382e-5</v>
      </c>
    </row>
    <row r="87" spans="1:1">
      <c r="A87" s="3">
        <v>45747</v>
      </c>
    </row>
    <row r="88" spans="15:15">
      <c r="O88">
        <v>2283.74</v>
      </c>
    </row>
    <row r="89" spans="15:15">
      <c r="O89" s="9">
        <f>1/O88</f>
        <v>0.000437878217310202</v>
      </c>
    </row>
    <row r="92" spans="15:15">
      <c r="O92">
        <v>16588</v>
      </c>
    </row>
    <row r="93" spans="15:15">
      <c r="O93" s="4">
        <f>1/O92</f>
        <v>6.02845430431637e-5</v>
      </c>
    </row>
    <row r="96" spans="1:1">
      <c r="A96" s="3">
        <v>45777</v>
      </c>
    </row>
    <row r="98" spans="15:15">
      <c r="O98">
        <v>2311.96</v>
      </c>
    </row>
    <row r="99" spans="15:15">
      <c r="O99" s="9">
        <f>1/O98</f>
        <v>0.000432533434834513</v>
      </c>
    </row>
    <row r="102" spans="15:15">
      <c r="O102">
        <v>16787</v>
      </c>
    </row>
    <row r="103" spans="15:15">
      <c r="O103" s="4">
        <f>1/O102</f>
        <v>5.95699052838506e-5</v>
      </c>
    </row>
    <row r="105" spans="1:1">
      <c r="A105" s="3">
        <v>45783</v>
      </c>
    </row>
    <row r="107" spans="15:15">
      <c r="O107">
        <v>2258.32</v>
      </c>
    </row>
    <row r="108" spans="15:15">
      <c r="O108" s="9">
        <f>1/O107</f>
        <v>0.000442807042403202</v>
      </c>
    </row>
    <row r="111" spans="15:15">
      <c r="O111">
        <v>16421</v>
      </c>
    </row>
    <row r="112" spans="15:15">
      <c r="O112" s="4">
        <f>1/O111</f>
        <v>6.08976310821509e-5</v>
      </c>
    </row>
    <row r="115" spans="1:1">
      <c r="A115" s="3">
        <v>45805</v>
      </c>
    </row>
    <row r="117" spans="15:15">
      <c r="O117">
        <v>2259.37</v>
      </c>
    </row>
    <row r="118" spans="15:15">
      <c r="O118" s="9">
        <f>1/O117</f>
        <v>0.000442601256102365</v>
      </c>
    </row>
    <row r="121" spans="15:15">
      <c r="O121">
        <v>16255</v>
      </c>
    </row>
    <row r="122" spans="15:15">
      <c r="O122" s="4">
        <f>1/O121</f>
        <v>6.15195324515534e-5</v>
      </c>
    </row>
    <row r="125" customFormat="1" spans="1:1">
      <c r="A125" s="3">
        <v>45811</v>
      </c>
    </row>
    <row r="126" customFormat="1"/>
    <row r="127" customFormat="1" spans="15:15">
      <c r="O127">
        <v>2263.55</v>
      </c>
    </row>
    <row r="128" customFormat="1" spans="15:15">
      <c r="O128" s="9">
        <f>1/O127</f>
        <v>0.000441783923483024</v>
      </c>
    </row>
    <row r="129" customFormat="1"/>
    <row r="130" customFormat="1"/>
    <row r="131" customFormat="1" spans="15:15">
      <c r="O131">
        <v>16297</v>
      </c>
    </row>
    <row r="132" customFormat="1" spans="15:15">
      <c r="O132" s="4">
        <f>1/O131</f>
        <v>6.13609866846659e-5</v>
      </c>
    </row>
    <row r="135" spans="1:1">
      <c r="A135" s="3">
        <v>45838</v>
      </c>
    </row>
    <row r="137" spans="15:15">
      <c r="O137" s="11">
        <v>2264.87</v>
      </c>
    </row>
    <row r="138" spans="15:15">
      <c r="O138" s="9">
        <f>1/O137</f>
        <v>0.000441526445226437</v>
      </c>
    </row>
    <row r="141" spans="15:15">
      <c r="O141" s="11">
        <v>16233</v>
      </c>
    </row>
    <row r="142" spans="15:15">
      <c r="O142" s="4">
        <f>1/O141</f>
        <v>6.16029076572414e-5</v>
      </c>
    </row>
    <row r="145" spans="1:1">
      <c r="A145" s="3">
        <v>45839</v>
      </c>
    </row>
    <row r="148" spans="15:15">
      <c r="O148" s="11">
        <v>2265.19</v>
      </c>
    </row>
    <row r="149" spans="15:15">
      <c r="O149" s="9">
        <f>1/O148</f>
        <v>0.000441464071446545</v>
      </c>
    </row>
    <row r="152" spans="15:15">
      <c r="O152" s="11">
        <v>16231</v>
      </c>
    </row>
    <row r="153" spans="15:15">
      <c r="O153" s="4">
        <f>1/O152</f>
        <v>6.16104984289323e-5</v>
      </c>
    </row>
    <row r="156" spans="1:1">
      <c r="A156" s="3">
        <v>45869</v>
      </c>
    </row>
    <row r="158" spans="15:15">
      <c r="O158">
        <v>2282.6</v>
      </c>
    </row>
    <row r="159" spans="15:15">
      <c r="O159" s="9">
        <f>1/O158</f>
        <v>0.000438096907035836</v>
      </c>
    </row>
    <row r="161" spans="15:15">
      <c r="O161">
        <v>16387</v>
      </c>
    </row>
    <row r="162" spans="15:15">
      <c r="O162" s="4">
        <f>1/O161</f>
        <v>6.10239824250931e-5</v>
      </c>
    </row>
    <row r="165" spans="1:1">
      <c r="A165" s="3">
        <v>45870</v>
      </c>
    </row>
    <row r="167" spans="15:15">
      <c r="O167">
        <v>2288.48</v>
      </c>
    </row>
    <row r="168" spans="15:15">
      <c r="O168" s="9">
        <f>1/O167</f>
        <v>0.000436971264769629</v>
      </c>
    </row>
    <row r="170" spans="15:15">
      <c r="O170">
        <v>16459</v>
      </c>
    </row>
    <row r="171" spans="15:15">
      <c r="O171" s="4">
        <f>1/O170</f>
        <v>6.07570326265265e-5</v>
      </c>
    </row>
    <row r="175" spans="1:1">
      <c r="A175" s="3">
        <v>45898</v>
      </c>
    </row>
    <row r="177" spans="15:15">
      <c r="O177">
        <v>2291.19</v>
      </c>
    </row>
    <row r="178" spans="15:15">
      <c r="O178" s="9">
        <f>1/O177</f>
        <v>0.000436454418882764</v>
      </c>
    </row>
    <row r="180" spans="15:15">
      <c r="O180">
        <v>16356</v>
      </c>
    </row>
    <row r="181" spans="15:15">
      <c r="O181" s="4">
        <f>1/O180</f>
        <v>6.11396429444852e-5</v>
      </c>
    </row>
    <row r="185" spans="1:1">
      <c r="A185" s="3">
        <v>45901</v>
      </c>
    </row>
    <row r="187" spans="15:15">
      <c r="O187" s="11">
        <v>2308.73</v>
      </c>
    </row>
    <row r="188" spans="15:15">
      <c r="O188" s="9">
        <f>1/O187</f>
        <v>0.000433138565358444</v>
      </c>
    </row>
    <row r="190" spans="15:15">
      <c r="O190" s="11">
        <v>16461</v>
      </c>
    </row>
    <row r="191" spans="15:15">
      <c r="O191" s="4">
        <f>1/O190</f>
        <v>6.07496506895085e-5</v>
      </c>
    </row>
    <row r="195" spans="1:1">
      <c r="A195" s="3">
        <v>45930</v>
      </c>
    </row>
    <row r="197" spans="15:15">
      <c r="O197" s="11">
        <v>2343.46</v>
      </c>
    </row>
    <row r="198" spans="15:15">
      <c r="O198" s="9">
        <f>1/O197</f>
        <v>0.000426719466088604</v>
      </c>
    </row>
    <row r="200" spans="15:15">
      <c r="O200" s="11">
        <v>16680</v>
      </c>
    </row>
    <row r="201" spans="15:15">
      <c r="O201" s="4">
        <f>1/O200</f>
        <v>5.99520383693046e-5</v>
      </c>
    </row>
    <row r="204" spans="1:1">
      <c r="A204" s="3">
        <v>45939</v>
      </c>
    </row>
    <row r="206" spans="15:15">
      <c r="O206" s="11">
        <v>2332.45</v>
      </c>
    </row>
    <row r="207" spans="15:15">
      <c r="O207" s="9">
        <f>1/O206</f>
        <v>0.000428733734913932</v>
      </c>
    </row>
    <row r="209" spans="15:15">
      <c r="O209" s="11">
        <v>16606</v>
      </c>
    </row>
    <row r="210" spans="15:15">
      <c r="O210" s="4">
        <f>1/O209</f>
        <v>6.02191978802842e-5</v>
      </c>
    </row>
    <row r="212" spans="1:1">
      <c r="A212" s="3">
        <v>45961</v>
      </c>
    </row>
    <row r="214" spans="15:15">
      <c r="O214" s="13">
        <v>2341.01</v>
      </c>
    </row>
    <row r="215" spans="15:15">
      <c r="O215" s="9">
        <f>1/O214</f>
        <v>0.000427166052259495</v>
      </c>
    </row>
    <row r="218" spans="15:15">
      <c r="O218" s="13">
        <v>16640</v>
      </c>
    </row>
    <row r="219" spans="15:15">
      <c r="O219" s="4">
        <f>1/O218</f>
        <v>6.00961538461538e-5</v>
      </c>
    </row>
    <row r="221" spans="1:1">
      <c r="A221" s="3">
        <v>45964</v>
      </c>
    </row>
    <row r="223" spans="15:15">
      <c r="O223" s="13">
        <v>2337.06</v>
      </c>
    </row>
    <row r="224" spans="15:15">
      <c r="O224" s="9">
        <f>1/O223</f>
        <v>0.000427888030260241</v>
      </c>
    </row>
    <row r="226" spans="15:15">
      <c r="O226" s="13">
        <v>16625.01</v>
      </c>
    </row>
    <row r="227" spans="15:15">
      <c r="O227" s="9">
        <f>1/O226</f>
        <v>6.01503397591941e-5</v>
      </c>
    </row>
    <row r="230" spans="1:1">
      <c r="A230" s="3">
        <v>45989</v>
      </c>
    </row>
    <row r="232" spans="15:15">
      <c r="O232" s="11">
        <v>2350.49</v>
      </c>
    </row>
    <row r="233" spans="15:15">
      <c r="O233" s="9">
        <f>1/O232</f>
        <v>0.000425443205459287</v>
      </c>
    </row>
    <row r="236" spans="15:15">
      <c r="O236" s="11">
        <v>16644</v>
      </c>
    </row>
    <row r="237" spans="15:15">
      <c r="O237" s="9">
        <f>1/O236</f>
        <v>6.00817111271329e-5</v>
      </c>
    </row>
    <row r="239" spans="1:1">
      <c r="A239" s="12">
        <v>45992</v>
      </c>
    </row>
    <row r="241" spans="15:15">
      <c r="O241" s="14">
        <v>2353.93</v>
      </c>
    </row>
    <row r="242" spans="15:15">
      <c r="O242" s="15">
        <f>1/O241</f>
        <v>0.000424821468777746</v>
      </c>
    </row>
    <row r="243" spans="15:15">
      <c r="O243" s="16"/>
    </row>
    <row r="244" spans="15:15">
      <c r="O244" s="16"/>
    </row>
    <row r="245" spans="15:15">
      <c r="O245" s="17">
        <v>16661</v>
      </c>
    </row>
    <row r="246" spans="15:15">
      <c r="O246" s="15">
        <f>1/O245</f>
        <v>6.0020406938359e-5</v>
      </c>
    </row>
    <row r="249" spans="1:1">
      <c r="A249" s="12">
        <v>46022</v>
      </c>
    </row>
    <row r="252" spans="15:15">
      <c r="O252" s="13">
        <v>2400.67</v>
      </c>
    </row>
    <row r="253" spans="15:15">
      <c r="O253" s="15">
        <f>1/O252</f>
        <v>0.000416550379685671</v>
      </c>
    </row>
    <row r="255" spans="15:15">
      <c r="O255" s="13">
        <v>16782</v>
      </c>
    </row>
    <row r="256" spans="15:15">
      <c r="O256" s="15">
        <f>1/O255</f>
        <v>5.95876534382076e-5</v>
      </c>
    </row>
    <row r="259" spans="1:1">
      <c r="A259" s="18">
        <v>46027</v>
      </c>
    </row>
    <row r="261" spans="15:15">
      <c r="O261" s="11">
        <v>2391.44</v>
      </c>
    </row>
    <row r="262" spans="15:15">
      <c r="O262" s="15">
        <f>1/O261</f>
        <v>0.000418158097213394</v>
      </c>
    </row>
    <row r="265" spans="15:15">
      <c r="O265" s="11">
        <v>16725.01</v>
      </c>
    </row>
    <row r="266" spans="15:15">
      <c r="O266" s="15">
        <f>1/O265</f>
        <v>5.97906966871769e-5</v>
      </c>
    </row>
    <row r="268" spans="1:1">
      <c r="A268" s="18">
        <v>46052</v>
      </c>
    </row>
    <row r="270" spans="15:15">
      <c r="O270" s="13">
        <v>2416.31</v>
      </c>
    </row>
    <row r="271" spans="15:15">
      <c r="O271" s="15">
        <f>1/O270</f>
        <v>0.000413854182617297</v>
      </c>
    </row>
    <row r="273" spans="15:15">
      <c r="O273" s="13"/>
    </row>
    <row r="274" spans="15:15">
      <c r="O274" s="13">
        <v>16786</v>
      </c>
    </row>
    <row r="275" spans="15:15">
      <c r="O275" s="15">
        <f>1/O274</f>
        <v>5.95734540688669e-5</v>
      </c>
    </row>
    <row r="278" spans="1:1">
      <c r="A278" s="18">
        <v>46055</v>
      </c>
    </row>
    <row r="280" spans="15:15">
      <c r="O280" s="11">
        <v>2417.15</v>
      </c>
    </row>
    <row r="281" spans="15:15">
      <c r="O281" s="15">
        <f>1/O280</f>
        <v>0.000413710361376001</v>
      </c>
    </row>
    <row r="284" spans="15:15">
      <c r="O284" s="11">
        <v>16796</v>
      </c>
    </row>
    <row r="285" spans="15:15">
      <c r="O285" s="15">
        <f>1/O284</f>
        <v>5.95379852345797e-5</v>
      </c>
    </row>
    <row r="288" spans="1:1">
      <c r="A288" s="19">
        <v>46080</v>
      </c>
    </row>
    <row r="290" spans="15:15">
      <c r="O290" s="11">
        <v>2450.58</v>
      </c>
    </row>
    <row r="291" spans="15:15">
      <c r="O291" s="15">
        <f>1/O290</f>
        <v>0.000408066661769867</v>
      </c>
    </row>
    <row r="293" spans="15:15">
      <c r="O293" s="11"/>
    </row>
    <row r="294" spans="15:15">
      <c r="O294" s="11">
        <v>16758</v>
      </c>
    </row>
    <row r="295" spans="15:15">
      <c r="O295" s="15">
        <f>1/O294</f>
        <v>5.96729920038191e-5</v>
      </c>
    </row>
    <row r="298" spans="1:1">
      <c r="A298" s="18">
        <v>46083</v>
      </c>
    </row>
    <row r="300" spans="15:15">
      <c r="O300" s="11">
        <v>2447.79</v>
      </c>
    </row>
    <row r="301" spans="15:15">
      <c r="O301" s="15">
        <f>1/O300</f>
        <v>0.000408531777644324</v>
      </c>
    </row>
    <row r="302" spans="15:15">
      <c r="O302" s="11"/>
    </row>
    <row r="303" spans="15:15">
      <c r="O303" s="11"/>
    </row>
    <row r="304" spans="15:15">
      <c r="O304" s="11">
        <v>16779</v>
      </c>
    </row>
    <row r="305" spans="15:15">
      <c r="O305" s="15">
        <f>1/O304</f>
        <v>5.95983074080696e-5</v>
      </c>
    </row>
    <row r="308" spans="1:1">
      <c r="A308" s="18">
        <v>46112</v>
      </c>
    </row>
    <row r="310" spans="15:15">
      <c r="O310" s="11">
        <v>2458.64</v>
      </c>
    </row>
    <row r="311" spans="15:15">
      <c r="O311" s="15">
        <f>1/O310</f>
        <v>0.000406728923307194</v>
      </c>
    </row>
    <row r="314" spans="15:15">
      <c r="O314" s="11">
        <v>16993</v>
      </c>
    </row>
    <row r="315" spans="15:15">
      <c r="O315" s="15">
        <f>1/O314</f>
        <v>5.88477608426999e-5</v>
      </c>
    </row>
    <row r="318" spans="1:1">
      <c r="A318" s="18">
        <v>46113</v>
      </c>
    </row>
    <row r="320" spans="15:15">
      <c r="O320" s="11">
        <v>2461.19</v>
      </c>
    </row>
    <row r="321" spans="15:17">
      <c r="O321" s="15">
        <f>1/O320</f>
        <v>0.000406307517908004</v>
      </c>
      <c r="Q321" s="20"/>
    </row>
    <row r="322" spans="17:17">
      <c r="Q322" s="21"/>
    </row>
    <row r="323" spans="17:17">
      <c r="Q323" s="21"/>
    </row>
    <row r="324" spans="15:17">
      <c r="O324" s="11">
        <v>16999</v>
      </c>
      <c r="Q324" s="21"/>
    </row>
    <row r="325" spans="15:17">
      <c r="O325" s="15">
        <f>1/O324</f>
        <v>5.88269898229308e-5</v>
      </c>
      <c r="Q325" s="21"/>
    </row>
    <row r="326" spans="17:17">
      <c r="Q326" s="21"/>
    </row>
    <row r="327" spans="1:17">
      <c r="A327" s="18">
        <v>46142</v>
      </c>
      <c r="Q327" s="21"/>
    </row>
    <row r="328" spans="17:17">
      <c r="Q328" s="21"/>
    </row>
    <row r="329" spans="15:17">
      <c r="O329" s="11">
        <v>2536.22</v>
      </c>
      <c r="Q329" s="21"/>
    </row>
    <row r="330" spans="15:17">
      <c r="O330" s="15">
        <f>1/O329</f>
        <v>0.000394287561804575</v>
      </c>
      <c r="Q330" s="20"/>
    </row>
    <row r="333" spans="15:15">
      <c r="O333" s="11">
        <v>17324</v>
      </c>
    </row>
    <row r="334" spans="15:17">
      <c r="O334" s="15">
        <f>1/O333</f>
        <v>5.77233895174325e-5</v>
      </c>
      <c r="Q334" s="22"/>
    </row>
    <row r="336" spans="1:1">
      <c r="A336" s="18">
        <v>46148</v>
      </c>
    </row>
    <row r="338" spans="15:15">
      <c r="O338" s="11">
        <v>2551.15</v>
      </c>
    </row>
    <row r="339" spans="15:15">
      <c r="O339" s="15">
        <f>1/O338</f>
        <v>0.000391980087411559</v>
      </c>
    </row>
    <row r="342" spans="15:15">
      <c r="O342" s="11">
        <v>17425.01</v>
      </c>
    </row>
    <row r="343" spans="15:15">
      <c r="O343" s="15">
        <f>1/O342</f>
        <v>5.73887762474742e-5</v>
      </c>
    </row>
    <row r="345" spans="1:1">
      <c r="A345" s="18">
        <v>46171</v>
      </c>
    </row>
    <row r="347" spans="15:15">
      <c r="O347" s="11">
        <v>2621.2</v>
      </c>
    </row>
    <row r="348" spans="15:15">
      <c r="O348" s="15">
        <f>1/O347</f>
        <v>0.000381504654356783</v>
      </c>
    </row>
    <row r="351" spans="15:15">
      <c r="O351" s="11">
        <v>17789</v>
      </c>
    </row>
    <row r="352" spans="15:17">
      <c r="O352" s="15">
        <f>1/O351</f>
        <v>5.62145145876665e-5</v>
      </c>
      <c r="Q352" s="23"/>
    </row>
    <row r="354" spans="1:1">
      <c r="A354" s="18">
        <v>46174</v>
      </c>
    </row>
    <row r="355" spans="2:2">
      <c r="B355" t="s">
        <v>5798</v>
      </c>
    </row>
    <row r="358" spans="1:1">
      <c r="A358" s="18">
        <v>46203</v>
      </c>
    </row>
    <row r="360" spans="15:15">
      <c r="O360" s="11">
        <v>2628.53</v>
      </c>
    </row>
    <row r="361" spans="15:15">
      <c r="O361" s="15">
        <f>1/O360</f>
        <v>0.000380440778686186</v>
      </c>
    </row>
    <row r="364" spans="15:15">
      <c r="O364" s="11">
        <v>17856</v>
      </c>
    </row>
    <row r="365" spans="15:15">
      <c r="O365" s="15">
        <f>1/O364</f>
        <v>5.60035842293907e-5</v>
      </c>
    </row>
    <row r="367" spans="1:1">
      <c r="A367" s="18">
        <v>46204</v>
      </c>
    </row>
    <row r="369" spans="15:15">
      <c r="O369" s="11">
        <v>2638.32</v>
      </c>
    </row>
    <row r="370" spans="15:15">
      <c r="O370" s="15">
        <f>1/O369</f>
        <v>0.000379029079110949</v>
      </c>
    </row>
    <row r="373" spans="15:15">
      <c r="O373" s="11">
        <v>17899</v>
      </c>
    </row>
    <row r="374" spans="15:15">
      <c r="O374" s="15">
        <f>1/O373</f>
        <v>5.5869042963294e-5</v>
      </c>
    </row>
  </sheetData>
  <pageMargins left="0.75" right="0.75" top="1" bottom="1" header="0.5" footer="0.5"/>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
  <sheetViews>
    <sheetView workbookViewId="0">
      <selection activeCell="N30" sqref="N30"/>
    </sheetView>
  </sheetViews>
  <sheetFormatPr defaultColWidth="9" defaultRowHeight="14.4" outlineLevelCol="6"/>
  <cols>
    <col min="2" max="2" width="14.8888888888889" customWidth="1"/>
    <col min="4" max="4" width="11.6666666666667" customWidth="1"/>
  </cols>
  <sheetData>
    <row r="1" spans="1:7">
      <c r="A1" t="s">
        <v>5799</v>
      </c>
      <c r="B1" t="s">
        <v>5800</v>
      </c>
      <c r="C1" t="s">
        <v>5801</v>
      </c>
      <c r="D1" t="s">
        <v>5802</v>
      </c>
      <c r="E1" t="s">
        <v>3964</v>
      </c>
      <c r="F1" t="s">
        <v>3967</v>
      </c>
      <c r="G1" t="s">
        <v>3971</v>
      </c>
    </row>
    <row r="2" spans="1:7">
      <c r="A2" t="s">
        <v>3977</v>
      </c>
      <c r="B2" t="s">
        <v>3979</v>
      </c>
      <c r="C2" t="s">
        <v>3980</v>
      </c>
      <c r="D2" t="str">
        <f>底稿!B2</f>
        <v>2026.06.30</v>
      </c>
      <c r="E2">
        <f>底稿!H59</f>
        <v>4.6987</v>
      </c>
      <c r="F2">
        <v>0</v>
      </c>
      <c r="G2">
        <v>0</v>
      </c>
    </row>
    <row r="3" spans="1:7">
      <c r="A3" t="s">
        <v>3977</v>
      </c>
      <c r="B3" t="s">
        <v>3979</v>
      </c>
      <c r="C3" t="s">
        <v>3980</v>
      </c>
      <c r="D3" t="str">
        <f>底稿!B60</f>
        <v>2026.07.01</v>
      </c>
      <c r="E3">
        <f>底稿!H2</f>
        <v>4.6804</v>
      </c>
      <c r="F3">
        <v>0</v>
      </c>
      <c r="G3">
        <v>0</v>
      </c>
    </row>
    <row r="4" spans="1:7">
      <c r="A4" t="s">
        <v>3977</v>
      </c>
      <c r="B4" t="s">
        <v>3980</v>
      </c>
      <c r="C4" t="s">
        <v>3979</v>
      </c>
      <c r="D4" t="str">
        <f t="shared" ref="D4:D33" si="0">D2</f>
        <v>2026.06.30</v>
      </c>
      <c r="E4" t="str">
        <f>"/"&amp;E2</f>
        <v>/4.6987</v>
      </c>
      <c r="F4">
        <v>0</v>
      </c>
      <c r="G4">
        <v>0</v>
      </c>
    </row>
    <row r="5" spans="1:7">
      <c r="A5" t="s">
        <v>3977</v>
      </c>
      <c r="B5" t="s">
        <v>3980</v>
      </c>
      <c r="C5" t="s">
        <v>3979</v>
      </c>
      <c r="D5" t="str">
        <f t="shared" si="0"/>
        <v>2026.07.01</v>
      </c>
      <c r="E5" t="str">
        <f>"/"&amp;E3</f>
        <v>/4.6804</v>
      </c>
      <c r="F5">
        <v>0</v>
      </c>
      <c r="G5">
        <v>0</v>
      </c>
    </row>
    <row r="6" spans="1:7">
      <c r="A6" t="s">
        <v>3977</v>
      </c>
      <c r="B6" t="s">
        <v>3980</v>
      </c>
      <c r="C6" t="s">
        <v>3987</v>
      </c>
      <c r="D6" t="str">
        <f t="shared" si="0"/>
        <v>2026.06.30</v>
      </c>
      <c r="E6" t="str">
        <f t="shared" ref="E6:E11" si="1">"/"&amp;E16</f>
        <v>/7.7574</v>
      </c>
      <c r="F6">
        <v>0</v>
      </c>
      <c r="G6">
        <v>0</v>
      </c>
    </row>
    <row r="7" spans="1:7">
      <c r="A7" t="s">
        <v>3977</v>
      </c>
      <c r="B7" t="s">
        <v>3980</v>
      </c>
      <c r="C7" t="s">
        <v>3987</v>
      </c>
      <c r="D7" t="str">
        <f t="shared" si="0"/>
        <v>2026.07.01</v>
      </c>
      <c r="E7" t="str">
        <f t="shared" si="1"/>
        <v>/7.7671</v>
      </c>
      <c r="F7">
        <v>0</v>
      </c>
      <c r="G7">
        <v>0</v>
      </c>
    </row>
    <row r="8" spans="1:7">
      <c r="A8" t="s">
        <v>3977</v>
      </c>
      <c r="B8" t="s">
        <v>3980</v>
      </c>
      <c r="C8" t="s">
        <v>3989</v>
      </c>
      <c r="D8" t="str">
        <f t="shared" si="0"/>
        <v>2026.06.30</v>
      </c>
      <c r="E8" t="str">
        <f t="shared" si="1"/>
        <v>/9.0076</v>
      </c>
      <c r="F8">
        <v>0</v>
      </c>
      <c r="G8">
        <v>0</v>
      </c>
    </row>
    <row r="9" spans="1:7">
      <c r="A9" t="s">
        <v>3977</v>
      </c>
      <c r="B9" t="s">
        <v>3980</v>
      </c>
      <c r="C9" t="s">
        <v>3989</v>
      </c>
      <c r="D9" t="str">
        <f t="shared" si="0"/>
        <v>2026.07.01</v>
      </c>
      <c r="E9" t="str">
        <f t="shared" si="1"/>
        <v>/9.0145</v>
      </c>
      <c r="F9">
        <v>0</v>
      </c>
      <c r="G9">
        <v>0</v>
      </c>
    </row>
    <row r="10" spans="1:7">
      <c r="A10" t="s">
        <v>3977</v>
      </c>
      <c r="B10" t="s">
        <v>3980</v>
      </c>
      <c r="C10" t="s">
        <v>3992</v>
      </c>
      <c r="D10" t="str">
        <f t="shared" si="0"/>
        <v>2026.06.30</v>
      </c>
      <c r="E10" t="str">
        <f t="shared" si="1"/>
        <v>/0.86784</v>
      </c>
      <c r="F10">
        <v>0</v>
      </c>
      <c r="G10">
        <v>0</v>
      </c>
    </row>
    <row r="11" spans="1:7">
      <c r="A11" t="s">
        <v>3977</v>
      </c>
      <c r="B11" t="s">
        <v>3980</v>
      </c>
      <c r="C11" t="s">
        <v>3992</v>
      </c>
      <c r="D11" t="str">
        <f t="shared" si="0"/>
        <v>2026.07.01</v>
      </c>
      <c r="E11" t="str">
        <f t="shared" si="1"/>
        <v>/0.86855</v>
      </c>
      <c r="F11">
        <v>0</v>
      </c>
      <c r="G11">
        <v>0</v>
      </c>
    </row>
    <row r="12" spans="1:7">
      <c r="A12" t="s">
        <v>3977</v>
      </c>
      <c r="B12" t="s">
        <v>3980</v>
      </c>
      <c r="C12" t="s">
        <v>3994</v>
      </c>
      <c r="D12" t="str">
        <f t="shared" si="0"/>
        <v>2026.06.30</v>
      </c>
      <c r="E12" s="1">
        <f>底稿!H66</f>
        <v>2.63832</v>
      </c>
      <c r="F12">
        <v>0</v>
      </c>
      <c r="G12">
        <v>0</v>
      </c>
    </row>
    <row r="13" spans="1:7">
      <c r="A13" t="s">
        <v>3977</v>
      </c>
      <c r="B13" t="s">
        <v>3980</v>
      </c>
      <c r="C13" t="s">
        <v>3994</v>
      </c>
      <c r="D13" t="str">
        <f t="shared" si="0"/>
        <v>2026.07.01</v>
      </c>
      <c r="E13" s="1">
        <f>底稿!H9</f>
        <v>2.62853</v>
      </c>
      <c r="F13">
        <v>0</v>
      </c>
      <c r="G13">
        <v>0</v>
      </c>
    </row>
    <row r="14" spans="1:7">
      <c r="A14" t="s">
        <v>3977</v>
      </c>
      <c r="B14" t="s">
        <v>3980</v>
      </c>
      <c r="C14" t="s">
        <v>3996</v>
      </c>
      <c r="D14" t="str">
        <f t="shared" si="0"/>
        <v>2026.06.30</v>
      </c>
      <c r="E14" t="str">
        <f>"/"&amp;E28</f>
        <v>/6.8067</v>
      </c>
      <c r="F14">
        <v>0</v>
      </c>
      <c r="G14">
        <v>0</v>
      </c>
    </row>
    <row r="15" spans="1:7">
      <c r="A15" t="s">
        <v>3977</v>
      </c>
      <c r="B15" t="s">
        <v>3980</v>
      </c>
      <c r="C15" t="s">
        <v>3996</v>
      </c>
      <c r="D15" t="str">
        <f t="shared" si="0"/>
        <v>2026.07.01</v>
      </c>
      <c r="E15" t="str">
        <f>"/"&amp;E29</f>
        <v>/6.8109</v>
      </c>
      <c r="F15">
        <v>0</v>
      </c>
      <c r="G15">
        <v>0</v>
      </c>
    </row>
    <row r="16" spans="1:7">
      <c r="A16" t="s">
        <v>3977</v>
      </c>
      <c r="B16" t="s">
        <v>3987</v>
      </c>
      <c r="C16" t="s">
        <v>3980</v>
      </c>
      <c r="D16" t="str">
        <f t="shared" si="0"/>
        <v>2026.06.30</v>
      </c>
      <c r="E16">
        <f>底稿!H68</f>
        <v>7.7574</v>
      </c>
      <c r="F16">
        <v>0</v>
      </c>
      <c r="G16">
        <v>0</v>
      </c>
    </row>
    <row r="17" spans="1:7">
      <c r="A17" t="s">
        <v>3977</v>
      </c>
      <c r="B17" t="s">
        <v>3987</v>
      </c>
      <c r="C17" t="s">
        <v>3980</v>
      </c>
      <c r="D17" t="str">
        <f t="shared" si="0"/>
        <v>2026.07.01</v>
      </c>
      <c r="E17">
        <f>底稿!H11</f>
        <v>7.7671</v>
      </c>
      <c r="F17">
        <v>0</v>
      </c>
      <c r="G17">
        <v>0</v>
      </c>
    </row>
    <row r="18" spans="1:7">
      <c r="A18" t="s">
        <v>3977</v>
      </c>
      <c r="B18" t="s">
        <v>3989</v>
      </c>
      <c r="C18" t="s">
        <v>3980</v>
      </c>
      <c r="D18" t="str">
        <f t="shared" si="0"/>
        <v>2026.06.30</v>
      </c>
      <c r="E18">
        <f>底稿!H69</f>
        <v>9.0076</v>
      </c>
      <c r="F18">
        <v>0</v>
      </c>
      <c r="G18">
        <v>0</v>
      </c>
    </row>
    <row r="19" spans="1:7">
      <c r="A19" t="s">
        <v>3977</v>
      </c>
      <c r="B19" t="s">
        <v>3989</v>
      </c>
      <c r="C19" t="s">
        <v>3980</v>
      </c>
      <c r="D19" t="str">
        <f t="shared" si="0"/>
        <v>2026.07.01</v>
      </c>
      <c r="E19">
        <f>底稿!H12</f>
        <v>9.0145</v>
      </c>
      <c r="F19">
        <v>0</v>
      </c>
      <c r="G19">
        <v>0</v>
      </c>
    </row>
    <row r="20" spans="1:7">
      <c r="A20" t="s">
        <v>3977</v>
      </c>
      <c r="B20" t="s">
        <v>3992</v>
      </c>
      <c r="C20" t="s">
        <v>3980</v>
      </c>
      <c r="D20" t="str">
        <f t="shared" si="0"/>
        <v>2026.06.30</v>
      </c>
      <c r="E20">
        <f>底稿!H70</f>
        <v>0.86784</v>
      </c>
      <c r="F20">
        <v>0</v>
      </c>
      <c r="G20">
        <v>0</v>
      </c>
    </row>
    <row r="21" spans="1:7">
      <c r="A21" t="s">
        <v>3977</v>
      </c>
      <c r="B21" t="s">
        <v>3992</v>
      </c>
      <c r="C21" t="s">
        <v>3980</v>
      </c>
      <c r="D21" t="str">
        <f t="shared" si="0"/>
        <v>2026.07.01</v>
      </c>
      <c r="E21">
        <f>底稿!H13</f>
        <v>0.86855</v>
      </c>
      <c r="F21">
        <v>0</v>
      </c>
      <c r="G21">
        <v>0</v>
      </c>
    </row>
    <row r="22" spans="1:7">
      <c r="A22" t="s">
        <v>3977</v>
      </c>
      <c r="B22" t="s">
        <v>3992</v>
      </c>
      <c r="C22" t="s">
        <v>3996</v>
      </c>
      <c r="D22" t="str">
        <f t="shared" si="0"/>
        <v>2026.06.30</v>
      </c>
      <c r="E22">
        <f>底稿!H71</f>
        <v>0.127497906474503</v>
      </c>
      <c r="F22">
        <v>0</v>
      </c>
      <c r="G22">
        <v>0</v>
      </c>
    </row>
    <row r="23" spans="1:7">
      <c r="A23" t="s">
        <v>3977</v>
      </c>
      <c r="B23" t="s">
        <v>3992</v>
      </c>
      <c r="C23" t="s">
        <v>3996</v>
      </c>
      <c r="D23" t="str">
        <f t="shared" si="0"/>
        <v>2026.07.01</v>
      </c>
      <c r="E23">
        <f>底稿!H14</f>
        <v>0.12752352846173</v>
      </c>
      <c r="F23">
        <v>0</v>
      </c>
      <c r="G23">
        <v>0</v>
      </c>
    </row>
    <row r="24" spans="1:7">
      <c r="A24" t="s">
        <v>3977</v>
      </c>
      <c r="B24" t="s">
        <v>3994</v>
      </c>
      <c r="C24" t="s">
        <v>3980</v>
      </c>
      <c r="D24" t="str">
        <f t="shared" si="0"/>
        <v>2026.06.30</v>
      </c>
      <c r="E24" s="1">
        <f>底稿!H72</f>
        <v>0.379029079110949</v>
      </c>
      <c r="F24">
        <v>0</v>
      </c>
      <c r="G24">
        <v>0</v>
      </c>
    </row>
    <row r="25" spans="1:7">
      <c r="A25" t="s">
        <v>3977</v>
      </c>
      <c r="B25" t="s">
        <v>3994</v>
      </c>
      <c r="C25" t="s">
        <v>3980</v>
      </c>
      <c r="D25" t="str">
        <f t="shared" si="0"/>
        <v>2026.07.01</v>
      </c>
      <c r="E25" s="1">
        <f>底稿!H15</f>
        <v>0.380440778686186</v>
      </c>
      <c r="F25">
        <v>0</v>
      </c>
      <c r="G25">
        <v>0</v>
      </c>
    </row>
    <row r="26" spans="1:7">
      <c r="A26" t="s">
        <v>3977</v>
      </c>
      <c r="B26" t="s">
        <v>3994</v>
      </c>
      <c r="C26" t="s">
        <v>3996</v>
      </c>
      <c r="D26" t="str">
        <f t="shared" si="0"/>
        <v>2026.06.30</v>
      </c>
      <c r="E26" s="1">
        <f>底稿!H73</f>
        <v>0.55869042963294</v>
      </c>
      <c r="F26">
        <v>0</v>
      </c>
      <c r="G26">
        <v>0</v>
      </c>
    </row>
    <row r="27" spans="1:7">
      <c r="A27" t="s">
        <v>3977</v>
      </c>
      <c r="B27" t="s">
        <v>3994</v>
      </c>
      <c r="C27" t="s">
        <v>3996</v>
      </c>
      <c r="D27" t="str">
        <f t="shared" si="0"/>
        <v>2026.07.01</v>
      </c>
      <c r="E27" s="1">
        <f>底稿!H16</f>
        <v>0.560035842293907</v>
      </c>
      <c r="F27">
        <v>0</v>
      </c>
      <c r="G27">
        <v>0</v>
      </c>
    </row>
    <row r="28" spans="1:7">
      <c r="A28" t="s">
        <v>3977</v>
      </c>
      <c r="B28" t="s">
        <v>3996</v>
      </c>
      <c r="C28" t="s">
        <v>3980</v>
      </c>
      <c r="D28" t="str">
        <f t="shared" si="0"/>
        <v>2026.06.30</v>
      </c>
      <c r="E28">
        <f>底稿!H74</f>
        <v>6.8067</v>
      </c>
      <c r="F28">
        <v>0</v>
      </c>
      <c r="G28">
        <v>0</v>
      </c>
    </row>
    <row r="29" spans="1:7">
      <c r="A29" t="s">
        <v>3977</v>
      </c>
      <c r="B29" t="s">
        <v>3996</v>
      </c>
      <c r="C29" t="s">
        <v>3980</v>
      </c>
      <c r="D29" t="str">
        <f t="shared" si="0"/>
        <v>2026.07.01</v>
      </c>
      <c r="E29">
        <f>底稿!H17</f>
        <v>6.8109</v>
      </c>
      <c r="F29">
        <v>0</v>
      </c>
      <c r="G29">
        <v>0</v>
      </c>
    </row>
    <row r="30" spans="1:7">
      <c r="A30" t="s">
        <v>3977</v>
      </c>
      <c r="B30" t="s">
        <v>3996</v>
      </c>
      <c r="C30" t="s">
        <v>3992</v>
      </c>
      <c r="D30" t="str">
        <f t="shared" si="0"/>
        <v>2026.06.30</v>
      </c>
      <c r="E30">
        <f>底稿!H75</f>
        <v>7.84326603982301</v>
      </c>
      <c r="F30">
        <v>0</v>
      </c>
      <c r="G30">
        <v>0</v>
      </c>
    </row>
    <row r="31" spans="1:7">
      <c r="A31" t="s">
        <v>3977</v>
      </c>
      <c r="B31" t="s">
        <v>3996</v>
      </c>
      <c r="C31" t="s">
        <v>3992</v>
      </c>
      <c r="D31" t="str">
        <f t="shared" si="0"/>
        <v>2026.07.01</v>
      </c>
      <c r="E31">
        <f>底稿!H18</f>
        <v>7.8416901732773</v>
      </c>
      <c r="F31">
        <v>0</v>
      </c>
      <c r="G31">
        <v>0</v>
      </c>
    </row>
    <row r="32" spans="1:7">
      <c r="A32" t="s">
        <v>3977</v>
      </c>
      <c r="B32" t="s">
        <v>3996</v>
      </c>
      <c r="C32" t="s">
        <v>3994</v>
      </c>
      <c r="D32" t="str">
        <f t="shared" si="0"/>
        <v>2026.06.30</v>
      </c>
      <c r="E32">
        <f>底稿!H76</f>
        <v>178.99</v>
      </c>
      <c r="F32">
        <v>0</v>
      </c>
      <c r="G32">
        <v>0</v>
      </c>
    </row>
    <row r="33" spans="1:7">
      <c r="A33" t="s">
        <v>3977</v>
      </c>
      <c r="B33" t="s">
        <v>3996</v>
      </c>
      <c r="C33" t="s">
        <v>3994</v>
      </c>
      <c r="D33" t="str">
        <f t="shared" si="0"/>
        <v>2026.07.01</v>
      </c>
      <c r="E33">
        <f>底稿!H19</f>
        <v>178.56</v>
      </c>
      <c r="F33">
        <v>0</v>
      </c>
      <c r="G33">
        <v>0</v>
      </c>
    </row>
    <row r="34" spans="1:7">
      <c r="A34" s="2" t="s">
        <v>3977</v>
      </c>
      <c r="B34" s="2" t="s">
        <v>3983</v>
      </c>
      <c r="C34" s="2" t="s">
        <v>3980</v>
      </c>
      <c r="D34" s="2" t="str">
        <f>底稿!B3</f>
        <v>2026.06.30</v>
      </c>
      <c r="E34" s="2">
        <f>底稿!H3</f>
        <v>0.389681240745071</v>
      </c>
      <c r="F34" s="2">
        <v>0</v>
      </c>
      <c r="G34" s="2">
        <v>0</v>
      </c>
    </row>
    <row r="35" spans="1:7">
      <c r="A35" s="2" t="s">
        <v>3977</v>
      </c>
      <c r="B35" s="2" t="s">
        <v>3983</v>
      </c>
      <c r="C35" s="2" t="s">
        <v>3980</v>
      </c>
      <c r="D35" s="2" t="str">
        <f>底稿!B61</f>
        <v>2026.07.01</v>
      </c>
      <c r="E35" s="2">
        <f>底稿!H61</f>
        <v>0.388893209924555</v>
      </c>
      <c r="F35" s="2">
        <v>0</v>
      </c>
      <c r="G35" s="2">
        <v>0</v>
      </c>
    </row>
    <row r="36" spans="1:7">
      <c r="A36" s="2" t="s">
        <v>3977</v>
      </c>
      <c r="B36" s="2" t="s">
        <v>3980</v>
      </c>
      <c r="C36" s="2" t="s">
        <v>3983</v>
      </c>
      <c r="D36" s="2" t="str">
        <f>底稿!B5</f>
        <v>2026.06.30</v>
      </c>
      <c r="E36" s="2" t="str">
        <f>"/"&amp;E34</f>
        <v>/0.389681240745071</v>
      </c>
      <c r="F36" s="2">
        <v>0</v>
      </c>
      <c r="G36" s="2">
        <v>0</v>
      </c>
    </row>
    <row r="37" spans="1:7">
      <c r="A37" s="2" t="s">
        <v>3977</v>
      </c>
      <c r="B37" s="2" t="s">
        <v>3980</v>
      </c>
      <c r="C37" s="2" t="s">
        <v>3983</v>
      </c>
      <c r="D37" s="2" t="str">
        <f>底稿!B62</f>
        <v>2026.07.01</v>
      </c>
      <c r="E37" s="2" t="str">
        <f>"/"&amp;E35</f>
        <v>/0.388893209924555</v>
      </c>
      <c r="F37" s="2">
        <v>0</v>
      </c>
      <c r="G37" s="2">
        <v>0</v>
      </c>
    </row>
  </sheetData>
  <sheetProtection formatCells="0" insertHyperlinks="0" autoFilter="0"/>
  <autoFilter xmlns:etc="http://www.wps.cn/officeDocument/2017/etCustomData" ref="A1:G37" etc:filterBottomFollowUsedRange="0">
    <extLst/>
  </autoFilter>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Company>微软中国</Company>
  <Application>Microsoft Excel</Application>
  <HeadingPairs>
    <vt:vector size="2" baseType="variant">
      <vt:variant>
        <vt:lpstr>工作表</vt:lpstr>
      </vt:variant>
      <vt:variant>
        <vt:i4>28</vt:i4>
      </vt:variant>
    </vt:vector>
  </HeadingPairs>
  <TitlesOfParts>
    <vt:vector size="28" baseType="lpstr">
      <vt:lpstr>ExchangeRateVO(汇率详情)</vt:lpstr>
      <vt:lpstr>汇总</vt:lpstr>
      <vt:lpstr>美元</vt:lpstr>
      <vt:lpstr>港币</vt:lpstr>
      <vt:lpstr>兹罗提</vt:lpstr>
      <vt:lpstr>澳元</vt:lpstr>
      <vt:lpstr>日元</vt:lpstr>
      <vt:lpstr>欧元 </vt:lpstr>
      <vt:lpstr>英镑</vt:lpstr>
      <vt:lpstr>墨西哥比索</vt:lpstr>
      <vt:lpstr>俄罗斯卢布</vt:lpstr>
      <vt:lpstr>泰国泰铢</vt:lpstr>
      <vt:lpstr>南非兰特</vt:lpstr>
      <vt:lpstr>新加坡</vt:lpstr>
      <vt:lpstr>加元</vt:lpstr>
      <vt:lpstr>印尼盾</vt:lpstr>
      <vt:lpstr>坦桑</vt:lpstr>
      <vt:lpstr>越南盾</vt:lpstr>
      <vt:lpstr>菲律宾</vt:lpstr>
      <vt:lpstr>尼日利亚</vt:lpstr>
      <vt:lpstr>马来西亚</vt:lpstr>
      <vt:lpstr>新西兰</vt:lpstr>
      <vt:lpstr>底稿</vt:lpstr>
      <vt:lpstr>人民币汇率中间价（月初，月末）</vt:lpstr>
      <vt:lpstr>人民币汇率中间价-26年07月</vt:lpstr>
      <vt:lpstr>各种货币对美元折算率-6月</vt:lpstr>
      <vt:lpstr>印尼央行汇率-7月</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rfuser</dc:creator>
  <cp:lastModifiedBy>Mr.Xu</cp:lastModifiedBy>
  <dcterms:created xsi:type="dcterms:W3CDTF">2021-06-01T09:26:00Z</dcterms:created>
  <dcterms:modified xsi:type="dcterms:W3CDTF">2026-07-24T06:26:39Z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EA2CC1A60FAF4BB6A1A0D09B47FC8A36_13</vt:lpwstr>
  </property>
  <property fmtid="{D5CDD505-2E9C-101B-9397-08002B2CF9AE}" pid="3" name="KSOProductBuildVer">
    <vt:lpwstr>2052-12.1.0.20784</vt:lpwstr>
  </property>
  <property fmtid="{D5CDD505-2E9C-101B-9397-08002B2CF9AE}" pid="4" name="KSOReadingLayout">
    <vt:bool>true</vt:bool>
  </property>
</Properties>
</file>