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ownloads\"/>
    </mc:Choice>
  </mc:AlternateContent>
  <xr:revisionPtr revIDLastSave="0" documentId="13_ncr:1_{22D4DA87-CACC-4AAE-A3A9-39E4A9CBE48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Expense - 2018" sheetId="1" r:id="rId1"/>
    <sheet name="Expense - 2019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2" i="1" l="1"/>
  <c r="D22" i="1"/>
  <c r="E22" i="1"/>
  <c r="F22" i="1"/>
  <c r="G22" i="1"/>
  <c r="H22" i="1"/>
  <c r="C21" i="1"/>
  <c r="D21" i="1"/>
  <c r="E21" i="1"/>
  <c r="F21" i="1"/>
  <c r="G21" i="1"/>
  <c r="H21" i="1"/>
  <c r="C20" i="1"/>
  <c r="D20" i="1"/>
  <c r="E20" i="1"/>
  <c r="F20" i="1"/>
  <c r="G20" i="1"/>
  <c r="H20" i="1"/>
  <c r="C19" i="1"/>
  <c r="D19" i="1"/>
  <c r="E19" i="1"/>
  <c r="F19" i="1"/>
  <c r="G19" i="1"/>
  <c r="H19" i="1"/>
  <c r="C18" i="1"/>
  <c r="D18" i="1"/>
  <c r="E18" i="1"/>
  <c r="F18" i="1"/>
  <c r="G18" i="1"/>
  <c r="H18" i="1"/>
  <c r="B22" i="1"/>
  <c r="B21" i="1"/>
  <c r="B20" i="1"/>
  <c r="B19" i="1"/>
  <c r="B18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C14" i="1"/>
  <c r="D14" i="1"/>
  <c r="E14" i="1"/>
  <c r="F14" i="1"/>
  <c r="G14" i="1"/>
  <c r="B14" i="1"/>
</calcChain>
</file>

<file path=xl/sharedStrings.xml><?xml version="1.0" encoding="utf-8"?>
<sst xmlns="http://schemas.openxmlformats.org/spreadsheetml/2006/main" count="26" uniqueCount="26">
  <si>
    <t>Month</t>
  </si>
  <si>
    <t>Housing</t>
  </si>
  <si>
    <t>Bills &amp; Utilities</t>
  </si>
  <si>
    <t>Food &amp; Dining</t>
  </si>
  <si>
    <t>Personal</t>
  </si>
  <si>
    <t>Auto &amp; Transport</t>
  </si>
  <si>
    <t>Health &amp; Fitness</t>
  </si>
  <si>
    <t>Jan</t>
  </si>
  <si>
    <t>Feb</t>
  </si>
  <si>
    <t>Sep</t>
  </si>
  <si>
    <t>Mar</t>
  </si>
  <si>
    <t>Oct</t>
  </si>
  <si>
    <t>Apr</t>
  </si>
  <si>
    <t>Nov</t>
  </si>
  <si>
    <t>May</t>
  </si>
  <si>
    <t>Jun</t>
  </si>
  <si>
    <t>Jul</t>
  </si>
  <si>
    <t>Aug</t>
  </si>
  <si>
    <t>Dec</t>
  </si>
  <si>
    <t>Totals</t>
  </si>
  <si>
    <t>Monthly Total</t>
  </si>
  <si>
    <t>Avg</t>
  </si>
  <si>
    <t>Min</t>
  </si>
  <si>
    <t>Max</t>
  </si>
  <si>
    <t>Count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</si>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</sst>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£-809]* #,##0.00_-;\-[$£-809]* #,##0.00_-;_-[$£-809]* &quot;-&quot;??_-;_-@_-"/>
  </numFmts>
  <fonts count="4" x14ac:knownFonts="1">
    <font>
      <sz val="11"/>
      <color theme="1"/>
      <name val="Calibri"/>
      <family val="2"/>
      <scheme val="minor"/>
    </font>
    <font>
      <i/>
      <sz val="10"/>
      <color theme="1"/>
      <name val="Arial"/>
      <family val="2"/>
    </font>
    <font>
      <i/>
      <sz val="10"/>
      <color theme="1"/>
      <name val="Arial"/>
    </font>
    <font>
      <i/>
      <sz val="12"/>
      <color rgb="FF21252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Fill="1"/>
    <xf numFmtId="0" fontId="1" fillId="0" borderId="0" xfId="0" applyFont="1" applyFill="1"/>
    <xf numFmtId="164" fontId="0" fillId="0" borderId="0" xfId="0" applyNumberFormat="1"/>
    <xf numFmtId="164" fontId="0" fillId="0" borderId="0" xfId="0" applyNumberFormat="1" applyFill="1"/>
    <xf numFmtId="0" fontId="2" fillId="0" borderId="0" xfId="0" applyNumberFormat="1" applyFont="1" applyFill="1" applyAlignment="1" applyProtection="1"/>
    <xf numFmtId="164" fontId="0" fillId="0" borderId="0" xfId="0" applyNumberFormat="1" applyFont="1" applyFill="1" applyAlignment="1" applyProtection="1"/>
    <xf numFmtId="0" fontId="3" fillId="0" borderId="0" xfId="0" applyFont="1" applyAlignment="1">
      <alignment horizontal="left" vertical="center" wrapText="1" indent="1"/>
    </xf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B075690-6493-4B96-8D1B-B29AB2D9E9A9}" name="Table6" displayName="Table6" ref="A1:H14" totalsRowShown="0" headerRowDxfId="16" dataDxfId="15">
  <autoFilter ref="A1:H14" xr:uid="{1C96BD00-98D9-4572-8F4A-F406BBA95AE3}"/>
  <tableColumns count="8">
    <tableColumn id="1" xr3:uid="{0738465F-87B9-46AD-8314-585AF20E321C}" name="Month" dataDxfId="14"/>
    <tableColumn id="2" xr3:uid="{639B5A90-C646-4312-A12B-90EBA415C5F3}" name="Housing" dataDxfId="13" totalsRowDxfId="12"/>
    <tableColumn id="3" xr3:uid="{AC863E34-6694-4292-A7E8-5D94B1D4B90E}" name="Bills &amp; Utilities" dataDxfId="11" totalsRowDxfId="10"/>
    <tableColumn id="4" xr3:uid="{7F96B093-000D-47C8-9B3D-9C6DC794A7DD}" name="Food &amp; Dining" dataDxfId="9" totalsRowDxfId="8"/>
    <tableColumn id="5" xr3:uid="{0D73BCA8-FF88-432A-8438-8D3C42615074}" name="Personal" dataDxfId="7" totalsRowDxfId="6"/>
    <tableColumn id="6" xr3:uid="{62ECB4B2-7FAC-4168-96E6-6A3296B9F2CB}" name="Auto &amp; Transport" dataDxfId="5" totalsRowDxfId="4"/>
    <tableColumn id="7" xr3:uid="{5C8E2143-EA5D-49A7-8A33-6E4F45D73494}" name="Health &amp; Fitness" dataDxfId="1" totalsRowDxfId="3"/>
    <tableColumn id="8" xr3:uid="{3689157E-A8D9-45E3-BA07-655910341373}" name="Monthly Total" dataDxfId="0" totalsRowDxfId="2">
      <calculatedColumnFormula>SUM(Table6[[#This Row],[Housing]:[Health &amp; Fitness]])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2"/>
  <sheetViews>
    <sheetView tabSelected="1" workbookViewId="0">
      <selection activeCell="I20" sqref="I20"/>
    </sheetView>
  </sheetViews>
  <sheetFormatPr defaultColWidth="8.85546875" defaultRowHeight="15" x14ac:dyDescent="0.25"/>
  <cols>
    <col min="1" max="1" width="9.28515625" bestFit="1" customWidth="1"/>
    <col min="2" max="2" width="11.42578125" style="3" bestFit="1" customWidth="1"/>
    <col min="3" max="3" width="17.7109375" style="3" bestFit="1" customWidth="1"/>
    <col min="4" max="4" width="17" style="3" bestFit="1" customWidth="1"/>
    <col min="5" max="5" width="12" style="3" bestFit="1" customWidth="1"/>
    <col min="6" max="6" width="19.7109375" style="3" bestFit="1" customWidth="1"/>
    <col min="7" max="7" width="19" style="3" bestFit="1" customWidth="1"/>
    <col min="8" max="8" width="15.85546875" style="3" bestFit="1" customWidth="1"/>
  </cols>
  <sheetData>
    <row r="1" spans="1:8" s="1" customFormat="1" x14ac:dyDescent="0.25">
      <c r="A1" s="1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6" t="s">
        <v>20</v>
      </c>
    </row>
    <row r="2" spans="1:8" x14ac:dyDescent="0.25">
      <c r="A2" s="2" t="s">
        <v>7</v>
      </c>
      <c r="B2" s="4">
        <v>800</v>
      </c>
      <c r="C2" s="4">
        <v>210</v>
      </c>
      <c r="D2" s="4">
        <v>400</v>
      </c>
      <c r="E2" s="4">
        <v>100</v>
      </c>
      <c r="F2" s="4">
        <v>100</v>
      </c>
      <c r="G2" s="4">
        <v>60</v>
      </c>
      <c r="H2" s="6">
        <f>SUM(Table6[[#This Row],[Housing]:[Health &amp; Fitness]])</f>
        <v>1670</v>
      </c>
    </row>
    <row r="3" spans="1:8" x14ac:dyDescent="0.25">
      <c r="A3" s="2" t="s">
        <v>8</v>
      </c>
      <c r="B3" s="4">
        <v>800</v>
      </c>
      <c r="C3" s="4">
        <v>180</v>
      </c>
      <c r="D3" s="4">
        <v>350</v>
      </c>
      <c r="E3" s="4">
        <v>100</v>
      </c>
      <c r="F3" s="4">
        <v>125</v>
      </c>
      <c r="G3" s="4">
        <v>70</v>
      </c>
      <c r="H3" s="6">
        <f>SUM(Table6[[#This Row],[Housing]:[Health &amp; Fitness]])</f>
        <v>1625</v>
      </c>
    </row>
    <row r="4" spans="1:8" x14ac:dyDescent="0.25">
      <c r="A4" s="2" t="s">
        <v>10</v>
      </c>
      <c r="B4" s="4">
        <v>800</v>
      </c>
      <c r="C4" s="4">
        <v>170</v>
      </c>
      <c r="D4" s="4">
        <v>420</v>
      </c>
      <c r="E4" s="4">
        <v>100</v>
      </c>
      <c r="F4" s="4">
        <v>120</v>
      </c>
      <c r="G4" s="4">
        <v>60</v>
      </c>
      <c r="H4" s="6">
        <f>SUM(Table6[[#This Row],[Housing]:[Health &amp; Fitness]])</f>
        <v>1670</v>
      </c>
    </row>
    <row r="5" spans="1:8" x14ac:dyDescent="0.25">
      <c r="A5" s="2" t="s">
        <v>12</v>
      </c>
      <c r="B5" s="4">
        <v>800</v>
      </c>
      <c r="C5" s="4">
        <v>160</v>
      </c>
      <c r="D5" s="4">
        <v>400</v>
      </c>
      <c r="E5" s="4">
        <v>120</v>
      </c>
      <c r="F5" s="4">
        <v>100</v>
      </c>
      <c r="G5" s="4">
        <v>60</v>
      </c>
      <c r="H5" s="6">
        <f>SUM(Table6[[#This Row],[Housing]:[Health &amp; Fitness]])</f>
        <v>1640</v>
      </c>
    </row>
    <row r="6" spans="1:8" x14ac:dyDescent="0.25">
      <c r="A6" s="2" t="s">
        <v>14</v>
      </c>
      <c r="B6" s="4">
        <v>800</v>
      </c>
      <c r="C6" s="4">
        <v>150</v>
      </c>
      <c r="D6" s="4">
        <v>420</v>
      </c>
      <c r="E6" s="4">
        <v>100</v>
      </c>
      <c r="F6" s="4">
        <v>100</v>
      </c>
      <c r="G6" s="4">
        <v>80</v>
      </c>
      <c r="H6" s="6">
        <f>SUM(Table6[[#This Row],[Housing]:[Health &amp; Fitness]])</f>
        <v>1650</v>
      </c>
    </row>
    <row r="7" spans="1:8" x14ac:dyDescent="0.25">
      <c r="A7" s="2" t="s">
        <v>15</v>
      </c>
      <c r="B7" s="4">
        <v>800</v>
      </c>
      <c r="C7" s="4">
        <v>150</v>
      </c>
      <c r="D7" s="4">
        <v>380</v>
      </c>
      <c r="E7" s="4">
        <v>100</v>
      </c>
      <c r="F7" s="4">
        <v>130</v>
      </c>
      <c r="G7" s="4">
        <v>60</v>
      </c>
      <c r="H7" s="6">
        <f>SUM(Table6[[#This Row],[Housing]:[Health &amp; Fitness]])</f>
        <v>1620</v>
      </c>
    </row>
    <row r="8" spans="1:8" x14ac:dyDescent="0.25">
      <c r="A8" s="2" t="s">
        <v>16</v>
      </c>
      <c r="B8" s="4">
        <v>800</v>
      </c>
      <c r="C8" s="4">
        <v>150</v>
      </c>
      <c r="D8" s="4">
        <v>420</v>
      </c>
      <c r="E8" s="4">
        <v>120</v>
      </c>
      <c r="F8" s="4">
        <v>100</v>
      </c>
      <c r="G8" s="4">
        <v>60</v>
      </c>
      <c r="H8" s="6">
        <f>SUM(Table6[[#This Row],[Housing]:[Health &amp; Fitness]])</f>
        <v>1650</v>
      </c>
    </row>
    <row r="9" spans="1:8" x14ac:dyDescent="0.25">
      <c r="A9" s="2" t="s">
        <v>17</v>
      </c>
      <c r="B9" s="4">
        <v>800</v>
      </c>
      <c r="C9" s="4">
        <v>150</v>
      </c>
      <c r="D9" s="4">
        <v>420</v>
      </c>
      <c r="E9" s="4">
        <v>100</v>
      </c>
      <c r="F9" s="4">
        <v>100</v>
      </c>
      <c r="G9" s="4">
        <v>80</v>
      </c>
      <c r="H9" s="6">
        <f>SUM(Table6[[#This Row],[Housing]:[Health &amp; Fitness]])</f>
        <v>1650</v>
      </c>
    </row>
    <row r="10" spans="1:8" x14ac:dyDescent="0.25">
      <c r="A10" s="2" t="s">
        <v>9</v>
      </c>
      <c r="B10" s="4">
        <v>800</v>
      </c>
      <c r="C10" s="4">
        <v>150</v>
      </c>
      <c r="D10" s="4">
        <v>400</v>
      </c>
      <c r="E10" s="4">
        <v>120</v>
      </c>
      <c r="F10" s="4">
        <v>110</v>
      </c>
      <c r="G10" s="4">
        <v>60</v>
      </c>
      <c r="H10" s="6">
        <f>SUM(Table6[[#This Row],[Housing]:[Health &amp; Fitness]])</f>
        <v>1640</v>
      </c>
    </row>
    <row r="11" spans="1:8" x14ac:dyDescent="0.25">
      <c r="A11" s="2" t="s">
        <v>11</v>
      </c>
      <c r="B11" s="4">
        <v>800</v>
      </c>
      <c r="C11" s="4">
        <v>170</v>
      </c>
      <c r="D11" s="4">
        <v>420</v>
      </c>
      <c r="E11" s="4">
        <v>100</v>
      </c>
      <c r="F11" s="4">
        <v>100</v>
      </c>
      <c r="G11" s="4">
        <v>60</v>
      </c>
      <c r="H11" s="6">
        <f>SUM(Table6[[#This Row],[Housing]:[Health &amp; Fitness]])</f>
        <v>1650</v>
      </c>
    </row>
    <row r="12" spans="1:8" x14ac:dyDescent="0.25">
      <c r="A12" s="2" t="s">
        <v>13</v>
      </c>
      <c r="B12" s="4">
        <v>800</v>
      </c>
      <c r="C12" s="4">
        <v>200</v>
      </c>
      <c r="D12" s="4">
        <v>390</v>
      </c>
      <c r="E12" s="4">
        <v>120</v>
      </c>
      <c r="F12" s="4">
        <v>100</v>
      </c>
      <c r="G12" s="4">
        <v>50</v>
      </c>
      <c r="H12" s="6">
        <f>SUM(Table6[[#This Row],[Housing]:[Health &amp; Fitness]])</f>
        <v>1660</v>
      </c>
    </row>
    <row r="13" spans="1:8" x14ac:dyDescent="0.25">
      <c r="A13" s="2" t="s">
        <v>18</v>
      </c>
      <c r="B13" s="4">
        <v>800</v>
      </c>
      <c r="C13" s="4">
        <v>220</v>
      </c>
      <c r="D13" s="4">
        <v>400</v>
      </c>
      <c r="E13" s="4">
        <v>100</v>
      </c>
      <c r="F13" s="4">
        <v>115</v>
      </c>
      <c r="G13" s="4">
        <v>60</v>
      </c>
      <c r="H13" s="6">
        <f>SUM(Table6[[#This Row],[Housing]:[Health &amp; Fitness]])</f>
        <v>1695</v>
      </c>
    </row>
    <row r="14" spans="1:8" x14ac:dyDescent="0.25">
      <c r="A14" s="5" t="s">
        <v>19</v>
      </c>
      <c r="B14" s="6">
        <f>SUM(B2:B13)</f>
        <v>9600</v>
      </c>
      <c r="C14" s="6">
        <f t="shared" ref="C14:G14" si="0">SUM(C2:C13)</f>
        <v>2060</v>
      </c>
      <c r="D14" s="6">
        <f t="shared" si="0"/>
        <v>4820</v>
      </c>
      <c r="E14" s="6">
        <f t="shared" si="0"/>
        <v>1280</v>
      </c>
      <c r="F14" s="6">
        <f t="shared" si="0"/>
        <v>1300</v>
      </c>
      <c r="G14" s="6">
        <f t="shared" si="0"/>
        <v>760</v>
      </c>
      <c r="H14" s="6">
        <f>SUM(Table6[[#This Row],[Housing]:[Health &amp; Fitness]])</f>
        <v>19820</v>
      </c>
    </row>
    <row r="18" spans="1:8" ht="15.75" x14ac:dyDescent="0.25">
      <c r="A18" s="7" t="s">
        <v>21</v>
      </c>
      <c r="B18" s="3">
        <f>AVERAGE(Table6[Housing])</f>
        <v>1476.9230769230769</v>
      </c>
      <c r="C18" s="3">
        <f>AVERAGE(Table6[Bills &amp; Utilities])</f>
        <v>316.92307692307691</v>
      </c>
      <c r="D18" s="3">
        <f>AVERAGE(Table6[Food &amp; Dining])</f>
        <v>741.53846153846155</v>
      </c>
      <c r="E18" s="3">
        <f>AVERAGE(Table6[Personal])</f>
        <v>196.92307692307693</v>
      </c>
      <c r="F18" s="3">
        <f>AVERAGE(Table6[Auto &amp; Transport])</f>
        <v>200</v>
      </c>
      <c r="G18" s="3">
        <f>AVERAGE(Table6[Health &amp; Fitness])</f>
        <v>116.92307692307692</v>
      </c>
      <c r="H18" s="3">
        <f>AVERAGE(Table6[Monthly Total])</f>
        <v>3049.2307692307691</v>
      </c>
    </row>
    <row r="19" spans="1:8" ht="15.75" x14ac:dyDescent="0.25">
      <c r="A19" s="7" t="s">
        <v>22</v>
      </c>
      <c r="B19" s="3">
        <f>MIN(Table6[Housing])</f>
        <v>800</v>
      </c>
      <c r="C19" s="3">
        <f>MIN(Table6[Bills &amp; Utilities])</f>
        <v>150</v>
      </c>
      <c r="D19" s="3">
        <f>MIN(Table6[Food &amp; Dining])</f>
        <v>350</v>
      </c>
      <c r="E19" s="3">
        <f>MIN(Table6[Personal])</f>
        <v>100</v>
      </c>
      <c r="F19" s="3">
        <f>MIN(Table6[Auto &amp; Transport])</f>
        <v>100</v>
      </c>
      <c r="G19" s="3">
        <f>MIN(Table6[Health &amp; Fitness])</f>
        <v>50</v>
      </c>
      <c r="H19" s="3">
        <f>MIN(Table6[Monthly Total])</f>
        <v>1620</v>
      </c>
    </row>
    <row r="20" spans="1:8" ht="15.75" x14ac:dyDescent="0.25">
      <c r="A20" s="7" t="s">
        <v>23</v>
      </c>
      <c r="B20" s="3">
        <f>MAX(Table6[Housing])</f>
        <v>9600</v>
      </c>
      <c r="C20" s="3">
        <f>MAX(Table6[Bills &amp; Utilities])</f>
        <v>2060</v>
      </c>
      <c r="D20" s="3">
        <f>MAX(Table6[Food &amp; Dining])</f>
        <v>4820</v>
      </c>
      <c r="E20" s="3">
        <f>MAX(Table6[Personal])</f>
        <v>1280</v>
      </c>
      <c r="F20" s="3">
        <f>MAX(Table6[Auto &amp; Transport])</f>
        <v>1300</v>
      </c>
      <c r="G20" s="3">
        <f>MAX(Table6[Health &amp; Fitness])</f>
        <v>760</v>
      </c>
      <c r="H20" s="3">
        <f>MAX(Table6[Monthly Total])</f>
        <v>19820</v>
      </c>
    </row>
    <row r="21" spans="1:8" ht="15.75" x14ac:dyDescent="0.25">
      <c r="A21" s="7" t="s">
        <v>24</v>
      </c>
      <c r="B21" s="3">
        <f>COUNT(Table6[Housing])</f>
        <v>13</v>
      </c>
      <c r="C21" s="3">
        <f>COUNT(Table6[Bills &amp; Utilities])</f>
        <v>13</v>
      </c>
      <c r="D21" s="3">
        <f>COUNT(Table6[Food &amp; Dining])</f>
        <v>13</v>
      </c>
      <c r="E21" s="3">
        <f>COUNT(Table6[Personal])</f>
        <v>13</v>
      </c>
      <c r="F21" s="3">
        <f>COUNT(Table6[Auto &amp; Transport])</f>
        <v>13</v>
      </c>
      <c r="G21" s="3">
        <f>COUNT(Table6[Health &amp; Fitness])</f>
        <v>13</v>
      </c>
      <c r="H21" s="3">
        <f>COUNT(Table6[Monthly Total])</f>
        <v>13</v>
      </c>
    </row>
    <row r="22" spans="1:8" ht="31.5" x14ac:dyDescent="0.25">
      <c r="A22" s="7" t="s">
        <v>25</v>
      </c>
      <c r="B22" s="3">
        <f>MEDIAN(Table6[Housing])</f>
        <v>800</v>
      </c>
      <c r="C22" s="3">
        <f>MEDIAN(Table6[Bills &amp; Utilities])</f>
        <v>170</v>
      </c>
      <c r="D22" s="3">
        <f>MEDIAN(Table6[Food &amp; Dining])</f>
        <v>400</v>
      </c>
      <c r="E22" s="3">
        <f>MEDIAN(Table6[Personal])</f>
        <v>100</v>
      </c>
      <c r="F22" s="3">
        <f>MEDIAN(Table6[Auto &amp; Transport])</f>
        <v>100</v>
      </c>
      <c r="G22" s="3">
        <f>MEDIAN(Table6[Health &amp; Fitness])</f>
        <v>60</v>
      </c>
      <c r="H22" s="3">
        <f>MEDIAN(Table6[Monthly Total])</f>
        <v>1650</v>
      </c>
    </row>
  </sheetData>
  <pageMargins left="0.7" right="0.7" top="0.75" bottom="0.75" header="0.3" footer="0.3"/>
  <pageSetup paperSize="0" orientation="portrait" horizontalDpi="0" verticalDpi="0" copies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16329-E634-41C1-8F08-C7BC3A05E31E}">
  <dimension ref="A1"/>
  <sheetViews>
    <sheetView workbookViewId="0">
      <selection activeCell="I17" sqref="A1:I17"/>
    </sheetView>
  </sheetViews>
  <sheetFormatPr defaultColWidth="8.8554687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Expense - 2018</vt:lpstr>
      <vt:lpstr>Expense - 2019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Administrator</cp:lastModifiedBy>
  <cp:revision/>
  <dcterms:created xsi:type="dcterms:W3CDTF">2020-06-01T10:09:08Z</dcterms:created>
  <dcterms:modified xsi:type="dcterms:W3CDTF">2022-04-11T18:02:27Z</dcterms:modified>
  <cp:category/>
  <cp:contentStatus/>
</cp:coreProperties>
</file>