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2.250 15-Aug-2049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<sst xmlns="http://schemas.openxmlformats.org/spreadsheetml/2006/main" count="20" uniqueCount="20">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</sst>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>UST 2.250 15-Aug-2049</v>
      </c>
      <c r="D1" s="12" t="str">
        <v>08-Oct-2019 04:44</v>
      </c>
    </row>
    <row r="3" spans="1:18" ht="23.25" customHeight="1" x14ac:dyDescent="0.45">
      <c r="A3" s="5" t="str">
        <v>UST 2.250 15-Aug-2049 UNITED STATES TREASURY</v>
      </c>
      <c r="E3" t="str">
        <v>US/USD</v>
      </c>
      <c r="F3" t="str">
        <v>Re-Opening</v>
      </c>
    </row>
    <row r="4" spans="1:18" ht="18" x14ac:dyDescent="0.35">
      <c r="A4" s="6" t="str">
        <v>Gov., Bmk, Fixed Coupon, IG, Trace Eligible</v>
      </c>
      <c xmlns="http://schemas.openxmlformats.org/spreadsheetml/2006/main" r="D4" s="2" t="str">
        <v>CUSIP:912810SJ8</v>
      </c>
    </row>
    <row r="5" spans="1:18" ht="14.45" x14ac:dyDescent="0.3">
      <c xmlns="http://schemas.openxmlformats.org/spreadsheetml/2006/main" r="A5" t="str">
        <f>="B/A" &amp; ":" &amp;IF(AND(TRIM(TR("912810SJ8=","PRIMACT_1")) &lt;&gt; "", TRIM(TR("912810SJ8=","PRIMACT_1")) &lt;&gt; "#N/A"), TR("912810SJ8=","PRIMACT_1"), IF(AND(TRIM(TR("912810SJ8=","CF_BID")) &lt;&gt; "", TRIM(TR("912810SJ8=","CF_BID")) &lt;&gt; "#N/A"), TR("912810SJ8=","CF_BID"), "--"))&amp;"/"&amp;IF(AND(TRIM(TR("912810SJ8=","SEC_ACT_1")) &lt;&gt; "",TRIM(TR("912810SJ8=","SEC_ACT_1")) &lt;&gt; "#N/A"), TR("912810SJ8=","SEC_ACT_1"), IF(AND(TRIM(TR("912810SJ8=","CF_ASK")) &lt;&gt; "", TRIM(TR("912810SJ8=","CF_ASK")) &lt;&gt; "#N/A"), TR("912810SJ8=","CF_ASK"), "--"))&amp;IF(AND(IF(AND(TRIM(TR("912810SJ8=","PRIMACT_1")) &lt;&gt; "", TRIM(TR("912810SJ8=","PRIMACT_1")) &lt;&gt; "#N/A"), TR("912810SJ8=","PRIMACT_1"), IF(AND(TRIM(TR("912810SJ8=","CF_BID")) &lt;&gt; "", TRIM(TR("912810SJ8=","CF_BID")) &lt;&gt; "#N/A"), TR("912810SJ8=","CF_BID"), "--")) &lt;&gt; "--" , IF(AND(TRIM(TR("912810SJ8=","SEC_ACT_1")) &lt;&gt; "",TRIM(TR("912810SJ8=","SEC_ACT_1")) &lt;&gt; "#N/A"), TR("912810SJ8=","SEC_ACT_1"), IF(AND(TRIM(TR("912810SJ8=","CF_ASK")) &lt;&gt; "", TRIM(TR("912810SJ8=","CF_ASK")) &lt;&gt; "#N/A"), TR("912810SJ8=","CF_ASK"), "--")) &lt;&gt; "--") , IF(AND(TRIM(TR("912810SJ8=","NETCHNG_1")) &lt;&gt; "", TRIM(TR("912810SJ8=","NETCHNG_1")) &lt;&gt; "#N/A") ,"("&amp;TR("912810SJ8=","NETCHNG_1")&amp;")", "") , "")</f>
      </c>
      <c xmlns="http://schemas.openxmlformats.org/spreadsheetml/2006/main" r="B5" t="str">
        <f>="BYld/AYld" &amp; ":" &amp;IF(AND(TRIM(TR("912810SJ8=","RT_YIELD_1")) &lt;&gt; "", TRIM(TR("912810SJ8=","RT_YIELD_1")) &lt;&gt; "#N/A"), TR("912810SJ8=","RT_YIELD_1"), "--")&amp;"/"&amp;IF(AND(TRIM(TR("912810SJ8=","SEC_YLD_1")) &lt;&gt; "", TRIM(TR("912810SJ8=","SEC_YLD_1")) &lt;&gt; "#N/A"), TR("912810SJ8=","SEC_YLD_1"), "--")&amp;IF(AND(IF(AND(TRIM(TR("912810SJ8=","SEC_YLD_1")) &lt;&gt; "", TRIM(TR("912810SJ8=","SEC_YLD_1")) &lt;&gt; "#N/A"), TR("912810SJ8=","SEC_YLD_1"), "--") &lt;&gt; "--" , IF(AND(TRIM(TR("912810SJ8=","RT_YIELD_1")) &lt;&gt; "", TRIM(TR("912810SJ8=","RT_YIELD_1")) &lt;&gt; "#N/A"), TR("912810SJ8=","RT_YIELD_1"), "--") &lt;&gt; "--") , IF(AND(TRIM(TR("912810SJ8=","YLD_NETCHG")) &lt;&gt; "", TRIM(TR("912810SJ8=","YLD_NETCHG")) &lt;&gt; "#N/A") ,"("&amp;TR("912810SJ8=","YLD_NETCHG")&amp;")", "") , "")</f>
      </c>
      <c xmlns="http://schemas.openxmlformats.org/spreadsheetml/2006/main" r="C5" t="str">
        <f>="ASwap Sp:" &amp;IF(AND(TRIM(TR("912810SJ8=","AST_SWPSPD")) &lt;&gt; "", TRIM(TR("912810SJ8=","AST_SWPSPD")) &lt;&gt; "#N/A"), TR("912810SJ8=","AST_SWPSPD") , "--" )</f>
      </c>
      <c xmlns="http://schemas.openxmlformats.org/spreadsheetml/2006/main" r="D5" t="str">
        <f>="Swap Sp:" &amp;IF(AND(TRIM(TR("912810SJ8=","SWAP_SPRD")) &lt;&gt; "", TRIM(TR("912810SJ8=","SWAP_SPRD")) &lt;&gt; "#N/A"), TR("912810SJ8=","SWAP_SPRD") , "--" )</f>
      </c>
      <c xmlns="http://schemas.openxmlformats.org/spreadsheetml/2006/main" r="E5" t="str">
        <f>="G Sp:" &amp;IF(AND(TRIM(TR("912810SJ8=","MONTH_LOW")) &lt;&gt; "", TRIM(TR("912810SJ8=","MONTH_LOW")) &lt;&gt; "#N/A"), TR("912810SJ8=","MONTH_LOW") , "--" )</f>
      </c>
      <c xmlns="http://schemas.openxmlformats.org/spreadsheetml/2006/main" r="F5" t="str" s="15">
        <f>=IF(AND(TRIM(TR("912810SJ8=","VALUE_DT1")) &lt;&gt; "", TRIM(TR("912810SJ8=","VALUE_DT1")) &lt;&gt; "#N/A"), TR("912810SJ8=","VALUE_DT1"), IF(AND(TRIM(TR("912810SJ8=","CF_DATE")) &lt;&gt; "", TRIM(TR("912810SJ8=","CF_DATE")) &lt;&gt; "#N/A"), TR("912810SJ8=","CF_DATE"), "--"))</f>
      </c>
      <c xmlns="http://schemas.openxmlformats.org/spreadsheetml/2006/main" r="G5" t="str" s="16">
        <f>=IF(AND(TRIM(TR("912810SJ8=","VALUE_TS1")) &lt;&gt; "", TRIM(TR("912810SJ8=","VALUE_TS1")) &lt;&gt; "#N/A"), TR("912810SJ8=","VALUE_TS1"), IF(AND(TRIM(TR("912810SJ8=","CF_TIME")) &lt;&gt; "", TRIM(TR("912810SJ8=","CF_TIME")) &lt;&gt; "#N/A"), TR("912810SJ8=","CF_TIME"), ""))</f>
      </c>
      <c xmlns="http://schemas.openxmlformats.org/spreadsheetml/2006/main" r="H5" t="str">
        <f>=IF(AND(TRIM(TR("912810SJ8=","CTBTR_1")) &lt;&gt; "", TRIM(TR("912810SJ8=","CTBTR_1")) &lt;&gt; "#N/A"), TRIM(TR("912810SJ8=","CTBTR_1")), IF(AND(TRIM(TR("912810SJ8=","RDN_EXCHD2")) &lt;&gt; "", TRIM(TR("912810SJ8=","RDN_EXCHD2")) &lt;&gt; "#N/A"), TRIM(TR("912810SJ8=","RDN_EXCHD2")), "--"))</f>
      </c>
      <c xmlns="http://schemas.openxmlformats.org/spreadsheetml/2006/main" r="I5" t="str">
        <v>Issue Rating:AAA (DOM 28-Aug-2019)</v>
      </c>
    </row>
    <row r="7" spans="1:18" ht="14.45" x14ac:dyDescent="0.3">
      <c r="A7" s="4" t="str">
        <v>Valuations</v>
      </c>
    </row>
    <row r="8" spans="1:18" x14ac:dyDescent="0.25">
      <c xmlns="http://schemas.openxmlformats.org/spreadsheetml/2006/main" r="A8" t="str" s="13">
        <v>Price Information</v>
      </c>
      <c xmlns="http://schemas.openxmlformats.org/spreadsheetml/2006/main" r="B8" t="str" s="13"/>
      <c xmlns="http://schemas.openxmlformats.org/spreadsheetml/2006/main" r="D8" t="str" s="13">
        <v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>Bid / Ask Price</v>
      </c>
      <c xmlns="http://schemas.openxmlformats.org/spreadsheetml/2006/main" r="B9" t="str" s="1">
        <v>*105*09 / 105*10⅞</v>
      </c>
      <c xmlns="http://schemas.openxmlformats.org/spreadsheetml/2006/main" r="D9" t="str" s="1">
        <v>Change Information</v>
      </c>
      <c xmlns="http://schemas.openxmlformats.org/spreadsheetml/2006/main" r="E9" t="str" s="1">
        <v>Previous Day</v>
      </c>
      <c xmlns="http://schemas.openxmlformats.org/spreadsheetml/2006/main" r="F9" t="str" s="1">
        <v>End of Month</v>
      </c>
    </row>
    <row r="10" spans="1:18" x14ac:dyDescent="0.25">
      <c xmlns="http://schemas.openxmlformats.org/spreadsheetml/2006/main" r="A10" t="str" s="1">
        <v>Bid / Ask Spread</v>
      </c>
      <c xmlns="http://schemas.openxmlformats.org/spreadsheetml/2006/main" r="B10" t="str" s="1">
        <v>5.8</v>
      </c>
      <c xmlns="http://schemas.openxmlformats.org/spreadsheetml/2006/main" r="D10" t="str" s="1">
        <v>Price</v>
      </c>
      <c xmlns="http://schemas.openxmlformats.org/spreadsheetml/2006/main" r="E10" t="str" s="1">
        <v>104*23</v>
      </c>
      <c xmlns="http://schemas.openxmlformats.org/spreadsheetml/2006/main" r="F10" t="str" s="1">
        <v>102*27½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>Priced Using</v>
      </c>
      <c xmlns="http://schemas.openxmlformats.org/spreadsheetml/2006/main" r="B11" t="str" s="1">
        <v>yield priced at 2.013723% (MAT Aug-2049)</v>
      </c>
      <c xmlns="http://schemas.openxmlformats.org/spreadsheetml/2006/main" r="D11" t="str" s="1">
        <v>Price Change</v>
      </c>
      <c xmlns="http://schemas.openxmlformats.org/spreadsheetml/2006/main" r="E11" t="str" s="1">
        <v>0.5625000</v>
      </c>
      <c xmlns="http://schemas.openxmlformats.org/spreadsheetml/2006/main" r="F11" t="str" s="1">
        <v>2.4218750</v>
      </c>
    </row>
    <row r="12" spans="1:18" x14ac:dyDescent="0.25">
      <c xmlns="http://schemas.openxmlformats.org/spreadsheetml/2006/main" r="A12" t="str" s="1">
        <v>Pricing Source</v>
      </c>
      <c xmlns="http://schemas.openxmlformats.org/spreadsheetml/2006/main" r="B12" t="str" s="1">
        <v>Thomson Reuters End of Day Pricing (EJV)</v>
      </c>
      <c xmlns="http://schemas.openxmlformats.org/spreadsheetml/2006/main" r="D12" t="str" s="1">
        <v>OAS</v>
      </c>
      <c xmlns="http://schemas.openxmlformats.org/spreadsheetml/2006/main" r="E12" t="str" s="1">
        <v>2.9</v>
      </c>
      <c xmlns="http://schemas.openxmlformats.org/spreadsheetml/2006/main" r="F12" t="str" s="1">
        <v>2.5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>Valuation Date</v>
      </c>
      <c xmlns="http://schemas.openxmlformats.org/spreadsheetml/2006/main" r="B13" t="str" s="1">
        <v>04-Oct-2019</v>
      </c>
      <c xmlns="http://schemas.openxmlformats.org/spreadsheetml/2006/main" r="D13" t="str" s="1">
        <v>OAS Change</v>
      </c>
      <c xmlns="http://schemas.openxmlformats.org/spreadsheetml/2006/main" r="E13" t="str" s="1">
        <v>0.01</v>
      </c>
      <c xmlns="http://schemas.openxmlformats.org/spreadsheetml/2006/main" r="F13" t="str" s="1">
        <v>0.43</v>
      </c>
    </row>
    <row r="14" spans="1:18" x14ac:dyDescent="0.25">
      <c xmlns="http://schemas.openxmlformats.org/spreadsheetml/2006/main" r="A14" t="str" s="1">
        <v>Valuation Settle Date</v>
      </c>
      <c xmlns="http://schemas.openxmlformats.org/spreadsheetml/2006/main" r="B14" t="str" s="1">
        <v>07-Oct-2019</v>
      </c>
      <c xmlns="http://schemas.openxmlformats.org/spreadsheetml/2006/main" r="D14" t="str" s="1">
        <v>YTW</v>
      </c>
      <c xmlns="http://schemas.openxmlformats.org/spreadsheetml/2006/main" r="E14" t="str" s="1">
        <v>2.0382470</v>
      </c>
      <c xmlns="http://schemas.openxmlformats.org/spreadsheetml/2006/main" r="F14" t="str" s="1">
        <v>2.1202530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>Accrued Interest (Days)</v>
      </c>
      <c xmlns="http://schemas.openxmlformats.org/spreadsheetml/2006/main" r="B15" t="str" s="1">
        <v>0.324 (53 Days)</v>
      </c>
      <c xmlns="http://schemas.openxmlformats.org/spreadsheetml/2006/main" r="D15" t="str" s="1">
        <v>YTW Change</v>
      </c>
      <c xmlns="http://schemas.openxmlformats.org/spreadsheetml/2006/main" r="E15" t="str" s="1">
        <v>-0.0244850</v>
      </c>
      <c xmlns="http://schemas.openxmlformats.org/spreadsheetml/2006/main" r="F15" t="str" s="1">
        <v>-0.1064910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>* Bid Price affects P/Y Values and Options Adjusted Values calculations</v>
      </c>
      <c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>Price Yield Values (Maturity)</v>
      </c>
      <c xmlns="http://schemas.openxmlformats.org/spreadsheetml/2006/main" r="B18" t="str" s="13"/>
      <c xmlns="http://schemas.openxmlformats.org/spreadsheetml/2006/main" r="D18" t="str" s="1">
        <v>Return Information</v>
      </c>
      <c xmlns="http://schemas.openxmlformats.org/spreadsheetml/2006/main" r="E18" t="str" s="1">
        <v>Previous Day</v>
      </c>
      <c xmlns="http://schemas.openxmlformats.org/spreadsheetml/2006/main" r="F18" t="str" s="1">
        <v>End of Month</v>
      </c>
    </row>
    <row xmlns:x14ac="http://schemas.microsoft.com/office/spreadsheetml/2009/9/ac" r="19" spans="1:26" x14ac:dydescent="0.25">
      <c xmlns="http://schemas.openxmlformats.org/spreadsheetml/2006/main" r="A19" t="str" s="1">
        <v>Yield</v>
      </c>
      <c xmlns="http://schemas.openxmlformats.org/spreadsheetml/2006/main" r="B19" t="str" s="1">
        <v>2.0137230</v>
      </c>
      <c xmlns="http://schemas.openxmlformats.org/spreadsheetml/2006/main" r="D19" t="str" s="1">
        <v>Price Return</v>
      </c>
      <c xmlns="http://schemas.openxmlformats.org/spreadsheetml/2006/main" r="E19" t="str" s="1">
        <v>0.536</v>
      </c>
      <c xmlns="http://schemas.openxmlformats.org/spreadsheetml/2006/main" r="F19" t="str" s="1">
        <v>2.348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>DV01/PVBP</v>
      </c>
      <c xmlns="http://schemas.openxmlformats.org/spreadsheetml/2006/main" r="B20" t="str" s="1">
        <v>0.2307</v>
      </c>
      <c xmlns="http://schemas.openxmlformats.org/spreadsheetml/2006/main" r="D20" t="str" s="1">
        <v>Coupon Return</v>
      </c>
      <c xmlns="http://schemas.openxmlformats.org/spreadsheetml/2006/main" r="E20" t="str" s="1">
        <v>0.017</v>
      </c>
      <c xmlns="http://schemas.openxmlformats.org/spreadsheetml/2006/main" r="F20" t="str" s="1">
        <v>0.036</v>
      </c>
    </row>
    <row xmlns:x14ac="http://schemas.microsoft.com/office/spreadsheetml/2009/9/ac" r="21" spans="1:26" x14ac:dydescent="0.25">
      <c xmlns="http://schemas.openxmlformats.org/spreadsheetml/2006/main" r="A21" t="str" s="1">
        <v>Interpolated Spread</v>
      </c>
      <c xmlns="http://schemas.openxmlformats.org/spreadsheetml/2006/main" r="B21" t="str" s="1">
        <v>0.0</v>
      </c>
      <c xmlns="http://schemas.openxmlformats.org/spreadsheetml/2006/main" r="D21" t="str" s="1">
        <v>Reinvestment Return</v>
      </c>
      <c xmlns="http://schemas.openxmlformats.org/spreadsheetml/2006/main" r="E21" t="str" s="1">
        <v>0.000</v>
      </c>
      <c xmlns="http://schemas.openxmlformats.org/spreadsheetml/2006/main" r="F21" t="str" s="1">
        <v>0.000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>OTR Spread</v>
      </c>
      <c xmlns="http://schemas.openxmlformats.org/spreadsheetml/2006/main" r="B22" t="str" s="1">
        <v>0.0 (TSY30Y)</v>
      </c>
      <c xmlns="http://schemas.openxmlformats.org/spreadsheetml/2006/main" r="D22" t="str" s="1">
        <v>Principal Return</v>
      </c>
      <c xmlns="http://schemas.openxmlformats.org/spreadsheetml/2006/main" r="E22" t="str" s="1">
        <v>0.000</v>
      </c>
      <c xmlns="http://schemas.openxmlformats.org/spreadsheetml/2006/main" r="F22" t="str" s="1">
        <v>0.000</v>
      </c>
    </row>
    <row xmlns:x14ac="http://schemas.microsoft.com/office/spreadsheetml/2009/9/ac" r="23" spans="1:26" x14ac:dydescent="0.25">
      <c xmlns="http://schemas.openxmlformats.org/spreadsheetml/2006/main" r="A23" t="str" s="1">
        <v>Modified Duration</v>
      </c>
      <c xmlns="http://schemas.openxmlformats.org/spreadsheetml/2006/main" r="B23" t="str" s="1">
        <v>21.849</v>
      </c>
      <c xmlns="http://schemas.openxmlformats.org/spreadsheetml/2006/main" r="D23" t="str" s="1">
        <v>Total Return</v>
      </c>
      <c xmlns="http://schemas.openxmlformats.org/spreadsheetml/2006/main" r="E23" t="str" s="1">
        <v>0.553</v>
      </c>
      <c xmlns="http://schemas.openxmlformats.org/spreadsheetml/2006/main" r="F23" t="str" s="1">
        <v>2.384</v>
      </c>
    </row>
    <row xmlns:x14ac="http://schemas.microsoft.com/office/spreadsheetml/2009/9/ac" r="24" spans="1:21" x14ac:dydescent="0.25">
      <c xmlns="http://schemas.openxmlformats.org/spreadsheetml/2006/main" r="A24" t="str" s="1">
        <v>Mac. Duration</v>
      </c>
      <c xmlns="http://schemas.openxmlformats.org/spreadsheetml/2006/main" r="B24" t="str" s="1">
        <v>22.069</v>
      </c>
    </row>
    <row xmlns:x14ac="http://schemas.microsoft.com/office/spreadsheetml/2009/9/ac" r="25" spans="1:21" x14ac:dydescent="0.25">
      <c xmlns="http://schemas.openxmlformats.org/spreadsheetml/2006/main" r="A25" t="str" s="1">
        <v>Convexity</v>
      </c>
      <c xmlns="http://schemas.openxmlformats.org/spreadsheetml/2006/main" r="B25" t="str" s="1">
        <v>5.8733</v>
      </c>
    </row>
    <row xmlns:x14ac="http://schemas.microsoft.com/office/spreadsheetml/2009/9/ac" r="26" spans="1:21" x14ac:dydescent="0.25">
      <c xmlns="http://schemas.openxmlformats.org/spreadsheetml/2006/main" r="A26" t="str" s="1">
        <v>Disc Margin</v>
      </c>
      <c xmlns="http://schemas.openxmlformats.org/spreadsheetml/2006/main" r="B26" t="str" s="1">
        <v>--</v>
      </c>
    </row>
    <row xmlns:x14ac="http://schemas.microsoft.com/office/spreadsheetml/2009/9/ac" r="27" spans="1:21" x14ac:dydescent="0.25">
      <c xmlns="http://schemas.openxmlformats.org/spreadsheetml/2006/main" r="A27" t="str" s="1">
        <v>Average Life</v>
      </c>
      <c xmlns="http://schemas.openxmlformats.org/spreadsheetml/2006/main" r="B27" t="str" s="1">
        <v>29.86</v>
      </c>
    </row>
    <row xmlns:x14ac="http://schemas.microsoft.com/office/spreadsheetml/2009/9/ac" r="29" spans="1:18" x14ac:dydescent="0.25">
      <c xmlns="http://schemas.openxmlformats.org/spreadsheetml/2006/main" r="A29" t="str" s="13">
        <v>Price Yield Values (Worst)</v>
      </c>
      <c xmlns="http://schemas.openxmlformats.org/spreadsheetml/2006/main" r="B29" t="str" s="13"/>
    </row>
    <row xmlns:x14ac="http://schemas.microsoft.com/office/spreadsheetml/2009/9/ac" r="30" spans="1:20" x14ac:dydescent="0.25">
      <c xmlns="http://schemas.openxmlformats.org/spreadsheetml/2006/main" r="A30" t="str" s="1">
        <v>Yield</v>
      </c>
      <c xmlns="http://schemas.openxmlformats.org/spreadsheetml/2006/main" r="B30" t="str" s="1">
        <v>2.0137230</v>
      </c>
    </row>
    <row xmlns:x14ac="http://schemas.microsoft.com/office/spreadsheetml/2009/9/ac" r="31" spans="1:18" x14ac:dydescent="0.25">
      <c xmlns="http://schemas.openxmlformats.org/spreadsheetml/2006/main" r="A31" t="str" s="1">
        <v>DV01/PVBP</v>
      </c>
      <c xmlns="http://schemas.openxmlformats.org/spreadsheetml/2006/main" r="B31" t="str" s="1">
        <v>0.2307</v>
      </c>
    </row>
    <row xmlns:x14ac="http://schemas.microsoft.com/office/spreadsheetml/2009/9/ac" r="32" spans="1:21" x14ac:dydescent="0.25">
      <c xmlns="http://schemas.openxmlformats.org/spreadsheetml/2006/main" r="A32" t="str" s="1">
        <v>Interpolated Spread</v>
      </c>
      <c xmlns="http://schemas.openxmlformats.org/spreadsheetml/2006/main" r="B32" t="str" s="1">
        <v>0.0</v>
      </c>
    </row>
    <row xmlns:x14ac="http://schemas.microsoft.com/office/spreadsheetml/2009/9/ac" r="33" spans="1:21" x14ac:dydescent="0.25">
      <c xmlns="http://schemas.openxmlformats.org/spreadsheetml/2006/main" r="A33" t="str" s="1">
        <v>OTR Spread</v>
      </c>
      <c xmlns="http://schemas.openxmlformats.org/spreadsheetml/2006/main" r="B33" t="str" s="1">
        <v>0.0 (TSY30Y)</v>
      </c>
    </row>
    <row xmlns:x14ac="http://schemas.microsoft.com/office/spreadsheetml/2009/9/ac" r="34" spans="1:21" x14ac:dydescent="0.25">
      <c xmlns="http://schemas.openxmlformats.org/spreadsheetml/2006/main" r="A34" t="str" s="1">
        <v>Modified Duration</v>
      </c>
      <c xmlns="http://schemas.openxmlformats.org/spreadsheetml/2006/main" r="B34" t="str" s="1">
        <v>21.849</v>
      </c>
    </row>
    <row xmlns:x14ac="http://schemas.microsoft.com/office/spreadsheetml/2009/9/ac" r="35" spans="1:21" x14ac:dydescent="0.25">
      <c xmlns="http://schemas.openxmlformats.org/spreadsheetml/2006/main" r="A35" t="str" s="1">
        <v>Mac. Duration</v>
      </c>
      <c xmlns="http://schemas.openxmlformats.org/spreadsheetml/2006/main" r="B35" t="str" s="1">
        <v>22.069</v>
      </c>
    </row>
    <row xmlns:x14ac="http://schemas.microsoft.com/office/spreadsheetml/2009/9/ac" r="36" spans="1:21" x14ac:dydescent="0.25">
      <c xmlns="http://schemas.openxmlformats.org/spreadsheetml/2006/main" r="A36" t="str" s="1">
        <v>Convexity</v>
      </c>
      <c xmlns="http://schemas.openxmlformats.org/spreadsheetml/2006/main" r="B36" t="str" s="1">
        <v>5.8733</v>
      </c>
    </row>
    <row xmlns:x14ac="http://schemas.microsoft.com/office/spreadsheetml/2009/9/ac" r="37" spans="1:21" x14ac:dydescent="0.25">
      <c xmlns="http://schemas.openxmlformats.org/spreadsheetml/2006/main" r="A37" t="str" s="1">
        <v>Disc Margin</v>
      </c>
      <c xmlns="http://schemas.openxmlformats.org/spreadsheetml/2006/main" r="B37" t="str" s="1">
        <v>--</v>
      </c>
    </row>
    <row xmlns:x14ac="http://schemas.microsoft.com/office/spreadsheetml/2009/9/ac" r="38" spans="1:21" x14ac:dydescent="0.25">
      <c xmlns="http://schemas.openxmlformats.org/spreadsheetml/2006/main" r="A38" t="str" s="1">
        <v>Average Life</v>
      </c>
      <c xmlns="http://schemas.openxmlformats.org/spreadsheetml/2006/main" r="B38" t="str" s="1">
        <v>29.86 (MAT on 16-Aug-2049 @ 100*00)</v>
      </c>
    </row>
    <row xmlns:x14ac="http://schemas.microsoft.com/office/spreadsheetml/2009/9/ac" r="40" spans="1:18" x14ac:dydescent="0.25">
      <c xmlns="http://schemas.openxmlformats.org/spreadsheetml/2006/main" r="A40" t="str" s="13">
        <v>Option Adjusted Values</v>
      </c>
      <c xmlns="http://schemas.openxmlformats.org/spreadsheetml/2006/main" r="B40" t="str" s="13"/>
    </row>
    <row xmlns:x14ac="http://schemas.microsoft.com/office/spreadsheetml/2009/9/ac" r="41" spans="1:20" x14ac:dydescent="0.25">
      <c xmlns="http://schemas.openxmlformats.org/spreadsheetml/2006/main" r="A41" t="str" s="1">
        <v>Yield</v>
      </c>
      <c xmlns="http://schemas.openxmlformats.org/spreadsheetml/2006/main" r="B41" t="str" s="1">
        <v>2.0137230</v>
      </c>
    </row>
    <row xmlns:x14ac="http://schemas.microsoft.com/office/spreadsheetml/2009/9/ac" r="42" spans="1:21" x14ac:dydescent="0.25">
      <c xmlns="http://schemas.openxmlformats.org/spreadsheetml/2006/main" r="A42" t="str" s="1">
        <v>Spread</v>
      </c>
      <c xmlns="http://schemas.openxmlformats.org/spreadsheetml/2006/main" r="B42" t="str" s="1">
        <v>3.0</v>
      </c>
    </row>
    <row xmlns:x14ac="http://schemas.microsoft.com/office/spreadsheetml/2009/9/ac" r="43" spans="1:21" x14ac:dydescent="0.25">
      <c xmlns="http://schemas.openxmlformats.org/spreadsheetml/2006/main" r="A43" t="str" s="1">
        <v>Effective Duration</v>
      </c>
      <c xmlns="http://schemas.openxmlformats.org/spreadsheetml/2006/main" r="B43" t="str" s="1">
        <v>21.849</v>
      </c>
    </row>
    <row xmlns:x14ac="http://schemas.microsoft.com/office/spreadsheetml/2009/9/ac" r="44" spans="1:21" x14ac:dydescent="0.25">
      <c xmlns="http://schemas.openxmlformats.org/spreadsheetml/2006/main" r="A44" t="str" s="1">
        <v>Effective Convexity</v>
      </c>
      <c xmlns="http://schemas.openxmlformats.org/spreadsheetml/2006/main" r="B44" t="str" s="1">
        <v>5.7754</v>
      </c>
    </row>
    <row xmlns:x14ac="http://schemas.microsoft.com/office/spreadsheetml/2009/9/ac" r="45" spans="1:21" x14ac:dydescent="0.25">
      <c xmlns="http://schemas.openxmlformats.org/spreadsheetml/2006/main" r="A45" t="str" s="1">
        <v>Price ( +25bp )</v>
      </c>
      <c xmlns="http://schemas.openxmlformats.org/spreadsheetml/2006/main" r="B45" t="str" s="1">
        <v>99*24⅜</v>
      </c>
    </row>
    <row xmlns:x14ac="http://schemas.microsoft.com/office/spreadsheetml/2009/9/ac" r="46" spans="1:21" x14ac:dydescent="0.25">
      <c xmlns="http://schemas.openxmlformats.org/spreadsheetml/2006/main" r="A46" t="str" s="1">
        <v>Price ( -25bp )</v>
      </c>
      <c xmlns="http://schemas.openxmlformats.org/spreadsheetml/2006/main" r="B46" t="str" s="1">
        <v>111*05¾</v>
      </c>
    </row>
    <row xmlns:x14ac="http://schemas.microsoft.com/office/spreadsheetml/2009/9/ac" r="47" spans="1:21" x14ac:dydescent="0.25">
      <c xmlns="http://schemas.openxmlformats.org/spreadsheetml/2006/main" r="A47" t="str" s="1">
        <v>Option Cost</v>
      </c>
      <c xmlns="http://schemas.openxmlformats.org/spreadsheetml/2006/main" r="B47" t="str" s="1">
        <v>0.0000</v>
      </c>
    </row>
    <row xmlns:x14ac="http://schemas.microsoft.com/office/spreadsheetml/2009/9/ac" r="48" spans="1:21" x14ac:dydescent="0.25">
      <c xmlns="http://schemas.openxmlformats.org/spreadsheetml/2006/main" r="A48" t="str" s="1">
        <v>Option Value</v>
      </c>
      <c xmlns="http://schemas.openxmlformats.org/spreadsheetml/2006/main" r="B48" t="str" s="1">
        <v>0.0000</v>
      </c>
    </row>
    <row xmlns:x14ac="http://schemas.microsoft.com/office/spreadsheetml/2009/9/ac" r="49" spans="1:21" x14ac:dydescent="0.25">
      <c xmlns="http://schemas.openxmlformats.org/spreadsheetml/2006/main" r="A49" t="str" s="1">
        <v>DV01</v>
      </c>
      <c xmlns="http://schemas.openxmlformats.org/spreadsheetml/2006/main" r="B49" t="str" s="1">
        <v>0.2307</v>
      </c>
    </row>
    <row xmlns:x14ac="http://schemas.microsoft.com/office/spreadsheetml/2009/9/ac" r="50" spans="1:21" x14ac:dydescent="0.25">
      <c xmlns="http://schemas.openxmlformats.org/spreadsheetml/2006/main" r="A50" t="str" s="1">
        <v>Zero Volatility</v>
      </c>
      <c xmlns="http://schemas.openxmlformats.org/spreadsheetml/2006/main" r="B50" t="str" s="1">
        <v>3.0</v>
      </c>
    </row>
    <row xmlns:x14ac="http://schemas.microsoft.com/office/spreadsheetml/2009/9/ac" r="51" spans="1:21" x14ac:dydescent="0.25">
      <c xmlns="http://schemas.openxmlformats.org/spreadsheetml/2006/main" r="A51" t="str" s="1">
        <v>Spread Duration</v>
      </c>
      <c xmlns="http://schemas.openxmlformats.org/spreadsheetml/2006/main" r="B51" t="str" s="1">
        <v>21.849</v>
      </c>
    </row>
    <row xmlns:x14ac="http://schemas.microsoft.com/office/spreadsheetml/2009/9/ac" r="52" spans="1:21" x14ac:dydescent="0.25">
      <c xmlns="http://schemas.openxmlformats.org/spreadsheetml/2006/main" r="A52" t="str" s="1">
        <v>Spread Convexity</v>
      </c>
      <c xmlns="http://schemas.openxmlformats.org/spreadsheetml/2006/main" r="B52" t="str" s="1">
        <v>5.7754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