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1.625 30-Sep-2026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<sst xmlns="http://schemas.openxmlformats.org/spreadsheetml/2006/main" count="20" uniqueCount="20">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</sst>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1.625 30-Sep-2026</v>
      </c>
      <c r="D1" s="12" t="str">
        <v>08-Oct-2019 04:46</v>
      </c>
    </row>
    <row r="3" spans="1:18" ht="23.25" customHeight="1" x14ac:dyDescent="0.45">
      <c r="A3" s="5" t="str">
        <v>UST 1.625 30-Sep-2026 UNITED STATES TREASURY</v>
      </c>
      <c r="E3" t="str">
        <v>US/USD</v>
      </c>
      <c r="F3" t="str"/>
    </row>
    <row r="4" spans="1:18" ht="18" x14ac:dyDescent="0.35">
      <c r="A4" s="6" t="str">
        <v>Gov., Bmk, Fixed Coupon, IG, Trace Eligible</v>
      </c>
      <c xmlns="http://schemas.openxmlformats.org/spreadsheetml/2006/main" r="D4" s="2" t="str">
        <v>CUSIP:912828YG9</v>
      </c>
    </row>
    <row r="5" spans="1:18" ht="14.45" x14ac:dyDescent="0.3">
      <c xmlns="http://schemas.openxmlformats.org/spreadsheetml/2006/main" r="A5" t="str">
        <f>="B/A" &amp; ":" &amp;IF(AND(TRIM(TR("912828YG9=","PRIMACT_1")) &lt;&gt; "", TRIM(TR("912828YG9=","PRIMACT_1")) &lt;&gt; "#N/A"), TR("912828YG9=","PRIMACT_1"), IF(AND(TRIM(TR("912828YG9=","CF_BID")) &lt;&gt; "", TRIM(TR("912828YG9=","CF_BID")) &lt;&gt; "#N/A"), TR("912828YG9=","CF_BID"), "--"))&amp;"/"&amp;IF(AND(TRIM(TR("912828YG9=","SEC_ACT_1")) &lt;&gt; "",TRIM(TR("912828YG9=","SEC_ACT_1")) &lt;&gt; "#N/A"), TR("912828YG9=","SEC_ACT_1"), IF(AND(TRIM(TR("912828YG9=","CF_ASK")) &lt;&gt; "", TRIM(TR("912828YG9=","CF_ASK")) &lt;&gt; "#N/A"), TR("912828YG9=","CF_ASK"), "--"))&amp;IF(AND(IF(AND(TRIM(TR("912828YG9=","PRIMACT_1")) &lt;&gt; "", TRIM(TR("912828YG9=","PRIMACT_1")) &lt;&gt; "#N/A"), TR("912828YG9=","PRIMACT_1"), IF(AND(TRIM(TR("912828YG9=","CF_BID")) &lt;&gt; "", TRIM(TR("912828YG9=","CF_BID")) &lt;&gt; "#N/A"), TR("912828YG9=","CF_BID"), "--")) &lt;&gt; "--" , IF(AND(TRIM(TR("912828YG9=","SEC_ACT_1")) &lt;&gt; "",TRIM(TR("912828YG9=","SEC_ACT_1")) &lt;&gt; "#N/A"), TR("912828YG9=","SEC_ACT_1"), IF(AND(TRIM(TR("912828YG9=","CF_ASK")) &lt;&gt; "", TRIM(TR("912828YG9=","CF_ASK")) &lt;&gt; "#N/A"), TR("912828YG9=","CF_ASK"), "--")) &lt;&gt; "--") , IF(AND(TRIM(TR("912828YG9=","NETCHNG_1")) &lt;&gt; "", TRIM(TR("912828YG9=","NETCHNG_1")) &lt;&gt; "#N/A") ,"("&amp;TR("912828YG9=","NETCHNG_1")&amp;")", "") , "")</f>
      </c>
      <c xmlns="http://schemas.openxmlformats.org/spreadsheetml/2006/main" r="B5" t="str">
        <f>="BYld/AYld" &amp; ":" &amp;IF(AND(TRIM(TR("912828YG9=","RT_YIELD_1")) &lt;&gt; "", TRIM(TR("912828YG9=","RT_YIELD_1")) &lt;&gt; "#N/A"), TR("912828YG9=","RT_YIELD_1"), "--")&amp;"/"&amp;IF(AND(TRIM(TR("912828YG9=","SEC_YLD_1")) &lt;&gt; "", TRIM(TR("912828YG9=","SEC_YLD_1")) &lt;&gt; "#N/A"), TR("912828YG9=","SEC_YLD_1"), "--")&amp;IF(AND(IF(AND(TRIM(TR("912828YG9=","SEC_YLD_1")) &lt;&gt; "", TRIM(TR("912828YG9=","SEC_YLD_1")) &lt;&gt; "#N/A"), TR("912828YG9=","SEC_YLD_1"), "--") &lt;&gt; "--" , IF(AND(TRIM(TR("912828YG9=","RT_YIELD_1")) &lt;&gt; "", TRIM(TR("912828YG9=","RT_YIELD_1")) &lt;&gt; "#N/A"), TR("912828YG9=","RT_YIELD_1"), "--") &lt;&gt; "--") , IF(AND(TRIM(TR("912828YG9=","YLD_NETCHG")) &lt;&gt; "", TRIM(TR("912828YG9=","YLD_NETCHG")) &lt;&gt; "#N/A") ,"("&amp;TR("912828YG9=","YLD_NETCHG")&amp;")", "") , "")</f>
      </c>
      <c xmlns="http://schemas.openxmlformats.org/spreadsheetml/2006/main" r="C5" t="str">
        <f>="ASwap Sp:" &amp;IF(AND(TRIM(TR("912828YG9=","AST_SWPSPD")) &lt;&gt; "", TRIM(TR("912828YG9=","AST_SWPSPD")) &lt;&gt; "#N/A"), TR("912828YG9=","AST_SWPSPD") , "--" )</f>
      </c>
      <c xmlns="http://schemas.openxmlformats.org/spreadsheetml/2006/main" r="D5" t="str">
        <f>="Swap Sp:" &amp;IF(AND(TRIM(TR("912828YG9=","SWAP_SPRD")) &lt;&gt; "", TRIM(TR("912828YG9=","SWAP_SPRD")) &lt;&gt; "#N/A"), TR("912828YG9=","SWAP_SPRD") , "--" )</f>
      </c>
      <c xmlns="http://schemas.openxmlformats.org/spreadsheetml/2006/main" r="E5" t="str">
        <f>="G Sp:" &amp;IF(AND(TRIM(TR("912828YG9=","MONTH_LOW")) &lt;&gt; "", TRIM(TR("912828YG9=","MONTH_LOW")) &lt;&gt; "#N/A"), TR("912828YG9=","MONTH_LOW") , "--" )</f>
      </c>
      <c xmlns="http://schemas.openxmlformats.org/spreadsheetml/2006/main" r="F5" t="str" s="15">
        <f>=IF(AND(TRIM(TR("912828YG9=","VALUE_DT1")) &lt;&gt; "", TRIM(TR("912828YG9=","VALUE_DT1")) &lt;&gt; "#N/A"), TR("912828YG9=","VALUE_DT1"), IF(AND(TRIM(TR("912828YG9=","CF_DATE")) &lt;&gt; "", TRIM(TR("912828YG9=","CF_DATE")) &lt;&gt; "#N/A"), TR("912828YG9=","CF_DATE"), "--"))</f>
      </c>
      <c xmlns="http://schemas.openxmlformats.org/spreadsheetml/2006/main" r="G5" t="str" s="16">
        <f>=IF(AND(TRIM(TR("912828YG9=","VALUE_TS1")) &lt;&gt; "", TRIM(TR("912828YG9=","VALUE_TS1")) &lt;&gt; "#N/A"), TR("912828YG9=","VALUE_TS1"), IF(AND(TRIM(TR("912828YG9=","CF_TIME")) &lt;&gt; "", TRIM(TR("912828YG9=","CF_TIME")) &lt;&gt; "#N/A"), TR("912828YG9=","CF_TIME"), ""))</f>
      </c>
      <c xmlns="http://schemas.openxmlformats.org/spreadsheetml/2006/main" r="H5" t="str">
        <f>=IF(AND(TRIM(TR("912828YG9=","CTBTR_1")) &lt;&gt; "", TRIM(TR("912828YG9=","CTBTR_1")) &lt;&gt; "#N/A"), TRIM(TR("912828YG9=","CTBTR_1")), IF(AND(TRIM(TR("912828YG9=","RDN_EXCHD2")) &lt;&gt; "", TRIM(TR("912828YG9=","RDN_EXCHD2")) &lt;&gt; "#N/A"), TRIM(TR("912828YG9=","RDN_EXCHD2")), "--"))</f>
      </c>
      <c xmlns="http://schemas.openxmlformats.org/spreadsheetml/2006/main" r="I5" t="str">
        <v>Issue Rating:Aaa (MDY 01-Oct-2019)</v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*101*10 / 101*11⅛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3.3</v>
      </c>
      <c xmlns="http://schemas.openxmlformats.org/spreadsheetml/2006/main" r="D10" t="str" s="1">
        <v>Price</v>
      </c>
      <c xmlns="http://schemas.openxmlformats.org/spreadsheetml/2006/main" r="E10" t="str" s="1">
        <v>101*05½</v>
      </c>
      <c xmlns="http://schemas.openxmlformats.org/spreadsheetml/2006/main" r="F10" t="str" s="1">
        <v>100*01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1.426782% (MAT Sep-2026)</v>
      </c>
      <c xmlns="http://schemas.openxmlformats.org/spreadsheetml/2006/main" r="D11" t="str" s="1">
        <v>Price Change</v>
      </c>
      <c xmlns="http://schemas.openxmlformats.org/spreadsheetml/2006/main" r="E11" t="str" s="1">
        <v>0.1406250</v>
      </c>
      <c xmlns="http://schemas.openxmlformats.org/spreadsheetml/2006/main" r="F11" t="str" s="1">
        <v>1.2812500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0.0</v>
      </c>
      <c xmlns="http://schemas.openxmlformats.org/spreadsheetml/2006/main" r="F12" t="str" s="1">
        <v>0.0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-0.01</v>
      </c>
      <c xmlns="http://schemas.openxmlformats.org/spreadsheetml/2006/main" r="F13" t="str" s="1">
        <v>0.03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1.4475160</v>
      </c>
      <c xmlns="http://schemas.openxmlformats.org/spreadsheetml/2006/main" r="F14" t="str" s="1">
        <v>1.6195860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0.031 (7 Days)</v>
      </c>
      <c xmlns="http://schemas.openxmlformats.org/spreadsheetml/2006/main" r="D15" t="str" s="1">
        <v>YTW Change</v>
      </c>
      <c xmlns="http://schemas.openxmlformats.org/spreadsheetml/2006/main" r="E15" t="str" s="1">
        <v>-0.0212650</v>
      </c>
      <c xmlns="http://schemas.openxmlformats.org/spreadsheetml/2006/main" r="F15" t="str" s="1">
        <v>-0.1933350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1.4267820</v>
      </c>
      <c xmlns="http://schemas.openxmlformats.org/spreadsheetml/2006/main" r="D19" t="str" s="1">
        <v>Price Return</v>
      </c>
      <c xmlns="http://schemas.openxmlformats.org/spreadsheetml/2006/main" r="E19" t="str" s="1">
        <v>0.139</v>
      </c>
      <c xmlns="http://schemas.openxmlformats.org/spreadsheetml/2006/main" r="F19" t="str" s="1">
        <v>1.281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0.0667</v>
      </c>
      <c xmlns="http://schemas.openxmlformats.org/spreadsheetml/2006/main" r="D20" t="str" s="1">
        <v>Coupon Return</v>
      </c>
      <c xmlns="http://schemas.openxmlformats.org/spreadsheetml/2006/main" r="E20" t="str" s="1">
        <v>0.013</v>
      </c>
      <c xmlns="http://schemas.openxmlformats.org/spreadsheetml/2006/main" r="F20" t="str" s="1">
        <v>0.027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-0.1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-0.1 (TSY7Y)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6.584</v>
      </c>
      <c xmlns="http://schemas.openxmlformats.org/spreadsheetml/2006/main" r="D23" t="str" s="1">
        <v>Total Return</v>
      </c>
      <c xmlns="http://schemas.openxmlformats.org/spreadsheetml/2006/main" r="E23" t="str" s="1">
        <v>0.152</v>
      </c>
      <c xmlns="http://schemas.openxmlformats.org/spreadsheetml/2006/main" r="F23" t="str" s="1">
        <v>1.307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6.631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0.4807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6.98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1.4267820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0.0667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-0.1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-0.1 (TSY7Y)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6.584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6.631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0.4807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6.98 (MAT on 30-Sep-2026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1.4267820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0.0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6.582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0.4804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99*21⅛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102*31⅞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0.0667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0.0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6.582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0.4804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