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/Documents/ITMO/1_sem/DigitlCulture/3/"/>
    </mc:Choice>
  </mc:AlternateContent>
  <xr:revisionPtr revIDLastSave="0" documentId="13_ncr:1_{156B55CF-4BDF-AA4B-8227-0A85BEFC4A66}" xr6:coauthVersionLast="45" xr6:coauthVersionMax="45" xr10:uidLastSave="{00000000-0000-0000-0000-000000000000}"/>
  <bookViews>
    <workbookView xWindow="-20" yWindow="460" windowWidth="33600" windowHeight="20540" activeTab="6" xr2:uid="{7BF281B1-3F58-1247-9987-EE22B4DFA9C4}"/>
  </bookViews>
  <sheets>
    <sheet name="Последовательности" sheetId="1" r:id="rId1"/>
    <sheet name="Функции" sheetId="2" r:id="rId2"/>
    <sheet name="Таблицы" sheetId="4" r:id="rId3"/>
    <sheet name="Поиск решения" sheetId="5" r:id="rId4"/>
    <sheet name="Структура" sheetId="6" r:id="rId5"/>
    <sheet name="Круговая диаграмма" sheetId="7" r:id="rId6"/>
    <sheet name="Гистограмма" sheetId="8" r:id="rId7"/>
  </sheets>
  <definedNames>
    <definedName name="solver_adj" localSheetId="3" hidden="1">'Поиск решения'!$B$3:$D$3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itr" localSheetId="3" hidden="1">2147483647</definedName>
    <definedName name="solver_lhs1" localSheetId="3" hidden="1">'Поиск решения'!$F$10</definedName>
    <definedName name="solver_lhs2" localSheetId="3" hidden="1">'Поиск решения'!$F$8</definedName>
    <definedName name="solver_lhs3" localSheetId="3" hidden="1">'Поиск решения'!$F$9</definedName>
    <definedName name="solver_lin" localSheetId="3" hidden="1">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3</definedName>
    <definedName name="solver_opt" localSheetId="3" hidden="1">'Поиск решения'!$F$6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hs1" localSheetId="3" hidden="1">'Поиск решения'!$G$10</definedName>
    <definedName name="solver_rhs2" localSheetId="3" hidden="1">'Поиск решения'!$G$8</definedName>
    <definedName name="solver_rhs3" localSheetId="3" hidden="1">'Поиск решения'!$G$9</definedName>
    <definedName name="solver_rlx" localSheetId="3" hidden="1">1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6" l="1"/>
  <c r="D5" i="6"/>
  <c r="D6" i="6"/>
  <c r="D7" i="6"/>
  <c r="D3" i="6"/>
  <c r="G4" i="6"/>
  <c r="G5" i="6"/>
  <c r="G6" i="6"/>
  <c r="G7" i="6"/>
  <c r="G3" i="6"/>
  <c r="C8" i="6"/>
  <c r="E4" i="6" s="1"/>
  <c r="F4" i="6" s="1"/>
  <c r="B8" i="6"/>
  <c r="N10" i="5"/>
  <c r="N9" i="5"/>
  <c r="N8" i="5"/>
  <c r="N6" i="5"/>
  <c r="E7" i="6" l="1"/>
  <c r="F7" i="6" s="1"/>
  <c r="E6" i="6"/>
  <c r="F6" i="6" s="1"/>
  <c r="E3" i="6"/>
  <c r="F3" i="6" s="1"/>
  <c r="E5" i="6"/>
  <c r="F5" i="6" s="1"/>
  <c r="F6" i="5" l="1"/>
  <c r="F9" i="5"/>
  <c r="F8" i="5"/>
  <c r="F10" i="5"/>
  <c r="AU5" i="4" l="1"/>
  <c r="AU6" i="4"/>
  <c r="AU7" i="4"/>
  <c r="AU8" i="4"/>
  <c r="AU9" i="4"/>
  <c r="AU10" i="4"/>
  <c r="AU11" i="4"/>
  <c r="AU12" i="4"/>
  <c r="AU13" i="4"/>
  <c r="AU14" i="4"/>
  <c r="AU15" i="4"/>
  <c r="AU4" i="4"/>
  <c r="N13" i="4" s="1"/>
  <c r="AT5" i="4"/>
  <c r="AT6" i="4"/>
  <c r="AT7" i="4"/>
  <c r="AT8" i="4"/>
  <c r="AT9" i="4"/>
  <c r="AT10" i="4"/>
  <c r="AT11" i="4"/>
  <c r="AT12" i="4"/>
  <c r="AT13" i="4"/>
  <c r="AT14" i="4"/>
  <c r="AT15" i="4"/>
  <c r="AT4" i="4"/>
  <c r="I13" i="4" s="1"/>
  <c r="G13" i="4"/>
  <c r="E5" i="4"/>
  <c r="E6" i="4"/>
  <c r="E7" i="4"/>
  <c r="E8" i="4"/>
  <c r="E9" i="4"/>
  <c r="E10" i="4"/>
  <c r="E11" i="4"/>
  <c r="E12" i="4"/>
  <c r="E13" i="4"/>
  <c r="E14" i="4"/>
  <c r="E15" i="4"/>
  <c r="E4" i="4"/>
  <c r="E7" i="2"/>
  <c r="F7" i="2"/>
  <c r="G7" i="2"/>
  <c r="H7" i="2"/>
  <c r="I7" i="2"/>
  <c r="J7" i="2"/>
  <c r="K7" i="2"/>
  <c r="L7" i="2"/>
  <c r="D7" i="2"/>
  <c r="C7" i="2"/>
  <c r="D2" i="2"/>
  <c r="E2" i="2"/>
  <c r="F2" i="2"/>
  <c r="G2" i="2"/>
  <c r="H2" i="2"/>
  <c r="I2" i="2"/>
  <c r="J2" i="2"/>
  <c r="K2" i="2"/>
  <c r="L2" i="2"/>
  <c r="C2" i="2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G9" i="4" l="1"/>
  <c r="E16" i="4"/>
  <c r="I9" i="4"/>
  <c r="H9" i="4"/>
</calcChain>
</file>

<file path=xl/sharedStrings.xml><?xml version="1.0" encoding="utf-8"?>
<sst xmlns="http://schemas.openxmlformats.org/spreadsheetml/2006/main" count="77" uniqueCount="60">
  <si>
    <t>Арифметические последовательности</t>
  </si>
  <si>
    <t>Пункт 1:</t>
  </si>
  <si>
    <t>Пункт 2:</t>
  </si>
  <si>
    <t>Пункт 3:</t>
  </si>
  <si>
    <t>Геометрические последовательности</t>
  </si>
  <si>
    <t>Функция №1</t>
  </si>
  <si>
    <t>X</t>
  </si>
  <si>
    <t>Y</t>
  </si>
  <si>
    <t>F</t>
  </si>
  <si>
    <t>Функция №2</t>
  </si>
  <si>
    <t>"РОСТСЕЛЬМАШ" в кубке России</t>
  </si>
  <si>
    <t>Дата</t>
  </si>
  <si>
    <t>Соперник</t>
  </si>
  <si>
    <t>Кол-во мячей</t>
  </si>
  <si>
    <t>Забито</t>
  </si>
  <si>
    <t>Пропущено</t>
  </si>
  <si>
    <t>Очки</t>
  </si>
  <si>
    <t>Кавказкабель</t>
  </si>
  <si>
    <t>Дружба</t>
  </si>
  <si>
    <t>Факел</t>
  </si>
  <si>
    <t>Гекрис</t>
  </si>
  <si>
    <t>Кубань</t>
  </si>
  <si>
    <t>Спартак (Анапа)</t>
  </si>
  <si>
    <t>Спартак (Москва)</t>
  </si>
  <si>
    <t xml:space="preserve">Кол-во очков за игру </t>
  </si>
  <si>
    <t>Выигрыш</t>
  </si>
  <si>
    <t>Ничья</t>
  </si>
  <si>
    <t>Поражение</t>
  </si>
  <si>
    <t>Распределение числа игр по результатам</t>
  </si>
  <si>
    <t>Петросталь</t>
  </si>
  <si>
    <t>Северодол</t>
  </si>
  <si>
    <t>Твердодиск</t>
  </si>
  <si>
    <t>Уралмаш</t>
  </si>
  <si>
    <t>Кизбек</t>
  </si>
  <si>
    <t>Дополнительная статистика</t>
  </si>
  <si>
    <t>Забитые мячи больше 1</t>
  </si>
  <si>
    <t>Разница между забитыми и пропущенными больше 1</t>
  </si>
  <si>
    <t>Матчей летом</t>
  </si>
  <si>
    <t>F1</t>
  </si>
  <si>
    <t>Переменные</t>
  </si>
  <si>
    <t>X1</t>
  </si>
  <si>
    <t>X2</t>
  </si>
  <si>
    <t>X3</t>
  </si>
  <si>
    <t>Коэффициенты целевой ф-ии</t>
  </si>
  <si>
    <t>Значение</t>
  </si>
  <si>
    <t>Коэффициенты при огран-ях</t>
  </si>
  <si>
    <t>F2</t>
  </si>
  <si>
    <t>Наименование показателя</t>
  </si>
  <si>
    <t>Удельный вес каждого показателя</t>
  </si>
  <si>
    <t>Изменение удельного веса за год</t>
  </si>
  <si>
    <t>Темп прироста</t>
  </si>
  <si>
    <t>Нематериальные активы</t>
  </si>
  <si>
    <t>Основные средства</t>
  </si>
  <si>
    <t>Незавершённое строительство</t>
  </si>
  <si>
    <t>Долгосрочные финансовые вложения</t>
  </si>
  <si>
    <t>Отложенные налоговые активы</t>
  </si>
  <si>
    <t>на н.г.</t>
  </si>
  <si>
    <t>на к.г.</t>
  </si>
  <si>
    <t>Абсолютное значение тыс. руб.</t>
  </si>
  <si>
    <t>Сумма всех показателей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</si>
</sst>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dd/mm/yy;@"/>
  </numFmts>
  <fonts count="3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0" fillId="3" borderId="1" xfId="0" applyFill="1" applyBorder="1"/>
    <xf numFmtId="0" fontId="0" fillId="0" borderId="1" xfId="0" applyBorder="1"/>
    <xf numFmtId="9" fontId="0" fillId="0" borderId="1" xfId="0" applyNumberFormat="1" applyBorder="1"/>
    <xf numFmtId="164" fontId="0" fillId="0" borderId="1" xfId="1" applyNumberFormat="1" applyFont="1" applyBorder="1"/>
    <xf numFmtId="9" fontId="0" fillId="0" borderId="1" xfId="0" applyNumberFormat="1" applyFill="1" applyBorder="1"/>
    <xf numFmtId="0" fontId="0" fillId="0" borderId="5" xfId="0" applyBorder="1"/>
    <xf numFmtId="0" fontId="0" fillId="3" borderId="4" xfId="0" applyFill="1" applyBorder="1"/>
    <xf numFmtId="0" fontId="0" fillId="0" borderId="4" xfId="0" applyBorder="1"/>
    <xf numFmtId="9" fontId="0" fillId="0" borderId="3" xfId="0" applyNumberForma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8" xfId="0" applyFill="1" applyBorder="1"/>
    <xf numFmtId="0" fontId="0" fillId="5" borderId="6" xfId="0" applyFill="1" applyBorder="1"/>
    <xf numFmtId="0" fontId="0" fillId="5" borderId="10" xfId="0" applyFill="1" applyBorder="1"/>
    <xf numFmtId="0" fontId="0" fillId="5" borderId="9" xfId="0" applyFill="1" applyBorder="1"/>
    <xf numFmtId="0" fontId="0" fillId="5" borderId="5" xfId="0" applyFill="1" applyBorder="1"/>
    <xf numFmtId="11" fontId="0" fillId="0" borderId="1" xfId="0" applyNumberFormat="1" applyBorder="1"/>
    <xf numFmtId="2" fontId="0" fillId="0" borderId="1" xfId="0" applyNumberFormat="1" applyBorder="1"/>
    <xf numFmtId="0" fontId="0" fillId="5" borderId="0" xfId="0" applyFill="1"/>
    <xf numFmtId="0" fontId="0" fillId="5" borderId="8" xfId="0" applyFill="1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Border="1"/>
    <xf numFmtId="165" fontId="0" fillId="0" borderId="1" xfId="0" applyNumberFormat="1" applyBorder="1" applyAlignment="1">
      <alignment horizontal="center" vertical="center"/>
    </xf>
    <xf numFmtId="0" fontId="0" fillId="0" borderId="13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6" borderId="6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/>
    <xf numFmtId="0" fontId="0" fillId="0" borderId="20" xfId="0" applyBorder="1" applyAlignment="1">
      <alignment horizontal="center"/>
    </xf>
    <xf numFmtId="0" fontId="0" fillId="0" borderId="1" xfId="0" applyFill="1" applyBorder="1"/>
    <xf numFmtId="0" fontId="0" fillId="0" borderId="2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3" borderId="5" xfId="0" applyFill="1" applyBorder="1"/>
    <xf numFmtId="0" fontId="0" fillId="0" borderId="19" xfId="0" applyBorder="1"/>
    <xf numFmtId="0" fontId="0" fillId="2" borderId="1" xfId="0" applyFill="1" applyBorder="1"/>
    <xf numFmtId="0" fontId="0" fillId="0" borderId="21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7" borderId="22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30" xfId="0" applyBorder="1"/>
    <xf numFmtId="0" fontId="0" fillId="0" borderId="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Fill="1" applyBorder="1"/>
    <xf numFmtId="0" fontId="0" fillId="0" borderId="31" xfId="0" applyBorder="1" applyAlignment="1">
      <alignment horizontal="center"/>
    </xf>
    <xf numFmtId="0" fontId="0" fillId="6" borderId="2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10" fontId="0" fillId="0" borderId="1" xfId="0" applyNumberFormat="1" applyBorder="1"/>
    <xf numFmtId="10" fontId="0" fillId="0" borderId="3" xfId="0" applyNumberFormat="1" applyBorder="1"/>
    <xf numFmtId="10" fontId="0" fillId="0" borderId="30" xfId="0" applyNumberFormat="1" applyBorder="1"/>
  </cellXfs>
  <cellStyles count="2">
    <cellStyle name="Обычный" xfId="0" builtinId="0"/>
    <cellStyle name="Финансовый" xfId="1" builtinId="3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Функции!$C$5:$L$5</c:f>
              <c:numCache>
                <c:formatCode>General</c:formatCode>
                <c:ptCount val="10"/>
                <c:pt idx="0">
                  <c:v>-9</c:v>
                </c:pt>
                <c:pt idx="1">
                  <c:v>-7</c:v>
                </c:pt>
                <c:pt idx="2">
                  <c:v>-5</c:v>
                </c:pt>
                <c:pt idx="3">
                  <c:v>-4</c:v>
                </c:pt>
                <c:pt idx="4">
                  <c:v>-1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D-014C-B0ED-70C1FAE3BED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Функции!$C$6:$L$6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CD-014C-B0ED-70C1FAE3BED5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Функции!$C$7:$L$7</c:f>
              <c:numCache>
                <c:formatCode>General</c:formatCode>
                <c:ptCount val="10"/>
                <c:pt idx="0">
                  <c:v>2295.6899571812346</c:v>
                </c:pt>
                <c:pt idx="1">
                  <c:v>417.55403356642279</c:v>
                </c:pt>
                <c:pt idx="2">
                  <c:v>71.988593563044574</c:v>
                </c:pt>
                <c:pt idx="3">
                  <c:v>14.331201751975083</c:v>
                </c:pt>
                <c:pt idx="4">
                  <c:v>1.0637977203686637</c:v>
                </c:pt>
                <c:pt idx="5">
                  <c:v>0.52680249241196708</c:v>
                </c:pt>
                <c:pt idx="6">
                  <c:v>0.15027416971322191</c:v>
                </c:pt>
                <c:pt idx="7">
                  <c:v>3.7660997948519695E-2</c:v>
                </c:pt>
                <c:pt idx="8">
                  <c:v>8.5289458196829374E-3</c:v>
                </c:pt>
                <c:pt idx="9">
                  <c:v>1.8543781177972726E-3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CD-014C-B0ED-70C1FAE3BED5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1333868080"/>
        <c:axId val="1333869712"/>
        <c:axId val="1294632944"/>
      </c:surface3DChart>
      <c:catAx>
        <c:axId val="13338680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3869712"/>
        <c:crosses val="autoZero"/>
        <c:auto val="1"/>
        <c:lblAlgn val="ctr"/>
        <c:lblOffset val="100"/>
        <c:noMultiLvlLbl val="0"/>
      </c:catAx>
      <c:valAx>
        <c:axId val="13338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3868080"/>
        <c:crosses val="autoZero"/>
        <c:crossBetween val="midCat"/>
      </c:valAx>
      <c:serAx>
        <c:axId val="1294632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386971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>
                <a:effectLst/>
              </a:rPr>
              <a:t>Структура основных средств предприятия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74-F44E-A74A-D6468085FF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74-F44E-A74A-D6468085FF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74-F44E-A74A-D6468085FF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74-F44E-A74A-D6468085FF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74-F44E-A74A-D6468085FF64}"/>
              </c:ext>
            </c:extLst>
          </c:dPt>
          <c:dLbls>
            <c:dLbl>
              <c:idx val="3"/>
              <c:layout>
                <c:manualLayout>
                  <c:x val="-0.15185714158230215"/>
                  <c:y val="2.920132259051615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74-F44E-A74A-D6468085FF64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Структура!$A$3:$A$7</c:f>
              <c:strCache>
                <c:ptCount val="5"/>
                <c:pt idx="0">
                  <c:v>Нематериальные активы</c:v>
                </c:pt>
                <c:pt idx="1">
                  <c:v>Основные средства</c:v>
                </c:pt>
                <c:pt idx="2">
                  <c:v>Незавершённое строительство</c:v>
                </c:pt>
                <c:pt idx="3">
                  <c:v>Долгосрочные финансовые вложения</c:v>
                </c:pt>
                <c:pt idx="4">
                  <c:v>Отложенные налоговые активы</c:v>
                </c:pt>
              </c:strCache>
            </c:strRef>
          </c:cat>
          <c:val>
            <c:numRef>
              <c:f>Структура!$B$3:$B$7</c:f>
              <c:numCache>
                <c:formatCode>General</c:formatCode>
                <c:ptCount val="5"/>
                <c:pt idx="0">
                  <c:v>190</c:v>
                </c:pt>
                <c:pt idx="1">
                  <c:v>55101</c:v>
                </c:pt>
                <c:pt idx="2">
                  <c:v>9885</c:v>
                </c:pt>
                <c:pt idx="3">
                  <c:v>6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74-F44E-A74A-D6468085FF6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>
                <a:effectLst/>
              </a:rPr>
              <a:t>Анализ основных средств предприятия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Начало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Структура!$A$3:$A$7</c:f>
              <c:strCache>
                <c:ptCount val="5"/>
                <c:pt idx="0">
                  <c:v>Нематериальные активы</c:v>
                </c:pt>
                <c:pt idx="1">
                  <c:v>Основные средства</c:v>
                </c:pt>
                <c:pt idx="2">
                  <c:v>Незавершённое строительство</c:v>
                </c:pt>
                <c:pt idx="3">
                  <c:v>Долгосрочные финансовые вложения</c:v>
                </c:pt>
                <c:pt idx="4">
                  <c:v>Отложенные налоговые активы</c:v>
                </c:pt>
              </c:strCache>
            </c:strRef>
          </c:cat>
          <c:val>
            <c:numRef>
              <c:f>Структура!$B$3:$B$7</c:f>
              <c:numCache>
                <c:formatCode>General</c:formatCode>
                <c:ptCount val="5"/>
                <c:pt idx="0">
                  <c:v>190</c:v>
                </c:pt>
                <c:pt idx="1">
                  <c:v>55101</c:v>
                </c:pt>
                <c:pt idx="2">
                  <c:v>9885</c:v>
                </c:pt>
                <c:pt idx="3">
                  <c:v>6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1-344B-A125-AD9F26BED69A}"/>
            </c:ext>
          </c:extLst>
        </c:ser>
        <c:ser>
          <c:idx val="1"/>
          <c:order val="1"/>
          <c:tx>
            <c:v>Конец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Структура!$A$3:$A$7</c:f>
              <c:strCache>
                <c:ptCount val="5"/>
                <c:pt idx="0">
                  <c:v>Нематериальные активы</c:v>
                </c:pt>
                <c:pt idx="1">
                  <c:v>Основные средства</c:v>
                </c:pt>
                <c:pt idx="2">
                  <c:v>Незавершённое строительство</c:v>
                </c:pt>
                <c:pt idx="3">
                  <c:v>Долгосрочные финансовые вложения</c:v>
                </c:pt>
                <c:pt idx="4">
                  <c:v>Отложенные налоговые активы</c:v>
                </c:pt>
              </c:strCache>
            </c:strRef>
          </c:cat>
          <c:val>
            <c:numRef>
              <c:f>Структура!$C$3:$C$7</c:f>
              <c:numCache>
                <c:formatCode>General</c:formatCode>
                <c:ptCount val="5"/>
                <c:pt idx="0">
                  <c:v>211</c:v>
                </c:pt>
                <c:pt idx="1">
                  <c:v>63946</c:v>
                </c:pt>
                <c:pt idx="2">
                  <c:v>31032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1-344B-A125-AD9F26BED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318431"/>
        <c:axId val="167201919"/>
        <c:axId val="0"/>
      </c:bar3DChart>
      <c:catAx>
        <c:axId val="16731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201919"/>
        <c:crosses val="autoZero"/>
        <c:auto val="1"/>
        <c:lblAlgn val="ctr"/>
        <c:lblOffset val="100"/>
        <c:noMultiLvlLbl val="0"/>
      </c:catAx>
      <c:valAx>
        <c:axId val="16720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1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</xdr:colOff>
      <xdr:row>8</xdr:row>
      <xdr:rowOff>20320</xdr:rowOff>
    </xdr:from>
    <xdr:to>
      <xdr:col>6</xdr:col>
      <xdr:colOff>462280</xdr:colOff>
      <xdr:row>21</xdr:row>
      <xdr:rowOff>121920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4CED048-F786-4C44-AF97-8E3C40C55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12700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AC27C83-EAAB-6544-B55C-9E43B7F24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7697</xdr:colOff>
      <xdr:row>14</xdr:row>
      <xdr:rowOff>23092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F137B6B-7490-804F-9100-1032E61FD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F7A2-AC4B-0340-99ED-145592139D28}">
  <dimension ref="A1:P10"/>
  <sheetViews>
    <sheetView zoomScale="125" workbookViewId="0">
      <selection activeCell="G15" sqref="G15"/>
    </sheetView>
  </sheetViews>
  <sheetFormatPr baseColWidth="10" defaultRowHeight="16" x14ac:dyDescent="0.2"/>
  <sheetData>
    <row r="1" spans="1:16" x14ac:dyDescent="0.2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x14ac:dyDescent="0.2">
      <c r="A2" s="7" t="s">
        <v>1</v>
      </c>
      <c r="B2" s="8">
        <v>8</v>
      </c>
      <c r="C2" s="8">
        <v>12</v>
      </c>
      <c r="D2" s="8">
        <v>16</v>
      </c>
      <c r="E2" s="8">
        <v>20</v>
      </c>
      <c r="F2" s="8">
        <v>24</v>
      </c>
      <c r="G2" s="8">
        <v>28</v>
      </c>
      <c r="H2" s="8">
        <v>32</v>
      </c>
      <c r="I2" s="10"/>
      <c r="J2" s="11"/>
      <c r="K2" s="11"/>
      <c r="L2" s="11"/>
      <c r="M2" s="11"/>
      <c r="N2" s="11"/>
      <c r="O2" s="11"/>
      <c r="P2" s="12"/>
    </row>
    <row r="3" spans="1:16" x14ac:dyDescent="0.2">
      <c r="A3" s="1" t="s">
        <v>2</v>
      </c>
      <c r="B3" s="3">
        <v>0.13</v>
      </c>
      <c r="C3" s="3">
        <v>0.19</v>
      </c>
      <c r="D3" s="3">
        <v>0.25</v>
      </c>
      <c r="E3" s="3">
        <v>0.31</v>
      </c>
      <c r="F3" s="3">
        <v>0.37</v>
      </c>
      <c r="G3" s="3">
        <v>0.43</v>
      </c>
      <c r="H3" s="3">
        <v>0.49</v>
      </c>
      <c r="I3" s="3">
        <v>0.55000000000000004</v>
      </c>
      <c r="J3" s="3">
        <v>0.61</v>
      </c>
      <c r="K3" s="3">
        <v>0.67</v>
      </c>
      <c r="L3" s="3">
        <v>0.73</v>
      </c>
      <c r="M3" s="5">
        <v>0.79</v>
      </c>
      <c r="N3" s="9">
        <v>0.85</v>
      </c>
      <c r="O3" s="9">
        <v>0.91</v>
      </c>
      <c r="P3" s="5">
        <v>0.97</v>
      </c>
    </row>
    <row r="4" spans="1:16" x14ac:dyDescent="0.2">
      <c r="A4" s="1" t="s">
        <v>3</v>
      </c>
      <c r="B4" s="4">
        <v>3.2</v>
      </c>
      <c r="C4" s="2">
        <v>4.5</v>
      </c>
      <c r="D4" s="4">
        <v>5.8</v>
      </c>
      <c r="E4" s="2">
        <v>7.1</v>
      </c>
      <c r="F4" s="4">
        <v>8.4</v>
      </c>
      <c r="G4" s="2">
        <v>9.6999999999999993</v>
      </c>
      <c r="H4" s="4">
        <v>11</v>
      </c>
      <c r="I4" s="2">
        <v>12.3</v>
      </c>
      <c r="J4" s="4">
        <v>13.6</v>
      </c>
      <c r="K4" s="13"/>
      <c r="L4" s="14"/>
      <c r="M4" s="14"/>
      <c r="N4" s="15"/>
      <c r="O4" s="15"/>
      <c r="P4" s="16"/>
    </row>
    <row r="7" spans="1:16" x14ac:dyDescent="0.2">
      <c r="A7" s="45" t="s">
        <v>4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</row>
    <row r="8" spans="1:16" x14ac:dyDescent="0.2">
      <c r="A8" s="1" t="s">
        <v>1</v>
      </c>
      <c r="B8" s="2">
        <v>1</v>
      </c>
      <c r="C8" s="2">
        <f t="shared" ref="C8" si="0">B$8*4.2</f>
        <v>4.2</v>
      </c>
      <c r="D8" s="2">
        <f>C$8*4.2</f>
        <v>17.64</v>
      </c>
      <c r="E8" s="18">
        <f t="shared" ref="E8:M8" si="1">D$8*4.2</f>
        <v>74.088000000000008</v>
      </c>
      <c r="F8" s="18">
        <f t="shared" si="1"/>
        <v>311.16960000000006</v>
      </c>
      <c r="G8" s="18">
        <f t="shared" si="1"/>
        <v>1306.9123200000004</v>
      </c>
      <c r="H8" s="18">
        <f t="shared" si="1"/>
        <v>5489.0317440000017</v>
      </c>
      <c r="I8" s="18">
        <f t="shared" si="1"/>
        <v>23053.933324800008</v>
      </c>
      <c r="J8" s="18">
        <f t="shared" si="1"/>
        <v>96826.519964160034</v>
      </c>
      <c r="K8" s="18">
        <f t="shared" si="1"/>
        <v>406671.38384947216</v>
      </c>
      <c r="L8" s="18">
        <f t="shared" si="1"/>
        <v>1708019.812167783</v>
      </c>
      <c r="M8" s="18">
        <f t="shared" si="1"/>
        <v>7173683.2111046892</v>
      </c>
      <c r="N8" s="19"/>
      <c r="O8" s="19"/>
      <c r="P8" s="20"/>
    </row>
    <row r="9" spans="1:16" x14ac:dyDescent="0.2">
      <c r="A9" s="1" t="s">
        <v>2</v>
      </c>
      <c r="B9" s="17">
        <v>1.2E-2</v>
      </c>
      <c r="C9" s="17">
        <f>B9*3.5</f>
        <v>4.2000000000000003E-2</v>
      </c>
      <c r="D9" s="17">
        <f t="shared" ref="D9:P9" si="2">C9*3.5</f>
        <v>0.14700000000000002</v>
      </c>
      <c r="E9" s="17">
        <f t="shared" si="2"/>
        <v>0.51450000000000007</v>
      </c>
      <c r="F9" s="17">
        <f t="shared" si="2"/>
        <v>1.8007500000000003</v>
      </c>
      <c r="G9" s="17">
        <f t="shared" si="2"/>
        <v>6.3026250000000008</v>
      </c>
      <c r="H9" s="17">
        <f t="shared" si="2"/>
        <v>22.059187500000004</v>
      </c>
      <c r="I9" s="17">
        <f t="shared" si="2"/>
        <v>77.207156250000011</v>
      </c>
      <c r="J9" s="17">
        <f t="shared" si="2"/>
        <v>270.22504687500003</v>
      </c>
      <c r="K9" s="17">
        <f t="shared" si="2"/>
        <v>945.78766406250008</v>
      </c>
      <c r="L9" s="17">
        <f t="shared" si="2"/>
        <v>3310.2568242187504</v>
      </c>
      <c r="M9" s="17">
        <f t="shared" si="2"/>
        <v>11585.898884765626</v>
      </c>
      <c r="N9" s="17">
        <f t="shared" si="2"/>
        <v>40550.646096679688</v>
      </c>
      <c r="O9" s="17">
        <f t="shared" si="2"/>
        <v>141927.26133837891</v>
      </c>
      <c r="P9" s="17">
        <f t="shared" si="2"/>
        <v>496745.41468432621</v>
      </c>
    </row>
    <row r="10" spans="1:16" x14ac:dyDescent="0.2">
      <c r="A10" s="1" t="s">
        <v>3</v>
      </c>
      <c r="B10" s="2">
        <v>5.5</v>
      </c>
      <c r="C10" s="2">
        <f>B10*0.5</f>
        <v>2.75</v>
      </c>
      <c r="D10" s="2">
        <f t="shared" ref="D10:M10" si="3">C10*0.5</f>
        <v>1.375</v>
      </c>
      <c r="E10" s="2">
        <f t="shared" si="3"/>
        <v>0.6875</v>
      </c>
      <c r="F10" s="2">
        <f t="shared" si="3"/>
        <v>0.34375</v>
      </c>
      <c r="G10" s="2">
        <f t="shared" si="3"/>
        <v>0.171875</v>
      </c>
      <c r="H10" s="2">
        <f t="shared" si="3"/>
        <v>8.59375E-2</v>
      </c>
      <c r="I10" s="2">
        <f t="shared" si="3"/>
        <v>4.296875E-2</v>
      </c>
      <c r="J10" s="2">
        <f t="shared" si="3"/>
        <v>2.1484375E-2</v>
      </c>
      <c r="K10" s="2">
        <f t="shared" si="3"/>
        <v>1.07421875E-2</v>
      </c>
      <c r="L10" s="2">
        <f t="shared" si="3"/>
        <v>5.37109375E-3</v>
      </c>
      <c r="M10" s="2">
        <f t="shared" si="3"/>
        <v>2.685546875E-3</v>
      </c>
      <c r="N10" s="13"/>
      <c r="O10" s="14"/>
      <c r="P10" s="16"/>
    </row>
  </sheetData>
  <mergeCells count="2">
    <mergeCell ref="A1:P1"/>
    <mergeCell ref="A7:P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84626-561C-9846-ACC2-AA9BA4E0FC13}">
  <dimension ref="A1:L7"/>
  <sheetViews>
    <sheetView zoomScale="125" workbookViewId="0">
      <selection activeCell="I21" sqref="I21"/>
    </sheetView>
  </sheetViews>
  <sheetFormatPr baseColWidth="10" defaultRowHeight="16" x14ac:dyDescent="0.2"/>
  <sheetData>
    <row r="1" spans="1:12" x14ac:dyDescent="0.2">
      <c r="A1" s="47" t="s">
        <v>5</v>
      </c>
      <c r="B1" s="1" t="s">
        <v>6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48"/>
      <c r="B2" s="1" t="s">
        <v>8</v>
      </c>
      <c r="C2" s="2">
        <f>(POWER(COS(C1/3+1),2)*2*SIN(PI()/4+1))/POWER(SIN(C1/5),2)</f>
        <v>2.7397031866808752</v>
      </c>
      <c r="D2" s="2">
        <f t="shared" ref="D2:L2" si="0">(POWER(COS(D1/3+1),2)*2*SIN(PI()/4+1))/POWER(SIN(D1/5),2)</f>
        <v>0.1180746206463537</v>
      </c>
      <c r="E2" s="2">
        <f t="shared" si="0"/>
        <v>1.0614459877290721</v>
      </c>
      <c r="F2" s="2">
        <f t="shared" si="0"/>
        <v>1.8119000362022499</v>
      </c>
      <c r="G2" s="2">
        <f t="shared" si="0"/>
        <v>2.1827099805705132</v>
      </c>
      <c r="H2" s="2">
        <f t="shared" si="0"/>
        <v>2.204689058790759</v>
      </c>
      <c r="I2" s="2">
        <f t="shared" si="0"/>
        <v>1.9391768743569207</v>
      </c>
      <c r="J2" s="2">
        <f t="shared" si="0"/>
        <v>1.4643417150154574</v>
      </c>
      <c r="K2" s="2">
        <f t="shared" si="0"/>
        <v>0.88034280990050284</v>
      </c>
      <c r="L2" s="2">
        <f t="shared" si="0"/>
        <v>0.32362718649776823</v>
      </c>
    </row>
    <row r="5" spans="1:12" x14ac:dyDescent="0.2">
      <c r="A5" s="49" t="s">
        <v>9</v>
      </c>
      <c r="B5" s="1" t="s">
        <v>6</v>
      </c>
      <c r="C5" s="2">
        <v>-9</v>
      </c>
      <c r="D5" s="2">
        <v>-7</v>
      </c>
      <c r="E5" s="2">
        <v>-5</v>
      </c>
      <c r="F5" s="2">
        <v>-4</v>
      </c>
      <c r="G5" s="2">
        <v>-1</v>
      </c>
      <c r="H5" s="2">
        <v>2</v>
      </c>
      <c r="I5" s="2">
        <v>3</v>
      </c>
      <c r="J5" s="2">
        <v>5</v>
      </c>
      <c r="K5" s="2">
        <v>7</v>
      </c>
      <c r="L5" s="2">
        <v>9</v>
      </c>
    </row>
    <row r="6" spans="1:12" x14ac:dyDescent="0.2">
      <c r="A6" s="50"/>
      <c r="B6" s="1" t="s">
        <v>7</v>
      </c>
      <c r="C6" s="2">
        <v>-5</v>
      </c>
      <c r="D6" s="2">
        <v>-4</v>
      </c>
      <c r="E6" s="2">
        <v>-3</v>
      </c>
      <c r="F6" s="2">
        <v>-2</v>
      </c>
      <c r="G6" s="2">
        <v>-1</v>
      </c>
      <c r="H6" s="2">
        <v>0</v>
      </c>
      <c r="I6" s="2">
        <v>1</v>
      </c>
      <c r="J6" s="2">
        <v>2</v>
      </c>
      <c r="K6" s="2">
        <v>3</v>
      </c>
      <c r="L6" s="2">
        <v>4</v>
      </c>
    </row>
    <row r="7" spans="1:12" x14ac:dyDescent="0.2">
      <c r="A7" s="51"/>
      <c r="B7" s="1" t="s">
        <v>8</v>
      </c>
      <c r="C7" s="2">
        <f>(LOG10(C6+2*POWER(ABS(POWER(C5,3)+2*C6),0.25)))/POWER(5,C6)</f>
        <v>2295.6899571812346</v>
      </c>
      <c r="D7" s="2">
        <f>(LOG10(D6+2*POWER(ABS(POWER(D5,3)+2*D6),0.25)))/POWER(5,D6)</f>
        <v>417.55403356642279</v>
      </c>
      <c r="E7" s="2">
        <f t="shared" ref="E7:L7" si="1">(LOG10(E6+2*POWER(ABS(POWER(E5,3)+2*E6),0.25)))/POWER(5,E6)</f>
        <v>71.988593563044574</v>
      </c>
      <c r="F7" s="2">
        <f t="shared" si="1"/>
        <v>14.331201751975083</v>
      </c>
      <c r="G7" s="2">
        <f t="shared" si="1"/>
        <v>1.0637977203686637</v>
      </c>
      <c r="H7" s="2">
        <f t="shared" si="1"/>
        <v>0.52680249241196708</v>
      </c>
      <c r="I7" s="2">
        <f t="shared" si="1"/>
        <v>0.15027416971322191</v>
      </c>
      <c r="J7" s="2">
        <f t="shared" si="1"/>
        <v>3.7660997948519695E-2</v>
      </c>
      <c r="K7" s="2">
        <f t="shared" si="1"/>
        <v>8.5289458196829374E-3</v>
      </c>
      <c r="L7" s="2">
        <f t="shared" si="1"/>
        <v>1.8543781177972726E-3</v>
      </c>
    </row>
  </sheetData>
  <mergeCells count="2">
    <mergeCell ref="A1:A2"/>
    <mergeCell ref="A5:A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81E4A-C0C9-B648-907E-3151E3269455}">
  <dimension ref="A1:AU18"/>
  <sheetViews>
    <sheetView zoomScale="110" workbookViewId="0">
      <selection activeCell="G11" sqref="G11:O11"/>
    </sheetView>
  </sheetViews>
  <sheetFormatPr baseColWidth="10" defaultRowHeight="16" x14ac:dyDescent="0.2"/>
  <cols>
    <col min="1" max="1" width="9" customWidth="1"/>
    <col min="2" max="2" width="15.83203125" customWidth="1"/>
    <col min="3" max="3" width="7.1640625" customWidth="1"/>
    <col min="4" max="4" width="12.5" style="31" customWidth="1"/>
    <col min="5" max="5" width="7.83203125" customWidth="1"/>
  </cols>
  <sheetData>
    <row r="1" spans="1:47" ht="17" thickBot="1" x14ac:dyDescent="0.25">
      <c r="A1" s="61" t="s">
        <v>10</v>
      </c>
      <c r="B1" s="62"/>
      <c r="C1" s="62"/>
      <c r="D1" s="62"/>
      <c r="E1" s="62"/>
    </row>
    <row r="2" spans="1:47" x14ac:dyDescent="0.2">
      <c r="A2" s="55" t="s">
        <v>11</v>
      </c>
      <c r="B2" s="55" t="s">
        <v>12</v>
      </c>
      <c r="C2" s="57" t="s">
        <v>13</v>
      </c>
      <c r="D2" s="58"/>
      <c r="E2" s="59" t="s">
        <v>16</v>
      </c>
      <c r="G2" s="53" t="s">
        <v>24</v>
      </c>
      <c r="H2" s="53"/>
      <c r="I2" s="53"/>
    </row>
    <row r="3" spans="1:47" x14ac:dyDescent="0.2">
      <c r="A3" s="56"/>
      <c r="B3" s="56"/>
      <c r="C3" s="22" t="s">
        <v>14</v>
      </c>
      <c r="D3" s="29" t="s">
        <v>15</v>
      </c>
      <c r="E3" s="60"/>
      <c r="G3" s="22" t="s">
        <v>25</v>
      </c>
      <c r="H3" s="22" t="s">
        <v>26</v>
      </c>
      <c r="I3" s="22" t="s">
        <v>27</v>
      </c>
    </row>
    <row r="4" spans="1:47" x14ac:dyDescent="0.2">
      <c r="A4" s="24">
        <v>33878</v>
      </c>
      <c r="B4" s="2" t="s">
        <v>17</v>
      </c>
      <c r="C4" s="21">
        <v>3</v>
      </c>
      <c r="D4" s="28">
        <v>0</v>
      </c>
      <c r="E4" s="26">
        <f>IF(C4&lt;D4,$I$4,IF(C4=D4,$H$4,$G$4))</f>
        <v>3</v>
      </c>
      <c r="G4" s="21">
        <v>3</v>
      </c>
      <c r="H4" s="21">
        <v>1</v>
      </c>
      <c r="I4" s="21">
        <v>0</v>
      </c>
      <c r="AT4">
        <f>ABS(C4-D4)</f>
        <v>3</v>
      </c>
      <c r="AU4">
        <f>MONTH(A4)</f>
        <v>10</v>
      </c>
    </row>
    <row r="5" spans="1:47" x14ac:dyDescent="0.2">
      <c r="A5" s="24">
        <v>33922</v>
      </c>
      <c r="B5" s="2" t="s">
        <v>18</v>
      </c>
      <c r="C5" s="21">
        <v>0</v>
      </c>
      <c r="D5" s="28">
        <v>4</v>
      </c>
      <c r="E5" s="26">
        <f t="shared" ref="E5:E15" si="0">IF(C5&lt;D5,$I$4,IF(C5=D5,$H$4,$G$4))</f>
        <v>0</v>
      </c>
      <c r="AT5">
        <f t="shared" ref="AT5:AT15" si="1">ABS(C5-D5)</f>
        <v>4</v>
      </c>
      <c r="AU5">
        <f t="shared" ref="AU5:AU15" si="2">MONTH(A5)</f>
        <v>11</v>
      </c>
    </row>
    <row r="6" spans="1:47" x14ac:dyDescent="0.2">
      <c r="A6" s="24">
        <v>34155</v>
      </c>
      <c r="B6" s="2" t="s">
        <v>19</v>
      </c>
      <c r="C6" s="21">
        <v>1</v>
      </c>
      <c r="D6" s="28">
        <v>2</v>
      </c>
      <c r="E6" s="26">
        <f t="shared" si="0"/>
        <v>0</v>
      </c>
      <c r="G6" s="54" t="s">
        <v>28</v>
      </c>
      <c r="H6" s="54"/>
      <c r="I6" s="54"/>
      <c r="AT6">
        <f t="shared" si="1"/>
        <v>1</v>
      </c>
      <c r="AU6">
        <f t="shared" si="2"/>
        <v>7</v>
      </c>
    </row>
    <row r="7" spans="1:47" x14ac:dyDescent="0.2">
      <c r="A7" s="24">
        <v>34183</v>
      </c>
      <c r="B7" s="2" t="s">
        <v>20</v>
      </c>
      <c r="C7" s="21">
        <v>1</v>
      </c>
      <c r="D7" s="28">
        <v>2</v>
      </c>
      <c r="E7" s="26">
        <f t="shared" si="0"/>
        <v>0</v>
      </c>
      <c r="G7" s="54"/>
      <c r="H7" s="54"/>
      <c r="I7" s="54"/>
      <c r="AT7">
        <f t="shared" si="1"/>
        <v>1</v>
      </c>
      <c r="AU7">
        <f t="shared" si="2"/>
        <v>8</v>
      </c>
    </row>
    <row r="8" spans="1:47" x14ac:dyDescent="0.2">
      <c r="A8" s="24">
        <v>34512</v>
      </c>
      <c r="B8" s="2" t="s">
        <v>21</v>
      </c>
      <c r="C8" s="21">
        <v>1</v>
      </c>
      <c r="D8" s="28">
        <v>0</v>
      </c>
      <c r="E8" s="26">
        <f t="shared" si="0"/>
        <v>3</v>
      </c>
      <c r="G8" s="22" t="s">
        <v>25</v>
      </c>
      <c r="H8" s="22" t="s">
        <v>26</v>
      </c>
      <c r="I8" s="22" t="s">
        <v>27</v>
      </c>
      <c r="AT8">
        <f t="shared" si="1"/>
        <v>1</v>
      </c>
      <c r="AU8">
        <f t="shared" si="2"/>
        <v>6</v>
      </c>
    </row>
    <row r="9" spans="1:47" x14ac:dyDescent="0.2">
      <c r="A9" s="24">
        <v>34572</v>
      </c>
      <c r="B9" s="2" t="s">
        <v>22</v>
      </c>
      <c r="C9" s="21">
        <v>6</v>
      </c>
      <c r="D9" s="28">
        <v>2</v>
      </c>
      <c r="E9" s="26">
        <f t="shared" si="0"/>
        <v>3</v>
      </c>
      <c r="G9" s="2">
        <f>COUNTIF($E4:$E10, G4)</f>
        <v>3</v>
      </c>
      <c r="H9" s="2">
        <f>COUNTIF($E4:$E10, H4)</f>
        <v>0</v>
      </c>
      <c r="I9" s="2">
        <f>COUNTIF($E4:$E10, I4)</f>
        <v>4</v>
      </c>
      <c r="AT9">
        <f t="shared" si="1"/>
        <v>4</v>
      </c>
      <c r="AU9">
        <f t="shared" si="2"/>
        <v>8</v>
      </c>
    </row>
    <row r="10" spans="1:47" x14ac:dyDescent="0.2">
      <c r="A10" s="24">
        <v>35535</v>
      </c>
      <c r="B10" s="2" t="s">
        <v>23</v>
      </c>
      <c r="C10" s="21">
        <v>1</v>
      </c>
      <c r="D10" s="28">
        <v>4</v>
      </c>
      <c r="E10" s="26">
        <f t="shared" si="0"/>
        <v>0</v>
      </c>
      <c r="AT10">
        <f t="shared" si="1"/>
        <v>3</v>
      </c>
      <c r="AU10">
        <f t="shared" si="2"/>
        <v>4</v>
      </c>
    </row>
    <row r="11" spans="1:47" x14ac:dyDescent="0.2">
      <c r="A11" s="24">
        <v>35536</v>
      </c>
      <c r="B11" s="2" t="s">
        <v>29</v>
      </c>
      <c r="C11" s="21">
        <v>2</v>
      </c>
      <c r="D11" s="34">
        <v>1</v>
      </c>
      <c r="E11" s="32">
        <f t="shared" si="0"/>
        <v>3</v>
      </c>
      <c r="G11" s="53" t="s">
        <v>34</v>
      </c>
      <c r="H11" s="53"/>
      <c r="I11" s="53"/>
      <c r="J11" s="53"/>
      <c r="K11" s="53"/>
      <c r="L11" s="53"/>
      <c r="M11" s="53"/>
      <c r="N11" s="53"/>
      <c r="O11" s="53"/>
      <c r="AT11">
        <f t="shared" si="1"/>
        <v>1</v>
      </c>
      <c r="AU11">
        <f t="shared" si="2"/>
        <v>4</v>
      </c>
    </row>
    <row r="12" spans="1:47" x14ac:dyDescent="0.2">
      <c r="A12" s="24">
        <v>35537</v>
      </c>
      <c r="B12" s="33" t="s">
        <v>30</v>
      </c>
      <c r="C12" s="21">
        <v>4</v>
      </c>
      <c r="D12" s="34">
        <v>2</v>
      </c>
      <c r="E12" s="32">
        <f t="shared" si="0"/>
        <v>3</v>
      </c>
      <c r="F12" s="23"/>
      <c r="G12" s="53" t="s">
        <v>35</v>
      </c>
      <c r="H12" s="53"/>
      <c r="I12" s="53" t="s">
        <v>36</v>
      </c>
      <c r="J12" s="53"/>
      <c r="K12" s="53"/>
      <c r="L12" s="53"/>
      <c r="M12" s="53"/>
      <c r="N12" s="53" t="s">
        <v>37</v>
      </c>
      <c r="O12" s="53"/>
      <c r="AT12">
        <f t="shared" si="1"/>
        <v>2</v>
      </c>
      <c r="AU12">
        <f t="shared" si="2"/>
        <v>4</v>
      </c>
    </row>
    <row r="13" spans="1:47" x14ac:dyDescent="0.2">
      <c r="A13" s="24">
        <v>35538</v>
      </c>
      <c r="B13" s="33" t="s">
        <v>31</v>
      </c>
      <c r="C13" s="21">
        <v>2</v>
      </c>
      <c r="D13" s="34">
        <v>3</v>
      </c>
      <c r="E13" s="32">
        <f t="shared" si="0"/>
        <v>0</v>
      </c>
      <c r="F13" s="23"/>
      <c r="G13" s="52">
        <f>COUNTIF(C4:C15,"&gt;1")</f>
        <v>6</v>
      </c>
      <c r="H13" s="52"/>
      <c r="I13" s="52">
        <f>COUNTIF(AT2:AT15,"&gt;1")</f>
        <v>6</v>
      </c>
      <c r="J13" s="52"/>
      <c r="K13" s="52"/>
      <c r="L13" s="52"/>
      <c r="M13" s="52"/>
      <c r="N13" s="52">
        <f>COUNTIFS(AU4:AU15,"&gt; 5",AU4:AU15,"&lt; 9")</f>
        <v>4</v>
      </c>
      <c r="O13" s="52"/>
      <c r="AT13">
        <f t="shared" si="1"/>
        <v>1</v>
      </c>
      <c r="AU13">
        <f t="shared" si="2"/>
        <v>4</v>
      </c>
    </row>
    <row r="14" spans="1:47" x14ac:dyDescent="0.2">
      <c r="A14" s="24">
        <v>35539</v>
      </c>
      <c r="B14" s="33" t="s">
        <v>32</v>
      </c>
      <c r="C14" s="21">
        <v>3</v>
      </c>
      <c r="D14" s="34">
        <v>0</v>
      </c>
      <c r="E14" s="32">
        <f t="shared" si="0"/>
        <v>3</v>
      </c>
      <c r="F14" s="23"/>
      <c r="AT14">
        <f t="shared" si="1"/>
        <v>3</v>
      </c>
      <c r="AU14">
        <f t="shared" si="2"/>
        <v>4</v>
      </c>
    </row>
    <row r="15" spans="1:47" x14ac:dyDescent="0.2">
      <c r="A15" s="24">
        <v>35540</v>
      </c>
      <c r="B15" s="33" t="s">
        <v>33</v>
      </c>
      <c r="C15" s="21">
        <v>1</v>
      </c>
      <c r="D15" s="34">
        <v>1</v>
      </c>
      <c r="E15" s="32">
        <f t="shared" si="0"/>
        <v>1</v>
      </c>
      <c r="F15" s="23"/>
      <c r="AT15">
        <f t="shared" si="1"/>
        <v>0</v>
      </c>
      <c r="AU15">
        <f t="shared" si="2"/>
        <v>4</v>
      </c>
    </row>
    <row r="16" spans="1:47" ht="17" thickBot="1" x14ac:dyDescent="0.25">
      <c r="A16" s="23"/>
      <c r="B16" s="23"/>
      <c r="C16" s="23"/>
      <c r="D16" s="30"/>
      <c r="E16" s="27">
        <f>SUM(E4:E15)</f>
        <v>19</v>
      </c>
      <c r="F16" s="23"/>
    </row>
    <row r="17" spans="1:6" x14ac:dyDescent="0.2">
      <c r="A17" s="23"/>
      <c r="B17" s="23"/>
      <c r="C17" s="23"/>
      <c r="D17" s="30"/>
      <c r="E17" s="23"/>
      <c r="F17" s="23"/>
    </row>
    <row r="18" spans="1:6" x14ac:dyDescent="0.2">
      <c r="D18" s="30"/>
    </row>
  </sheetData>
  <mergeCells count="14">
    <mergeCell ref="A2:A3"/>
    <mergeCell ref="B2:B3"/>
    <mergeCell ref="C2:D2"/>
    <mergeCell ref="E2:E3"/>
    <mergeCell ref="A1:E1"/>
    <mergeCell ref="G13:H13"/>
    <mergeCell ref="I13:M13"/>
    <mergeCell ref="N13:O13"/>
    <mergeCell ref="G2:I2"/>
    <mergeCell ref="G6:I7"/>
    <mergeCell ref="G12:H12"/>
    <mergeCell ref="I12:M12"/>
    <mergeCell ref="N12:O12"/>
    <mergeCell ref="G11:O11"/>
  </mergeCells>
  <conditionalFormatting sqref="E4:E15">
    <cfRule type="cellIs" dxfId="0" priority="1" operator="equal">
      <formula>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F555-6DE6-E048-B6CD-B775257DAD7E}">
  <dimension ref="A1:O10"/>
  <sheetViews>
    <sheetView zoomScale="125" workbookViewId="0">
      <selection activeCell="B11" sqref="B11"/>
    </sheetView>
  </sheetViews>
  <sheetFormatPr baseColWidth="10" defaultRowHeight="16" x14ac:dyDescent="0.2"/>
  <sheetData>
    <row r="1" spans="1:15" x14ac:dyDescent="0.2">
      <c r="A1" s="63" t="s">
        <v>38</v>
      </c>
      <c r="B1" s="66" t="s">
        <v>39</v>
      </c>
      <c r="C1" s="66"/>
      <c r="D1" s="67"/>
      <c r="E1" s="36"/>
      <c r="F1" s="36"/>
      <c r="G1" s="37"/>
      <c r="I1" s="63" t="s">
        <v>46</v>
      </c>
      <c r="J1" s="66" t="s">
        <v>39</v>
      </c>
      <c r="K1" s="66"/>
      <c r="L1" s="67"/>
      <c r="M1" s="36"/>
      <c r="N1" s="36"/>
      <c r="O1" s="37"/>
    </row>
    <row r="2" spans="1:15" x14ac:dyDescent="0.2">
      <c r="A2" s="64"/>
      <c r="B2" s="38" t="s">
        <v>40</v>
      </c>
      <c r="C2" s="1" t="s">
        <v>41</v>
      </c>
      <c r="D2" s="1" t="s">
        <v>42</v>
      </c>
      <c r="G2" s="39"/>
      <c r="I2" s="64"/>
      <c r="J2" s="38" t="s">
        <v>40</v>
      </c>
      <c r="K2" s="1" t="s">
        <v>41</v>
      </c>
      <c r="L2" s="1" t="s">
        <v>42</v>
      </c>
      <c r="O2" s="39"/>
    </row>
    <row r="3" spans="1:15" x14ac:dyDescent="0.2">
      <c r="A3" s="64"/>
      <c r="B3" s="6">
        <v>3.5714285714285712</v>
      </c>
      <c r="C3" s="2">
        <v>1.0714285714285716</v>
      </c>
      <c r="D3" s="2">
        <v>0</v>
      </c>
      <c r="G3" s="39"/>
      <c r="I3" s="64"/>
      <c r="J3" s="6">
        <v>3.0936555891238666</v>
      </c>
      <c r="K3" s="2">
        <v>3.3987915407854983</v>
      </c>
      <c r="L3" s="2">
        <v>4.141993957703928</v>
      </c>
      <c r="O3" s="39"/>
    </row>
    <row r="4" spans="1:15" x14ac:dyDescent="0.2">
      <c r="A4" s="64"/>
      <c r="G4" s="39"/>
      <c r="I4" s="64"/>
      <c r="O4" s="39"/>
    </row>
    <row r="5" spans="1:15" x14ac:dyDescent="0.2">
      <c r="A5" s="64"/>
      <c r="B5" s="68" t="s">
        <v>43</v>
      </c>
      <c r="C5" s="69"/>
      <c r="D5" s="69"/>
      <c r="F5" s="40" t="s">
        <v>44</v>
      </c>
      <c r="G5" s="39"/>
      <c r="I5" s="64"/>
      <c r="J5" s="68" t="s">
        <v>43</v>
      </c>
      <c r="K5" s="69"/>
      <c r="L5" s="69"/>
      <c r="N5" s="40" t="s">
        <v>44</v>
      </c>
      <c r="O5" s="39"/>
    </row>
    <row r="6" spans="1:15" x14ac:dyDescent="0.2">
      <c r="A6" s="64"/>
      <c r="B6" s="6">
        <v>1</v>
      </c>
      <c r="C6" s="2">
        <v>2</v>
      </c>
      <c r="D6" s="2">
        <v>-5</v>
      </c>
      <c r="F6" s="2">
        <f>B6*B3+C6*C3+D6*D3</f>
        <v>5.7142857142857144</v>
      </c>
      <c r="G6" s="39"/>
      <c r="I6" s="64"/>
      <c r="J6" s="6">
        <v>8</v>
      </c>
      <c r="K6" s="2">
        <v>2</v>
      </c>
      <c r="L6" s="2">
        <v>-1</v>
      </c>
      <c r="N6" s="2">
        <f>J6*J3+K6*K3+L6*L3</f>
        <v>27.404833836858</v>
      </c>
      <c r="O6" s="39"/>
    </row>
    <row r="7" spans="1:15" x14ac:dyDescent="0.2">
      <c r="A7" s="64"/>
      <c r="B7" s="68" t="s">
        <v>45</v>
      </c>
      <c r="C7" s="69"/>
      <c r="D7" s="69"/>
      <c r="G7" s="39"/>
      <c r="I7" s="64"/>
      <c r="J7" s="68" t="s">
        <v>45</v>
      </c>
      <c r="K7" s="69"/>
      <c r="L7" s="69"/>
      <c r="O7" s="39"/>
    </row>
    <row r="8" spans="1:15" x14ac:dyDescent="0.2">
      <c r="A8" s="64"/>
      <c r="B8" s="6">
        <v>2</v>
      </c>
      <c r="C8" s="2">
        <v>1</v>
      </c>
      <c r="D8" s="2">
        <v>8</v>
      </c>
      <c r="F8" s="2">
        <f>B8*B3+C8*C3+D8*D3</f>
        <v>8.2142857142857135</v>
      </c>
      <c r="G8" s="41">
        <v>21</v>
      </c>
      <c r="I8" s="64"/>
      <c r="J8" s="6">
        <v>1</v>
      </c>
      <c r="K8" s="2">
        <v>3</v>
      </c>
      <c r="L8" s="2">
        <v>5</v>
      </c>
      <c r="N8" s="2">
        <f>J8*J3+K8*K3+L8*L3</f>
        <v>34</v>
      </c>
      <c r="O8" s="41">
        <v>34</v>
      </c>
    </row>
    <row r="9" spans="1:15" x14ac:dyDescent="0.2">
      <c r="A9" s="64"/>
      <c r="B9" s="6">
        <v>3</v>
      </c>
      <c r="C9" s="2">
        <v>4</v>
      </c>
      <c r="D9" s="2">
        <v>-3</v>
      </c>
      <c r="F9" s="2">
        <f>B9*B3+C9*C3+D9*D3</f>
        <v>15</v>
      </c>
      <c r="G9" s="41">
        <v>15</v>
      </c>
      <c r="I9" s="64"/>
      <c r="J9" s="6">
        <v>7</v>
      </c>
      <c r="K9" s="2">
        <v>-2</v>
      </c>
      <c r="L9" s="2">
        <v>1</v>
      </c>
      <c r="N9" s="2">
        <f>J9*J3+K9*K3+L9*L3</f>
        <v>19</v>
      </c>
      <c r="O9" s="41">
        <v>19</v>
      </c>
    </row>
    <row r="10" spans="1:15" ht="17" thickBot="1" x14ac:dyDescent="0.25">
      <c r="A10" s="65"/>
      <c r="B10" s="42">
        <v>7</v>
      </c>
      <c r="C10" s="43">
        <v>0</v>
      </c>
      <c r="D10" s="43">
        <v>6</v>
      </c>
      <c r="E10" s="25"/>
      <c r="F10" s="43">
        <f>B10*B3+C10*C3+D10*D3</f>
        <v>25</v>
      </c>
      <c r="G10" s="44">
        <v>25</v>
      </c>
      <c r="I10" s="65"/>
      <c r="J10" s="42">
        <v>1</v>
      </c>
      <c r="K10" s="43">
        <v>8</v>
      </c>
      <c r="L10" s="43">
        <v>-2</v>
      </c>
      <c r="M10" s="25"/>
      <c r="N10" s="43">
        <f>J10*J3+K10*K3+L10*L3</f>
        <v>21.999999999999996</v>
      </c>
      <c r="O10" s="44">
        <v>22</v>
      </c>
    </row>
  </sheetData>
  <mergeCells count="8">
    <mergeCell ref="J1:L1"/>
    <mergeCell ref="J5:L5"/>
    <mergeCell ref="J7:L7"/>
    <mergeCell ref="A1:A10"/>
    <mergeCell ref="B1:D1"/>
    <mergeCell ref="B5:D5"/>
    <mergeCell ref="B7:D7"/>
    <mergeCell ref="I1:I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C2B3-B8D9-3C43-A325-1E31FAD4B4CB}">
  <dimension ref="A1:G8"/>
  <sheetViews>
    <sheetView zoomScale="140" workbookViewId="0">
      <selection activeCell="C17" sqref="C17"/>
    </sheetView>
  </sheetViews>
  <sheetFormatPr baseColWidth="10" defaultRowHeight="16" x14ac:dyDescent="0.2"/>
  <cols>
    <col min="1" max="1" width="34.5" customWidth="1"/>
    <col min="2" max="2" width="21.5" customWidth="1"/>
    <col min="3" max="3" width="21.6640625" customWidth="1"/>
    <col min="4" max="4" width="17.5" customWidth="1"/>
    <col min="5" max="5" width="17.33203125" customWidth="1"/>
    <col min="6" max="6" width="21.33203125" customWidth="1"/>
    <col min="7" max="7" width="21.6640625" customWidth="1"/>
  </cols>
  <sheetData>
    <row r="1" spans="1:7" ht="22" customHeight="1" x14ac:dyDescent="0.2">
      <c r="A1" s="70" t="s">
        <v>47</v>
      </c>
      <c r="B1" s="71" t="s">
        <v>58</v>
      </c>
      <c r="C1" s="71"/>
      <c r="D1" s="71" t="s">
        <v>48</v>
      </c>
      <c r="E1" s="71"/>
      <c r="F1" s="80" t="s">
        <v>49</v>
      </c>
      <c r="G1" s="81" t="s">
        <v>50</v>
      </c>
    </row>
    <row r="2" spans="1:7" x14ac:dyDescent="0.2">
      <c r="A2" s="70"/>
      <c r="B2" s="72" t="s">
        <v>56</v>
      </c>
      <c r="C2" s="72" t="s">
        <v>57</v>
      </c>
      <c r="D2" s="82" t="s">
        <v>56</v>
      </c>
      <c r="E2" s="82" t="s">
        <v>57</v>
      </c>
      <c r="F2" s="80"/>
      <c r="G2" s="81"/>
    </row>
    <row r="3" spans="1:7" x14ac:dyDescent="0.2">
      <c r="A3" s="2" t="s">
        <v>51</v>
      </c>
      <c r="B3" s="73">
        <v>190</v>
      </c>
      <c r="C3" s="73">
        <v>211</v>
      </c>
      <c r="D3" s="2">
        <f>B3/B$8</f>
        <v>2.9133954857703632E-3</v>
      </c>
      <c r="E3" s="2">
        <f>C3/C$8</f>
        <v>2.2165029675928357E-3</v>
      </c>
      <c r="F3" s="2">
        <f>E3-D3</f>
        <v>-6.9689251817752753E-4</v>
      </c>
      <c r="G3" s="83">
        <f>(C3-B3)/B3</f>
        <v>0.11052631578947368</v>
      </c>
    </row>
    <row r="4" spans="1:7" x14ac:dyDescent="0.2">
      <c r="A4" s="2" t="s">
        <v>52</v>
      </c>
      <c r="B4" s="35">
        <v>55101</v>
      </c>
      <c r="C4" s="35">
        <v>63946</v>
      </c>
      <c r="D4" s="2">
        <f t="shared" ref="D4:E7" si="0">B4/B$8</f>
        <v>0.84490002453385671</v>
      </c>
      <c r="E4" s="2">
        <f t="shared" si="0"/>
        <v>0.67173696097484115</v>
      </c>
      <c r="F4" s="2">
        <f t="shared" ref="F4:F7" si="1">E4-D4</f>
        <v>-0.17316306355901556</v>
      </c>
      <c r="G4" s="83">
        <f t="shared" ref="G4:G7" si="2">(C4-B4)/B4</f>
        <v>0.16052340247908387</v>
      </c>
    </row>
    <row r="5" spans="1:7" ht="17" thickBot="1" x14ac:dyDescent="0.25">
      <c r="A5" s="74" t="s">
        <v>53</v>
      </c>
      <c r="B5" s="76">
        <v>9885</v>
      </c>
      <c r="C5" s="76">
        <v>31032</v>
      </c>
      <c r="D5" s="74">
        <f t="shared" si="0"/>
        <v>0.151573233562316</v>
      </c>
      <c r="E5" s="74">
        <f t="shared" si="0"/>
        <v>0.32598350753716054</v>
      </c>
      <c r="F5" s="74">
        <f t="shared" si="1"/>
        <v>0.17441027397484454</v>
      </c>
      <c r="G5" s="84">
        <f t="shared" si="2"/>
        <v>2.1393019726858875</v>
      </c>
    </row>
    <row r="6" spans="1:7" x14ac:dyDescent="0.2">
      <c r="A6" s="75" t="s">
        <v>54</v>
      </c>
      <c r="B6" s="77">
        <v>6</v>
      </c>
      <c r="C6" s="77">
        <v>6</v>
      </c>
      <c r="D6" s="75">
        <f t="shared" si="0"/>
        <v>9.2001962708537782E-5</v>
      </c>
      <c r="E6" s="75">
        <f t="shared" si="0"/>
        <v>6.3028520405483484E-5</v>
      </c>
      <c r="F6" s="75">
        <f t="shared" si="1"/>
        <v>-2.8973442303054298E-5</v>
      </c>
      <c r="G6" s="85">
        <f t="shared" si="2"/>
        <v>0</v>
      </c>
    </row>
    <row r="7" spans="1:7" ht="17" thickBot="1" x14ac:dyDescent="0.25">
      <c r="A7" s="74" t="s">
        <v>55</v>
      </c>
      <c r="B7" s="76">
        <v>34</v>
      </c>
      <c r="C7" s="76">
        <v>0</v>
      </c>
      <c r="D7" s="2">
        <f t="shared" si="0"/>
        <v>5.2134445534838072E-4</v>
      </c>
      <c r="E7" s="2">
        <f t="shared" si="0"/>
        <v>0</v>
      </c>
      <c r="F7" s="2">
        <f t="shared" si="1"/>
        <v>-5.2134445534838072E-4</v>
      </c>
      <c r="G7" s="83">
        <f t="shared" si="2"/>
        <v>-1</v>
      </c>
    </row>
    <row r="8" spans="1:7" ht="17" thickTop="1" x14ac:dyDescent="0.2">
      <c r="A8" s="78" t="s">
        <v>59</v>
      </c>
      <c r="B8" s="79">
        <f>SUM(B3:B7)</f>
        <v>65216</v>
      </c>
      <c r="C8" s="79">
        <f>SUM(C3:C7)</f>
        <v>95195</v>
      </c>
    </row>
  </sheetData>
  <mergeCells count="5">
    <mergeCell ref="G1:G2"/>
    <mergeCell ref="A1:A2"/>
    <mergeCell ref="B1:C1"/>
    <mergeCell ref="D1:E1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61B5-4E12-E941-B901-FCA1DA9D5BBB}">
  <dimension ref="A1"/>
  <sheetViews>
    <sheetView zoomScale="136" workbookViewId="0">
      <selection activeCell="J14" sqref="J1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25E4-7BA0-E84A-BA79-0A9B2538A366}">
  <dimension ref="A1"/>
  <sheetViews>
    <sheetView tabSelected="1" zoomScale="133" workbookViewId="0">
      <selection activeCell="H7" sqref="H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Последовательности</vt:lpstr>
      <vt:lpstr>Функции</vt:lpstr>
      <vt:lpstr>Таблицы</vt:lpstr>
      <vt:lpstr>Поиск решения</vt:lpstr>
      <vt:lpstr>Структура</vt:lpstr>
      <vt:lpstr>Круговая диаграмма</vt:lpstr>
      <vt:lpstr>Гистограмма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2020-10-22T05:19:28Z</dcterms:created>
  <dcterms:modified xsi:type="dcterms:W3CDTF">2020-10-22T17:12:04Z</dcterms:modified>
</cp:coreProperties>
</file>