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ropbox\Eagle\Peachy Pro\"/>
    </mc:Choice>
  </mc:AlternateContent>
  <bookViews>
    <workbookView xWindow="0" yWindow="0" windowWidth="19200" windowHeight="10060"/>
  </bookViews>
  <sheets>
    <sheet name="mini-v1.14-macrofab BOM digikey" sheetId="1" r:id="rId1"/>
  </sheets>
  <calcPr calcId="152511"/>
</workbook>
</file>

<file path=xl/calcChain.xml><?xml version="1.0" encoding="utf-8"?>
<calcChain xmlns="http://schemas.openxmlformats.org/spreadsheetml/2006/main">
  <c r="G29" i="1" l="1"/>
  <c r="G30" i="1" s="1"/>
  <c r="G21" i="1"/>
  <c r="G20" i="1"/>
  <c r="G14" i="1"/>
  <c r="G13" i="1"/>
  <c r="G11" i="1"/>
  <c r="G10" i="1"/>
  <c r="G16" i="1"/>
  <c r="G15" i="1"/>
  <c r="G7" i="1"/>
  <c r="G23" i="1"/>
  <c r="G4" i="1"/>
  <c r="G3" i="1"/>
  <c r="G22" i="1"/>
  <c r="G2" i="1"/>
  <c r="G27" i="1"/>
  <c r="G28" i="1"/>
  <c r="F8" i="1"/>
  <c r="F27" i="1"/>
  <c r="F2" i="1"/>
  <c r="F19" i="1"/>
  <c r="F24" i="1"/>
  <c r="F22" i="1"/>
  <c r="F28" i="1"/>
  <c r="F3" i="1"/>
  <c r="F25" i="1"/>
  <c r="F9" i="1"/>
  <c r="F26" i="1"/>
  <c r="F4" i="1"/>
  <c r="F17" i="1"/>
  <c r="F6" i="1"/>
  <c r="F23" i="1"/>
  <c r="F5" i="1"/>
  <c r="F7" i="1"/>
  <c r="F16" i="1"/>
  <c r="F10" i="1"/>
  <c r="F15" i="1"/>
  <c r="F11" i="1"/>
  <c r="F12" i="1"/>
  <c r="F13" i="1"/>
  <c r="F21" i="1"/>
  <c r="F20" i="1"/>
  <c r="F14" i="1"/>
  <c r="F18" i="1"/>
</calcChain>
</file>

<file path=xl/sharedStrings.xml><?xml version="1.0" encoding="utf-8"?>
<sst xmlns="http://schemas.openxmlformats.org/spreadsheetml/2006/main" count="119" uniqueCount="88">
  <si>
    <t>Qty</t>
  </si>
  <si>
    <t>Value</t>
  </si>
  <si>
    <t>Device</t>
  </si>
  <si>
    <t>Package</t>
  </si>
  <si>
    <t>LEDCHIP-LED0603</t>
  </si>
  <si>
    <t>CHIP-LED0603</t>
  </si>
  <si>
    <t>PINHD-2X3</t>
  </si>
  <si>
    <t>2X03</t>
  </si>
  <si>
    <t>USB_MICRO_RIGHT</t>
  </si>
  <si>
    <t>MICROUSB-RIGHT</t>
  </si>
  <si>
    <t>C-USC0603</t>
  </si>
  <si>
    <t>C0603</t>
  </si>
  <si>
    <t>CAPACITOR_NP_0603</t>
  </si>
  <si>
    <t>RESISTOR_0603</t>
  </si>
  <si>
    <t>R0603</t>
  </si>
  <si>
    <t>100k</t>
  </si>
  <si>
    <t>100n</t>
  </si>
  <si>
    <t>10uF</t>
  </si>
  <si>
    <t>CAPACITOR_P_4MM</t>
  </si>
  <si>
    <t>CP4MM</t>
  </si>
  <si>
    <t>13k3</t>
  </si>
  <si>
    <t>1k69</t>
  </si>
  <si>
    <t>1uF</t>
  </si>
  <si>
    <t>2k</t>
  </si>
  <si>
    <t>560pF/50V</t>
  </si>
  <si>
    <t>604k</t>
  </si>
  <si>
    <t>63k4</t>
  </si>
  <si>
    <t>825k</t>
  </si>
  <si>
    <t>BAT42</t>
  </si>
  <si>
    <t>DIODE_SOD-123</t>
  </si>
  <si>
    <t>SOD-123</t>
  </si>
  <si>
    <t>BSS138</t>
  </si>
  <si>
    <t>N-CHANNEL_FET_SOT-23-3</t>
  </si>
  <si>
    <t>SOT-23-3</t>
  </si>
  <si>
    <t>LMC7101</t>
  </si>
  <si>
    <t>SOT23-5</t>
  </si>
  <si>
    <t>LMR62014</t>
  </si>
  <si>
    <t>MBR0520</t>
  </si>
  <si>
    <t>SOD123</t>
  </si>
  <si>
    <t>NC7WZ14P6X</t>
  </si>
  <si>
    <t>SC70-6</t>
  </si>
  <si>
    <t>SDR0403-100ML</t>
  </si>
  <si>
    <t>SDR0403</t>
  </si>
  <si>
    <t>SMF6.0A</t>
  </si>
  <si>
    <t>SP3002-04JTG</t>
  </si>
  <si>
    <t>SP3002</t>
  </si>
  <si>
    <t>STM32F042-LQFP48</t>
  </si>
  <si>
    <t>LQFP48</t>
  </si>
  <si>
    <t>TLV70233PDBVR</t>
  </si>
  <si>
    <t>SOT-23-5</t>
  </si>
  <si>
    <t>ferrite</t>
  </si>
  <si>
    <t>L-US</t>
  </si>
  <si>
    <t>Extended</t>
  </si>
  <si>
    <t>DK P/N</t>
  </si>
  <si>
    <t>311-10.0HRTR-ND</t>
  </si>
  <si>
    <t>DK for Ext$</t>
  </si>
  <si>
    <t>311-13.3KHRTR-ND</t>
  </si>
  <si>
    <t>311-10.0KHRTR-ND</t>
  </si>
  <si>
    <t>311-1.69KHRTR-ND</t>
  </si>
  <si>
    <t>311-2.00KHRTR-ND</t>
  </si>
  <si>
    <t>311-604KHRTR-ND</t>
  </si>
  <si>
    <t>311-63.4KHRTR-ND</t>
  </si>
  <si>
    <t>311-825KHRTR-ND</t>
  </si>
  <si>
    <t>399-1095-2-ND</t>
  </si>
  <si>
    <t>490-7201-2-ND</t>
  </si>
  <si>
    <t>311-1443-2-ND</t>
  </si>
  <si>
    <t>1276-1278-2-ND</t>
  </si>
  <si>
    <t>BAT42W-FDITR-ND</t>
  </si>
  <si>
    <t>576-2575-2-ND</t>
  </si>
  <si>
    <t>296-39046-2-ND</t>
  </si>
  <si>
    <t>MBR0520LT1GOSTR-ND</t>
  </si>
  <si>
    <t>F5749TR-ND</t>
  </si>
  <si>
    <t>NC7WZ14P6XTR-ND</t>
  </si>
  <si>
    <t>BSS138LT3GOSTR-ND</t>
  </si>
  <si>
    <t>SDR0403-100MLTR-ND</t>
  </si>
  <si>
    <t>F2916TR-ND</t>
  </si>
  <si>
    <t>STM32F070CBT6</t>
  </si>
  <si>
    <t>497-15099-ND</t>
  </si>
  <si>
    <t>296-39284-2-ND</t>
  </si>
  <si>
    <t>609-4618-2-ND</t>
  </si>
  <si>
    <t>952-1921-ND</t>
  </si>
  <si>
    <t>475-2512-2-ND</t>
  </si>
  <si>
    <t>TOTAL</t>
  </si>
  <si>
    <t>PER BOARD</t>
  </si>
  <si>
    <t>T&amp;R Width</t>
  </si>
  <si>
    <t>8mm</t>
  </si>
  <si>
    <t>12mm</t>
  </si>
  <si>
    <t>16mm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</si>
</sst>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Border="1"/>
    <xf numFmtId="0" fontId="19" fillId="0" borderId="0" xfId="0" applyFont="1" applyBorder="1"/>
    <xf numFmtId="0" fontId="19" fillId="33" borderId="0" xfId="0" applyFont="1" applyFill="1" applyBorder="1" applyAlignment="1">
      <alignment vertical="center" wrapText="1"/>
    </xf>
    <xf numFmtId="0" fontId="18" fillId="0" borderId="0" xfId="0" applyFont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5" workbookViewId="0">
      <selection activeCell="A28" sqref="A28"/>
    </sheetView>
  </sheetViews>
  <sheetFormatPr defaultRowHeight="14.5" x14ac:dyDescent="0.35"/>
  <cols>
    <col min="2" max="2" width="31.81640625" customWidth="1"/>
    <col min="3" max="3" width="24.90625" customWidth="1"/>
    <col min="4" max="5" width="24.90625" style="1" customWidth="1"/>
    <col min="6" max="7" width="24.90625" customWidth="1"/>
    <col min="8" max="8" width="19.6328125" customWidth="1"/>
  </cols>
  <sheetData>
    <row r="1" spans="1:8" x14ac:dyDescent="0.35">
      <c r="A1" t="s">
        <v>0</v>
      </c>
      <c r="B1" t="s">
        <v>1</v>
      </c>
      <c r="C1" t="s">
        <v>2</v>
      </c>
      <c r="D1" s="1" t="s">
        <v>53</v>
      </c>
      <c r="E1" s="7" t="s">
        <v>84</v>
      </c>
      <c r="F1" t="s">
        <v>52</v>
      </c>
      <c r="G1" t="s">
        <v>55</v>
      </c>
      <c r="H1" t="s">
        <v>3</v>
      </c>
    </row>
    <row r="2" spans="1:8" x14ac:dyDescent="0.35">
      <c r="A2">
        <v>1</v>
      </c>
      <c r="B2" t="s">
        <v>17</v>
      </c>
      <c r="C2" t="s">
        <v>18</v>
      </c>
      <c r="D2" s="3" t="s">
        <v>64</v>
      </c>
      <c r="E2" s="3" t="s">
        <v>86</v>
      </c>
      <c r="F2">
        <f>5000*A2</f>
        <v>5000</v>
      </c>
      <c r="G2">
        <f>5000*0.09687</f>
        <v>484.34999999999997</v>
      </c>
      <c r="H2" t="s">
        <v>19</v>
      </c>
    </row>
    <row r="3" spans="1:8" x14ac:dyDescent="0.35">
      <c r="A3">
        <v>1</v>
      </c>
      <c r="B3" t="s">
        <v>24</v>
      </c>
      <c r="C3" t="s">
        <v>10</v>
      </c>
      <c r="D3" s="3" t="s">
        <v>66</v>
      </c>
      <c r="E3" s="3"/>
      <c r="F3">
        <f>5000*A3</f>
        <v>5000</v>
      </c>
      <c r="G3">
        <f>5000*0.01258</f>
        <v>62.9</v>
      </c>
      <c r="H3" t="s">
        <v>11</v>
      </c>
    </row>
    <row r="4" spans="1:8" x14ac:dyDescent="0.35">
      <c r="A4">
        <v>1</v>
      </c>
      <c r="B4" t="s">
        <v>28</v>
      </c>
      <c r="C4" t="s">
        <v>29</v>
      </c>
      <c r="D4" s="3" t="s">
        <v>67</v>
      </c>
      <c r="E4" s="3"/>
      <c r="F4">
        <f>5000*A4</f>
        <v>5000</v>
      </c>
      <c r="G4">
        <f>5000*0.08844</f>
        <v>442.20000000000005</v>
      </c>
      <c r="H4" t="s">
        <v>30</v>
      </c>
    </row>
    <row r="5" spans="1:8" x14ac:dyDescent="0.35">
      <c r="A5">
        <v>1</v>
      </c>
      <c r="B5" t="s">
        <v>36</v>
      </c>
      <c r="C5" t="s">
        <v>36</v>
      </c>
      <c r="D5" s="3" t="s">
        <v>69</v>
      </c>
      <c r="E5" s="3" t="s">
        <v>85</v>
      </c>
      <c r="F5">
        <f>5000*A5</f>
        <v>5000</v>
      </c>
      <c r="G5">
        <v>2595.5500000000002</v>
      </c>
      <c r="H5" t="s">
        <v>35</v>
      </c>
    </row>
    <row r="6" spans="1:8" x14ac:dyDescent="0.35">
      <c r="A6">
        <v>1</v>
      </c>
      <c r="B6" t="s">
        <v>50</v>
      </c>
      <c r="C6" t="s">
        <v>51</v>
      </c>
      <c r="F6">
        <f>5000*A6</f>
        <v>5000</v>
      </c>
      <c r="H6" t="s">
        <v>11</v>
      </c>
    </row>
    <row r="7" spans="1:8" x14ac:dyDescent="0.35">
      <c r="A7">
        <v>1</v>
      </c>
      <c r="B7" t="s">
        <v>37</v>
      </c>
      <c r="C7" t="s">
        <v>37</v>
      </c>
      <c r="D7" s="2" t="s">
        <v>70</v>
      </c>
      <c r="E7" s="2"/>
      <c r="F7">
        <f>5000*A7</f>
        <v>5000</v>
      </c>
      <c r="G7">
        <f>5000*0.07944</f>
        <v>397.2</v>
      </c>
      <c r="H7" t="s">
        <v>38</v>
      </c>
    </row>
    <row r="8" spans="1:8" x14ac:dyDescent="0.35">
      <c r="A8">
        <v>1</v>
      </c>
      <c r="B8" t="s">
        <v>15</v>
      </c>
      <c r="C8" t="s">
        <v>13</v>
      </c>
      <c r="D8" s="4" t="s">
        <v>57</v>
      </c>
      <c r="E8" s="4"/>
      <c r="F8">
        <f>5000*A8</f>
        <v>5000</v>
      </c>
      <c r="G8">
        <v>9.6199999999999992</v>
      </c>
      <c r="H8" t="s">
        <v>14</v>
      </c>
    </row>
    <row r="9" spans="1:8" x14ac:dyDescent="0.35">
      <c r="A9">
        <v>1</v>
      </c>
      <c r="B9" t="s">
        <v>26</v>
      </c>
      <c r="C9" t="s">
        <v>13</v>
      </c>
      <c r="D9" s="3" t="s">
        <v>61</v>
      </c>
      <c r="E9" s="3"/>
      <c r="F9">
        <f>5000*A9</f>
        <v>5000</v>
      </c>
      <c r="G9">
        <v>12.45</v>
      </c>
      <c r="H9" t="s">
        <v>14</v>
      </c>
    </row>
    <row r="10" spans="1:8" x14ac:dyDescent="0.35">
      <c r="A10">
        <v>1</v>
      </c>
      <c r="B10" t="s">
        <v>41</v>
      </c>
      <c r="C10" t="s">
        <v>42</v>
      </c>
      <c r="D10" s="3" t="s">
        <v>74</v>
      </c>
      <c r="E10" s="3"/>
      <c r="F10">
        <f>5000*A10</f>
        <v>5000</v>
      </c>
      <c r="G10">
        <f>5000*0.25745</f>
        <v>1287.25</v>
      </c>
      <c r="H10" t="s">
        <v>42</v>
      </c>
    </row>
    <row r="11" spans="1:8" x14ac:dyDescent="0.35">
      <c r="A11">
        <v>1</v>
      </c>
      <c r="B11" t="s">
        <v>44</v>
      </c>
      <c r="C11" t="s">
        <v>45</v>
      </c>
      <c r="D11" s="3" t="s">
        <v>75</v>
      </c>
      <c r="E11" s="3"/>
      <c r="F11">
        <f>5000*A11</f>
        <v>5000</v>
      </c>
      <c r="G11">
        <f>5000*0.36495</f>
        <v>1824.75</v>
      </c>
      <c r="H11" t="s">
        <v>40</v>
      </c>
    </row>
    <row r="12" spans="1:8" x14ac:dyDescent="0.35">
      <c r="A12">
        <v>1</v>
      </c>
      <c r="B12" t="s">
        <v>76</v>
      </c>
      <c r="C12" t="s">
        <v>46</v>
      </c>
      <c r="D12" s="3" t="s">
        <v>77</v>
      </c>
      <c r="E12" s="3" t="s">
        <v>87</v>
      </c>
      <c r="F12">
        <f>5000*A12</f>
        <v>5000</v>
      </c>
      <c r="G12">
        <v>8179.93</v>
      </c>
      <c r="H12" t="s">
        <v>47</v>
      </c>
    </row>
    <row r="13" spans="1:8" x14ac:dyDescent="0.35">
      <c r="A13">
        <v>1</v>
      </c>
      <c r="B13" t="s">
        <v>48</v>
      </c>
      <c r="C13" t="s">
        <v>48</v>
      </c>
      <c r="D13" s="2" t="s">
        <v>78</v>
      </c>
      <c r="E13" s="2" t="s">
        <v>85</v>
      </c>
      <c r="F13">
        <f>5000*A13</f>
        <v>5000</v>
      </c>
      <c r="G13">
        <f>3000*0.25588</f>
        <v>767.64</v>
      </c>
      <c r="H13" t="s">
        <v>49</v>
      </c>
    </row>
    <row r="14" spans="1:8" x14ac:dyDescent="0.35">
      <c r="A14">
        <v>1</v>
      </c>
      <c r="C14" t="s">
        <v>8</v>
      </c>
      <c r="D14" s="3" t="s">
        <v>79</v>
      </c>
      <c r="E14" s="3" t="s">
        <v>87</v>
      </c>
      <c r="F14">
        <f>5000*A14</f>
        <v>5000</v>
      </c>
      <c r="G14">
        <f>5000*0.25169</f>
        <v>1258.45</v>
      </c>
      <c r="H14" t="s">
        <v>9</v>
      </c>
    </row>
    <row r="15" spans="1:8" x14ac:dyDescent="0.35">
      <c r="A15">
        <v>2</v>
      </c>
      <c r="B15" t="s">
        <v>43</v>
      </c>
      <c r="C15" t="s">
        <v>37</v>
      </c>
      <c r="D15" s="3" t="s">
        <v>71</v>
      </c>
      <c r="E15" s="3"/>
      <c r="F15">
        <f>5000*A15</f>
        <v>10000</v>
      </c>
      <c r="G15">
        <f>10000*0.15171</f>
        <v>1517.1000000000001</v>
      </c>
      <c r="H15" t="s">
        <v>38</v>
      </c>
    </row>
    <row r="16" spans="1:8" x14ac:dyDescent="0.35">
      <c r="A16">
        <v>2</v>
      </c>
      <c r="B16" t="s">
        <v>39</v>
      </c>
      <c r="C16" t="s">
        <v>39</v>
      </c>
      <c r="D16" s="3" t="s">
        <v>72</v>
      </c>
      <c r="E16" s="3"/>
      <c r="F16">
        <f>5000*A16</f>
        <v>10000</v>
      </c>
      <c r="G16">
        <f>10000*0.08104</f>
        <v>810.4</v>
      </c>
      <c r="H16" t="s">
        <v>40</v>
      </c>
    </row>
    <row r="17" spans="1:8" x14ac:dyDescent="0.35">
      <c r="A17">
        <v>2</v>
      </c>
      <c r="B17" t="s">
        <v>31</v>
      </c>
      <c r="C17" t="s">
        <v>32</v>
      </c>
      <c r="D17" s="3" t="s">
        <v>73</v>
      </c>
      <c r="E17" s="3"/>
      <c r="F17">
        <f>5000*A17</f>
        <v>10000</v>
      </c>
      <c r="G17">
        <v>451.64</v>
      </c>
      <c r="H17" t="s">
        <v>33</v>
      </c>
    </row>
    <row r="18" spans="1:8" x14ac:dyDescent="0.35">
      <c r="A18">
        <v>2</v>
      </c>
      <c r="B18">
        <v>10</v>
      </c>
      <c r="C18" t="s">
        <v>13</v>
      </c>
      <c r="D18" s="4" t="s">
        <v>54</v>
      </c>
      <c r="E18" s="4"/>
      <c r="F18">
        <f>5000*A18</f>
        <v>10000</v>
      </c>
      <c r="G18">
        <v>21.26</v>
      </c>
      <c r="H18" t="s">
        <v>14</v>
      </c>
    </row>
    <row r="19" spans="1:8" x14ac:dyDescent="0.35">
      <c r="A19">
        <v>2</v>
      </c>
      <c r="B19" t="s">
        <v>20</v>
      </c>
      <c r="C19" t="s">
        <v>13</v>
      </c>
      <c r="D19" s="4" t="s">
        <v>56</v>
      </c>
      <c r="E19" s="4"/>
      <c r="F19">
        <f>5000*A19</f>
        <v>10000</v>
      </c>
      <c r="G19">
        <v>21.26</v>
      </c>
      <c r="H19" t="s">
        <v>14</v>
      </c>
    </row>
    <row r="20" spans="1:8" x14ac:dyDescent="0.35">
      <c r="A20">
        <v>3</v>
      </c>
      <c r="C20" t="s">
        <v>6</v>
      </c>
      <c r="D20" s="3" t="s">
        <v>80</v>
      </c>
      <c r="E20" s="3"/>
      <c r="F20">
        <f>5000*A20</f>
        <v>15000</v>
      </c>
      <c r="G20">
        <f>15000*0.1745</f>
        <v>2617.5</v>
      </c>
      <c r="H20" t="s">
        <v>7</v>
      </c>
    </row>
    <row r="21" spans="1:8" x14ac:dyDescent="0.35">
      <c r="A21">
        <v>4</v>
      </c>
      <c r="C21" t="s">
        <v>4</v>
      </c>
      <c r="D21" s="3" t="s">
        <v>81</v>
      </c>
      <c r="E21" s="3"/>
      <c r="F21">
        <f>5000*A21</f>
        <v>20000</v>
      </c>
      <c r="G21">
        <f>20000*0.05356</f>
        <v>1071.2</v>
      </c>
      <c r="H21" t="s">
        <v>5</v>
      </c>
    </row>
    <row r="22" spans="1:8" x14ac:dyDescent="0.35">
      <c r="A22">
        <v>5</v>
      </c>
      <c r="B22" t="s">
        <v>22</v>
      </c>
      <c r="C22" t="s">
        <v>10</v>
      </c>
      <c r="D22" s="3" t="s">
        <v>65</v>
      </c>
      <c r="E22" s="3"/>
      <c r="F22">
        <f>5000*A22</f>
        <v>25000</v>
      </c>
      <c r="G22">
        <f>25000*0.00713</f>
        <v>178.25</v>
      </c>
      <c r="H22" t="s">
        <v>11</v>
      </c>
    </row>
    <row r="23" spans="1:8" x14ac:dyDescent="0.35">
      <c r="A23">
        <v>5</v>
      </c>
      <c r="B23" t="s">
        <v>34</v>
      </c>
      <c r="C23" t="s">
        <v>34</v>
      </c>
      <c r="D23" s="3" t="s">
        <v>68</v>
      </c>
      <c r="E23" s="3" t="s">
        <v>85</v>
      </c>
      <c r="F23">
        <f>5000*A23</f>
        <v>25000</v>
      </c>
      <c r="G23">
        <f>25000*0.30902</f>
        <v>7725.5</v>
      </c>
      <c r="H23" t="s">
        <v>35</v>
      </c>
    </row>
    <row r="24" spans="1:8" x14ac:dyDescent="0.35">
      <c r="A24">
        <v>5</v>
      </c>
      <c r="B24" t="s">
        <v>21</v>
      </c>
      <c r="C24" t="s">
        <v>13</v>
      </c>
      <c r="D24" s="2" t="s">
        <v>58</v>
      </c>
      <c r="E24" s="2"/>
      <c r="F24">
        <f>5000*A24</f>
        <v>25000</v>
      </c>
      <c r="G24">
        <v>47.5</v>
      </c>
      <c r="H24" t="s">
        <v>14</v>
      </c>
    </row>
    <row r="25" spans="1:8" x14ac:dyDescent="0.35">
      <c r="A25">
        <v>5</v>
      </c>
      <c r="B25" t="s">
        <v>25</v>
      </c>
      <c r="C25" t="s">
        <v>13</v>
      </c>
      <c r="D25" s="2" t="s">
        <v>60</v>
      </c>
      <c r="E25" s="2"/>
      <c r="F25">
        <f>5000*A25</f>
        <v>25000</v>
      </c>
      <c r="G25">
        <v>47.5</v>
      </c>
      <c r="H25" t="s">
        <v>14</v>
      </c>
    </row>
    <row r="26" spans="1:8" x14ac:dyDescent="0.35">
      <c r="A26">
        <v>10</v>
      </c>
      <c r="B26" t="s">
        <v>27</v>
      </c>
      <c r="C26" t="s">
        <v>13</v>
      </c>
      <c r="D26" s="3" t="s">
        <v>62</v>
      </c>
      <c r="E26" s="3"/>
      <c r="F26">
        <f>5000*A26</f>
        <v>50000</v>
      </c>
      <c r="G26">
        <v>21.62</v>
      </c>
      <c r="H26" t="s">
        <v>14</v>
      </c>
    </row>
    <row r="27" spans="1:8" x14ac:dyDescent="0.35">
      <c r="A27">
        <v>13</v>
      </c>
      <c r="B27" t="s">
        <v>16</v>
      </c>
      <c r="C27" t="s">
        <v>12</v>
      </c>
      <c r="D27" s="2" t="s">
        <v>63</v>
      </c>
      <c r="E27" s="2"/>
      <c r="F27">
        <f>5000*A27</f>
        <v>65000</v>
      </c>
      <c r="G27">
        <f>65000*0.00558</f>
        <v>362.7</v>
      </c>
      <c r="H27" t="s">
        <v>11</v>
      </c>
    </row>
    <row r="28" spans="1:8" x14ac:dyDescent="0.35">
      <c r="A28">
        <v>16</v>
      </c>
      <c r="B28" t="s">
        <v>23</v>
      </c>
      <c r="C28" t="s">
        <v>13</v>
      </c>
      <c r="D28" s="3" t="s">
        <v>59</v>
      </c>
      <c r="E28" s="3"/>
      <c r="F28">
        <f>5000*A28</f>
        <v>80000</v>
      </c>
      <c r="G28">
        <f>80000*0.00174</f>
        <v>139.19999999999999</v>
      </c>
      <c r="H28" t="s">
        <v>14</v>
      </c>
    </row>
    <row r="29" spans="1:8" s="5" customFormat="1" x14ac:dyDescent="0.35">
      <c r="A29" s="5" t="s">
        <v>83</v>
      </c>
      <c r="D29" s="6"/>
      <c r="E29" s="6"/>
      <c r="G29" s="5">
        <f>G28/5000</f>
        <v>2.7839999999999997E-2</v>
      </c>
    </row>
    <row r="30" spans="1:8" s="5" customFormat="1" x14ac:dyDescent="0.35">
      <c r="A30" s="5" t="s">
        <v>82</v>
      </c>
      <c r="D30" s="6"/>
      <c r="E30" s="6"/>
      <c r="G30" s="5">
        <f>SUM(G3:G29)</f>
        <v>31870.597839999995</v>
      </c>
    </row>
  </sheetData>
  <sortState ref="A2:H30">
    <sortCondition ref="A2:A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mini-v1.14-macrofab BOM digikey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Arkles</dc:creator>
  <cp:lastModifiedBy>Tony Arkles</cp:lastModifiedBy>
  <dcterms:created xsi:type="dcterms:W3CDTF">2015-08-14T03:16:34Z</dcterms:created>
  <dcterms:modified xsi:type="dcterms:W3CDTF">2015-08-29T19:33:19Z</dcterms:modified>
</cp:coreProperties>
</file>