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GITHUB/AhpAnpLib/Examples/ANP_BOCR_NationalMissileDefensetest/"/>
    </mc:Choice>
  </mc:AlternateContent>
  <xr:revisionPtr revIDLastSave="0" documentId="13_ncr:1_{6D72D8A7-F790-114A-8E91-4483CD03C2EA}" xr6:coauthVersionLast="47" xr6:coauthVersionMax="47" xr10:uidLastSave="{00000000-0000-0000-0000-000000000000}"/>
  <bookViews>
    <workbookView xWindow="920" yWindow="660" windowWidth="28800" windowHeight="16700" xr2:uid="{21AB8312-23CA-334C-9EDB-F4A6F10C9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C141" i="1"/>
  <c r="C138" i="1"/>
  <c r="B139" i="1"/>
  <c r="B140" i="1"/>
  <c r="B141" i="1"/>
  <c r="B138" i="1"/>
  <c r="D140" i="1"/>
  <c r="E140" i="1" s="1"/>
  <c r="C132" i="1"/>
  <c r="B132" i="1"/>
  <c r="E135" i="1"/>
  <c r="D135" i="1"/>
  <c r="C135" i="1"/>
  <c r="B135" i="1"/>
  <c r="D141" i="1" s="1"/>
  <c r="E134" i="1"/>
  <c r="D134" i="1"/>
  <c r="C134" i="1"/>
  <c r="B134" i="1"/>
  <c r="E133" i="1"/>
  <c r="D133" i="1"/>
  <c r="C133" i="1"/>
  <c r="B133" i="1"/>
  <c r="D139" i="1" s="1"/>
  <c r="E132" i="1"/>
  <c r="D138" i="1" s="1"/>
  <c r="E138" i="1" s="1"/>
  <c r="D132" i="1"/>
  <c r="E112" i="1"/>
  <c r="B113" i="1"/>
  <c r="B112" i="1"/>
  <c r="D118" i="1" s="1"/>
  <c r="B118" i="1"/>
  <c r="B119" i="1"/>
  <c r="B120" i="1"/>
  <c r="B121" i="1"/>
  <c r="C120" i="1"/>
  <c r="E113" i="1"/>
  <c r="D115" i="1"/>
  <c r="D114" i="1"/>
  <c r="D113" i="1"/>
  <c r="D112" i="1"/>
  <c r="C115" i="1"/>
  <c r="C114" i="1"/>
  <c r="D120" i="1" s="1"/>
  <c r="C113" i="1"/>
  <c r="D119" i="1" s="1"/>
  <c r="C112" i="1"/>
  <c r="B115" i="1"/>
  <c r="D121" i="1" s="1"/>
  <c r="E121" i="1" s="1"/>
  <c r="B114" i="1"/>
  <c r="B94" i="1"/>
  <c r="E115" i="1"/>
  <c r="E114" i="1"/>
  <c r="C95" i="1"/>
  <c r="C96" i="1"/>
  <c r="C97" i="1"/>
  <c r="B95" i="1"/>
  <c r="C94" i="1"/>
  <c r="B96" i="1"/>
  <c r="B97" i="1"/>
  <c r="E118" i="1" l="1"/>
  <c r="E141" i="1"/>
  <c r="E120" i="1"/>
  <c r="E139" i="1"/>
  <c r="E119" i="1"/>
  <c r="C121" i="1"/>
  <c r="C118" i="1"/>
  <c r="C119" i="1"/>
  <c r="D91" i="1" l="1"/>
  <c r="D90" i="1"/>
  <c r="D89" i="1"/>
  <c r="D88" i="1"/>
  <c r="E88" i="1" s="1"/>
  <c r="E94" i="1" s="1"/>
  <c r="N70" i="1"/>
  <c r="N67" i="1"/>
  <c r="D77" i="1"/>
  <c r="D76" i="1"/>
  <c r="D75" i="1"/>
  <c r="E75" i="1" s="1"/>
  <c r="D74" i="1"/>
  <c r="E54" i="1"/>
  <c r="F54" i="1" s="1"/>
  <c r="E55" i="1"/>
  <c r="F55" i="1" s="1"/>
  <c r="E56" i="1"/>
  <c r="F56" i="1" s="1"/>
  <c r="E53" i="1"/>
  <c r="F53" i="1" s="1"/>
  <c r="T49" i="1"/>
  <c r="T50" i="1"/>
  <c r="T48" i="1"/>
  <c r="E35" i="1"/>
  <c r="E34" i="1"/>
  <c r="E33" i="1"/>
  <c r="E32" i="1"/>
  <c r="D35" i="1"/>
  <c r="F35" i="1" s="1"/>
  <c r="D34" i="1"/>
  <c r="D33" i="1"/>
  <c r="D32" i="1"/>
  <c r="O28" i="1"/>
  <c r="O25" i="1"/>
  <c r="E12" i="1"/>
  <c r="E13" i="1"/>
  <c r="E14" i="1"/>
  <c r="E11" i="1"/>
  <c r="D12" i="1"/>
  <c r="D13" i="1"/>
  <c r="D14" i="1"/>
  <c r="D11" i="1"/>
  <c r="O15" i="1"/>
  <c r="O16" i="1"/>
  <c r="D96" i="1" l="1"/>
  <c r="D102" i="1" s="1"/>
  <c r="E76" i="1"/>
  <c r="D97" i="1"/>
  <c r="E77" i="1"/>
  <c r="E74" i="1"/>
  <c r="E89" i="1"/>
  <c r="E95" i="1" s="1"/>
  <c r="E90" i="1"/>
  <c r="E96" i="1" s="1"/>
  <c r="E91" i="1"/>
  <c r="E97" i="1" s="1"/>
  <c r="D94" i="1"/>
  <c r="D100" i="1" s="1"/>
  <c r="B100" i="1"/>
  <c r="D95" i="1"/>
  <c r="F12" i="1"/>
  <c r="F34" i="1"/>
  <c r="F13" i="1"/>
  <c r="F33" i="1"/>
  <c r="F32" i="1"/>
  <c r="F11" i="1"/>
  <c r="F14" i="1"/>
  <c r="G14" i="1" l="1"/>
  <c r="B101" i="1"/>
  <c r="D103" i="1"/>
  <c r="B103" i="1"/>
  <c r="C103" i="1" s="1"/>
  <c r="D101" i="1"/>
  <c r="E101" i="1" s="1"/>
  <c r="G32" i="1"/>
  <c r="E100" i="1"/>
  <c r="B102" i="1"/>
  <c r="G13" i="1"/>
  <c r="G11" i="1"/>
  <c r="G33" i="1"/>
  <c r="G34" i="1"/>
  <c r="G12" i="1"/>
  <c r="G35" i="1"/>
  <c r="C100" i="1" l="1"/>
  <c r="E103" i="1"/>
  <c r="C102" i="1"/>
  <c r="C101" i="1"/>
  <c r="E102" i="1"/>
</calcChain>
</file>

<file path=xl/sharedStrings.xml><?xml version="1.0" encoding="utf-8"?>
<sst xmlns="http://schemas.openxmlformats.org/spreadsheetml/2006/main" count="359" uniqueCount="112">
  <si>
    <t>Name</t>
  </si>
  <si>
    <t>Ideals</t>
  </si>
  <si>
    <t>Normals</t>
  </si>
  <si>
    <t>Raw</t>
  </si>
  <si>
    <t>Deploy NMD</t>
  </si>
  <si>
    <t>Global Defense</t>
  </si>
  <si>
    <t>R &amp; D</t>
  </si>
  <si>
    <t>Termination</t>
  </si>
  <si>
    <t>Normalized By Cluster</t>
  </si>
  <si>
    <t>Limiting</t>
  </si>
  <si>
    <t>Economic</t>
  </si>
  <si>
    <t>Political</t>
  </si>
  <si>
    <t>Security</t>
  </si>
  <si>
    <t>Technology</t>
  </si>
  <si>
    <t>Defense Industry</t>
  </si>
  <si>
    <t>Local</t>
  </si>
  <si>
    <t>Goal: Benefits Control Criteria Hierarchy</t>
  </si>
  <si>
    <t>Bargaining Power</t>
  </si>
  <si>
    <t>Military Leadership</t>
  </si>
  <si>
    <t>Anti-terrorism</t>
  </si>
  <si>
    <t>Deterrence</t>
  </si>
  <si>
    <t>Military Capability</t>
  </si>
  <si>
    <t>Tech Advancement</t>
  </si>
  <si>
    <t>Tech Leadership</t>
  </si>
  <si>
    <t>Renormalize</t>
  </si>
  <si>
    <t>sum</t>
  </si>
  <si>
    <t>Renormalized</t>
  </si>
  <si>
    <t>nB</t>
  </si>
  <si>
    <t>Benefits</t>
  </si>
  <si>
    <t>Priorities under Benefits</t>
  </si>
  <si>
    <t>Synthesize under Militery Capability</t>
  </si>
  <si>
    <t>Militery Capability</t>
  </si>
  <si>
    <t>Synthesize under Tech Advancement</t>
  </si>
  <si>
    <t>Opportunities</t>
  </si>
  <si>
    <t>Priorities under Opportunities</t>
  </si>
  <si>
    <t>Arms Sales</t>
  </si>
  <si>
    <t>Protection of Allies</t>
  </si>
  <si>
    <t>Space</t>
  </si>
  <si>
    <t>Spin off</t>
  </si>
  <si>
    <t>Goal: Opportunities Control Criteria Hierarchy</t>
  </si>
  <si>
    <t>nO</t>
  </si>
  <si>
    <t>Priorities</t>
  </si>
  <si>
    <t>Costs</t>
  </si>
  <si>
    <t>Further Investment</t>
  </si>
  <si>
    <t>Sunk</t>
  </si>
  <si>
    <t>Goal: Costs Control Criteria Hierarchy</t>
  </si>
  <si>
    <t>ABM Treaty</t>
  </si>
  <si>
    <t>Foreign Relations</t>
  </si>
  <si>
    <t>Priorities under Costs</t>
  </si>
  <si>
    <t>Synthesize under Arms Sales</t>
  </si>
  <si>
    <t>Synthesize under Spin off</t>
  </si>
  <si>
    <t>Synthesize under Security</t>
  </si>
  <si>
    <t>Synthesize under Further Investment</t>
  </si>
  <si>
    <t>Synthesize under Sunk</t>
  </si>
  <si>
    <t>nC</t>
  </si>
  <si>
    <t>Risks</t>
  </si>
  <si>
    <t>Arms Race</t>
  </si>
  <si>
    <t>Environment</t>
  </si>
  <si>
    <t>Increased Terrorism.</t>
  </si>
  <si>
    <t>Technical Failure</t>
  </si>
  <si>
    <t>US Reputation.</t>
  </si>
  <si>
    <t>Goal: Benefits Control HierarchyNMD decision</t>
  </si>
  <si>
    <t>Priorities under Risks</t>
  </si>
  <si>
    <t>Synthesize under Arms Race</t>
  </si>
  <si>
    <t>Synthesize under Technical Failure</t>
  </si>
  <si>
    <t>nR</t>
  </si>
  <si>
    <t>Vectors of Priorities for B-O-C-R</t>
  </si>
  <si>
    <t>Ratings</t>
  </si>
  <si>
    <t xml:space="preserve">                  </t>
  </si>
  <si>
    <t xml:space="preserve">TOTALS            </t>
  </si>
  <si>
    <t xml:space="preserve">PRIORITIES        </t>
  </si>
  <si>
    <t>1Adversary Countr~</t>
  </si>
  <si>
    <t xml:space="preserve">2Security Dilemma </t>
  </si>
  <si>
    <t xml:space="preserve">3Terrorism        </t>
  </si>
  <si>
    <t>4Technological Ad~</t>
  </si>
  <si>
    <t xml:space="preserve">5Market Creation  </t>
  </si>
  <si>
    <t>6Military Relatio~</t>
  </si>
  <si>
    <t>7Diplomatic Relat~</t>
  </si>
  <si>
    <t xml:space="preserve">Benefits          </t>
  </si>
  <si>
    <t xml:space="preserve">Opportunities     </t>
  </si>
  <si>
    <t xml:space="preserve">Costs             </t>
  </si>
  <si>
    <t xml:space="preserve">Risks             </t>
  </si>
  <si>
    <t>o</t>
  </si>
  <si>
    <t>c</t>
  </si>
  <si>
    <t>r</t>
  </si>
  <si>
    <t>Syhthesize the whole model</t>
  </si>
  <si>
    <t>BO/CR</t>
  </si>
  <si>
    <t>bB+oO-cC-rR</t>
  </si>
  <si>
    <t>From SD model</t>
  </si>
  <si>
    <t>b</t>
  </si>
  <si>
    <t>bB</t>
  </si>
  <si>
    <t>oO</t>
  </si>
  <si>
    <t>cC</t>
  </si>
  <si>
    <t>rR</t>
  </si>
  <si>
    <t>multiplicative</t>
  </si>
  <si>
    <t>Additive</t>
  </si>
  <si>
    <t>iB</t>
  </si>
  <si>
    <t>iO</t>
  </si>
  <si>
    <t>iC</t>
  </si>
  <si>
    <t>iR</t>
  </si>
  <si>
    <t>using ideal</t>
  </si>
  <si>
    <t>using normlized</t>
  </si>
  <si>
    <t>Synthesize the whole model</t>
  </si>
  <si>
    <t>using raw</t>
  </si>
  <si>
    <t>rB</t>
  </si>
  <si>
    <t>rO</t>
  </si>
  <si>
    <t>rC</t>
  </si>
  <si>
    <t>So when synthesize the whole model SuperDecisions are using the raw priorities under each B-O-C-R subnet for furmulas</t>
  </si>
  <si>
    <t>and For Multiplication formula, using raw and ideal we got the same values.</t>
  </si>
  <si>
    <t>B-O-C-R Synthesize</t>
  </si>
  <si>
    <t>using normalized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</si>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</sst>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83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0" xfId="0" applyFill="1"/>
    <xf numFmtId="0" fontId="2" fillId="2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1" fillId="5" borderId="0" xfId="0" applyFont="1" applyFill="1"/>
    <xf numFmtId="0" fontId="0" fillId="5" borderId="0" xfId="0" applyFill="1"/>
    <xf numFmtId="0" fontId="1" fillId="5" borderId="1" xfId="0" applyFont="1" applyFill="1" applyBorder="1"/>
    <xf numFmtId="0" fontId="0" fillId="0" borderId="3" xfId="0" applyBorder="1"/>
    <xf numFmtId="0" fontId="3" fillId="0" borderId="3" xfId="0" applyFont="1" applyBorder="1"/>
    <xf numFmtId="0" fontId="2" fillId="5" borderId="1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0" borderId="0" xfId="0" applyFont="1"/>
    <xf numFmtId="0" fontId="2" fillId="0" borderId="4" xfId="0" applyFont="1" applyBorder="1"/>
    <xf numFmtId="0" fontId="1" fillId="9" borderId="1" xfId="0" applyFont="1" applyFill="1" applyBorder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7369-A4D5-F141-AAA4-057BBB96A35A}">
  <dimension ref="A1:T149"/>
  <sheetViews>
    <sheetView tabSelected="1" zoomScale="136" workbookViewId="0">
      <selection activeCell="B132" sqref="B132"/>
    </sheetView>
  </sheetViews>
  <sheetFormatPr baseColWidth="10" defaultRowHeight="16" x14ac:dyDescent="0.2"/>
  <cols>
    <col min="1" max="1" width="15.5" customWidth="1"/>
    <col min="11" max="11" width="15" customWidth="1"/>
  </cols>
  <sheetData>
    <row r="1" spans="1:15" s="1" customFormat="1" x14ac:dyDescent="0.2">
      <c r="A1" s="8" t="s">
        <v>28</v>
      </c>
    </row>
    <row r="2" spans="1:15" x14ac:dyDescent="0.2">
      <c r="A2" s="5" t="s">
        <v>30</v>
      </c>
      <c r="F2" s="5" t="s">
        <v>32</v>
      </c>
      <c r="L2" t="s">
        <v>29</v>
      </c>
    </row>
    <row r="3" spans="1:15" x14ac:dyDescent="0.2">
      <c r="A3" s="2" t="s">
        <v>0</v>
      </c>
      <c r="B3" s="3" t="s">
        <v>1</v>
      </c>
      <c r="C3" s="2" t="s">
        <v>2</v>
      </c>
      <c r="D3" s="2" t="s">
        <v>3</v>
      </c>
      <c r="F3" s="2" t="s">
        <v>0</v>
      </c>
      <c r="G3" s="3" t="s">
        <v>1</v>
      </c>
      <c r="H3" s="2" t="s">
        <v>2</v>
      </c>
      <c r="I3" s="2" t="s">
        <v>3</v>
      </c>
      <c r="L3" s="2" t="s">
        <v>0</v>
      </c>
      <c r="M3" s="2" t="s">
        <v>8</v>
      </c>
      <c r="N3" s="2" t="s">
        <v>9</v>
      </c>
      <c r="O3" s="2" t="s">
        <v>24</v>
      </c>
    </row>
    <row r="4" spans="1:15" x14ac:dyDescent="0.2">
      <c r="A4" s="2" t="s">
        <v>4</v>
      </c>
      <c r="B4" s="3">
        <v>1</v>
      </c>
      <c r="C4" s="2">
        <v>0.49165500000000001</v>
      </c>
      <c r="D4" s="2">
        <v>0.15506900000000001</v>
      </c>
      <c r="F4" s="2" t="s">
        <v>4</v>
      </c>
      <c r="G4" s="3">
        <v>0.92753600000000003</v>
      </c>
      <c r="H4" s="2">
        <v>0.376942</v>
      </c>
      <c r="I4" s="2">
        <v>0.12886500000000001</v>
      </c>
      <c r="L4" s="2" t="s">
        <v>10</v>
      </c>
      <c r="M4" s="2">
        <v>0.15697</v>
      </c>
      <c r="N4" s="2">
        <v>7.8487000000000001E-2</v>
      </c>
      <c r="O4" s="2"/>
    </row>
    <row r="5" spans="1:15" x14ac:dyDescent="0.2">
      <c r="A5" s="2" t="s">
        <v>5</v>
      </c>
      <c r="B5" s="3">
        <v>0.62300900000000003</v>
      </c>
      <c r="C5" s="2">
        <v>0.30630499999999999</v>
      </c>
      <c r="D5" s="2">
        <v>9.6609E-2</v>
      </c>
      <c r="F5" s="2" t="s">
        <v>5</v>
      </c>
      <c r="G5" s="3">
        <v>1</v>
      </c>
      <c r="H5" s="2">
        <v>0.406391</v>
      </c>
      <c r="I5" s="2">
        <v>0.138933</v>
      </c>
      <c r="L5" s="2" t="s">
        <v>11</v>
      </c>
      <c r="M5" s="2">
        <v>7.3859999999999995E-2</v>
      </c>
      <c r="N5" s="2">
        <v>3.6930999999999999E-2</v>
      </c>
      <c r="O5" s="2"/>
    </row>
    <row r="6" spans="1:15" x14ac:dyDescent="0.2">
      <c r="A6" s="2" t="s">
        <v>6</v>
      </c>
      <c r="B6" s="3">
        <v>0.28184599999999999</v>
      </c>
      <c r="C6" s="2">
        <v>0.138571</v>
      </c>
      <c r="D6" s="2">
        <v>4.3706000000000002E-2</v>
      </c>
      <c r="F6" s="2" t="s">
        <v>6</v>
      </c>
      <c r="G6" s="3">
        <v>0.44794499999999998</v>
      </c>
      <c r="H6" s="2">
        <v>0.18204100000000001</v>
      </c>
      <c r="I6" s="2">
        <v>6.2233999999999998E-2</v>
      </c>
      <c r="L6" s="2" t="s">
        <v>12</v>
      </c>
      <c r="M6" s="2">
        <v>0.48135</v>
      </c>
      <c r="N6" s="2">
        <v>0.240675</v>
      </c>
      <c r="O6" s="2"/>
    </row>
    <row r="7" spans="1:15" x14ac:dyDescent="0.2">
      <c r="A7" s="2" t="s">
        <v>7</v>
      </c>
      <c r="B7" s="3">
        <v>0.12909200000000001</v>
      </c>
      <c r="C7" s="2">
        <v>6.3468999999999998E-2</v>
      </c>
      <c r="D7" s="2">
        <v>2.0018000000000001E-2</v>
      </c>
      <c r="F7" s="2" t="s">
        <v>7</v>
      </c>
      <c r="G7" s="3">
        <v>8.5206000000000004E-2</v>
      </c>
      <c r="H7" s="2">
        <v>3.4626999999999998E-2</v>
      </c>
      <c r="I7" s="2">
        <v>1.1838E-2</v>
      </c>
      <c r="L7" s="2" t="s">
        <v>13</v>
      </c>
      <c r="M7" s="2">
        <v>0.28782000000000002</v>
      </c>
      <c r="N7" s="2">
        <v>0.14390800000000001</v>
      </c>
      <c r="O7" s="2"/>
    </row>
    <row r="8" spans="1:15" x14ac:dyDescent="0.2">
      <c r="L8" s="2" t="s">
        <v>14</v>
      </c>
      <c r="M8" s="2">
        <v>0.85941999999999996</v>
      </c>
      <c r="N8" s="2">
        <v>6.7452999999999999E-2</v>
      </c>
      <c r="O8" s="2"/>
    </row>
    <row r="9" spans="1:15" x14ac:dyDescent="0.2">
      <c r="B9" s="5" t="s">
        <v>31</v>
      </c>
      <c r="C9" s="5" t="s">
        <v>22</v>
      </c>
      <c r="G9" s="1" t="s">
        <v>27</v>
      </c>
      <c r="L9" s="2" t="s">
        <v>15</v>
      </c>
      <c r="M9" s="2">
        <v>0.14058000000000001</v>
      </c>
      <c r="N9" s="2">
        <v>1.1034E-2</v>
      </c>
      <c r="O9" s="2"/>
    </row>
    <row r="10" spans="1:15" x14ac:dyDescent="0.2">
      <c r="A10" t="s">
        <v>41</v>
      </c>
      <c r="B10" s="3">
        <v>0.54194341379994804</v>
      </c>
      <c r="C10" s="3">
        <v>0.45805658620005191</v>
      </c>
      <c r="D10" s="2"/>
      <c r="E10" s="2"/>
      <c r="F10" s="2" t="s">
        <v>25</v>
      </c>
      <c r="G10" s="7" t="s">
        <v>26</v>
      </c>
      <c r="L10" s="2" t="s">
        <v>16</v>
      </c>
      <c r="M10" s="2">
        <v>0</v>
      </c>
      <c r="N10" s="2">
        <v>0</v>
      </c>
      <c r="O10" s="2"/>
    </row>
    <row r="11" spans="1:15" x14ac:dyDescent="0.2">
      <c r="A11" s="2" t="s">
        <v>4</v>
      </c>
      <c r="B11" s="6">
        <v>1</v>
      </c>
      <c r="C11" s="6">
        <v>0.92753600000000003</v>
      </c>
      <c r="D11">
        <f t="shared" ref="D11:E14" si="0">B11*B$10</f>
        <v>0.54194341379994804</v>
      </c>
      <c r="E11">
        <f t="shared" si="0"/>
        <v>0.42486397373765133</v>
      </c>
      <c r="F11">
        <f>D11+E11</f>
        <v>0.96680738753759932</v>
      </c>
      <c r="G11" s="8">
        <f>F11/SUM(F$11,F$12,F$13,F$14)</f>
        <v>0.4336590797348947</v>
      </c>
      <c r="L11" s="2" t="s">
        <v>17</v>
      </c>
      <c r="M11" s="2">
        <v>0.85941000000000001</v>
      </c>
      <c r="N11" s="2">
        <v>3.1739000000000003E-2</v>
      </c>
      <c r="O11" s="2"/>
    </row>
    <row r="12" spans="1:15" x14ac:dyDescent="0.2">
      <c r="A12" s="2" t="s">
        <v>5</v>
      </c>
      <c r="B12" s="2">
        <v>0.62300900000000003</v>
      </c>
      <c r="C12" s="2">
        <v>1</v>
      </c>
      <c r="D12">
        <f t="shared" si="0"/>
        <v>0.33763562428809185</v>
      </c>
      <c r="E12">
        <f t="shared" si="0"/>
        <v>0.45805658620005191</v>
      </c>
      <c r="F12">
        <f t="shared" ref="F12:F14" si="1">D12+E12</f>
        <v>0.79569221048814376</v>
      </c>
      <c r="G12" s="8">
        <f>F12/SUM(F$11,F$12,F$13,F$14)</f>
        <v>0.35690578723375049</v>
      </c>
      <c r="L12" s="2" t="s">
        <v>18</v>
      </c>
      <c r="M12" s="2">
        <v>0.14058999999999999</v>
      </c>
      <c r="N12" s="2">
        <v>5.1919999999999996E-3</v>
      </c>
      <c r="O12" s="2"/>
    </row>
    <row r="13" spans="1:15" x14ac:dyDescent="0.2">
      <c r="A13" s="2" t="s">
        <v>6</v>
      </c>
      <c r="B13" s="2">
        <v>0.28184599999999999</v>
      </c>
      <c r="C13" s="2">
        <v>0.44794499999999998</v>
      </c>
      <c r="D13">
        <f t="shared" si="0"/>
        <v>0.15274458340586014</v>
      </c>
      <c r="E13">
        <f t="shared" si="0"/>
        <v>0.20518415750538224</v>
      </c>
      <c r="F13">
        <f t="shared" si="1"/>
        <v>0.35792874091124238</v>
      </c>
      <c r="G13" s="8">
        <f>F13/SUM(F$11,F$12,F$13,F$14)</f>
        <v>0.16054805786038995</v>
      </c>
      <c r="L13" s="2" t="s">
        <v>19</v>
      </c>
      <c r="M13" s="2">
        <v>0.14358000000000001</v>
      </c>
      <c r="N13" s="2">
        <v>3.4555000000000002E-2</v>
      </c>
      <c r="O13" s="2"/>
    </row>
    <row r="14" spans="1:15" x14ac:dyDescent="0.2">
      <c r="A14" s="2" t="s">
        <v>7</v>
      </c>
      <c r="B14" s="2">
        <v>0.12909200000000001</v>
      </c>
      <c r="C14" s="2">
        <v>8.5206000000000004E-2</v>
      </c>
      <c r="D14">
        <f t="shared" si="0"/>
        <v>6.9960559174262901E-2</v>
      </c>
      <c r="E14">
        <f t="shared" si="0"/>
        <v>3.9029169483761623E-2</v>
      </c>
      <c r="F14">
        <f t="shared" si="1"/>
        <v>0.10898972865802453</v>
      </c>
      <c r="G14" s="8">
        <f>F14/SUM(F$11,F$12,F$13,F$14)</f>
        <v>4.888707517096489E-2</v>
      </c>
      <c r="L14" s="2" t="s">
        <v>20</v>
      </c>
      <c r="M14" s="2">
        <v>0.26652999999999999</v>
      </c>
      <c r="N14" s="2">
        <v>6.4145999999999995E-2</v>
      </c>
      <c r="O14" s="2"/>
    </row>
    <row r="15" spans="1:15" x14ac:dyDescent="0.2">
      <c r="C15" s="1" t="s">
        <v>27</v>
      </c>
      <c r="L15" s="7" t="s">
        <v>21</v>
      </c>
      <c r="M15" s="2">
        <v>0.58989999999999998</v>
      </c>
      <c r="N15" s="4">
        <v>0.14197399999999999</v>
      </c>
      <c r="O15" s="3">
        <f>N15/SUM(N15,N16)</f>
        <v>0.54194341379994804</v>
      </c>
    </row>
    <row r="16" spans="1:15" x14ac:dyDescent="0.2">
      <c r="A16" s="2" t="s">
        <v>0</v>
      </c>
      <c r="B16" s="2" t="s">
        <v>1</v>
      </c>
      <c r="C16" s="7" t="s">
        <v>2</v>
      </c>
      <c r="D16" s="2" t="s">
        <v>3</v>
      </c>
      <c r="L16" s="7" t="s">
        <v>22</v>
      </c>
      <c r="M16" s="2">
        <v>0.83386000000000005</v>
      </c>
      <c r="N16" s="4">
        <v>0.11999799999999999</v>
      </c>
      <c r="O16" s="3">
        <f>N16/SUM(N16,N15)</f>
        <v>0.45805658620005191</v>
      </c>
    </row>
    <row r="17" spans="1:15" x14ac:dyDescent="0.2">
      <c r="A17" s="14" t="s">
        <v>4</v>
      </c>
      <c r="B17" s="2">
        <v>1</v>
      </c>
      <c r="C17" s="7">
        <v>0.43365900000000002</v>
      </c>
      <c r="D17" s="2">
        <v>0.96680699999999997</v>
      </c>
      <c r="L17" s="2" t="s">
        <v>23</v>
      </c>
      <c r="M17" s="2">
        <v>0.16614000000000001</v>
      </c>
      <c r="N17" s="2">
        <v>2.3909E-2</v>
      </c>
      <c r="O17" s="2"/>
    </row>
    <row r="18" spans="1:15" x14ac:dyDescent="0.2">
      <c r="A18" s="7" t="s">
        <v>5</v>
      </c>
      <c r="B18" s="2">
        <v>0.82301000000000002</v>
      </c>
      <c r="C18" s="7">
        <v>0.356906</v>
      </c>
      <c r="D18" s="2">
        <v>0.79569199999999995</v>
      </c>
    </row>
    <row r="19" spans="1:15" x14ac:dyDescent="0.2">
      <c r="A19" s="7" t="s">
        <v>6</v>
      </c>
      <c r="B19" s="2">
        <v>0.37021799999999999</v>
      </c>
      <c r="C19" s="7">
        <v>0.160548</v>
      </c>
      <c r="D19" s="2">
        <v>0.357929</v>
      </c>
    </row>
    <row r="20" spans="1:15" x14ac:dyDescent="0.2">
      <c r="A20" s="7" t="s">
        <v>7</v>
      </c>
      <c r="B20" s="2">
        <v>0.112732</v>
      </c>
      <c r="C20" s="7">
        <v>4.8887E-2</v>
      </c>
      <c r="D20" s="2">
        <v>0.10899</v>
      </c>
    </row>
    <row r="22" spans="1:15" s="9" customFormat="1" x14ac:dyDescent="0.2">
      <c r="A22" s="10" t="s">
        <v>33</v>
      </c>
    </row>
    <row r="23" spans="1:15" x14ac:dyDescent="0.2">
      <c r="A23" s="5" t="s">
        <v>49</v>
      </c>
      <c r="F23" s="5" t="s">
        <v>50</v>
      </c>
      <c r="L23" t="s">
        <v>34</v>
      </c>
    </row>
    <row r="24" spans="1:15" x14ac:dyDescent="0.2">
      <c r="A24" s="2" t="s">
        <v>0</v>
      </c>
      <c r="B24" s="2" t="s">
        <v>1</v>
      </c>
      <c r="C24" s="2" t="s">
        <v>2</v>
      </c>
      <c r="D24" s="2" t="s">
        <v>3</v>
      </c>
      <c r="F24" s="2" t="s">
        <v>0</v>
      </c>
      <c r="G24" s="2" t="s">
        <v>1</v>
      </c>
      <c r="H24" s="2" t="s">
        <v>2</v>
      </c>
      <c r="I24" s="2" t="s">
        <v>3</v>
      </c>
      <c r="L24" s="2" t="s">
        <v>0</v>
      </c>
      <c r="M24" s="2" t="s">
        <v>8</v>
      </c>
      <c r="N24" s="2" t="s">
        <v>9</v>
      </c>
      <c r="O24" s="2" t="s">
        <v>24</v>
      </c>
    </row>
    <row r="25" spans="1:15" x14ac:dyDescent="0.2">
      <c r="A25" s="2" t="s">
        <v>4</v>
      </c>
      <c r="B25" s="3">
        <v>1</v>
      </c>
      <c r="C25" s="2">
        <v>0.45357599999999998</v>
      </c>
      <c r="D25" s="2">
        <v>4.6917E-2</v>
      </c>
      <c r="F25" s="2" t="s">
        <v>4</v>
      </c>
      <c r="G25" s="3">
        <v>1</v>
      </c>
      <c r="H25" s="2">
        <v>0.50618700000000005</v>
      </c>
      <c r="I25" s="2">
        <v>0.35002800000000001</v>
      </c>
      <c r="L25" s="11" t="s">
        <v>35</v>
      </c>
      <c r="M25" s="2">
        <v>0.51995000000000002</v>
      </c>
      <c r="N25" s="11">
        <v>0.51995499999999995</v>
      </c>
      <c r="O25" s="3">
        <f>N25/(N25+N28)</f>
        <v>0.61448707751834464</v>
      </c>
    </row>
    <row r="26" spans="1:15" x14ac:dyDescent="0.2">
      <c r="A26" s="2" t="s">
        <v>5</v>
      </c>
      <c r="B26" s="3">
        <v>0.67353200000000002</v>
      </c>
      <c r="C26" s="2">
        <v>0.30549799999999999</v>
      </c>
      <c r="D26" s="2">
        <v>3.1600000000000003E-2</v>
      </c>
      <c r="F26" s="2" t="s">
        <v>5</v>
      </c>
      <c r="G26" s="3">
        <v>0.52070399999999994</v>
      </c>
      <c r="H26" s="2">
        <v>0.263573</v>
      </c>
      <c r="I26" s="2">
        <v>0.18226100000000001</v>
      </c>
      <c r="L26" s="2" t="s">
        <v>36</v>
      </c>
      <c r="M26" s="2">
        <v>0.10274</v>
      </c>
      <c r="N26" s="2">
        <v>0.10274</v>
      </c>
      <c r="O26" s="2"/>
    </row>
    <row r="27" spans="1:15" x14ac:dyDescent="0.2">
      <c r="A27" s="2" t="s">
        <v>6</v>
      </c>
      <c r="B27" s="3">
        <v>0.34112999999999999</v>
      </c>
      <c r="C27" s="2">
        <v>0.154728</v>
      </c>
      <c r="D27" s="2">
        <v>1.6004999999999998E-2</v>
      </c>
      <c r="F27" s="2" t="s">
        <v>6</v>
      </c>
      <c r="G27" s="3">
        <v>0.28845399999999999</v>
      </c>
      <c r="H27" s="2">
        <v>0.146012</v>
      </c>
      <c r="I27" s="2">
        <v>0.100967</v>
      </c>
      <c r="L27" s="2" t="s">
        <v>37</v>
      </c>
      <c r="M27" s="2">
        <v>5.11E-2</v>
      </c>
      <c r="N27" s="2">
        <v>5.11E-2</v>
      </c>
      <c r="O27" s="2"/>
    </row>
    <row r="28" spans="1:15" x14ac:dyDescent="0.2">
      <c r="A28" s="2" t="s">
        <v>7</v>
      </c>
      <c r="B28" s="3">
        <v>0.19004099999999999</v>
      </c>
      <c r="C28" s="2">
        <v>8.6197999999999997E-2</v>
      </c>
      <c r="D28" s="2">
        <v>8.9160000000000003E-3</v>
      </c>
      <c r="F28" s="2" t="s">
        <v>7</v>
      </c>
      <c r="G28" s="3">
        <v>0.16639799999999999</v>
      </c>
      <c r="H28" s="2">
        <v>8.4227999999999997E-2</v>
      </c>
      <c r="I28" s="2">
        <v>5.8243999999999997E-2</v>
      </c>
      <c r="L28" s="11" t="s">
        <v>38</v>
      </c>
      <c r="M28" s="2">
        <v>0.32621</v>
      </c>
      <c r="N28" s="11">
        <v>0.326206</v>
      </c>
      <c r="O28" s="3">
        <f>N28/(N28+N25)</f>
        <v>0.38551292248165542</v>
      </c>
    </row>
    <row r="29" spans="1:15" x14ac:dyDescent="0.2">
      <c r="L29" s="2" t="s">
        <v>39</v>
      </c>
      <c r="M29" s="2">
        <v>0</v>
      </c>
      <c r="N29" s="2">
        <v>0</v>
      </c>
      <c r="O29" s="2"/>
    </row>
    <row r="30" spans="1:15" x14ac:dyDescent="0.2">
      <c r="B30" s="5" t="s">
        <v>35</v>
      </c>
      <c r="C30" s="5" t="s">
        <v>38</v>
      </c>
      <c r="G30" s="13" t="s">
        <v>40</v>
      </c>
    </row>
    <row r="31" spans="1:15" x14ac:dyDescent="0.2">
      <c r="A31" t="s">
        <v>41</v>
      </c>
      <c r="B31" s="3">
        <v>0.61448707751834464</v>
      </c>
      <c r="C31" s="3">
        <v>0.38551292248165542</v>
      </c>
      <c r="D31" s="2"/>
      <c r="E31" s="2"/>
      <c r="F31" s="2" t="s">
        <v>25</v>
      </c>
      <c r="G31" s="12" t="s">
        <v>26</v>
      </c>
    </row>
    <row r="32" spans="1:15" x14ac:dyDescent="0.2">
      <c r="A32" s="2" t="s">
        <v>4</v>
      </c>
      <c r="B32" s="3">
        <v>1</v>
      </c>
      <c r="C32" s="3">
        <v>1</v>
      </c>
      <c r="D32" s="2">
        <f t="shared" ref="D32:E35" si="2">B32*B$31</f>
        <v>0.61448707751834464</v>
      </c>
      <c r="E32" s="2">
        <f t="shared" si="2"/>
        <v>0.38551292248165542</v>
      </c>
      <c r="F32" s="2">
        <f>D32+E32</f>
        <v>1</v>
      </c>
      <c r="G32" s="12">
        <f>F32/SUM(F$32,F$33,F$34,F$35)</f>
        <v>0.47250853882401217</v>
      </c>
    </row>
    <row r="33" spans="1:20" x14ac:dyDescent="0.2">
      <c r="A33" s="2" t="s">
        <v>5</v>
      </c>
      <c r="B33" s="3">
        <v>0.67353200000000002</v>
      </c>
      <c r="C33" s="3">
        <v>0.52070399999999994</v>
      </c>
      <c r="D33" s="2">
        <f t="shared" si="2"/>
        <v>0.41387671029508571</v>
      </c>
      <c r="E33" s="2">
        <f t="shared" si="2"/>
        <v>0.20073812078788789</v>
      </c>
      <c r="F33" s="2">
        <f t="shared" ref="F33:F35" si="3">D33+E33</f>
        <v>0.61461483108297355</v>
      </c>
      <c r="G33" s="12">
        <f t="shared" ref="G33:G35" si="4">F33/SUM(F$32,F$33,F$34,F$35)</f>
        <v>0.29041075577458292</v>
      </c>
    </row>
    <row r="34" spans="1:20" x14ac:dyDescent="0.2">
      <c r="A34" s="2" t="s">
        <v>6</v>
      </c>
      <c r="B34" s="3">
        <v>0.34112999999999999</v>
      </c>
      <c r="C34" s="3">
        <v>0.28845399999999999</v>
      </c>
      <c r="D34" s="2">
        <f t="shared" si="2"/>
        <v>0.2096199767538329</v>
      </c>
      <c r="E34" s="2">
        <f t="shared" si="2"/>
        <v>0.11120274454152343</v>
      </c>
      <c r="F34" s="2">
        <f t="shared" si="3"/>
        <v>0.32082272129535633</v>
      </c>
      <c r="G34" s="12">
        <f t="shared" si="4"/>
        <v>0.15159147526081213</v>
      </c>
    </row>
    <row r="35" spans="1:20" x14ac:dyDescent="0.2">
      <c r="A35" s="2" t="s">
        <v>7</v>
      </c>
      <c r="B35" s="3">
        <v>0.19004099999999999</v>
      </c>
      <c r="C35" s="3">
        <v>0.16639799999999999</v>
      </c>
      <c r="D35" s="2">
        <f t="shared" si="2"/>
        <v>0.11677773869866373</v>
      </c>
      <c r="E35" s="2">
        <f t="shared" si="2"/>
        <v>6.4148579275102494E-2</v>
      </c>
      <c r="F35" s="2">
        <f t="shared" si="3"/>
        <v>0.18092631797376624</v>
      </c>
      <c r="G35" s="12">
        <f t="shared" si="4"/>
        <v>8.5489230140592898E-2</v>
      </c>
    </row>
    <row r="36" spans="1:20" x14ac:dyDescent="0.2">
      <c r="C36" s="13" t="s">
        <v>40</v>
      </c>
    </row>
    <row r="37" spans="1:20" x14ac:dyDescent="0.2">
      <c r="A37" s="2" t="s">
        <v>0</v>
      </c>
      <c r="B37" s="2" t="s">
        <v>1</v>
      </c>
      <c r="C37" s="12" t="s">
        <v>2</v>
      </c>
      <c r="D37" s="2" t="s">
        <v>3</v>
      </c>
    </row>
    <row r="38" spans="1:20" x14ac:dyDescent="0.2">
      <c r="A38" s="16" t="s">
        <v>4</v>
      </c>
      <c r="B38" s="2">
        <v>1</v>
      </c>
      <c r="C38" s="12">
        <v>0.47250900000000001</v>
      </c>
      <c r="D38" s="2">
        <v>1</v>
      </c>
    </row>
    <row r="39" spans="1:20" x14ac:dyDescent="0.2">
      <c r="A39" s="12" t="s">
        <v>5</v>
      </c>
      <c r="B39" s="2">
        <v>0.61461500000000002</v>
      </c>
      <c r="C39" s="12">
        <v>0.29041099999999997</v>
      </c>
      <c r="D39" s="2">
        <v>0.61461500000000002</v>
      </c>
    </row>
    <row r="40" spans="1:20" x14ac:dyDescent="0.2">
      <c r="A40" s="12" t="s">
        <v>6</v>
      </c>
      <c r="B40" s="2">
        <v>0.32082300000000002</v>
      </c>
      <c r="C40" s="12">
        <v>0.151591</v>
      </c>
      <c r="D40" s="2">
        <v>0.32082300000000002</v>
      </c>
    </row>
    <row r="41" spans="1:20" x14ac:dyDescent="0.2">
      <c r="A41" s="12" t="s">
        <v>7</v>
      </c>
      <c r="B41" s="2">
        <v>0.180926</v>
      </c>
      <c r="C41" s="12">
        <v>8.5488999999999996E-2</v>
      </c>
      <c r="D41" s="2">
        <v>0.180926</v>
      </c>
    </row>
    <row r="43" spans="1:20" s="18" customFormat="1" x14ac:dyDescent="0.2">
      <c r="A43" s="17" t="s">
        <v>42</v>
      </c>
    </row>
    <row r="44" spans="1:20" x14ac:dyDescent="0.2">
      <c r="A44" s="5" t="s">
        <v>51</v>
      </c>
      <c r="F44" s="5" t="s">
        <v>52</v>
      </c>
      <c r="K44" s="5" t="s">
        <v>53</v>
      </c>
      <c r="Q44" t="s">
        <v>48</v>
      </c>
    </row>
    <row r="45" spans="1:20" x14ac:dyDescent="0.2">
      <c r="A45" s="2" t="s">
        <v>0</v>
      </c>
      <c r="B45" s="3" t="s">
        <v>1</v>
      </c>
      <c r="C45" s="2" t="s">
        <v>2</v>
      </c>
      <c r="D45" s="2" t="s">
        <v>3</v>
      </c>
      <c r="F45" s="2" t="s">
        <v>0</v>
      </c>
      <c r="G45" s="3" t="s">
        <v>1</v>
      </c>
      <c r="H45" s="2" t="s">
        <v>2</v>
      </c>
      <c r="I45" s="2" t="s">
        <v>3</v>
      </c>
      <c r="K45" s="2" t="s">
        <v>0</v>
      </c>
      <c r="L45" s="3" t="s">
        <v>1</v>
      </c>
      <c r="M45" s="2" t="s">
        <v>2</v>
      </c>
      <c r="N45" s="2" t="s">
        <v>3</v>
      </c>
      <c r="Q45" s="2" t="s">
        <v>0</v>
      </c>
      <c r="R45" s="2" t="s">
        <v>8</v>
      </c>
      <c r="S45" s="2" t="s">
        <v>9</v>
      </c>
      <c r="T45" s="2" t="s">
        <v>24</v>
      </c>
    </row>
    <row r="46" spans="1:20" x14ac:dyDescent="0.2">
      <c r="A46" s="2" t="s">
        <v>4</v>
      </c>
      <c r="B46" s="3">
        <v>0.182558</v>
      </c>
      <c r="C46" s="2">
        <v>8.6678000000000005E-2</v>
      </c>
      <c r="D46" s="2">
        <v>1.5469999999999999E-2</v>
      </c>
      <c r="F46" s="2" t="s">
        <v>4</v>
      </c>
      <c r="G46" s="3">
        <v>1</v>
      </c>
      <c r="H46" s="2">
        <v>0.520455</v>
      </c>
      <c r="I46" s="2">
        <v>0.18623899999999999</v>
      </c>
      <c r="K46" s="2" t="s">
        <v>4</v>
      </c>
      <c r="L46" s="3">
        <v>1</v>
      </c>
      <c r="M46" s="2">
        <v>0.47648699999999999</v>
      </c>
      <c r="N46" s="2">
        <v>0.47648699999999999</v>
      </c>
      <c r="Q46" s="2" t="s">
        <v>10</v>
      </c>
      <c r="R46" s="2">
        <v>0.22791</v>
      </c>
      <c r="S46" s="2">
        <v>0.17358399999999999</v>
      </c>
      <c r="T46" s="2"/>
    </row>
    <row r="47" spans="1:20" x14ac:dyDescent="0.2">
      <c r="A47" s="2" t="s">
        <v>5</v>
      </c>
      <c r="B47" s="3">
        <v>0.34436099999999997</v>
      </c>
      <c r="C47" s="2">
        <v>0.16350200000000001</v>
      </c>
      <c r="D47" s="2">
        <v>2.9182E-2</v>
      </c>
      <c r="F47" s="2" t="s">
        <v>5</v>
      </c>
      <c r="G47" s="3">
        <v>0.49558099999999999</v>
      </c>
      <c r="H47" s="2">
        <v>0.25792799999999999</v>
      </c>
      <c r="I47" s="2">
        <v>9.2297000000000004E-2</v>
      </c>
      <c r="K47" s="2" t="s">
        <v>5</v>
      </c>
      <c r="L47" s="3">
        <v>0.57393499999999997</v>
      </c>
      <c r="M47" s="2">
        <v>0.27347300000000002</v>
      </c>
      <c r="N47" s="2">
        <v>0.27347300000000002</v>
      </c>
      <c r="Q47" s="2" t="s">
        <v>11</v>
      </c>
      <c r="R47" s="2">
        <v>8.5050000000000001E-2</v>
      </c>
      <c r="S47" s="2">
        <v>6.4779000000000003E-2</v>
      </c>
      <c r="T47" s="2"/>
    </row>
    <row r="48" spans="1:20" x14ac:dyDescent="0.2">
      <c r="A48" s="2" t="s">
        <v>6</v>
      </c>
      <c r="B48" s="3">
        <v>0.57924299999999995</v>
      </c>
      <c r="C48" s="2">
        <v>0.27502300000000002</v>
      </c>
      <c r="D48" s="2">
        <v>4.9085999999999998E-2</v>
      </c>
      <c r="F48" s="2" t="s">
        <v>6</v>
      </c>
      <c r="G48" s="3">
        <v>0.27865099999999998</v>
      </c>
      <c r="H48" s="2">
        <v>0.14502599999999999</v>
      </c>
      <c r="I48" s="2">
        <v>5.1895999999999998E-2</v>
      </c>
      <c r="K48" s="2" t="s">
        <v>6</v>
      </c>
      <c r="L48" s="3">
        <v>0.33181100000000002</v>
      </c>
      <c r="M48" s="2">
        <v>0.15810299999999999</v>
      </c>
      <c r="N48" s="2">
        <v>0.15810299999999999</v>
      </c>
      <c r="Q48" s="19" t="s">
        <v>12</v>
      </c>
      <c r="R48" s="2">
        <v>0.68703999999999998</v>
      </c>
      <c r="S48" s="19">
        <v>0.52327299999999999</v>
      </c>
      <c r="T48" s="3">
        <f>S48/(S$48+S$49+S$50)</f>
        <v>0.75090441797958551</v>
      </c>
    </row>
    <row r="49" spans="1:20" x14ac:dyDescent="0.2">
      <c r="A49" s="2" t="s">
        <v>7</v>
      </c>
      <c r="B49" s="3">
        <v>1</v>
      </c>
      <c r="C49" s="2">
        <v>0.47479700000000002</v>
      </c>
      <c r="D49" s="2">
        <v>8.4741999999999998E-2</v>
      </c>
      <c r="F49" s="2" t="s">
        <v>7</v>
      </c>
      <c r="G49" s="3">
        <v>0.14716199999999999</v>
      </c>
      <c r="H49" s="2">
        <v>7.6591000000000006E-2</v>
      </c>
      <c r="I49" s="2">
        <v>2.7407000000000001E-2</v>
      </c>
      <c r="K49" s="2" t="s">
        <v>7</v>
      </c>
      <c r="L49" s="3">
        <v>0.19294800000000001</v>
      </c>
      <c r="M49" s="2">
        <v>9.1937000000000005E-2</v>
      </c>
      <c r="N49" s="2">
        <v>9.1937000000000005E-2</v>
      </c>
      <c r="Q49" s="19" t="s">
        <v>43</v>
      </c>
      <c r="R49" s="2">
        <v>0.46087</v>
      </c>
      <c r="S49" s="19">
        <v>0.08</v>
      </c>
      <c r="T49" s="3">
        <f>S49/(S$48+S$49+S$50)</f>
        <v>0.11480117154595564</v>
      </c>
    </row>
    <row r="50" spans="1:20" x14ac:dyDescent="0.2">
      <c r="Q50" s="19" t="s">
        <v>44</v>
      </c>
      <c r="R50" s="2">
        <v>0.53913</v>
      </c>
      <c r="S50" s="19">
        <v>9.3584000000000001E-2</v>
      </c>
      <c r="T50" s="3">
        <f>S50/(S$48+S$49+S$50)</f>
        <v>0.13429441047445889</v>
      </c>
    </row>
    <row r="51" spans="1:20" x14ac:dyDescent="0.2">
      <c r="B51" s="5" t="s">
        <v>12</v>
      </c>
      <c r="C51" s="5" t="s">
        <v>43</v>
      </c>
      <c r="D51" s="5" t="s">
        <v>44</v>
      </c>
      <c r="F51" s="17" t="s">
        <v>54</v>
      </c>
      <c r="K51" s="2" t="s">
        <v>45</v>
      </c>
      <c r="L51" s="2">
        <v>0</v>
      </c>
      <c r="M51" s="2">
        <v>0</v>
      </c>
      <c r="N51" s="2"/>
    </row>
    <row r="52" spans="1:20" x14ac:dyDescent="0.2">
      <c r="A52" t="s">
        <v>41</v>
      </c>
      <c r="B52" s="3">
        <v>0.75090441797958551</v>
      </c>
      <c r="C52" s="3">
        <v>0.11480117154595564</v>
      </c>
      <c r="D52" s="3">
        <v>0.13429441047445889</v>
      </c>
      <c r="E52" s="2" t="s">
        <v>25</v>
      </c>
      <c r="F52" s="19" t="s">
        <v>26</v>
      </c>
      <c r="G52" s="2"/>
      <c r="Q52" s="2" t="s">
        <v>46</v>
      </c>
      <c r="R52" s="2">
        <v>0.58914</v>
      </c>
      <c r="S52" s="2">
        <v>3.8163999999999997E-2</v>
      </c>
      <c r="T52" s="2"/>
    </row>
    <row r="53" spans="1:20" x14ac:dyDescent="0.2">
      <c r="A53" s="20" t="s">
        <v>4</v>
      </c>
      <c r="B53" s="3">
        <v>0.182558</v>
      </c>
      <c r="C53" s="3">
        <v>1</v>
      </c>
      <c r="D53" s="3">
        <v>1</v>
      </c>
      <c r="E53" s="2">
        <f>B53*B$52+C53*C$52+D53*D$52</f>
        <v>0.38617919075793172</v>
      </c>
      <c r="F53" s="19">
        <f>E53/SUM(E$53,E$54,E$55,E$56)</f>
        <v>0.18531138119238386</v>
      </c>
      <c r="G53" s="2"/>
      <c r="Q53" s="2" t="s">
        <v>47</v>
      </c>
      <c r="R53" s="2">
        <v>0.41086</v>
      </c>
      <c r="S53" s="2">
        <v>2.6615E-2</v>
      </c>
      <c r="T53" s="2"/>
    </row>
    <row r="54" spans="1:20" x14ac:dyDescent="0.2">
      <c r="A54" s="20" t="s">
        <v>5</v>
      </c>
      <c r="B54" s="3">
        <v>0.34436099999999997</v>
      </c>
      <c r="C54" s="3">
        <v>0.49558099999999999</v>
      </c>
      <c r="D54" s="3">
        <v>0.57393499999999997</v>
      </c>
      <c r="E54" s="2">
        <f>B54*B$52+C54*C$52+D54*D$52</f>
        <v>0.39255173815144284</v>
      </c>
      <c r="F54" s="19">
        <f t="shared" ref="F54:F56" si="5">E54/SUM(E$53,E$54,E$55,E$56)</f>
        <v>0.18836930245657155</v>
      </c>
      <c r="G54" s="2"/>
    </row>
    <row r="55" spans="1:20" x14ac:dyDescent="0.2">
      <c r="A55" s="20" t="s">
        <v>6</v>
      </c>
      <c r="B55" s="3">
        <v>0.57924299999999995</v>
      </c>
      <c r="C55" s="3">
        <v>0.27865099999999998</v>
      </c>
      <c r="D55" s="3">
        <v>0.33181100000000002</v>
      </c>
      <c r="E55" s="2">
        <f t="shared" ref="E55:E56" si="6">B55*B$52+C55*C$52+D55*D$52</f>
        <v>0.51150595167014179</v>
      </c>
      <c r="F55" s="19">
        <f t="shared" si="5"/>
        <v>0.24545049723182649</v>
      </c>
      <c r="G55" s="2"/>
    </row>
    <row r="56" spans="1:20" x14ac:dyDescent="0.2">
      <c r="A56" s="21" t="s">
        <v>7</v>
      </c>
      <c r="B56" s="3">
        <v>1</v>
      </c>
      <c r="C56" s="3">
        <v>0.14716199999999999</v>
      </c>
      <c r="D56" s="3">
        <v>0.19294800000000001</v>
      </c>
      <c r="E56" s="2">
        <f t="shared" si="6"/>
        <v>0.79371062589885732</v>
      </c>
      <c r="F56" s="19">
        <f t="shared" si="5"/>
        <v>0.3808688191192181</v>
      </c>
      <c r="G56" s="2"/>
    </row>
    <row r="57" spans="1:20" x14ac:dyDescent="0.2">
      <c r="C57" s="17" t="s">
        <v>54</v>
      </c>
    </row>
    <row r="58" spans="1:20" x14ac:dyDescent="0.2">
      <c r="A58" s="2" t="s">
        <v>0</v>
      </c>
      <c r="B58" s="2" t="s">
        <v>1</v>
      </c>
      <c r="C58" s="19" t="s">
        <v>2</v>
      </c>
      <c r="D58" s="2" t="s">
        <v>3</v>
      </c>
    </row>
    <row r="59" spans="1:20" x14ac:dyDescent="0.2">
      <c r="A59" s="19" t="s">
        <v>4</v>
      </c>
      <c r="B59" s="2">
        <v>0.48654900000000001</v>
      </c>
      <c r="C59" s="19">
        <v>0.185311</v>
      </c>
      <c r="D59" s="2">
        <v>0.38617899999999999</v>
      </c>
    </row>
    <row r="60" spans="1:20" x14ac:dyDescent="0.2">
      <c r="A60" s="19" t="s">
        <v>5</v>
      </c>
      <c r="B60" s="2">
        <v>0.49457800000000002</v>
      </c>
      <c r="C60" s="19">
        <v>0.18836900000000001</v>
      </c>
      <c r="D60" s="2">
        <v>0.39255200000000001</v>
      </c>
    </row>
    <row r="61" spans="1:20" x14ac:dyDescent="0.2">
      <c r="A61" s="19" t="s">
        <v>6</v>
      </c>
      <c r="B61" s="2">
        <v>0.64444900000000005</v>
      </c>
      <c r="C61" s="19">
        <v>0.245451</v>
      </c>
      <c r="D61" s="2">
        <v>0.51150600000000002</v>
      </c>
    </row>
    <row r="62" spans="1:20" x14ac:dyDescent="0.2">
      <c r="A62" s="22" t="s">
        <v>7</v>
      </c>
      <c r="B62" s="2">
        <v>1</v>
      </c>
      <c r="C62" s="19">
        <v>0.38086900000000001</v>
      </c>
      <c r="D62" s="2">
        <v>0.79371100000000006</v>
      </c>
    </row>
    <row r="64" spans="1:20" s="24" customFormat="1" x14ac:dyDescent="0.2">
      <c r="A64" s="23" t="s">
        <v>55</v>
      </c>
    </row>
    <row r="65" spans="1:14" x14ac:dyDescent="0.2">
      <c r="A65" s="5" t="s">
        <v>63</v>
      </c>
      <c r="F65" s="5" t="s">
        <v>64</v>
      </c>
      <c r="K65" t="s">
        <v>62</v>
      </c>
    </row>
    <row r="66" spans="1:14" x14ac:dyDescent="0.2">
      <c r="A66" s="2" t="s">
        <v>0</v>
      </c>
      <c r="B66" s="3" t="s">
        <v>1</v>
      </c>
      <c r="C66" s="2" t="s">
        <v>2</v>
      </c>
      <c r="D66" s="2" t="s">
        <v>3</v>
      </c>
      <c r="F66" s="2" t="s">
        <v>0</v>
      </c>
      <c r="G66" s="3" t="s">
        <v>1</v>
      </c>
      <c r="H66" s="2" t="s">
        <v>2</v>
      </c>
      <c r="I66" s="2" t="s">
        <v>3</v>
      </c>
      <c r="K66" s="2" t="s">
        <v>0</v>
      </c>
      <c r="L66" s="2" t="s">
        <v>8</v>
      </c>
      <c r="M66" s="2" t="s">
        <v>9</v>
      </c>
      <c r="N66" s="2" t="s">
        <v>24</v>
      </c>
    </row>
    <row r="67" spans="1:14" x14ac:dyDescent="0.2">
      <c r="A67" s="2" t="s">
        <v>4</v>
      </c>
      <c r="B67" s="3">
        <v>1</v>
      </c>
      <c r="C67" s="2">
        <v>0.41045999999999999</v>
      </c>
      <c r="D67" s="2">
        <v>5.8577999999999998E-2</v>
      </c>
      <c r="F67" s="2" t="s">
        <v>4</v>
      </c>
      <c r="G67" s="3">
        <v>1</v>
      </c>
      <c r="H67" s="2">
        <v>0.44289400000000001</v>
      </c>
      <c r="I67" s="2">
        <v>0.21038699999999999</v>
      </c>
      <c r="K67" s="25" t="s">
        <v>56</v>
      </c>
      <c r="L67" s="2">
        <v>0.26762999999999998</v>
      </c>
      <c r="M67" s="26">
        <v>0.26763300000000001</v>
      </c>
      <c r="N67" s="3">
        <f>M67/(M67+M70)</f>
        <v>0.38351133268085219</v>
      </c>
    </row>
    <row r="68" spans="1:14" x14ac:dyDescent="0.2">
      <c r="A68" s="2" t="s">
        <v>5</v>
      </c>
      <c r="B68" s="3">
        <v>0.69293000000000005</v>
      </c>
      <c r="C68" s="2">
        <v>0.28442000000000001</v>
      </c>
      <c r="D68" s="2">
        <v>4.0591000000000002E-2</v>
      </c>
      <c r="F68" s="2" t="s">
        <v>5</v>
      </c>
      <c r="G68" s="3">
        <v>0.62059299999999995</v>
      </c>
      <c r="H68" s="2">
        <v>0.27485700000000002</v>
      </c>
      <c r="I68" s="2">
        <v>0.13056499999999999</v>
      </c>
      <c r="K68" s="2" t="s">
        <v>57</v>
      </c>
      <c r="L68" s="2">
        <v>8.004E-2</v>
      </c>
      <c r="M68" s="2">
        <v>8.004E-2</v>
      </c>
      <c r="N68" s="2"/>
    </row>
    <row r="69" spans="1:14" x14ac:dyDescent="0.2">
      <c r="A69" s="2" t="s">
        <v>6</v>
      </c>
      <c r="B69" s="3">
        <v>0.44103799999999999</v>
      </c>
      <c r="C69" s="2">
        <v>0.181029</v>
      </c>
      <c r="D69" s="2">
        <v>2.5835E-2</v>
      </c>
      <c r="F69" s="2" t="s">
        <v>6</v>
      </c>
      <c r="G69" s="3">
        <v>0.375498</v>
      </c>
      <c r="H69" s="2">
        <v>0.16630600000000001</v>
      </c>
      <c r="I69" s="2">
        <v>7.9000000000000001E-2</v>
      </c>
      <c r="K69" s="2" t="s">
        <v>58</v>
      </c>
      <c r="L69" s="2">
        <v>5.203E-2</v>
      </c>
      <c r="M69" s="2">
        <v>5.2026000000000003E-2</v>
      </c>
      <c r="N69" s="2"/>
    </row>
    <row r="70" spans="1:14" x14ac:dyDescent="0.2">
      <c r="A70" s="2" t="s">
        <v>7</v>
      </c>
      <c r="B70" s="3">
        <v>0.30232100000000001</v>
      </c>
      <c r="C70" s="2">
        <v>0.12409100000000001</v>
      </c>
      <c r="D70" s="2">
        <v>1.7708999999999999E-2</v>
      </c>
      <c r="F70" s="2" t="s">
        <v>7</v>
      </c>
      <c r="G70" s="3">
        <v>0.26178499999999999</v>
      </c>
      <c r="H70" s="2">
        <v>0.115943</v>
      </c>
      <c r="I70" s="2">
        <v>5.5076E-2</v>
      </c>
      <c r="K70" s="25" t="s">
        <v>59</v>
      </c>
      <c r="L70" s="2">
        <v>0.43021999999999999</v>
      </c>
      <c r="M70" s="26">
        <v>0.43021599999999999</v>
      </c>
      <c r="N70" s="3">
        <f>M70/(M67+M70)</f>
        <v>0.61648866731914786</v>
      </c>
    </row>
    <row r="71" spans="1:14" x14ac:dyDescent="0.2">
      <c r="K71" s="2" t="s">
        <v>60</v>
      </c>
      <c r="L71" s="2">
        <v>0.17008999999999999</v>
      </c>
      <c r="M71" s="2">
        <v>0.17008599999999999</v>
      </c>
      <c r="N71" s="2"/>
    </row>
    <row r="72" spans="1:14" x14ac:dyDescent="0.2">
      <c r="B72" t="s">
        <v>56</v>
      </c>
      <c r="C72" t="s">
        <v>59</v>
      </c>
      <c r="E72" s="23" t="s">
        <v>65</v>
      </c>
      <c r="K72" s="2" t="s">
        <v>61</v>
      </c>
      <c r="L72" s="2">
        <v>0</v>
      </c>
      <c r="M72" s="2">
        <v>0</v>
      </c>
      <c r="N72" s="2"/>
    </row>
    <row r="73" spans="1:14" x14ac:dyDescent="0.2">
      <c r="A73" t="s">
        <v>41</v>
      </c>
      <c r="B73" s="3">
        <v>0.38351133268085219</v>
      </c>
      <c r="C73" s="3">
        <v>0.61648866731914786</v>
      </c>
      <c r="D73" s="2" t="s">
        <v>25</v>
      </c>
      <c r="E73" s="26" t="s">
        <v>26</v>
      </c>
    </row>
    <row r="74" spans="1:14" x14ac:dyDescent="0.2">
      <c r="A74" s="2" t="s">
        <v>4</v>
      </c>
      <c r="B74" s="3">
        <v>1</v>
      </c>
      <c r="C74" s="3">
        <v>1</v>
      </c>
      <c r="D74" s="2">
        <f>B74*B$73+C74*C$73</f>
        <v>1</v>
      </c>
      <c r="E74" s="26">
        <f>D74/SUM(D$74,D$75,D$76,D$77)</f>
        <v>0.42986728054867684</v>
      </c>
    </row>
    <row r="75" spans="1:14" x14ac:dyDescent="0.2">
      <c r="A75" s="2" t="s">
        <v>5</v>
      </c>
      <c r="B75" s="3">
        <v>0.69293000000000005</v>
      </c>
      <c r="C75" s="3">
        <v>0.62059299999999995</v>
      </c>
      <c r="D75" s="2">
        <f>B75*B$73+C75*C$73</f>
        <v>0.64833505927213486</v>
      </c>
      <c r="E75" s="26">
        <f>D75/SUM(D$74,D$75,D$76,D$77)</f>
        <v>0.27869802881367783</v>
      </c>
    </row>
    <row r="76" spans="1:14" x14ac:dyDescent="0.2">
      <c r="A76" s="2" t="s">
        <v>6</v>
      </c>
      <c r="B76" s="3">
        <v>0.44103799999999999</v>
      </c>
      <c r="C76" s="3">
        <v>0.375498</v>
      </c>
      <c r="D76" s="2">
        <f>B76*B$73+C76*C$73</f>
        <v>0.40063333274390306</v>
      </c>
      <c r="E76" s="26">
        <f>D76/SUM(D$74,D$75,D$76,D$77)</f>
        <v>0.17221916124377479</v>
      </c>
    </row>
    <row r="77" spans="1:14" x14ac:dyDescent="0.2">
      <c r="A77" s="2" t="s">
        <v>7</v>
      </c>
      <c r="B77" s="3">
        <v>0.30232100000000001</v>
      </c>
      <c r="C77" s="3">
        <v>0.26178499999999999</v>
      </c>
      <c r="D77" s="2">
        <f>B77*B$73+C77*C$73</f>
        <v>0.27733101538155103</v>
      </c>
      <c r="E77" s="26">
        <f>D77/SUM(D$74,D$75,D$76,D$77)</f>
        <v>0.11921552939387062</v>
      </c>
    </row>
    <row r="78" spans="1:14" x14ac:dyDescent="0.2">
      <c r="C78" s="23" t="s">
        <v>65</v>
      </c>
    </row>
    <row r="79" spans="1:14" x14ac:dyDescent="0.2">
      <c r="A79" s="2" t="s">
        <v>0</v>
      </c>
      <c r="B79" s="2" t="s">
        <v>1</v>
      </c>
      <c r="C79" s="26" t="s">
        <v>2</v>
      </c>
      <c r="D79" s="2" t="s">
        <v>3</v>
      </c>
    </row>
    <row r="80" spans="1:14" x14ac:dyDescent="0.2">
      <c r="A80" s="15" t="s">
        <v>4</v>
      </c>
      <c r="B80" s="2">
        <v>1</v>
      </c>
      <c r="C80" s="26">
        <v>0.429867</v>
      </c>
      <c r="D80" s="2">
        <v>1</v>
      </c>
    </row>
    <row r="81" spans="1:17" x14ac:dyDescent="0.2">
      <c r="A81" s="3" t="s">
        <v>5</v>
      </c>
      <c r="B81" s="2">
        <v>0.64833499999999999</v>
      </c>
      <c r="C81" s="26">
        <v>0.278698</v>
      </c>
      <c r="D81" s="2">
        <v>0.64833499999999999</v>
      </c>
    </row>
    <row r="82" spans="1:17" x14ac:dyDescent="0.2">
      <c r="A82" s="3" t="s">
        <v>6</v>
      </c>
      <c r="B82" s="2">
        <v>0.40063399999999999</v>
      </c>
      <c r="C82" s="26">
        <v>0.17221900000000001</v>
      </c>
      <c r="D82" s="2">
        <v>0.40063399999999999</v>
      </c>
    </row>
    <row r="83" spans="1:17" x14ac:dyDescent="0.2">
      <c r="A83" s="3" t="s">
        <v>7</v>
      </c>
      <c r="B83" s="2">
        <v>0.27733099999999999</v>
      </c>
      <c r="C83" s="26">
        <v>0.119215</v>
      </c>
      <c r="D83" s="2">
        <v>0.27733099999999999</v>
      </c>
    </row>
    <row r="85" spans="1:17" s="27" customFormat="1" x14ac:dyDescent="0.2">
      <c r="A85" s="27" t="s">
        <v>109</v>
      </c>
    </row>
    <row r="86" spans="1:17" x14ac:dyDescent="0.2">
      <c r="A86" s="5" t="s">
        <v>66</v>
      </c>
      <c r="H86" t="s">
        <v>68</v>
      </c>
      <c r="I86" t="s">
        <v>68</v>
      </c>
      <c r="J86" t="s">
        <v>68</v>
      </c>
      <c r="K86" s="5">
        <v>0.156</v>
      </c>
      <c r="L86" s="5">
        <v>0.29249999999999998</v>
      </c>
      <c r="M86" s="5">
        <v>0.20150000000000001</v>
      </c>
      <c r="N86" s="5">
        <v>8.0399999999999999E-2</v>
      </c>
      <c r="O86" s="5">
        <v>3.9600000000000003E-2</v>
      </c>
      <c r="P86" s="5">
        <v>0.13800000000000001</v>
      </c>
      <c r="Q86" s="5">
        <v>9.1999999999999998E-2</v>
      </c>
    </row>
    <row r="87" spans="1:17" x14ac:dyDescent="0.2">
      <c r="A87" s="31" t="s">
        <v>101</v>
      </c>
      <c r="B87" t="s">
        <v>27</v>
      </c>
      <c r="C87" t="s">
        <v>40</v>
      </c>
      <c r="D87" t="s">
        <v>54</v>
      </c>
      <c r="E87" t="s">
        <v>65</v>
      </c>
      <c r="G87" s="2" t="s">
        <v>67</v>
      </c>
      <c r="H87" s="2" t="s">
        <v>68</v>
      </c>
      <c r="I87" s="2" t="s">
        <v>69</v>
      </c>
      <c r="J87" s="33" t="s">
        <v>70</v>
      </c>
      <c r="K87" s="3" t="s">
        <v>71</v>
      </c>
      <c r="L87" s="3" t="s">
        <v>72</v>
      </c>
      <c r="M87" s="3" t="s">
        <v>73</v>
      </c>
      <c r="N87" s="3" t="s">
        <v>74</v>
      </c>
      <c r="O87" s="3" t="s">
        <v>75</v>
      </c>
      <c r="P87" s="3" t="s">
        <v>76</v>
      </c>
      <c r="Q87" s="3" t="s">
        <v>77</v>
      </c>
    </row>
    <row r="88" spans="1:17" x14ac:dyDescent="0.2">
      <c r="A88" s="2" t="s">
        <v>4</v>
      </c>
      <c r="B88" s="7">
        <v>0.43365900000000002</v>
      </c>
      <c r="C88" s="12">
        <v>0.47250900000000001</v>
      </c>
      <c r="D88" s="19">
        <f>C88/SUM(C$53,C$54,C$55,C$56)</f>
        <v>0.24591988941362364</v>
      </c>
      <c r="E88" s="26">
        <f>D88/SUM(D$74,D$75,D$76,D$77)</f>
        <v>0.10571291409506574</v>
      </c>
      <c r="G88" s="2" t="s">
        <v>89</v>
      </c>
      <c r="H88" s="2" t="s">
        <v>78</v>
      </c>
      <c r="I88" s="2">
        <v>0.446772</v>
      </c>
      <c r="J88" s="33">
        <v>0.26447599999999999</v>
      </c>
      <c r="K88" s="2">
        <v>1</v>
      </c>
      <c r="L88" s="2">
        <v>0.14299999999999999</v>
      </c>
      <c r="M88" s="2">
        <v>0.38100000000000001</v>
      </c>
      <c r="N88" s="2">
        <v>0.61899999999999999</v>
      </c>
      <c r="O88" s="2">
        <v>0.38100000000000001</v>
      </c>
      <c r="P88" s="2">
        <v>0.61899999999999999</v>
      </c>
      <c r="Q88" s="2">
        <v>0.23799999999999999</v>
      </c>
    </row>
    <row r="89" spans="1:17" x14ac:dyDescent="0.2">
      <c r="A89" s="2" t="s">
        <v>5</v>
      </c>
      <c r="B89" s="7">
        <v>0.356906</v>
      </c>
      <c r="C89" s="12">
        <v>0.29041099999999997</v>
      </c>
      <c r="D89" s="19">
        <f t="shared" ref="D89:D91" si="7">C89/SUM(C$53,C$54,C$55,C$56)</f>
        <v>0.15114599087953848</v>
      </c>
      <c r="E89" s="26">
        <f>D89/SUM(D$74,D$75,D$76,D$77)</f>
        <v>6.4972716065222327E-2</v>
      </c>
      <c r="G89" s="2" t="s">
        <v>82</v>
      </c>
      <c r="H89" s="2" t="s">
        <v>79</v>
      </c>
      <c r="I89" s="2">
        <v>0.31167600000000001</v>
      </c>
      <c r="J89" s="33">
        <v>0.184503</v>
      </c>
      <c r="K89" s="2">
        <v>0.38100000000000001</v>
      </c>
      <c r="L89" s="2">
        <v>0.14299999999999999</v>
      </c>
      <c r="M89" s="2">
        <v>0.14299999999999999</v>
      </c>
      <c r="N89" s="2">
        <v>0.61899999999999999</v>
      </c>
      <c r="O89" s="2">
        <v>0.61899999999999999</v>
      </c>
      <c r="P89" s="2">
        <v>0.61899999999999999</v>
      </c>
      <c r="Q89" s="2">
        <v>0.23799999999999999</v>
      </c>
    </row>
    <row r="90" spans="1:17" x14ac:dyDescent="0.2">
      <c r="A90" s="2" t="s">
        <v>6</v>
      </c>
      <c r="B90" s="7">
        <v>0.160548</v>
      </c>
      <c r="C90" s="12">
        <v>0.151591</v>
      </c>
      <c r="D90" s="19">
        <f t="shared" si="7"/>
        <v>7.8896363785876292E-2</v>
      </c>
      <c r="E90" s="26">
        <f>D90/SUM(D$74,D$75,D$76,D$77)</f>
        <v>3.3914965345813751E-2</v>
      </c>
      <c r="G90" s="2" t="s">
        <v>83</v>
      </c>
      <c r="H90" s="2" t="s">
        <v>80</v>
      </c>
      <c r="I90" s="2">
        <v>0.61306400000000005</v>
      </c>
      <c r="J90" s="33">
        <v>0.36291699999999999</v>
      </c>
      <c r="K90" s="2">
        <v>0.61899999999999999</v>
      </c>
      <c r="L90" s="2">
        <v>1</v>
      </c>
      <c r="M90" s="2">
        <v>0.61899999999999999</v>
      </c>
      <c r="N90" s="2">
        <v>0.23799999999999999</v>
      </c>
      <c r="O90" s="2">
        <v>0.14299999999999999</v>
      </c>
      <c r="P90" s="2">
        <v>0.38100000000000001</v>
      </c>
      <c r="Q90" s="2">
        <v>0.23799999999999999</v>
      </c>
    </row>
    <row r="91" spans="1:17" x14ac:dyDescent="0.2">
      <c r="A91" s="2" t="s">
        <v>7</v>
      </c>
      <c r="B91" s="7">
        <v>4.8887E-2</v>
      </c>
      <c r="C91" s="12">
        <v>8.5488999999999996E-2</v>
      </c>
      <c r="D91" s="19">
        <f t="shared" si="7"/>
        <v>4.4493216903977006E-2</v>
      </c>
      <c r="E91" s="26">
        <f>D91/SUM(D$74,D$75,D$76,D$77)</f>
        <v>1.9126178153375015E-2</v>
      </c>
      <c r="G91" s="2" t="s">
        <v>84</v>
      </c>
      <c r="H91" s="2" t="s">
        <v>81</v>
      </c>
      <c r="I91" s="2">
        <v>0.31775799999999998</v>
      </c>
      <c r="J91" s="33">
        <v>0.18810399999999999</v>
      </c>
      <c r="K91" s="2">
        <v>0.14299999999999999</v>
      </c>
      <c r="L91" s="2">
        <v>0.14299999999999999</v>
      </c>
      <c r="M91" s="2">
        <v>0.61899999999999999</v>
      </c>
      <c r="N91" s="2">
        <v>0.14299999999999999</v>
      </c>
      <c r="O91" s="2">
        <v>0.14299999999999999</v>
      </c>
      <c r="P91" s="2">
        <v>0.14299999999999999</v>
      </c>
      <c r="Q91" s="2">
        <v>1</v>
      </c>
    </row>
    <row r="93" spans="1:17" x14ac:dyDescent="0.2">
      <c r="B93" t="s">
        <v>90</v>
      </c>
      <c r="C93" t="s">
        <v>91</v>
      </c>
      <c r="D93" t="s">
        <v>92</v>
      </c>
      <c r="E93" t="s">
        <v>93</v>
      </c>
      <c r="H93" s="31" t="s">
        <v>88</v>
      </c>
    </row>
    <row r="94" spans="1:17" x14ac:dyDescent="0.2">
      <c r="A94" s="2" t="s">
        <v>4</v>
      </c>
      <c r="B94" s="2">
        <f>B88*J$88</f>
        <v>0.114692397684</v>
      </c>
      <c r="C94" s="2">
        <f>C88*J$89</f>
        <v>8.7179328027E-2</v>
      </c>
      <c r="D94" s="2">
        <f>D88*J$90</f>
        <v>8.9248508506324042E-2</v>
      </c>
      <c r="E94" s="2">
        <f>E88*J$91</f>
        <v>1.9885021992938245E-2</v>
      </c>
      <c r="H94" t="s">
        <v>94</v>
      </c>
      <c r="I94" s="2" t="s">
        <v>0</v>
      </c>
      <c r="J94" s="2" t="s">
        <v>1</v>
      </c>
      <c r="K94" s="3" t="s">
        <v>2</v>
      </c>
      <c r="L94" s="2" t="s">
        <v>3</v>
      </c>
      <c r="M94" t="s">
        <v>95</v>
      </c>
      <c r="N94" s="2" t="s">
        <v>0</v>
      </c>
      <c r="O94" s="2" t="s">
        <v>1</v>
      </c>
      <c r="P94" s="3" t="s">
        <v>2</v>
      </c>
      <c r="Q94" s="2" t="s">
        <v>3</v>
      </c>
    </row>
    <row r="95" spans="1:17" x14ac:dyDescent="0.2">
      <c r="A95" s="2" t="s">
        <v>5</v>
      </c>
      <c r="B95" s="2">
        <f>B89*J$88</f>
        <v>9.4393071255999994E-2</v>
      </c>
      <c r="C95" s="2">
        <f t="shared" ref="C95:C97" si="8">C89*J$89</f>
        <v>5.3581700732999997E-2</v>
      </c>
      <c r="D95" s="2">
        <f t="shared" ref="D95:D97" si="9">D89*J$90</f>
        <v>5.4853449572029464E-2</v>
      </c>
      <c r="E95" s="2">
        <f t="shared" ref="E95:E97" si="10">E89*J$91</f>
        <v>1.2221627782732581E-2</v>
      </c>
      <c r="I95" s="2" t="s">
        <v>4</v>
      </c>
      <c r="J95" s="2">
        <v>1</v>
      </c>
      <c r="K95" s="33">
        <v>0.49330400000000002</v>
      </c>
      <c r="L95" s="2">
        <v>2.5035219999999998</v>
      </c>
      <c r="N95" s="2" t="s">
        <v>4</v>
      </c>
      <c r="O95" s="2">
        <v>0.40266999999999997</v>
      </c>
      <c r="P95" s="33">
        <v>0.201155</v>
      </c>
      <c r="Q95" s="2">
        <v>0.111947</v>
      </c>
    </row>
    <row r="96" spans="1:17" x14ac:dyDescent="0.2">
      <c r="A96" s="2" t="s">
        <v>6</v>
      </c>
      <c r="B96" s="2">
        <f t="shared" ref="B96:B97" si="11">B90*J$88</f>
        <v>4.2461092847999996E-2</v>
      </c>
      <c r="C96" s="2">
        <f t="shared" si="8"/>
        <v>2.7968994273000002E-2</v>
      </c>
      <c r="D96" s="2">
        <f t="shared" si="9"/>
        <v>2.8632831656078866E-2</v>
      </c>
      <c r="E96" s="2">
        <f t="shared" si="10"/>
        <v>6.3795406414089498E-3</v>
      </c>
      <c r="I96" s="2" t="s">
        <v>5</v>
      </c>
      <c r="J96" s="2">
        <v>0.76753899999999997</v>
      </c>
      <c r="K96" s="33">
        <v>0.37863000000000002</v>
      </c>
      <c r="L96" s="2">
        <v>1.921551</v>
      </c>
      <c r="N96" s="2" t="s">
        <v>5</v>
      </c>
      <c r="O96" s="2">
        <v>0.21374099999999999</v>
      </c>
      <c r="P96" s="33">
        <v>0.10677499999999999</v>
      </c>
      <c r="Q96" s="2">
        <v>5.9422000000000003E-2</v>
      </c>
    </row>
    <row r="97" spans="1:17" x14ac:dyDescent="0.2">
      <c r="A97" s="2" t="s">
        <v>7</v>
      </c>
      <c r="B97" s="2">
        <f t="shared" si="11"/>
        <v>1.2929438211999999E-2</v>
      </c>
      <c r="C97" s="2">
        <f t="shared" si="8"/>
        <v>1.5772976966999998E-2</v>
      </c>
      <c r="D97" s="2">
        <f t="shared" si="9"/>
        <v>1.6147344799140623E-2</v>
      </c>
      <c r="E97" s="2">
        <f t="shared" si="10"/>
        <v>3.5977106153624538E-3</v>
      </c>
      <c r="I97" s="2" t="s">
        <v>6</v>
      </c>
      <c r="J97" s="2">
        <v>0.223827</v>
      </c>
      <c r="K97" s="33">
        <v>0.110415</v>
      </c>
      <c r="L97" s="2">
        <v>0.56035500000000005</v>
      </c>
      <c r="N97" s="2" t="s">
        <v>6</v>
      </c>
      <c r="O97" s="2">
        <v>-0.38537399999999999</v>
      </c>
      <c r="P97" s="33">
        <v>-0.19251499999999999</v>
      </c>
      <c r="Q97" s="2">
        <v>-0.107138</v>
      </c>
    </row>
    <row r="98" spans="1:17" x14ac:dyDescent="0.2">
      <c r="I98" s="2" t="s">
        <v>7</v>
      </c>
      <c r="J98" s="2">
        <v>3.5783000000000002E-2</v>
      </c>
      <c r="K98" s="33">
        <v>1.7652000000000001E-2</v>
      </c>
      <c r="L98" s="2">
        <v>8.9582999999999996E-2</v>
      </c>
      <c r="N98" s="2" t="s">
        <v>7</v>
      </c>
      <c r="O98" s="2">
        <v>-1</v>
      </c>
      <c r="P98" s="33">
        <v>-0.499554</v>
      </c>
      <c r="Q98" s="2">
        <v>-0.27801100000000001</v>
      </c>
    </row>
    <row r="99" spans="1:17" x14ac:dyDescent="0.2">
      <c r="A99" s="3" t="s">
        <v>85</v>
      </c>
      <c r="B99" s="2" t="s">
        <v>86</v>
      </c>
      <c r="C99" t="s">
        <v>26</v>
      </c>
      <c r="D99" s="2" t="s">
        <v>87</v>
      </c>
      <c r="E99" t="s">
        <v>26</v>
      </c>
    </row>
    <row r="100" spans="1:17" x14ac:dyDescent="0.2">
      <c r="A100" s="2" t="s">
        <v>4</v>
      </c>
      <c r="B100" s="2">
        <f>(B88*C88)/(D88*E88)</f>
        <v>7.882005786887035</v>
      </c>
      <c r="C100" s="5">
        <f>B100/SUM(B$100,B$101,B$102,B$103)</f>
        <v>0.24294749874824537</v>
      </c>
      <c r="D100" s="2">
        <f>B94+C94-D94-E94</f>
        <v>9.2738195211737692E-2</v>
      </c>
      <c r="E100" s="5">
        <f>D100/SUM(D$100,D$101,D$102,D$103)</f>
        <v>0.42537926793715619</v>
      </c>
    </row>
    <row r="101" spans="1:17" x14ac:dyDescent="0.2">
      <c r="A101" s="2" t="s">
        <v>5</v>
      </c>
      <c r="B101" s="2">
        <f t="shared" ref="B101:B103" si="12">(B89*C89)/(D89*E89)</f>
        <v>10.554538712459065</v>
      </c>
      <c r="C101" s="5">
        <f t="shared" ref="C101:C103" si="13">B101/SUM(B$100,B$101,B$102,B$103)</f>
        <v>0.32532312839701372</v>
      </c>
      <c r="D101" s="2">
        <f>B95+C95-D95-E95</f>
        <v>8.0899694634237948E-2</v>
      </c>
      <c r="E101" s="5">
        <f t="shared" ref="E101:E103" si="14">D101/SUM(D$100,D$101,D$102,D$103)</f>
        <v>0.37107744873922272</v>
      </c>
    </row>
    <row r="102" spans="1:17" x14ac:dyDescent="0.2">
      <c r="A102" s="2" t="s">
        <v>6</v>
      </c>
      <c r="B102" s="2">
        <f t="shared" si="12"/>
        <v>9.0955706652395669</v>
      </c>
      <c r="C102" s="5">
        <f t="shared" si="13"/>
        <v>0.28035327587352571</v>
      </c>
      <c r="D102" s="2">
        <f>B96+C96-D96-E96</f>
        <v>3.5417714823512171E-2</v>
      </c>
      <c r="E102" s="5">
        <f t="shared" si="14"/>
        <v>0.16245692046555704</v>
      </c>
    </row>
    <row r="103" spans="1:17" x14ac:dyDescent="0.2">
      <c r="A103" s="2" t="s">
        <v>7</v>
      </c>
      <c r="B103" s="2">
        <f t="shared" si="12"/>
        <v>4.9111321522133187</v>
      </c>
      <c r="C103" s="5">
        <f t="shared" si="13"/>
        <v>0.1513760969812154</v>
      </c>
      <c r="D103" s="2">
        <f>B97+C97-D97-E97</f>
        <v>8.9573597644969204E-3</v>
      </c>
      <c r="E103" s="5">
        <f t="shared" si="14"/>
        <v>4.1086362858064107E-2</v>
      </c>
    </row>
    <row r="105" spans="1:17" x14ac:dyDescent="0.2">
      <c r="A105" s="32" t="s">
        <v>100</v>
      </c>
      <c r="B105" t="s">
        <v>96</v>
      </c>
      <c r="C105" t="s">
        <v>97</v>
      </c>
      <c r="D105" t="s">
        <v>98</v>
      </c>
      <c r="E105" t="s">
        <v>99</v>
      </c>
    </row>
    <row r="106" spans="1:17" x14ac:dyDescent="0.2">
      <c r="A106" s="2" t="s">
        <v>4</v>
      </c>
      <c r="B106" s="4">
        <v>1</v>
      </c>
      <c r="C106" s="29">
        <v>1</v>
      </c>
      <c r="D106" s="30">
        <v>0.48654900000000001</v>
      </c>
      <c r="E106" s="25">
        <v>1</v>
      </c>
    </row>
    <row r="107" spans="1:17" x14ac:dyDescent="0.2">
      <c r="A107" s="2" t="s">
        <v>5</v>
      </c>
      <c r="B107" s="4">
        <v>0.82301000000000002</v>
      </c>
      <c r="C107" s="29">
        <v>0.61461500000000002</v>
      </c>
      <c r="D107" s="30">
        <v>0.49457800000000002</v>
      </c>
      <c r="E107" s="25">
        <v>0.64833499999999999</v>
      </c>
    </row>
    <row r="108" spans="1:17" x14ac:dyDescent="0.2">
      <c r="A108" s="2" t="s">
        <v>6</v>
      </c>
      <c r="B108" s="4">
        <v>0.37021799999999999</v>
      </c>
      <c r="C108" s="29">
        <v>0.32082300000000002</v>
      </c>
      <c r="D108" s="30">
        <v>0.64444900000000005</v>
      </c>
      <c r="E108" s="25">
        <v>0.40063399999999999</v>
      </c>
    </row>
    <row r="109" spans="1:17" x14ac:dyDescent="0.2">
      <c r="A109" s="2" t="s">
        <v>7</v>
      </c>
      <c r="B109" s="4">
        <v>0.112732</v>
      </c>
      <c r="C109" s="29">
        <v>0.180926</v>
      </c>
      <c r="D109" s="30">
        <v>1</v>
      </c>
      <c r="E109" s="25">
        <v>0.27733099999999999</v>
      </c>
    </row>
    <row r="111" spans="1:17" x14ac:dyDescent="0.2">
      <c r="B111" t="s">
        <v>90</v>
      </c>
      <c r="C111" t="s">
        <v>91</v>
      </c>
      <c r="D111" t="s">
        <v>92</v>
      </c>
      <c r="E111" t="s">
        <v>93</v>
      </c>
    </row>
    <row r="112" spans="1:17" x14ac:dyDescent="0.2">
      <c r="A112" s="2" t="s">
        <v>4</v>
      </c>
      <c r="B112" s="2">
        <f>B106*J$88</f>
        <v>0.26447599999999999</v>
      </c>
      <c r="C112" s="2">
        <f>C106*J$89</f>
        <v>0.184503</v>
      </c>
      <c r="D112" s="2">
        <f>D106*J$90</f>
        <v>0.176576903433</v>
      </c>
      <c r="E112" s="2">
        <f>E106*J$91</f>
        <v>0.18810399999999999</v>
      </c>
    </row>
    <row r="113" spans="1:5" x14ac:dyDescent="0.2">
      <c r="A113" s="2" t="s">
        <v>5</v>
      </c>
      <c r="B113" s="2">
        <f>B107*J$88</f>
        <v>0.21766639275999999</v>
      </c>
      <c r="C113" s="2">
        <f>C107*J$89</f>
        <v>0.113398311345</v>
      </c>
      <c r="D113" s="2">
        <f>D107*J$90</f>
        <v>0.179490764026</v>
      </c>
      <c r="E113" s="2">
        <f>E107*J$91</f>
        <v>0.12195440684</v>
      </c>
    </row>
    <row r="114" spans="1:5" x14ac:dyDescent="0.2">
      <c r="A114" s="2" t="s">
        <v>6</v>
      </c>
      <c r="B114" s="2">
        <f>B108*J$88</f>
        <v>9.7913775767999991E-2</v>
      </c>
      <c r="C114" s="2">
        <f>C108*J$89</f>
        <v>5.9192805969000006E-2</v>
      </c>
      <c r="D114" s="2">
        <f>D108*J$90</f>
        <v>0.23388149773300002</v>
      </c>
      <c r="E114" s="2">
        <f t="shared" ref="E114:E115" si="15">E108*J$91</f>
        <v>7.5360857935999989E-2</v>
      </c>
    </row>
    <row r="115" spans="1:5" x14ac:dyDescent="0.2">
      <c r="A115" s="2" t="s">
        <v>7</v>
      </c>
      <c r="B115" s="2">
        <f>B109*J$88</f>
        <v>2.9814908431999999E-2</v>
      </c>
      <c r="C115" s="2">
        <f>C109*J$89</f>
        <v>3.3381389778000002E-2</v>
      </c>
      <c r="D115" s="2">
        <f>D109*J$90</f>
        <v>0.36291699999999999</v>
      </c>
      <c r="E115" s="2">
        <f t="shared" si="15"/>
        <v>5.2167070423999998E-2</v>
      </c>
    </row>
    <row r="117" spans="1:5" x14ac:dyDescent="0.2">
      <c r="A117" s="3" t="s">
        <v>102</v>
      </c>
      <c r="B117" s="2" t="s">
        <v>86</v>
      </c>
      <c r="C117" t="s">
        <v>26</v>
      </c>
      <c r="D117" s="2" t="s">
        <v>87</v>
      </c>
      <c r="E117" t="s">
        <v>26</v>
      </c>
    </row>
    <row r="118" spans="1:5" x14ac:dyDescent="0.2">
      <c r="A118" s="2" t="s">
        <v>4</v>
      </c>
      <c r="B118" s="2">
        <f>(B106*C106)/(D106*E106)</f>
        <v>2.0552914506041531</v>
      </c>
      <c r="C118" s="34">
        <f>B118/SUM(B$118,B$119,B$120,B$121)</f>
        <v>0.4933035001896105</v>
      </c>
      <c r="D118" s="2">
        <f>B112+C112-D112-E112</f>
        <v>8.4298096566999992E-2</v>
      </c>
      <c r="E118" s="5">
        <f>D118/SUM(D$118,D$119,ABS(D$120),ABS(D$121))</f>
        <v>0.13641767185546486</v>
      </c>
    </row>
    <row r="119" spans="1:5" x14ac:dyDescent="0.2">
      <c r="A119" s="2" t="s">
        <v>5</v>
      </c>
      <c r="B119" s="2">
        <f t="shared" ref="B119:B121" si="16">(B107*C107)/(D107*E107)</f>
        <v>1.5775168471110115</v>
      </c>
      <c r="C119" s="34">
        <f t="shared" ref="C119:C121" si="17">B119/SUM(B$118,B$119,B$120,B$121)</f>
        <v>0.37862979581761519</v>
      </c>
      <c r="D119" s="2">
        <f>B113+C113-D113-E113</f>
        <v>2.961953323899999E-2</v>
      </c>
      <c r="E119" s="5">
        <f t="shared" ref="E119:E121" si="18">D119/SUM(D$118,D$119,ABS(D$120),ABS(D$121))</f>
        <v>4.7932609755885175E-2</v>
      </c>
    </row>
    <row r="120" spans="1:5" x14ac:dyDescent="0.2">
      <c r="A120" s="2" t="s">
        <v>6</v>
      </c>
      <c r="B120" s="2">
        <f t="shared" si="16"/>
        <v>0.46003054480503192</v>
      </c>
      <c r="C120" s="34">
        <f t="shared" si="17"/>
        <v>0.11041484062017005</v>
      </c>
      <c r="D120" s="2">
        <f>B114+C114-D114-E114</f>
        <v>-0.15213577393200001</v>
      </c>
      <c r="E120" s="5">
        <f t="shared" si="18"/>
        <v>-0.24619782570342508</v>
      </c>
    </row>
    <row r="121" spans="1:5" x14ac:dyDescent="0.2">
      <c r="A121" s="2" t="s">
        <v>7</v>
      </c>
      <c r="B121" s="2">
        <f t="shared" si="16"/>
        <v>7.3544428253603092E-2</v>
      </c>
      <c r="C121" s="34">
        <f t="shared" si="17"/>
        <v>1.7651863372604243E-2</v>
      </c>
      <c r="D121" s="2">
        <f t="shared" ref="D121" si="19">B115+C115-D115-E115</f>
        <v>-0.35188777221399997</v>
      </c>
      <c r="E121" s="5">
        <f t="shared" si="18"/>
        <v>-0.56945189268522489</v>
      </c>
    </row>
    <row r="125" spans="1:5" x14ac:dyDescent="0.2">
      <c r="A125" s="32" t="s">
        <v>103</v>
      </c>
      <c r="B125" t="s">
        <v>104</v>
      </c>
      <c r="C125" t="s">
        <v>105</v>
      </c>
      <c r="D125" t="s">
        <v>106</v>
      </c>
      <c r="E125" t="s">
        <v>93</v>
      </c>
    </row>
    <row r="126" spans="1:5" x14ac:dyDescent="0.2">
      <c r="A126" s="2" t="s">
        <v>4</v>
      </c>
      <c r="B126" s="4">
        <v>0.96680699999999997</v>
      </c>
      <c r="C126" s="28">
        <v>1</v>
      </c>
      <c r="D126" s="30">
        <v>0.38617899999999999</v>
      </c>
      <c r="E126" s="25">
        <v>1</v>
      </c>
    </row>
    <row r="127" spans="1:5" x14ac:dyDescent="0.2">
      <c r="A127" s="2" t="s">
        <v>5</v>
      </c>
      <c r="B127" s="4">
        <v>0.79569199999999995</v>
      </c>
      <c r="C127" s="28">
        <v>0.61461500000000002</v>
      </c>
      <c r="D127" s="30">
        <v>0.39255200000000001</v>
      </c>
      <c r="E127" s="25">
        <v>0.64833499999999999</v>
      </c>
    </row>
    <row r="128" spans="1:5" x14ac:dyDescent="0.2">
      <c r="A128" s="2" t="s">
        <v>6</v>
      </c>
      <c r="B128" s="4">
        <v>0.357929</v>
      </c>
      <c r="C128" s="28">
        <v>0.32082300000000002</v>
      </c>
      <c r="D128" s="30">
        <v>0.51150600000000002</v>
      </c>
      <c r="E128" s="25">
        <v>0.40063399999999999</v>
      </c>
    </row>
    <row r="129" spans="1:17" x14ac:dyDescent="0.2">
      <c r="A129" s="2" t="s">
        <v>7</v>
      </c>
      <c r="B129" s="4">
        <v>0.10899</v>
      </c>
      <c r="C129" s="28">
        <v>0.180926</v>
      </c>
      <c r="D129" s="30">
        <v>0.79371100000000006</v>
      </c>
      <c r="E129" s="25">
        <v>0.27733099999999999</v>
      </c>
    </row>
    <row r="131" spans="1:17" x14ac:dyDescent="0.2">
      <c r="B131" t="s">
        <v>90</v>
      </c>
      <c r="C131" t="s">
        <v>91</v>
      </c>
      <c r="D131" t="s">
        <v>92</v>
      </c>
      <c r="E131" t="s">
        <v>93</v>
      </c>
    </row>
    <row r="132" spans="1:17" x14ac:dyDescent="0.2">
      <c r="A132" s="2" t="s">
        <v>4</v>
      </c>
      <c r="B132" s="2">
        <f>B126*J$88</f>
        <v>0.25569724813199995</v>
      </c>
      <c r="C132" s="2">
        <f>C126*J$89</f>
        <v>0.184503</v>
      </c>
      <c r="D132" s="2">
        <f>D126*J$90</f>
        <v>0.14015092414299998</v>
      </c>
      <c r="E132" s="2">
        <f>E126*J$91</f>
        <v>0.18810399999999999</v>
      </c>
    </row>
    <row r="133" spans="1:17" x14ac:dyDescent="0.2">
      <c r="A133" s="2" t="s">
        <v>5</v>
      </c>
      <c r="B133" s="2">
        <f>B127*J$88</f>
        <v>0.21044143739199997</v>
      </c>
      <c r="C133" s="2">
        <f>C127*J$89</f>
        <v>0.113398311345</v>
      </c>
      <c r="D133" s="2">
        <f>D127*J$90</f>
        <v>0.14246379418399999</v>
      </c>
      <c r="E133" s="2">
        <f>E127*J$91</f>
        <v>0.12195440684</v>
      </c>
    </row>
    <row r="134" spans="1:17" x14ac:dyDescent="0.2">
      <c r="A134" s="2" t="s">
        <v>6</v>
      </c>
      <c r="B134" s="2">
        <f>B128*J$88</f>
        <v>9.4663630203999996E-2</v>
      </c>
      <c r="C134" s="2">
        <f>C128*J$89</f>
        <v>5.9192805969000006E-2</v>
      </c>
      <c r="D134" s="2">
        <f>D128*J$90</f>
        <v>0.185634223002</v>
      </c>
      <c r="E134" s="2">
        <f t="shared" ref="E134:E135" si="20">E128*J$91</f>
        <v>7.5360857935999989E-2</v>
      </c>
    </row>
    <row r="135" spans="1:17" x14ac:dyDescent="0.2">
      <c r="A135" s="2" t="s">
        <v>7</v>
      </c>
      <c r="B135" s="2">
        <f>B129*J$88</f>
        <v>2.8825239239999998E-2</v>
      </c>
      <c r="C135" s="2">
        <f>C129*J$89</f>
        <v>3.3381389778000002E-2</v>
      </c>
      <c r="D135" s="2">
        <f>D129*J$90</f>
        <v>0.28805121498700004</v>
      </c>
      <c r="E135" s="2">
        <f t="shared" si="20"/>
        <v>5.2167070423999998E-2</v>
      </c>
    </row>
    <row r="136" spans="1:17" x14ac:dyDescent="0.2">
      <c r="G136" t="s">
        <v>110</v>
      </c>
      <c r="M136" t="s">
        <v>100</v>
      </c>
    </row>
    <row r="137" spans="1:17" x14ac:dyDescent="0.2">
      <c r="A137" s="3" t="s">
        <v>102</v>
      </c>
      <c r="B137" s="2" t="s">
        <v>86</v>
      </c>
      <c r="C137" t="s">
        <v>26</v>
      </c>
      <c r="D137" s="2" t="s">
        <v>87</v>
      </c>
      <c r="E137" t="s">
        <v>26</v>
      </c>
      <c r="G137" s="3" t="s">
        <v>85</v>
      </c>
      <c r="H137" s="2" t="s">
        <v>86</v>
      </c>
      <c r="I137" t="s">
        <v>26</v>
      </c>
      <c r="J137" s="2" t="s">
        <v>87</v>
      </c>
      <c r="K137" t="s">
        <v>26</v>
      </c>
      <c r="M137" t="s">
        <v>102</v>
      </c>
      <c r="N137" t="s">
        <v>86</v>
      </c>
      <c r="O137" t="s">
        <v>26</v>
      </c>
      <c r="P137" t="s">
        <v>87</v>
      </c>
      <c r="Q137" t="s">
        <v>26</v>
      </c>
    </row>
    <row r="138" spans="1:17" x14ac:dyDescent="0.2">
      <c r="A138" s="2" t="s">
        <v>4</v>
      </c>
      <c r="B138" s="2">
        <f>(B126*C126)/(D126*E126)</f>
        <v>2.5035203882137558</v>
      </c>
      <c r="C138" s="34">
        <f>B138/SUM(B$138,B$139,B$140,B$141)</f>
        <v>0.49330368350169584</v>
      </c>
      <c r="D138" s="2">
        <f>B132+C132-D132-E132</f>
        <v>0.11194532398899998</v>
      </c>
      <c r="E138" s="34">
        <f>D138/SUM(D$138,D$139,ABS(D$140),ABS(D$141))</f>
        <v>0.20115340450987565</v>
      </c>
      <c r="G138" s="2" t="s">
        <v>4</v>
      </c>
      <c r="H138" s="2">
        <v>7.882005786887035</v>
      </c>
      <c r="I138" s="8">
        <v>0.24294749874824537</v>
      </c>
      <c r="J138" s="2">
        <v>9.2738195211737692E-2</v>
      </c>
      <c r="K138" s="8">
        <v>0.42537926793715619</v>
      </c>
      <c r="M138" t="s">
        <v>4</v>
      </c>
      <c r="N138">
        <v>2.0552914506041531</v>
      </c>
      <c r="O138" s="1">
        <v>0.4933035001896105</v>
      </c>
      <c r="P138">
        <v>8.4298096566999992E-2</v>
      </c>
      <c r="Q138" s="1">
        <v>0.13641767185546486</v>
      </c>
    </row>
    <row r="139" spans="1:17" x14ac:dyDescent="0.2">
      <c r="A139" s="2" t="s">
        <v>5</v>
      </c>
      <c r="B139" s="2">
        <f t="shared" ref="B139:B141" si="21">(B127*C127)/(D127*E127)</f>
        <v>1.9215490953119025</v>
      </c>
      <c r="C139" s="34">
        <f t="shared" ref="C139:C141" si="22">B139/SUM(B$138,B$139,B$140,B$141)</f>
        <v>0.37862972924420157</v>
      </c>
      <c r="D139" s="2">
        <f>B133+C133-D133-E133</f>
        <v>5.9421547712999956E-2</v>
      </c>
      <c r="E139" s="34">
        <f>D139/SUM(D$138,D$139,ABS(D$140),ABS(D$141))</f>
        <v>0.10677396962905278</v>
      </c>
      <c r="G139" s="2" t="s">
        <v>5</v>
      </c>
      <c r="H139" s="2">
        <v>10.554538712459065</v>
      </c>
      <c r="I139" s="8">
        <v>0.32532312839701372</v>
      </c>
      <c r="J139" s="2">
        <v>8.0899694634237948E-2</v>
      </c>
      <c r="K139" s="8">
        <v>0.37107744873922272</v>
      </c>
      <c r="M139" t="s">
        <v>5</v>
      </c>
      <c r="N139">
        <v>1.5775168471110115</v>
      </c>
      <c r="O139" s="1">
        <v>0.37862979581761519</v>
      </c>
      <c r="P139">
        <v>2.961953323899999E-2</v>
      </c>
      <c r="Q139" s="1">
        <v>4.7932609755885175E-2</v>
      </c>
    </row>
    <row r="140" spans="1:17" x14ac:dyDescent="0.2">
      <c r="A140" s="2" t="s">
        <v>6</v>
      </c>
      <c r="B140" s="2">
        <f t="shared" si="21"/>
        <v>0.56035576856802261</v>
      </c>
      <c r="C140" s="34">
        <f t="shared" si="22"/>
        <v>0.11041474477595808</v>
      </c>
      <c r="D140" s="2">
        <f>B134+C134-D134-E134</f>
        <v>-0.107138644765</v>
      </c>
      <c r="E140" s="34">
        <f>D140/SUM(D$138,D$139,ABS(D$140),ABS(D$141))</f>
        <v>-0.19251633191192158</v>
      </c>
      <c r="G140" s="2" t="s">
        <v>6</v>
      </c>
      <c r="H140" s="2">
        <v>9.0955706652395669</v>
      </c>
      <c r="I140" s="8">
        <v>0.28035327587352571</v>
      </c>
      <c r="J140" s="2">
        <v>3.5417714823512171E-2</v>
      </c>
      <c r="K140" s="8">
        <v>0.16245692046555704</v>
      </c>
      <c r="M140" t="s">
        <v>6</v>
      </c>
      <c r="N140">
        <v>0.46003054480503192</v>
      </c>
      <c r="O140" s="1">
        <v>0.11041484062017005</v>
      </c>
      <c r="P140">
        <v>-0.15213577393200001</v>
      </c>
      <c r="Q140" s="1">
        <v>-0.24619782570342508</v>
      </c>
    </row>
    <row r="141" spans="1:17" x14ac:dyDescent="0.2">
      <c r="A141" s="2" t="s">
        <v>7</v>
      </c>
      <c r="B141" s="2">
        <f t="shared" si="21"/>
        <v>8.9583250665956835E-2</v>
      </c>
      <c r="C141" s="34">
        <f t="shared" si="22"/>
        <v>1.7651842478144449E-2</v>
      </c>
      <c r="D141" s="2">
        <f>B135+C135-D135-E135</f>
        <v>-0.27801165639300002</v>
      </c>
      <c r="E141" s="34">
        <f>D141/SUM(D$138,D$139,ABS(D$140),ABS(D$141))</f>
        <v>-0.49955629394914985</v>
      </c>
      <c r="G141" s="2" t="s">
        <v>7</v>
      </c>
      <c r="H141" s="2">
        <v>4.9111321522133187</v>
      </c>
      <c r="I141" s="8">
        <v>0.1513760969812154</v>
      </c>
      <c r="J141" s="2">
        <v>8.9573597644969204E-3</v>
      </c>
      <c r="K141" s="8">
        <v>4.1086362858064107E-2</v>
      </c>
      <c r="M141" t="s">
        <v>7</v>
      </c>
      <c r="N141">
        <v>7.3544428253603092E-2</v>
      </c>
      <c r="O141" s="1">
        <v>1.7651863372604243E-2</v>
      </c>
      <c r="P141">
        <v>-0.35188777221399997</v>
      </c>
      <c r="Q141" s="1">
        <v>-0.56945189268522489</v>
      </c>
    </row>
    <row r="143" spans="1:17" x14ac:dyDescent="0.2">
      <c r="C143" s="5" t="s">
        <v>107</v>
      </c>
    </row>
    <row r="144" spans="1:17" x14ac:dyDescent="0.2">
      <c r="C144" s="5" t="s">
        <v>108</v>
      </c>
    </row>
    <row r="145" spans="5:6" x14ac:dyDescent="0.2">
      <c r="F145" t="s">
        <v>111</v>
      </c>
    </row>
    <row r="146" spans="5:6" x14ac:dyDescent="0.2">
      <c r="E146">
        <v>0.20115340450987565</v>
      </c>
      <c r="F146" s="8">
        <v>0.42537926793715619</v>
      </c>
    </row>
    <row r="147" spans="5:6" x14ac:dyDescent="0.2">
      <c r="E147">
        <v>0.10677396962905278</v>
      </c>
      <c r="F147" s="8">
        <v>0.37107744873922272</v>
      </c>
    </row>
    <row r="148" spans="5:6" x14ac:dyDescent="0.2">
      <c r="E148">
        <v>-0.19251633191192158</v>
      </c>
      <c r="F148" s="8">
        <v>0.16245692046555704</v>
      </c>
    </row>
    <row r="149" spans="5:6" x14ac:dyDescent="0.2">
      <c r="E149">
        <v>-0.49955629394914985</v>
      </c>
      <c r="F149" s="8">
        <v>4.1086362858064107E-2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Lirong</dc:creator>
  <cp:lastModifiedBy>Wei, Lirong</cp:lastModifiedBy>
  <dcterms:created xsi:type="dcterms:W3CDTF">2023-10-04T12:34:19Z</dcterms:created>
  <dcterms:modified xsi:type="dcterms:W3CDTF">2023-10-10T13:13:12Z</dcterms:modified>
</cp:coreProperties>
</file>