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19155" windowHeight="12330"/>
  </bookViews>
  <sheets>
    <sheet name="Portfolio Sheet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16" i="1"/>
  <c r="K15"/>
  <c r="K13"/>
  <c r="J16" l="1"/>
  <c r="J15"/>
  <c r="J13"/>
  <c r="F18"/>
  <c r="G18"/>
  <c r="H18"/>
  <c r="H15"/>
  <c r="G15"/>
  <c r="F15"/>
  <c r="S13"/>
  <c r="I13"/>
  <c r="X9"/>
  <c r="Y9" s="1"/>
  <c r="U9"/>
  <c r="V9" s="1"/>
  <c r="D9"/>
  <c r="E9" s="1"/>
  <c r="X10"/>
  <c r="Y10" s="1"/>
  <c r="U10"/>
  <c r="V10" s="1"/>
  <c r="D10"/>
  <c r="E10" s="1"/>
  <c r="E2"/>
  <c r="C2"/>
  <c r="H13"/>
  <c r="G13"/>
  <c r="F13"/>
  <c r="D8"/>
  <c r="E8" s="1"/>
  <c r="X8" s="1"/>
  <c r="Y8" s="1"/>
  <c r="E7"/>
  <c r="X7" s="1"/>
  <c r="Y7" s="1"/>
  <c r="E6"/>
  <c r="X6" s="1"/>
  <c r="Y6" s="1"/>
  <c r="E5"/>
  <c r="X5" s="1"/>
  <c r="Y5" s="1"/>
  <c r="E4"/>
  <c r="X4" s="1"/>
  <c r="Y4" s="1"/>
  <c r="E3"/>
  <c r="X3" s="1"/>
  <c r="Y3" s="1"/>
  <c r="U7"/>
  <c r="V7" s="1"/>
  <c r="D7"/>
  <c r="U8" l="1"/>
  <c r="V8" s="1"/>
  <c r="U6"/>
  <c r="V6" s="1"/>
  <c r="U5"/>
  <c r="V5" s="1"/>
  <c r="U4"/>
  <c r="V4" s="1"/>
  <c r="U3"/>
  <c r="V3" s="1"/>
  <c r="D11" l="1"/>
  <c r="D6"/>
  <c r="D5"/>
  <c r="D4"/>
  <c r="D3"/>
  <c r="D2"/>
  <c r="P13"/>
  <c r="Q13"/>
  <c r="O13"/>
  <c r="N13"/>
  <c r="M13"/>
  <c r="L13"/>
  <c r="X2" l="1"/>
  <c r="Y2" s="1"/>
  <c r="D13"/>
  <c r="E11"/>
  <c r="X11" s="1"/>
  <c r="Y11" s="1"/>
  <c r="U11"/>
  <c r="V11" s="1"/>
  <c r="U2"/>
  <c r="V2" s="1"/>
  <c r="L15"/>
  <c r="L16" s="1"/>
  <c r="O15"/>
  <c r="O16" s="1"/>
  <c r="N15"/>
  <c r="N16" s="1"/>
  <c r="M15"/>
  <c r="M16" s="1"/>
  <c r="P15"/>
  <c r="P16" s="1"/>
  <c r="Q15"/>
  <c r="Q16" s="1"/>
  <c r="G16" l="1"/>
  <c r="F16"/>
  <c r="H16"/>
  <c r="I15"/>
  <c r="I16" s="1"/>
  <c r="E13"/>
  <c r="U15"/>
  <c r="V16" s="1"/>
  <c r="G19" l="1"/>
  <c r="H19"/>
  <c r="F19"/>
  <c r="I18"/>
  <c r="I19" s="1"/>
  <c r="K18"/>
  <c r="K19" s="1"/>
  <c r="M18"/>
  <c r="M19" s="1"/>
  <c r="O18"/>
  <c r="O19" s="1"/>
  <c r="J18"/>
  <c r="J19" s="1"/>
  <c r="N18"/>
  <c r="N19" s="1"/>
  <c r="P18"/>
  <c r="P19" s="1"/>
  <c r="L18"/>
  <c r="L19" s="1"/>
  <c r="Q18"/>
  <c r="Q19" s="1"/>
  <c r="X18"/>
  <c r="Y19" s="1"/>
</calcChain>
</file>

<file path=xl/sharedStrings.xml><?xml version="1.0" encoding="utf-8"?>
<sst xmlns="http://schemas.openxmlformats.org/spreadsheetml/2006/main" count="38" uniqueCount="34">
  <si>
    <t>Symbol</t>
  </si>
  <si>
    <t>price</t>
  </si>
  <si>
    <t>Feb.</t>
  </si>
  <si>
    <t>Mar.</t>
  </si>
  <si>
    <t>Apr.</t>
  </si>
  <si>
    <t>May</t>
  </si>
  <si>
    <t>Jun.</t>
  </si>
  <si>
    <t>Jul.</t>
  </si>
  <si>
    <t>Aug.</t>
  </si>
  <si>
    <t>Sept.</t>
  </si>
  <si>
    <t>Oct.</t>
  </si>
  <si>
    <t>Nov.</t>
  </si>
  <si>
    <t>Dec.</t>
  </si>
  <si>
    <t>TOTAL</t>
  </si>
  <si>
    <t>Net Gain/(Loss)*</t>
  </si>
  <si>
    <t>Net % Gain/(Loss)*</t>
  </si>
  <si>
    <t>*does not include fees</t>
  </si>
  <si>
    <t>Current</t>
  </si>
  <si>
    <t>Net % Gain/(Loss)</t>
  </si>
  <si>
    <t>Jan.</t>
  </si>
  <si>
    <t>plus fees</t>
  </si>
  <si>
    <t>Net Gain/(Loss)</t>
  </si>
  <si>
    <t>ATVI</t>
  </si>
  <si>
    <t>CBIS</t>
  </si>
  <si>
    <t>NSRGY</t>
  </si>
  <si>
    <t>PEP</t>
  </si>
  <si>
    <t>SGLB</t>
  </si>
  <si>
    <t>Quantity</t>
  </si>
  <si>
    <t>Total*</t>
  </si>
  <si>
    <t>PHOT</t>
  </si>
  <si>
    <t>AMZN</t>
  </si>
  <si>
    <t>KR</t>
  </si>
  <si>
    <t>F</t>
  </si>
  <si>
    <t>NFLX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</si>
</sst>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0" fontId="3" fillId="0" borderId="0" xfId="0" applyFont="1" applyAlignment="1">
      <alignment horizontal="center"/>
    </xf>
    <xf numFmtId="44" fontId="3" fillId="0" borderId="0" xfId="1" applyFont="1" applyAlignment="1">
      <alignment horizontal="center"/>
    </xf>
    <xf numFmtId="9" fontId="3" fillId="0" borderId="0" xfId="2" applyFont="1" applyAlignment="1">
      <alignment horizontal="center"/>
    </xf>
    <xf numFmtId="44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 wrapText="1"/>
    </xf>
    <xf numFmtId="9" fontId="2" fillId="0" borderId="0" xfId="2" applyFont="1" applyAlignment="1">
      <alignment horizontal="center" wrapText="1"/>
    </xf>
    <xf numFmtId="49" fontId="2" fillId="0" borderId="0" xfId="0" applyNumberFormat="1" applyFont="1" applyAlignment="1">
      <alignment horizontal="center" wrapText="1"/>
    </xf>
    <xf numFmtId="49" fontId="2" fillId="0" borderId="0" xfId="2" applyNumberFormat="1" applyFont="1" applyAlignment="1">
      <alignment horizontal="center" wrapText="1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44" fontId="3" fillId="2" borderId="0" xfId="1" applyFont="1" applyFill="1" applyAlignment="1">
      <alignment horizontal="center"/>
    </xf>
    <xf numFmtId="9" fontId="3" fillId="2" borderId="0" xfId="2" applyFont="1" applyFill="1" applyAlignment="1">
      <alignment horizontal="center"/>
    </xf>
    <xf numFmtId="0" fontId="3" fillId="3" borderId="0" xfId="0" applyFont="1" applyFill="1" applyAlignment="1">
      <alignment horizontal="center"/>
    </xf>
    <xf numFmtId="44" fontId="3" fillId="3" borderId="0" xfId="1" applyFont="1" applyFill="1" applyAlignment="1">
      <alignment horizontal="center"/>
    </xf>
    <xf numFmtId="9" fontId="3" fillId="3" borderId="0" xfId="2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3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wrapText="1"/>
    </xf>
    <xf numFmtId="0" fontId="3" fillId="2" borderId="0" xfId="0" applyNumberFormat="1" applyFont="1" applyFill="1" applyAlignment="1">
      <alignment horizontal="center"/>
    </xf>
    <xf numFmtId="0" fontId="3" fillId="3" borderId="0" xfId="0" applyNumberFormat="1" applyFont="1" applyFill="1" applyAlignment="1">
      <alignment horizontal="center"/>
    </xf>
    <xf numFmtId="0" fontId="3" fillId="3" borderId="0" xfId="2" applyNumberFormat="1" applyFont="1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42"/>
  <sheetViews>
    <sheetView tabSelected="1" workbookViewId="0">
      <selection activeCell="A3" sqref="A3"/>
    </sheetView>
  </sheetViews>
  <sheetFormatPr defaultRowHeight="21"/>
  <cols>
    <col min="1" max="1" width="17.42578125" style="3" customWidth="1"/>
    <col min="2" max="2" width="12" style="20" bestFit="1" customWidth="1"/>
    <col min="3" max="3" width="12.85546875" style="4" customWidth="1"/>
    <col min="4" max="11" width="15.5703125" style="4" bestFit="1" customWidth="1"/>
    <col min="12" max="13" width="2" style="4" customWidth="1"/>
    <col min="14" max="14" width="1.85546875" style="4" customWidth="1"/>
    <col min="15" max="15" width="2.140625" style="4" customWidth="1"/>
    <col min="16" max="16" width="1.5703125" style="4" customWidth="1"/>
    <col min="17" max="17" width="1.7109375" style="4" customWidth="1"/>
    <col min="18" max="18" width="1.7109375" style="12" customWidth="1"/>
    <col min="19" max="19" width="15.5703125" style="4" bestFit="1" customWidth="1"/>
    <col min="20" max="20" width="1.7109375" style="12" customWidth="1"/>
    <col min="21" max="21" width="16.85546875" style="3" bestFit="1" customWidth="1"/>
    <col min="22" max="22" width="16.85546875" style="5" bestFit="1" customWidth="1"/>
    <col min="23" max="23" width="1.7109375" style="12" customWidth="1"/>
    <col min="24" max="25" width="15.42578125" style="3" bestFit="1" customWidth="1"/>
    <col min="26" max="34" width="9.140625" style="12"/>
    <col min="35" max="16384" width="9.140625" style="3"/>
  </cols>
  <sheetData>
    <row r="1" spans="1:34" s="1" customFormat="1" ht="42.75" customHeight="1">
      <c r="A1" s="1" t="s">
        <v>0</v>
      </c>
      <c r="B1" s="21" t="s">
        <v>27</v>
      </c>
      <c r="C1" s="2" t="s">
        <v>1</v>
      </c>
      <c r="D1" s="2" t="s">
        <v>28</v>
      </c>
      <c r="E1" s="2" t="s">
        <v>20</v>
      </c>
      <c r="F1" s="2" t="s">
        <v>19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11"/>
      <c r="S1" s="2" t="s">
        <v>17</v>
      </c>
      <c r="T1" s="11"/>
      <c r="U1" s="7" t="s">
        <v>14</v>
      </c>
      <c r="V1" s="8" t="s">
        <v>15</v>
      </c>
      <c r="W1" s="11"/>
      <c r="X1" s="7" t="s">
        <v>21</v>
      </c>
      <c r="Y1" s="8" t="s">
        <v>18</v>
      </c>
      <c r="Z1" s="11"/>
      <c r="AA1" s="11"/>
      <c r="AB1" s="11"/>
      <c r="AC1" s="11"/>
      <c r="AD1" s="11"/>
      <c r="AE1" s="11"/>
      <c r="AF1" s="11"/>
      <c r="AG1" s="11"/>
      <c r="AH1" s="11"/>
    </row>
    <row r="2" spans="1:34">
      <c r="A2" s="3" t="s">
        <v>33</v>
      </c>
      <c r="B2" s="20">
        <v>2</v>
      </c>
      <c r="C2" s="4">
        <f>(387.39+351.03)/2</f>
        <v>369.21</v>
      </c>
      <c r="D2" s="4">
        <f t="shared" ref="D2:D11" si="0">C2*B2</f>
        <v>738.42</v>
      </c>
      <c r="E2" s="4">
        <f>D2+(9.99*3)</f>
        <v>768.39</v>
      </c>
      <c r="F2" s="4">
        <v>409.33</v>
      </c>
      <c r="G2" s="4">
        <v>445.63</v>
      </c>
      <c r="H2" s="4">
        <v>358.87</v>
      </c>
      <c r="I2" s="4">
        <v>322.04000000000002</v>
      </c>
      <c r="J2" s="4">
        <v>417.83</v>
      </c>
      <c r="K2" s="4">
        <v>442.08</v>
      </c>
      <c r="S2" s="4">
        <v>439.96</v>
      </c>
      <c r="U2" s="6">
        <f t="shared" ref="U2:U11" si="1">(S2*B2)-D2</f>
        <v>141.5</v>
      </c>
      <c r="V2" s="5">
        <f t="shared" ref="V2:V11" si="2">U2/D2</f>
        <v>0.19162536225996046</v>
      </c>
      <c r="X2" s="6">
        <f t="shared" ref="X2:X11" si="3">(S2*B2)-E2</f>
        <v>111.52999999999997</v>
      </c>
      <c r="Y2" s="5">
        <f t="shared" ref="Y2:Y11" si="4">X2/E2</f>
        <v>0.14514764637749056</v>
      </c>
    </row>
    <row r="3" spans="1:34">
      <c r="A3" s="3" t="s">
        <v>22</v>
      </c>
      <c r="B3" s="20">
        <v>5</v>
      </c>
      <c r="C3" s="4">
        <v>17.02</v>
      </c>
      <c r="D3" s="4">
        <f t="shared" si="0"/>
        <v>85.1</v>
      </c>
      <c r="E3" s="4">
        <f t="shared" ref="E3:E11" si="5">D3+19.98</f>
        <v>105.08</v>
      </c>
      <c r="F3" s="4">
        <v>17.13</v>
      </c>
      <c r="G3" s="4">
        <v>19.350000000000001</v>
      </c>
      <c r="H3" s="4">
        <v>20.45</v>
      </c>
      <c r="I3" s="4">
        <v>20.010000000000002</v>
      </c>
      <c r="J3" s="4">
        <v>20.78</v>
      </c>
      <c r="K3" s="4">
        <v>21.92</v>
      </c>
      <c r="S3" s="4">
        <v>22.44</v>
      </c>
      <c r="U3" s="6">
        <f t="shared" si="1"/>
        <v>27.100000000000009</v>
      </c>
      <c r="V3" s="5">
        <f t="shared" si="2"/>
        <v>0.31844888366627511</v>
      </c>
      <c r="X3" s="6">
        <f t="shared" si="3"/>
        <v>7.1200000000000045</v>
      </c>
      <c r="Y3" s="5">
        <f t="shared" si="4"/>
        <v>6.7757898743814285E-2</v>
      </c>
    </row>
    <row r="4" spans="1:34">
      <c r="A4" s="3" t="s">
        <v>23</v>
      </c>
      <c r="B4" s="20">
        <v>200</v>
      </c>
      <c r="C4" s="4">
        <v>0.1361</v>
      </c>
      <c r="D4" s="4">
        <f t="shared" si="0"/>
        <v>27.22</v>
      </c>
      <c r="E4" s="4">
        <f t="shared" si="5"/>
        <v>47.2</v>
      </c>
      <c r="F4" s="4">
        <v>0.18</v>
      </c>
      <c r="G4" s="4">
        <v>0.17199999999999999</v>
      </c>
      <c r="H4" s="4">
        <v>0.16400000000000001</v>
      </c>
      <c r="I4" s="4">
        <v>8.4400000000000003E-2</v>
      </c>
      <c r="J4" s="4">
        <v>9.1999999999999998E-2</v>
      </c>
      <c r="K4" s="4">
        <v>9.9199999999999997E-2</v>
      </c>
      <c r="S4" s="4">
        <v>9.2999999999999999E-2</v>
      </c>
      <c r="U4" s="6">
        <f t="shared" si="1"/>
        <v>-8.6199999999999974</v>
      </c>
      <c r="V4" s="5">
        <f t="shared" si="2"/>
        <v>-0.31667891256429087</v>
      </c>
      <c r="X4" s="6">
        <f t="shared" si="3"/>
        <v>-28.6</v>
      </c>
      <c r="Y4" s="5">
        <f t="shared" si="4"/>
        <v>-0.60593220338983045</v>
      </c>
    </row>
    <row r="5" spans="1:34">
      <c r="A5" s="3" t="s">
        <v>24</v>
      </c>
      <c r="B5" s="20">
        <v>5</v>
      </c>
      <c r="C5" s="4">
        <v>75.489999999999995</v>
      </c>
      <c r="D5" s="4">
        <f t="shared" si="0"/>
        <v>377.45</v>
      </c>
      <c r="E5" s="4">
        <f t="shared" si="5"/>
        <v>397.43</v>
      </c>
      <c r="F5" s="4">
        <v>72.650000000000006</v>
      </c>
      <c r="G5" s="4">
        <v>75.44</v>
      </c>
      <c r="H5" s="4">
        <v>74.88</v>
      </c>
      <c r="I5" s="4">
        <v>77.180000000000007</v>
      </c>
      <c r="J5" s="4">
        <v>78.575000000000003</v>
      </c>
      <c r="K5" s="4">
        <v>77.19</v>
      </c>
      <c r="S5" s="4">
        <v>76.92</v>
      </c>
      <c r="U5" s="6">
        <f t="shared" si="1"/>
        <v>7.1500000000000341</v>
      </c>
      <c r="V5" s="5">
        <f t="shared" si="2"/>
        <v>1.8942906345211376E-2</v>
      </c>
      <c r="X5" s="6">
        <f t="shared" si="3"/>
        <v>-12.829999999999984</v>
      </c>
      <c r="Y5" s="5">
        <f t="shared" si="4"/>
        <v>-3.2282414513247579E-2</v>
      </c>
    </row>
    <row r="6" spans="1:34">
      <c r="A6" s="3" t="s">
        <v>25</v>
      </c>
      <c r="B6" s="20">
        <v>5</v>
      </c>
      <c r="C6" s="4">
        <v>82.22</v>
      </c>
      <c r="D6" s="4">
        <f t="shared" si="0"/>
        <v>411.1</v>
      </c>
      <c r="E6" s="4">
        <f t="shared" si="5"/>
        <v>431.08000000000004</v>
      </c>
      <c r="F6" s="4">
        <v>80.36</v>
      </c>
      <c r="G6" s="4">
        <v>80.069999999999993</v>
      </c>
      <c r="H6" s="4">
        <v>82.95</v>
      </c>
      <c r="I6" s="4">
        <v>85.89</v>
      </c>
      <c r="J6" s="4">
        <v>88.33</v>
      </c>
      <c r="K6" s="4">
        <v>88.76</v>
      </c>
      <c r="S6" s="4">
        <v>89.85</v>
      </c>
      <c r="U6" s="6">
        <f t="shared" si="1"/>
        <v>38.149999999999977</v>
      </c>
      <c r="V6" s="5">
        <f t="shared" si="2"/>
        <v>9.2799805400145888E-2</v>
      </c>
      <c r="X6" s="6">
        <f t="shared" si="3"/>
        <v>18.169999999999959</v>
      </c>
      <c r="Y6" s="5">
        <f t="shared" si="4"/>
        <v>4.2149948965389157E-2</v>
      </c>
    </row>
    <row r="7" spans="1:34">
      <c r="A7" s="3" t="s">
        <v>29</v>
      </c>
      <c r="B7" s="20">
        <v>200</v>
      </c>
      <c r="C7" s="4">
        <v>0.28489999999999999</v>
      </c>
      <c r="D7" s="4">
        <f t="shared" si="0"/>
        <v>56.98</v>
      </c>
      <c r="E7" s="4">
        <f t="shared" si="5"/>
        <v>76.959999999999994</v>
      </c>
      <c r="F7" s="4">
        <v>0.31</v>
      </c>
      <c r="G7" s="4">
        <v>0.3669</v>
      </c>
      <c r="H7" s="4">
        <v>0.55900000000000005</v>
      </c>
      <c r="I7" s="4">
        <v>0.19</v>
      </c>
      <c r="J7" s="4">
        <v>0.14000000000000001</v>
      </c>
      <c r="K7" s="4">
        <v>0.11700000000000001</v>
      </c>
      <c r="S7" s="4">
        <v>0.104</v>
      </c>
      <c r="U7" s="6">
        <f t="shared" si="1"/>
        <v>-36.179999999999993</v>
      </c>
      <c r="V7" s="5">
        <f t="shared" si="2"/>
        <v>-0.63495963495963481</v>
      </c>
      <c r="X7" s="6">
        <f t="shared" si="3"/>
        <v>-56.16</v>
      </c>
      <c r="Y7" s="5">
        <f t="shared" si="4"/>
        <v>-0.72972972972972971</v>
      </c>
    </row>
    <row r="8" spans="1:34">
      <c r="A8" s="3" t="s">
        <v>26</v>
      </c>
      <c r="B8" s="20">
        <v>500</v>
      </c>
      <c r="C8" s="4">
        <v>0.14799999999999999</v>
      </c>
      <c r="D8" s="4">
        <f t="shared" si="0"/>
        <v>74</v>
      </c>
      <c r="E8" s="4">
        <f t="shared" si="5"/>
        <v>93.98</v>
      </c>
      <c r="F8" s="4">
        <v>0.14000000000000001</v>
      </c>
      <c r="G8" s="4">
        <v>0.1255</v>
      </c>
      <c r="H8" s="4">
        <v>0.157</v>
      </c>
      <c r="I8" s="4">
        <v>0.159</v>
      </c>
      <c r="J8" s="4">
        <v>0.1275</v>
      </c>
      <c r="K8" s="4">
        <v>0.113</v>
      </c>
      <c r="S8" s="4">
        <v>0.11</v>
      </c>
      <c r="U8" s="6">
        <f t="shared" si="1"/>
        <v>-19</v>
      </c>
      <c r="V8" s="5">
        <f t="shared" si="2"/>
        <v>-0.25675675675675674</v>
      </c>
      <c r="X8" s="6">
        <f t="shared" si="3"/>
        <v>-38.980000000000004</v>
      </c>
      <c r="Y8" s="5">
        <f t="shared" si="4"/>
        <v>-0.41476909980846993</v>
      </c>
    </row>
    <row r="9" spans="1:34">
      <c r="A9" s="3" t="s">
        <v>32</v>
      </c>
      <c r="B9" s="20">
        <v>8</v>
      </c>
      <c r="C9" s="4">
        <v>16.38</v>
      </c>
      <c r="D9" s="4">
        <f t="shared" si="0"/>
        <v>131.04</v>
      </c>
      <c r="E9" s="4">
        <f t="shared" si="5"/>
        <v>151.01999999999998</v>
      </c>
      <c r="F9" s="16"/>
      <c r="G9" s="16"/>
      <c r="H9" s="16"/>
      <c r="I9" s="4">
        <v>16</v>
      </c>
      <c r="J9" s="4">
        <v>16.440000000000001</v>
      </c>
      <c r="K9" s="4">
        <v>17.28</v>
      </c>
      <c r="S9" s="4">
        <v>17.47</v>
      </c>
      <c r="U9" s="6">
        <f t="shared" si="1"/>
        <v>8.7199999999999989</v>
      </c>
      <c r="V9" s="5">
        <f t="shared" si="2"/>
        <v>6.6544566544566544E-2</v>
      </c>
      <c r="X9" s="6">
        <f t="shared" si="3"/>
        <v>-11.259999999999991</v>
      </c>
      <c r="Y9" s="5">
        <f t="shared" si="4"/>
        <v>-7.4559660972056629E-2</v>
      </c>
    </row>
    <row r="10" spans="1:34">
      <c r="A10" s="3" t="s">
        <v>31</v>
      </c>
      <c r="B10" s="20">
        <v>3</v>
      </c>
      <c r="C10" s="4">
        <v>46.5</v>
      </c>
      <c r="D10" s="4">
        <f t="shared" si="0"/>
        <v>139.5</v>
      </c>
      <c r="E10" s="4">
        <f t="shared" si="5"/>
        <v>159.47999999999999</v>
      </c>
      <c r="F10" s="16"/>
      <c r="G10" s="16"/>
      <c r="H10" s="16"/>
      <c r="I10" s="16"/>
      <c r="J10" s="4">
        <v>47.74</v>
      </c>
      <c r="K10" s="4">
        <v>49.92</v>
      </c>
      <c r="S10" s="4">
        <v>48.82</v>
      </c>
      <c r="U10" s="6">
        <f t="shared" si="1"/>
        <v>6.960000000000008</v>
      </c>
      <c r="V10" s="5">
        <f t="shared" si="2"/>
        <v>4.9892473118279629E-2</v>
      </c>
      <c r="X10" s="6">
        <f t="shared" si="3"/>
        <v>-13.019999999999982</v>
      </c>
      <c r="Y10" s="5">
        <f t="shared" si="4"/>
        <v>-8.1640331075996886E-2</v>
      </c>
    </row>
    <row r="11" spans="1:34">
      <c r="A11" s="3" t="s">
        <v>30</v>
      </c>
      <c r="B11" s="20">
        <v>3</v>
      </c>
      <c r="C11" s="4">
        <v>310.89999999999998</v>
      </c>
      <c r="D11" s="4">
        <f t="shared" si="0"/>
        <v>932.69999999999993</v>
      </c>
      <c r="E11" s="4">
        <f t="shared" si="5"/>
        <v>952.68</v>
      </c>
      <c r="F11" s="16"/>
      <c r="G11" s="16"/>
      <c r="H11" s="16"/>
      <c r="I11" s="16"/>
      <c r="J11" s="4">
        <v>312.55</v>
      </c>
      <c r="K11" s="4">
        <v>324.57</v>
      </c>
      <c r="S11" s="4">
        <v>346.2</v>
      </c>
      <c r="U11" s="6">
        <f t="shared" si="1"/>
        <v>105.89999999999998</v>
      </c>
      <c r="V11" s="5">
        <f t="shared" si="2"/>
        <v>0.11354133161788355</v>
      </c>
      <c r="X11" s="6">
        <f t="shared" si="3"/>
        <v>85.919999999999959</v>
      </c>
      <c r="Y11" s="5">
        <f t="shared" si="4"/>
        <v>9.0187681068144565E-2</v>
      </c>
    </row>
    <row r="12" spans="1:34" s="12" customFormat="1" ht="6" customHeight="1">
      <c r="B12" s="22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S12" s="13"/>
      <c r="V12" s="14"/>
    </row>
    <row r="13" spans="1:34">
      <c r="A13" s="1" t="s">
        <v>13</v>
      </c>
      <c r="B13" s="23"/>
      <c r="C13" s="16"/>
      <c r="D13" s="4">
        <f>SUM(D2:D11)</f>
        <v>2973.5099999999998</v>
      </c>
      <c r="E13" s="4">
        <f>SUM(E2:E11)</f>
        <v>3183.3</v>
      </c>
      <c r="F13" s="4">
        <f>(F2*B2)+(F3*B3)+(F4*B4)+(F5*B5)+(F6*B6)+(F7*B7)+(F8*B8)</f>
        <v>1837.36</v>
      </c>
      <c r="G13" s="4">
        <f>(G2*B2)+(G3*B3)+(G4*B4)+(G5*B5)+(G6*B6)+(G7*B7)+(G8*B8)</f>
        <v>1936.0899999999997</v>
      </c>
      <c r="H13" s="4">
        <f>(H2*B2)+(H3*B3)+(H4*B4)+(H5*B5)+(H6*B6)+(H7*B7)+(H8*B8)</f>
        <v>1832.24</v>
      </c>
      <c r="I13" s="4">
        <f>(I2*B2)+(I3*B3)+(I4*B4)+(I5*B5)+(I6*B6)+(I7*B7)+(I8*B8)+(I9*B9)</f>
        <v>1821.8600000000001</v>
      </c>
      <c r="J13" s="4">
        <f>(J2*B2)+(J3*B3)+(J4*B4)+(J5*B5)+(J6*B6)+(J7*B7)+(J8*B8)+(J9*B9)+(J10*B10)+(J11*B11)</f>
        <v>3096.625</v>
      </c>
      <c r="K13" s="4">
        <f>(K2*B2)+(K3*B3)+(K4*B4)+(K5*B5)+(K6*B6)+(K7*B7)+(K8*B8)+(K9*B9)+(K10*B10)+(K11*B11)</f>
        <v>3184.96</v>
      </c>
      <c r="L13" s="4">
        <f t="shared" ref="L13:O13" si="6">SUM(L2:L12)</f>
        <v>0</v>
      </c>
      <c r="M13" s="4">
        <f t="shared" si="6"/>
        <v>0</v>
      </c>
      <c r="N13" s="4">
        <f t="shared" si="6"/>
        <v>0</v>
      </c>
      <c r="O13" s="4">
        <f t="shared" si="6"/>
        <v>0</v>
      </c>
      <c r="P13" s="4">
        <f>SUM(P2:P11)</f>
        <v>0</v>
      </c>
      <c r="Q13" s="4">
        <f>SUM(Q2:Q12)</f>
        <v>0</v>
      </c>
      <c r="S13" s="4">
        <f>(S2*B2)+(S3*B3)+(S4*B4)+(S5*B5)+(S6*B6)+(S7*B7)+(B8*S8)+(B9*S9)+(B10*S10)+(S11*B11)</f>
        <v>3245.19</v>
      </c>
      <c r="T13" s="13"/>
      <c r="U13" s="15"/>
      <c r="V13" s="17"/>
      <c r="X13" s="15"/>
      <c r="Y13" s="15"/>
    </row>
    <row r="14" spans="1:34" s="12" customFormat="1" ht="6" customHeight="1">
      <c r="B14" s="22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S14" s="13"/>
      <c r="V14" s="14"/>
    </row>
    <row r="15" spans="1:34" ht="42">
      <c r="A15" s="9" t="s">
        <v>14</v>
      </c>
      <c r="B15" s="23"/>
      <c r="C15" s="16"/>
      <c r="D15" s="16"/>
      <c r="E15" s="16"/>
      <c r="F15" s="4">
        <f>F13-(D13-(D11+D10+D9))</f>
        <v>67.089999999999918</v>
      </c>
      <c r="G15" s="4">
        <f>G13-(D13-(D11+D10+D9))</f>
        <v>165.81999999999971</v>
      </c>
      <c r="H15" s="4">
        <f>H13-(D13-(D11+D10+D9))</f>
        <v>61.970000000000027</v>
      </c>
      <c r="I15" s="4">
        <f>I13-(D13-(D11+D10))</f>
        <v>-79.449999999999818</v>
      </c>
      <c r="J15" s="4">
        <f>J13-D13</f>
        <v>123.11500000000024</v>
      </c>
      <c r="K15" s="4">
        <f>K13-D13</f>
        <v>211.45000000000027</v>
      </c>
      <c r="L15" s="4">
        <f>L13-C13</f>
        <v>0</v>
      </c>
      <c r="M15" s="4">
        <f>M13-C13</f>
        <v>0</v>
      </c>
      <c r="N15" s="4">
        <f>N13-C13</f>
        <v>0</v>
      </c>
      <c r="O15" s="4">
        <f>O13-C13</f>
        <v>0</v>
      </c>
      <c r="P15" s="4">
        <f>P13-C13</f>
        <v>0</v>
      </c>
      <c r="Q15" s="4">
        <f>Q13-C13</f>
        <v>0</v>
      </c>
      <c r="S15" s="16"/>
      <c r="T15" s="13"/>
      <c r="U15" s="4">
        <f>S13-D13</f>
        <v>271.68000000000029</v>
      </c>
      <c r="V15" s="17"/>
      <c r="X15" s="15"/>
      <c r="Y15" s="15"/>
    </row>
    <row r="16" spans="1:34" s="5" customFormat="1" ht="42">
      <c r="A16" s="10" t="s">
        <v>15</v>
      </c>
      <c r="B16" s="24"/>
      <c r="C16" s="16"/>
      <c r="D16" s="16"/>
      <c r="E16" s="17"/>
      <c r="F16" s="5">
        <f>F15/D13</f>
        <v>2.2562560744709088E-2</v>
      </c>
      <c r="G16" s="5">
        <f>G15/D13</f>
        <v>5.5765744860451022E-2</v>
      </c>
      <c r="H16" s="5">
        <f>H15/D13</f>
        <v>2.0840689959004687E-2</v>
      </c>
      <c r="I16" s="5">
        <f>I15/D13</f>
        <v>-2.6719264438323672E-2</v>
      </c>
      <c r="J16" s="5">
        <f>J15/D13</f>
        <v>4.14039300355473E-2</v>
      </c>
      <c r="K16" s="5">
        <f>K15/D13</f>
        <v>7.111124563226634E-2</v>
      </c>
      <c r="L16" s="5" t="e">
        <f>L15/C13</f>
        <v>#DIV/0!</v>
      </c>
      <c r="M16" s="5" t="e">
        <f>M15/C13</f>
        <v>#DIV/0!</v>
      </c>
      <c r="N16" s="5" t="e">
        <f>N15/C13</f>
        <v>#DIV/0!</v>
      </c>
      <c r="O16" s="5" t="e">
        <f>O15/C13</f>
        <v>#DIV/0!</v>
      </c>
      <c r="P16" s="5" t="e">
        <f>P15/C13</f>
        <v>#DIV/0!</v>
      </c>
      <c r="Q16" s="5" t="e">
        <f>Q15/C13</f>
        <v>#DIV/0!</v>
      </c>
      <c r="R16" s="14"/>
      <c r="S16" s="17"/>
      <c r="T16" s="14"/>
      <c r="U16" s="17"/>
      <c r="V16" s="5">
        <f>U15/D13</f>
        <v>9.1366768566441783E-2</v>
      </c>
      <c r="W16" s="14"/>
      <c r="X16" s="17"/>
      <c r="Y16" s="17"/>
      <c r="Z16" s="14"/>
      <c r="AA16" s="14"/>
      <c r="AB16" s="14"/>
      <c r="AC16" s="14"/>
      <c r="AD16" s="14"/>
      <c r="AE16" s="14"/>
      <c r="AF16" s="14"/>
      <c r="AG16" s="14"/>
      <c r="AH16" s="14"/>
    </row>
    <row r="17" spans="1:34" s="12" customFormat="1" ht="6" customHeight="1">
      <c r="B17" s="2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S17" s="13"/>
      <c r="V17" s="14"/>
    </row>
    <row r="18" spans="1:34" ht="42">
      <c r="A18" s="9" t="s">
        <v>21</v>
      </c>
      <c r="B18" s="23"/>
      <c r="C18" s="16"/>
      <c r="D18" s="16"/>
      <c r="E18" s="16"/>
      <c r="F18" s="4">
        <f>F13-(E13-(E11+E10+E9))</f>
        <v>-82.760000000000446</v>
      </c>
      <c r="G18" s="4">
        <f>G13-(E13-(E11+E10+E9))</f>
        <v>15.969999999999345</v>
      </c>
      <c r="H18" s="4">
        <f>H13-(E13-(E11+E10+E9))</f>
        <v>-87.880000000000337</v>
      </c>
      <c r="I18" s="4">
        <f>I13-(E13-(E11+E10))</f>
        <v>-249.2800000000002</v>
      </c>
      <c r="J18" s="4">
        <f>J13-E13</f>
        <v>-86.675000000000182</v>
      </c>
      <c r="K18" s="4">
        <f>K13-E13</f>
        <v>1.6599999999998545</v>
      </c>
      <c r="L18" s="4">
        <f>L13-E13</f>
        <v>-3183.3</v>
      </c>
      <c r="M18" s="4">
        <f>M13-E13</f>
        <v>-3183.3</v>
      </c>
      <c r="N18" s="4">
        <f>N13-E13</f>
        <v>-3183.3</v>
      </c>
      <c r="O18" s="4">
        <f>O13-E13</f>
        <v>-3183.3</v>
      </c>
      <c r="P18" s="4">
        <f>P13-E13</f>
        <v>-3183.3</v>
      </c>
      <c r="Q18" s="4">
        <f>Q13-E13</f>
        <v>-3183.3</v>
      </c>
      <c r="S18" s="16"/>
      <c r="T18" s="13"/>
      <c r="U18" s="16"/>
      <c r="V18" s="17"/>
      <c r="X18" s="6">
        <f>S13-E13</f>
        <v>61.889999999999873</v>
      </c>
      <c r="Y18" s="15"/>
    </row>
    <row r="19" spans="1:34" s="5" customFormat="1" ht="42">
      <c r="A19" s="10" t="s">
        <v>18</v>
      </c>
      <c r="B19" s="24"/>
      <c r="C19" s="16"/>
      <c r="D19" s="16"/>
      <c r="E19" s="17"/>
      <c r="F19" s="5">
        <f>F18/E13</f>
        <v>-2.5998177991392719E-2</v>
      </c>
      <c r="G19" s="5">
        <f>G18/E13</f>
        <v>5.0168064587061681E-3</v>
      </c>
      <c r="H19" s="5">
        <f>H18/E13</f>
        <v>-2.7606571796563419E-2</v>
      </c>
      <c r="I19" s="5">
        <f>I18/E13</f>
        <v>-7.8308673389250211E-2</v>
      </c>
      <c r="J19" s="5">
        <f>J18/E13</f>
        <v>-2.7228033801401118E-2</v>
      </c>
      <c r="K19" s="5">
        <f>K18/E13</f>
        <v>5.2147142902015341E-4</v>
      </c>
      <c r="L19" s="5">
        <f>L18/E13</f>
        <v>-1</v>
      </c>
      <c r="M19" s="5">
        <f>M18/E13</f>
        <v>-1</v>
      </c>
      <c r="N19" s="5">
        <f>N18/E13</f>
        <v>-1</v>
      </c>
      <c r="O19" s="5">
        <f>O18/E13</f>
        <v>-1</v>
      </c>
      <c r="P19" s="5">
        <f>P18/E13</f>
        <v>-1</v>
      </c>
      <c r="Q19" s="5">
        <f>Q18/E13</f>
        <v>-1</v>
      </c>
      <c r="R19" s="14"/>
      <c r="S19" s="17"/>
      <c r="T19" s="14"/>
      <c r="U19" s="17"/>
      <c r="V19" s="17"/>
      <c r="W19" s="14"/>
      <c r="X19" s="17"/>
      <c r="Y19" s="5">
        <f>X18/E13</f>
        <v>1.944208839883136E-2</v>
      </c>
      <c r="Z19" s="14"/>
      <c r="AA19" s="14"/>
      <c r="AB19" s="14"/>
      <c r="AC19" s="14"/>
      <c r="AD19" s="14"/>
      <c r="AE19" s="14"/>
      <c r="AF19" s="14"/>
      <c r="AG19" s="14"/>
      <c r="AH19" s="14"/>
    </row>
    <row r="20" spans="1:34" s="12" customFormat="1">
      <c r="B20" s="2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S20" s="13"/>
      <c r="V20" s="14"/>
    </row>
    <row r="21" spans="1:34" s="12" customFormat="1">
      <c r="B21" s="2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S21" s="13"/>
      <c r="V21" s="14"/>
    </row>
    <row r="22" spans="1:34" s="12" customFormat="1">
      <c r="B22" s="2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S22" s="13"/>
      <c r="V22" s="14"/>
    </row>
    <row r="23" spans="1:34" s="12" customFormat="1">
      <c r="B23" s="22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S23" s="13"/>
      <c r="V23" s="14"/>
    </row>
    <row r="24" spans="1:34" s="12" customFormat="1">
      <c r="A24" s="18" t="s">
        <v>16</v>
      </c>
      <c r="B24" s="2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S24" s="13"/>
      <c r="V24" s="14"/>
    </row>
    <row r="25" spans="1:34" s="12" customFormat="1">
      <c r="A25" s="19"/>
      <c r="B25" s="2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S25" s="13"/>
      <c r="V25" s="14"/>
    </row>
    <row r="26" spans="1:34" s="12" customFormat="1">
      <c r="B26" s="2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S26" s="13"/>
      <c r="V26" s="14"/>
    </row>
    <row r="27" spans="1:34" s="12" customFormat="1">
      <c r="B27" s="2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S27" s="13"/>
      <c r="V27" s="14"/>
    </row>
    <row r="28" spans="1:34" s="12" customFormat="1">
      <c r="B28" s="2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S28" s="13"/>
      <c r="V28" s="14"/>
    </row>
    <row r="29" spans="1:34" s="12" customFormat="1">
      <c r="B29" s="2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S29" s="13"/>
      <c r="V29" s="14"/>
    </row>
    <row r="30" spans="1:34" s="12" customFormat="1">
      <c r="B30" s="2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S30" s="13"/>
      <c r="V30" s="14"/>
    </row>
    <row r="31" spans="1:34" s="12" customFormat="1">
      <c r="B31" s="2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S31" s="13"/>
      <c r="V31" s="14"/>
    </row>
    <row r="32" spans="1:34" s="12" customFormat="1">
      <c r="B32" s="2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S32" s="13"/>
      <c r="V32" s="14"/>
    </row>
    <row r="33" spans="2:22" s="12" customFormat="1">
      <c r="B33" s="22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S33" s="13"/>
      <c r="V33" s="14"/>
    </row>
    <row r="34" spans="2:22" s="12" customFormat="1">
      <c r="B34" s="2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S34" s="13"/>
      <c r="V34" s="14"/>
    </row>
    <row r="35" spans="2:22" s="12" customFormat="1">
      <c r="B35" s="22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S35" s="13"/>
      <c r="V35" s="14"/>
    </row>
    <row r="36" spans="2:22" s="12" customFormat="1">
      <c r="B36" s="22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S36" s="13"/>
      <c r="V36" s="14"/>
    </row>
    <row r="37" spans="2:22" s="12" customFormat="1">
      <c r="B37" s="22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S37" s="13"/>
      <c r="V37" s="14"/>
    </row>
    <row r="38" spans="2:22" s="12" customFormat="1">
      <c r="B38" s="22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S38" s="13"/>
      <c r="V38" s="14"/>
    </row>
    <row r="39" spans="2:22" s="12" customFormat="1">
      <c r="B39" s="22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S39" s="13"/>
      <c r="V39" s="14"/>
    </row>
    <row r="40" spans="2:22" s="12" customFormat="1">
      <c r="B40" s="22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S40" s="13"/>
      <c r="V40" s="14"/>
    </row>
    <row r="41" spans="2:22" s="12" customFormat="1">
      <c r="B41" s="22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S41" s="13"/>
      <c r="V41" s="14"/>
    </row>
    <row r="42" spans="2:22" s="12" customFormat="1">
      <c r="B42" s="22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S42" s="13"/>
      <c r="V42" s="14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Portfolio Sheet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CreigMurdoc</dc:creator>
  <cp:lastModifiedBy>CreigMurdoc</cp:lastModifiedBy>
  <dcterms:created xsi:type="dcterms:W3CDTF">2013-01-15T07:23:53Z</dcterms:created>
  <dcterms:modified xsi:type="dcterms:W3CDTF">2014-07-23T22:36:52Z</dcterms:modified>
</cp:coreProperties>
</file>