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s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Dashbo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0&quot;x&quot;"/>
    <numFmt numFmtId="166" formatCode="0.00&quot;x&quot;"/>
  </numFmts>
  <fonts count="10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color rgb="00006100"/>
      <sz val="11"/>
    </font>
    <font>
      <b val="1"/>
      <color rgb="001F4E79"/>
      <sz val="14"/>
    </font>
    <font>
      <b val="1"/>
      <color rgb="00FFFFFF"/>
      <sz val="12"/>
    </font>
    <font>
      <i val="1"/>
      <sz val="10"/>
    </font>
    <font>
      <b val="1"/>
    </font>
    <font>
      <b val="1"/>
      <color rgb="00006100"/>
      <sz val="12"/>
    </font>
    <font>
      <b val="1"/>
      <color rgb="001F4E79"/>
      <sz val="18"/>
    </font>
    <font>
      <b val="1"/>
      <color rgb="001F4E79"/>
      <sz val="12"/>
    </font>
  </fonts>
  <fills count="5">
    <fill>
      <patternFill/>
    </fill>
    <fill>
      <patternFill patternType="gray125"/>
    </fill>
    <fill>
      <patternFill patternType="solid">
        <fgColor rgb="00C6E0B4"/>
        <bgColor rgb="00C6E0B4"/>
      </patternFill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0" fontId="5" fillId="0" borderId="1" pivotButton="0" quotePrefix="0" xfId="0"/>
    <xf numFmtId="164" fontId="5" fillId="0" borderId="1" pivotButton="0" quotePrefix="0" xfId="0"/>
    <xf numFmtId="10" fontId="0" fillId="0" borderId="1" pivotButton="0" quotePrefix="0" xfId="0"/>
    <xf numFmtId="0" fontId="6" fillId="0" borderId="1" pivotButton="0" quotePrefix="0" xfId="0"/>
    <xf numFmtId="164" fontId="6" fillId="0" borderId="1" pivotButton="0" quotePrefix="0" xfId="0"/>
    <xf numFmtId="10" fontId="6" fillId="0" borderId="1" pivotButton="0" quotePrefix="0" xfId="0"/>
    <xf numFmtId="0" fontId="7" fillId="2" borderId="0" pivotButton="0" quotePrefix="0" xfId="0"/>
    <xf numFmtId="0" fontId="4" fillId="2" borderId="1" pivotButton="0" quotePrefix="0" xfId="0"/>
    <xf numFmtId="165" fontId="0" fillId="0" borderId="1" pivotButton="0" quotePrefix="0" xfId="0"/>
    <xf numFmtId="0" fontId="0" fillId="2" borderId="1" pivotButton="0" quotePrefix="0" xfId="0"/>
    <xf numFmtId="164" fontId="0" fillId="2" borderId="1" pivotButton="0" quotePrefix="0" xfId="0"/>
    <xf numFmtId="166" fontId="0" fillId="0" borderId="1" pivotButton="0" quotePrefix="0" xfId="0"/>
    <xf numFmtId="0" fontId="8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4" borderId="1" pivotButton="0" quotePrefix="0" xfId="0"/>
    <xf numFmtId="0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Funds</a:t>
            </a:r>
          </a:p>
        </rich>
      </tx>
    </title>
    <plotArea>
      <pieChart>
        <varyColors val="1"/>
        <ser>
          <idx val="0"/>
          <order val="0"/>
          <tx>
            <strRef>
              <f>'Calculations'!B11</f>
            </strRef>
          </tx>
          <spPr>
            <a:ln xmlns:a="http://schemas.openxmlformats.org/drawingml/2006/main">
              <a:prstDash val="solid"/>
            </a:ln>
          </spPr>
          <cat>
            <numRef>
              <f>'Calculations'!$A$12:$A$16</f>
            </numRef>
          </cat>
          <val>
            <numRef>
              <f>'Calculations'!$B$12:$B$16</f>
            </numRef>
          </val>
        </ser>
        <dLbls>
          <showLegendKey val="0"/>
          <showVal val="1"/>
          <showCat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Streams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'Calculations'!B21</f>
            </strRef>
          </tx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'Calculations'!$A$22:$A$25</f>
            </numRef>
          </cat>
          <val>
            <numRef>
              <f>'Calculations'!$B$22:$B$25</f>
            </numRef>
          </val>
        </ser>
        <ser>
          <idx val="1"/>
          <order val="1"/>
          <tx>
            <strRef>
              <f>'Calculations'!C21</f>
            </strRef>
          </tx>
          <spPr>
            <a:solidFill xmlns:a="http://schemas.openxmlformats.org/drawingml/2006/main">
              <a:srgbClr val="ED7D31"/>
            </a:solidFill>
            <a:ln xmlns:a="http://schemas.openxmlformats.org/drawingml/2006/main">
              <a:prstDash val="solid"/>
            </a:ln>
          </spPr>
          <val>
            <numRef>
              <f>'Calculations'!$C$22:$C$25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Stream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9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66" customWidth="1" min="1" max="1"/>
    <col width="25.2" customWidth="1" min="2" max="2"/>
    <col width="34.8" customWidth="1" min="3" max="3"/>
    <col width="43.2" customWidth="1" min="4" max="4"/>
    <col width="20.4" customWidth="1" min="5" max="5"/>
  </cols>
  <sheetData>
    <row r="1">
      <c r="A1" s="1" t="inlineStr">
        <is>
          <t>AEQUITAS PROTOCOL - FINANCIAL INPUTS</t>
        </is>
      </c>
    </row>
    <row r="2">
      <c r="A2" s="2" t="inlineStr">
        <is>
          <t>REPAR: NATIVE COIN OF SOVEREIGN AI JUSTICE BLOCKCHAIN</t>
        </is>
      </c>
    </row>
    <row r="3"/>
    <row r="4">
      <c r="A4" s="3" t="inlineStr">
        <is>
          <t>Key Financial Metrics</t>
        </is>
      </c>
    </row>
    <row r="5">
      <c r="A5" s="4" t="inlineStr">
        <is>
          <t>Metric</t>
        </is>
      </c>
      <c r="B5" s="4" t="inlineStr">
        <is>
          <t>Value</t>
        </is>
      </c>
      <c r="C5" s="4" t="inlineStr">
        <is>
          <t>Unit</t>
        </is>
      </c>
      <c r="D5" s="4" t="inlineStr">
        <is>
          <t>Source/Notes</t>
        </is>
      </c>
    </row>
    <row r="6">
      <c r="A6" s="5" t="inlineStr">
        <is>
          <t>Development Cost</t>
        </is>
      </c>
      <c r="B6" s="6" t="n">
        <v>28000000</v>
      </c>
      <c r="C6" s="5" t="inlineStr">
        <is>
          <t>USD</t>
        </is>
      </c>
      <c r="D6" s="5" t="inlineStr">
        <is>
          <t>Tri-Agent Validated Consensus</t>
        </is>
      </c>
    </row>
    <row r="7">
      <c r="A7" s="5" t="inlineStr">
        <is>
          <t>Pre-Launch Valuation</t>
        </is>
      </c>
      <c r="B7" s="6" t="n">
        <v>7000000000</v>
      </c>
      <c r="C7" s="5" t="inlineStr">
        <is>
          <t>USD</t>
        </is>
      </c>
      <c r="D7" s="5" t="inlineStr">
        <is>
          <t>Sovereign Blockchain + AI Protocol</t>
        </is>
      </c>
    </row>
    <row r="8">
      <c r="A8" s="7" t="inlineStr">
        <is>
          <t xml:space="preserve">  - Blockchain Infrastructure</t>
        </is>
      </c>
      <c r="B8" s="8" t="n">
        <v>2500000000</v>
      </c>
      <c r="C8" s="7" t="inlineStr">
        <is>
          <t>USD</t>
        </is>
      </c>
      <c r="D8" s="7" t="inlineStr">
        <is>
          <t>Base layer sovereign chain value</t>
        </is>
      </c>
    </row>
    <row r="9">
      <c r="A9" s="7" t="inlineStr">
        <is>
          <t xml:space="preserve">  - AI Protocol Value</t>
        </is>
      </c>
      <c r="B9" s="8" t="n">
        <v>3000000000</v>
      </c>
      <c r="C9" s="7" t="inlineStr">
        <is>
          <t>USD</t>
        </is>
      </c>
      <c r="D9" s="7" t="inlineStr">
        <is>
          <t>Cerberus + enforcement mechanisms</t>
        </is>
      </c>
    </row>
    <row r="10">
      <c r="A10" s="7" t="inlineStr">
        <is>
          <t xml:space="preserve">  - Native Coin Economics</t>
        </is>
      </c>
      <c r="B10" s="8" t="n">
        <v>1000000000</v>
      </c>
      <c r="C10" s="7" t="inlineStr">
        <is>
          <t>USD</t>
        </is>
      </c>
      <c r="D10" s="7" t="inlineStr">
        <is>
          <t>Deflationary model + utility</t>
        </is>
      </c>
    </row>
    <row r="11">
      <c r="A11" s="7" t="inlineStr">
        <is>
          <t xml:space="preserve">  - Network Effects</t>
        </is>
      </c>
      <c r="B11" s="8" t="n">
        <v>500000000</v>
      </c>
      <c r="C11" s="7" t="inlineStr">
        <is>
          <t>USD</t>
        </is>
      </c>
      <c r="D11" s="7" t="inlineStr">
        <is>
          <t>150K+ descendant community</t>
        </is>
      </c>
    </row>
    <row r="12">
      <c r="A12" s="5" t="inlineStr">
        <is>
          <t>After-Launch (Y1) Valuation</t>
        </is>
      </c>
      <c r="B12" s="6" t="n">
        <v>250000000000</v>
      </c>
      <c r="C12" s="5" t="inlineStr">
        <is>
          <t>USD</t>
        </is>
      </c>
      <c r="D12" s="5" t="inlineStr">
        <is>
          <t>Native Coin Model (Updated)</t>
        </is>
      </c>
    </row>
    <row r="13">
      <c r="A13" s="5" t="inlineStr">
        <is>
          <t>Operational War Chest</t>
        </is>
      </c>
      <c r="B13" s="6" t="n">
        <v>22000000</v>
      </c>
      <c r="C13" s="5" t="inlineStr">
        <is>
          <t>USD</t>
        </is>
      </c>
      <c r="D13" s="5" t="inlineStr">
        <is>
          <t>18-month enforcement runway</t>
        </is>
      </c>
    </row>
    <row r="14">
      <c r="A14" s="5" t="inlineStr">
        <is>
          <t>Total Addressable Market (TAM)</t>
        </is>
      </c>
      <c r="B14" s="6" t="n">
        <v>131000000000000</v>
      </c>
      <c r="C14" s="5" t="inlineStr">
        <is>
          <t>USD</t>
        </is>
      </c>
      <c r="D14" s="5" t="inlineStr">
        <is>
          <t>$131T Proven Liability</t>
        </is>
      </c>
    </row>
    <row r="15">
      <c r="A15" s="3" t="inlineStr">
        <is>
          <t>Investment Details</t>
        </is>
      </c>
    </row>
    <row r="16">
      <c r="A16" s="4" t="inlineStr">
        <is>
          <t>Metric</t>
        </is>
      </c>
      <c r="B16" s="4" t="inlineStr">
        <is>
          <t>Value</t>
        </is>
      </c>
      <c r="C16" s="4" t="inlineStr">
        <is>
          <t>Unit</t>
        </is>
      </c>
      <c r="D16" s="4" t="inlineStr">
        <is>
          <t>Source/Notes</t>
        </is>
      </c>
    </row>
    <row r="17">
      <c r="A17" s="5" t="inlineStr">
        <is>
          <t>Seed Raise</t>
        </is>
      </c>
      <c r="B17" s="6" t="n">
        <v>22000000</v>
      </c>
      <c r="C17" s="5" t="inlineStr">
        <is>
          <t>USD</t>
        </is>
      </c>
      <c r="D17" s="5" t="inlineStr"/>
    </row>
    <row r="18">
      <c r="A18" s="5" t="inlineStr">
        <is>
          <t>Pre-Money Valuation</t>
        </is>
      </c>
      <c r="B18" s="6" t="n">
        <v>7000000000</v>
      </c>
      <c r="C18" s="5" t="inlineStr">
        <is>
          <t>USD</t>
        </is>
      </c>
      <c r="D18" s="5" t="inlineStr"/>
    </row>
    <row r="19">
      <c r="A19" s="5" t="inlineStr">
        <is>
          <t>Equity Percentage</t>
        </is>
      </c>
      <c r="B19" s="9">
        <f>IFERROR(B17/B18,0)</f>
        <v/>
      </c>
      <c r="C19" s="5" t="inlineStr">
        <is>
          <t>%</t>
        </is>
      </c>
      <c r="D19" s="5" t="inlineStr">
        <is>
          <t>Calculated: Seed Raise / Pre-Money</t>
        </is>
      </c>
    </row>
    <row r="20">
      <c r="A20" s="5" t="inlineStr">
        <is>
          <t>Implied Value Per $1</t>
        </is>
      </c>
      <c r="B20" s="6">
        <f>IFERROR(B18/B17,0)</f>
        <v/>
      </c>
      <c r="C20" s="5" t="inlineStr">
        <is>
          <t>USD</t>
        </is>
      </c>
      <c r="D20" s="5" t="inlineStr">
        <is>
          <t>Pre-Money / Seed Raise</t>
        </is>
      </c>
    </row>
    <row r="21"/>
    <row r="22">
      <c r="A22" s="3" t="inlineStr">
        <is>
          <t>Use of Funds - 18 Month Runway</t>
        </is>
      </c>
    </row>
    <row r="23">
      <c r="A23" s="4" t="inlineStr">
        <is>
          <t>Category</t>
        </is>
      </c>
      <c r="B23" s="4" t="inlineStr">
        <is>
          <t>Amount</t>
        </is>
      </c>
      <c r="C23" s="4" t="inlineStr">
        <is>
          <t>% of Raise</t>
        </is>
      </c>
      <c r="D23" s="4" t="inlineStr">
        <is>
          <t>Justification</t>
        </is>
      </c>
    </row>
    <row r="24">
      <c r="A24" s="5" t="inlineStr">
        <is>
          <t>Legal &amp; Enforcement</t>
        </is>
      </c>
      <c r="B24" s="6" t="n">
        <v>7500000</v>
      </c>
      <c r="C24" s="9">
        <f>IFERROR(B24/$B$17,0)</f>
        <v/>
      </c>
      <c r="D24" s="5" t="inlineStr">
        <is>
          <t>Arbitral Swarm against defendants</t>
        </is>
      </c>
    </row>
    <row r="25">
      <c r="A25" s="5" t="inlineStr">
        <is>
          <t>Security Operations</t>
        </is>
      </c>
      <c r="B25" s="6" t="n">
        <v>5000000</v>
      </c>
      <c r="C25" s="9">
        <f>IFERROR(B25/$B$17,0)</f>
        <v/>
      </c>
      <c r="D25" s="5" t="inlineStr">
        <is>
          <t>State-level protection</t>
        </is>
      </c>
    </row>
    <row r="26">
      <c r="A26" s="5" t="inlineStr">
        <is>
          <t>Elite Core Team</t>
        </is>
      </c>
      <c r="B26" s="6" t="n">
        <v>3000000</v>
      </c>
      <c r="C26" s="9">
        <f>IFERROR(B26/$B$17,0)</f>
        <v/>
      </c>
      <c r="D26" s="5" t="inlineStr">
        <is>
          <t>AI engineers, legal strategists</t>
        </is>
      </c>
    </row>
    <row r="27">
      <c r="A27" s="5" t="inlineStr">
        <is>
          <t>AI Infrastructure</t>
        </is>
      </c>
      <c r="B27" s="6" t="n">
        <v>2000000</v>
      </c>
      <c r="C27" s="9">
        <f>IFERROR(B27/$B$17,0)</f>
        <v/>
      </c>
      <c r="D27" s="5" t="inlineStr">
        <is>
          <t>Cerberus compute, training</t>
        </is>
      </c>
    </row>
    <row r="28">
      <c r="A28" s="5" t="inlineStr">
        <is>
          <t>Contingency Reserve</t>
        </is>
      </c>
      <c r="B28" s="6" t="n">
        <v>4500000</v>
      </c>
      <c r="C28" s="9">
        <f>IFERROR(B28/$B$17,0)</f>
        <v/>
      </c>
      <c r="D28" s="5" t="inlineStr">
        <is>
          <t>Defense fund for counter-attacks</t>
        </is>
      </c>
    </row>
    <row r="29">
      <c r="A29" s="10" t="inlineStr">
        <is>
          <t>TOTAL</t>
        </is>
      </c>
      <c r="B29" s="11">
        <f>SUM(B24:B28)</f>
        <v/>
      </c>
      <c r="C29" s="12">
        <f>SUM(C24:C28)</f>
        <v/>
      </c>
    </row>
    <row r="30"/>
    <row r="31">
      <c r="A31" s="13" t="inlineStr">
        <is>
          <t>Native Coin Revenue Streams (REPAR Advantage)</t>
        </is>
      </c>
    </row>
    <row r="32">
      <c r="A32" s="14" t="inlineStr">
        <is>
          <t>Revenue Stream</t>
        </is>
      </c>
      <c r="B32" s="14" t="inlineStr">
        <is>
          <t>Year 1 Potential</t>
        </is>
      </c>
      <c r="C32" s="14" t="inlineStr">
        <is>
          <t>Year 3 Potential</t>
        </is>
      </c>
      <c r="D32" s="14" t="inlineStr">
        <is>
          <t>Description</t>
        </is>
      </c>
    </row>
    <row r="33">
      <c r="A33" s="5" t="inlineStr">
        <is>
          <t>Transaction Fees</t>
        </is>
      </c>
      <c r="B33" s="6" t="n">
        <v>500000000</v>
      </c>
      <c r="C33" s="6" t="n">
        <v>5000000000</v>
      </c>
      <c r="D33" s="5" t="inlineStr">
        <is>
          <t>All network gas in REPAR</t>
        </is>
      </c>
    </row>
    <row r="34">
      <c r="A34" s="5" t="inlineStr">
        <is>
          <t>Validator Economics</t>
        </is>
      </c>
      <c r="B34" s="6" t="n">
        <v>200000000</v>
      </c>
      <c r="C34" s="6" t="n">
        <v>2000000000</v>
      </c>
      <c r="D34" s="5" t="inlineStr">
        <is>
          <t>Staking + node licensing</t>
        </is>
      </c>
    </row>
    <row r="35">
      <c r="A35" s="5" t="inlineStr">
        <is>
          <t>Cross-Chain Bridges</t>
        </is>
      </c>
      <c r="B35" s="6" t="n">
        <v>100000000</v>
      </c>
      <c r="C35" s="6" t="n">
        <v>1000000000</v>
      </c>
      <c r="D35" s="5" t="inlineStr">
        <is>
          <t>Gateway monopoly fees</t>
        </is>
      </c>
    </row>
    <row r="36">
      <c r="A36" s="5" t="inlineStr">
        <is>
          <t>Justice Enforcement</t>
        </is>
      </c>
      <c r="B36" s="6" t="n">
        <v>10000000000</v>
      </c>
      <c r="C36" s="6" t="n">
        <v>100000000000</v>
      </c>
      <c r="D36" s="5" t="inlineStr">
        <is>
          <t>Settlement recovery</t>
        </is>
      </c>
    </row>
    <row r="37"/>
    <row r="38">
      <c r="A38" s="3" t="inlineStr">
        <is>
          <t>Return Projections - Native Coin Model</t>
        </is>
      </c>
    </row>
    <row r="39">
      <c r="A39" s="4" t="inlineStr">
        <is>
          <t>Scenario</t>
        </is>
      </c>
      <c r="B39" s="4" t="inlineStr">
        <is>
          <t>Year 1 MC</t>
        </is>
      </c>
      <c r="C39" s="4" t="inlineStr">
        <is>
          <t>Year 3 MC</t>
        </is>
      </c>
      <c r="D39" s="4" t="inlineStr">
        <is>
          <t>Return Multiple</t>
        </is>
      </c>
    </row>
    <row r="40">
      <c r="A40" s="5" t="inlineStr">
        <is>
          <t>Conservative</t>
        </is>
      </c>
      <c r="B40" s="6" t="n">
        <v>150000000000</v>
      </c>
      <c r="C40" s="6" t="n">
        <v>750000000000</v>
      </c>
      <c r="D40" s="15" t="n">
        <v>21</v>
      </c>
    </row>
    <row r="41">
      <c r="A41" s="5" t="inlineStr">
        <is>
          <t>Expected</t>
        </is>
      </c>
      <c r="B41" s="6" t="n">
        <v>250000000000</v>
      </c>
      <c r="C41" s="6" t="n">
        <v>1500000000000</v>
      </c>
      <c r="D41" s="15" t="n">
        <v>43</v>
      </c>
    </row>
    <row r="42">
      <c r="A42" s="5" t="inlineStr">
        <is>
          <t>Aggressive</t>
        </is>
      </c>
      <c r="B42" s="6" t="n">
        <v>400000000000</v>
      </c>
      <c r="C42" s="6" t="n">
        <v>3500000000000</v>
      </c>
      <c r="D42" s="15" t="n">
        <v>50</v>
      </c>
    </row>
    <row r="43">
      <c r="A43" s="5" t="inlineStr">
        <is>
          <t>Paradigm Shift</t>
        </is>
      </c>
      <c r="B43" s="6" t="n">
        <v>600000000000</v>
      </c>
      <c r="C43" s="6" t="n">
        <v>7000000000000</v>
      </c>
      <c r="D43" s="15" t="n">
        <v>100</v>
      </c>
    </row>
    <row r="44"/>
    <row r="45">
      <c r="A45" s="3" t="inlineStr">
        <is>
          <t>Comparable Analysis - Native Coin vs Token</t>
        </is>
      </c>
    </row>
    <row r="46">
      <c r="A46" s="4" t="inlineStr">
        <is>
          <t>Protocol</t>
        </is>
      </c>
      <c r="B46" s="4" t="inlineStr">
        <is>
          <t>Type</t>
        </is>
      </c>
      <c r="C46" s="4" t="inlineStr">
        <is>
          <t>Function</t>
        </is>
      </c>
      <c r="D46" s="4" t="inlineStr">
        <is>
          <t>Market Cap</t>
        </is>
      </c>
      <c r="E46" s="4" t="inlineStr">
        <is>
          <t>TAM</t>
        </is>
      </c>
    </row>
    <row r="47">
      <c r="A47" s="16" t="inlineStr">
        <is>
          <t>Ethereum</t>
        </is>
      </c>
      <c r="B47" s="16" t="inlineStr">
        <is>
          <t>Native Coin</t>
        </is>
      </c>
      <c r="C47" s="16" t="inlineStr">
        <is>
          <t>Smart Contracts</t>
        </is>
      </c>
      <c r="D47" s="17" t="n">
        <v>220000000000</v>
      </c>
      <c r="E47" s="17" t="n">
        <v>10000000000000</v>
      </c>
    </row>
    <row r="48">
      <c r="A48" s="5" t="inlineStr">
        <is>
          <t>Chainlink</t>
        </is>
      </c>
      <c r="B48" s="5" t="inlineStr">
        <is>
          <t>Token</t>
        </is>
      </c>
      <c r="C48" s="5" t="inlineStr">
        <is>
          <t>Oracle</t>
        </is>
      </c>
      <c r="D48" s="6" t="n">
        <v>8000000000</v>
      </c>
      <c r="E48" s="6" t="n">
        <v>1000000000000</v>
      </c>
    </row>
    <row r="49">
      <c r="A49" s="16" t="inlineStr">
        <is>
          <t>Cosmos</t>
        </is>
      </c>
      <c r="B49" s="16" t="inlineStr">
        <is>
          <t>Native Coin</t>
        </is>
      </c>
      <c r="C49" s="16" t="inlineStr">
        <is>
          <t>Interoperability</t>
        </is>
      </c>
      <c r="D49" s="17" t="n">
        <v>2500000000</v>
      </c>
      <c r="E49" s="17" t="n">
        <v>5000000000000</v>
      </c>
    </row>
    <row r="50">
      <c r="A50" s="16" t="inlineStr">
        <is>
          <t>Aequitas</t>
        </is>
      </c>
      <c r="B50" s="16" t="inlineStr">
        <is>
          <t>Native Coin</t>
        </is>
      </c>
      <c r="C50" s="16" t="inlineStr">
        <is>
          <t>AI Justice</t>
        </is>
      </c>
      <c r="D50" s="17" t="n">
        <v>7000000000</v>
      </c>
      <c r="E50" s="17" t="n">
        <v>131000000000000</v>
      </c>
    </row>
    <row r="51"/>
    <row r="52">
      <c r="A52" s="3" t="inlineStr">
        <is>
          <t>Sensitivity Analysis - Collection Rate vs Returns</t>
        </is>
      </c>
    </row>
    <row r="53">
      <c r="A53" s="4" t="inlineStr">
        <is>
          <t>Collection Rate (%)</t>
        </is>
      </c>
      <c r="B53" s="4" t="inlineStr">
        <is>
          <t>Recovered Amount</t>
        </is>
      </c>
      <c r="C53" s="4" t="inlineStr">
        <is>
          <t>Return Multiple (Est.)</t>
        </is>
      </c>
    </row>
    <row r="54">
      <c r="A54" s="9" t="n">
        <v>0.0001</v>
      </c>
      <c r="B54" s="6">
        <f>A54*B14</f>
        <v/>
      </c>
      <c r="C54" s="15">
        <f>IFERROR((A54/0.0005)*29,0)</f>
        <v/>
      </c>
    </row>
    <row r="55">
      <c r="A55" s="9" t="n">
        <v>0.0005</v>
      </c>
      <c r="B55" s="6">
        <f>A55*B14</f>
        <v/>
      </c>
      <c r="C55" s="15">
        <f>IFERROR((A55/0.0005)*29,0)</f>
        <v/>
      </c>
    </row>
    <row r="56">
      <c r="A56" s="9" t="n">
        <v>0.001</v>
      </c>
      <c r="B56" s="6">
        <f>A56*B14</f>
        <v/>
      </c>
      <c r="C56" s="15">
        <f>IFERROR((A56/0.0005)*29,0)</f>
        <v/>
      </c>
    </row>
    <row r="57">
      <c r="A57" s="9" t="n">
        <v>0.005</v>
      </c>
      <c r="B57" s="6">
        <f>A57*B14</f>
        <v/>
      </c>
      <c r="C57" s="15">
        <f>IFERROR((A57/0.0005)*29,0)</f>
        <v/>
      </c>
    </row>
    <row r="58">
      <c r="A58" s="9" t="n">
        <v>0.01</v>
      </c>
      <c r="B58" s="6">
        <f>A58*B14</f>
        <v/>
      </c>
      <c r="C58" s="15">
        <f>IFERROR((A58/0.0005)*29,0)</f>
        <v/>
      </c>
    </row>
    <row r="59">
      <c r="A59" s="9" t="n">
        <v>0.05</v>
      </c>
      <c r="B59" s="6">
        <f>A59*B14</f>
        <v/>
      </c>
      <c r="C59" s="15">
        <f>IFERROR((A59/0.0005)*29,0)</f>
        <v/>
      </c>
    </row>
  </sheetData>
  <mergeCells count="9">
    <mergeCell ref="A4:E4"/>
    <mergeCell ref="A38:E38"/>
    <mergeCell ref="A2:E2"/>
    <mergeCell ref="A15:E15"/>
    <mergeCell ref="A52:E52"/>
    <mergeCell ref="A1:E1"/>
    <mergeCell ref="A45:E45"/>
    <mergeCell ref="A31:E31"/>
    <mergeCell ref="A22:E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42" customWidth="1" min="1" max="1"/>
    <col width="62.4" customWidth="1" min="2" max="2"/>
    <col width="62.4" customWidth="1" min="3" max="3"/>
    <col width="36" customWidth="1" min="4" max="4"/>
    <col width="2.4" customWidth="1" min="5" max="5"/>
  </cols>
  <sheetData>
    <row r="1">
      <c r="A1" s="1" t="inlineStr">
        <is>
          <t>AEQUITAS PROTOCOL - CALCULATIONS</t>
        </is>
      </c>
    </row>
    <row r="2"/>
    <row r="3">
      <c r="A3" s="3" t="inlineStr">
        <is>
          <t>Investment Ratios</t>
        </is>
      </c>
    </row>
    <row r="4">
      <c r="A4" s="4" t="inlineStr">
        <is>
          <t>Metric</t>
        </is>
      </c>
      <c r="B4" s="4" t="inlineStr">
        <is>
          <t>Value</t>
        </is>
      </c>
      <c r="C4" s="4" t="inlineStr">
        <is>
          <t>Formula</t>
        </is>
      </c>
      <c r="D4" s="4" t="inlineStr">
        <is>
          <t>Notes</t>
        </is>
      </c>
    </row>
    <row r="5">
      <c r="A5" s="5" t="inlineStr">
        <is>
          <t>Seed Raise</t>
        </is>
      </c>
      <c r="B5" s="6">
        <f>Inputs!B17</f>
        <v/>
      </c>
      <c r="C5" s="5" t="inlineStr">
        <is>
          <t>Inputs!B17</t>
        </is>
      </c>
      <c r="D5" s="5" t="inlineStr">
        <is>
          <t>Direct from Inputs</t>
        </is>
      </c>
    </row>
    <row r="6">
      <c r="A6" s="5" t="inlineStr">
        <is>
          <t>Pre-Money Valuation</t>
        </is>
      </c>
      <c r="B6" s="6">
        <f>Inputs!B18</f>
        <v/>
      </c>
      <c r="C6" s="5" t="inlineStr">
        <is>
          <t>Inputs!B18</t>
        </is>
      </c>
      <c r="D6" s="5" t="inlineStr">
        <is>
          <t>Direct from Inputs</t>
        </is>
      </c>
    </row>
    <row r="7">
      <c r="A7" s="5" t="inlineStr">
        <is>
          <t>Equity Percentage (Calculated)</t>
        </is>
      </c>
      <c r="B7" s="9">
        <f>IFERROR(B5/B6,0)</f>
        <v/>
      </c>
      <c r="C7" s="5" t="inlineStr">
        <is>
          <t>Seed Raise / Pre-Money Valuation</t>
        </is>
      </c>
      <c r="D7" s="5" t="inlineStr">
        <is>
          <t>Calculated from Inputs</t>
        </is>
      </c>
    </row>
    <row r="8">
      <c r="A8" s="5" t="inlineStr">
        <is>
          <t>Implied Value Per $1 (Calculated)</t>
        </is>
      </c>
      <c r="B8" s="6">
        <f>IFERROR(B7/B6,0)</f>
        <v/>
      </c>
      <c r="C8" s="5" t="inlineStr">
        <is>
          <t>Pre-Money Valuation / Seed Raise</t>
        </is>
      </c>
      <c r="D8" s="5" t="inlineStr">
        <is>
          <t>Calculated from Inputs</t>
        </is>
      </c>
    </row>
    <row r="9"/>
    <row r="10">
      <c r="A10" s="3" t="inlineStr">
        <is>
          <t>Use of Funds Summary</t>
        </is>
      </c>
    </row>
    <row r="11">
      <c r="A11" s="4" t="inlineStr">
        <is>
          <t>Category</t>
        </is>
      </c>
      <c r="B11" s="4" t="inlineStr">
        <is>
          <t>Amount</t>
        </is>
      </c>
      <c r="C11" s="4" t="inlineStr">
        <is>
          <t>% of Total Raise</t>
        </is>
      </c>
      <c r="D11" s="4" t="inlineStr">
        <is>
          <t>Notes</t>
        </is>
      </c>
    </row>
    <row r="12">
      <c r="A12" s="5">
        <f>Inputs!A24</f>
        <v/>
      </c>
      <c r="B12" s="6">
        <f>Inputs!B24</f>
        <v/>
      </c>
      <c r="C12" s="9">
        <f>Inputs!C24</f>
        <v/>
      </c>
      <c r="D12" s="5">
        <f>Inputs!D24</f>
        <v/>
      </c>
    </row>
    <row r="13">
      <c r="A13" s="5">
        <f>Inputs!A25</f>
        <v/>
      </c>
      <c r="B13" s="6">
        <f>Inputs!B25</f>
        <v/>
      </c>
      <c r="C13" s="9">
        <f>Inputs!C25</f>
        <v/>
      </c>
      <c r="D13" s="5">
        <f>Inputs!D25</f>
        <v/>
      </c>
    </row>
    <row r="14">
      <c r="A14" s="5">
        <f>Inputs!A26</f>
        <v/>
      </c>
      <c r="B14" s="6">
        <f>Inputs!B26</f>
        <v/>
      </c>
      <c r="C14" s="9">
        <f>Inputs!C26</f>
        <v/>
      </c>
      <c r="D14" s="5">
        <f>Inputs!D26</f>
        <v/>
      </c>
    </row>
    <row r="15">
      <c r="A15" s="5">
        <f>Inputs!A27</f>
        <v/>
      </c>
      <c r="B15" s="6">
        <f>Inputs!B27</f>
        <v/>
      </c>
      <c r="C15" s="9">
        <f>Inputs!C27</f>
        <v/>
      </c>
      <c r="D15" s="5">
        <f>Inputs!D27</f>
        <v/>
      </c>
    </row>
    <row r="16">
      <c r="A16" s="5">
        <f>Inputs!A28</f>
        <v/>
      </c>
      <c r="B16" s="6">
        <f>Inputs!B28</f>
        <v/>
      </c>
      <c r="C16" s="9">
        <f>Inputs!C28</f>
        <v/>
      </c>
      <c r="D16" s="5">
        <f>Inputs!D28</f>
        <v/>
      </c>
    </row>
    <row r="17">
      <c r="A17" s="10" t="inlineStr">
        <is>
          <t>TOTAL</t>
        </is>
      </c>
      <c r="B17" s="11">
        <f>SUM(B12:B16)</f>
        <v/>
      </c>
      <c r="C17" s="12">
        <f>SUM(C12:C16)</f>
        <v/>
      </c>
    </row>
    <row r="18"/>
    <row r="19">
      <c r="A19" s="3" t="inlineStr">
        <is>
          <t>Revenue Projections Summary</t>
        </is>
      </c>
    </row>
    <row r="20">
      <c r="A20" s="4" t="inlineStr">
        <is>
          <t>Metric</t>
        </is>
      </c>
      <c r="B20" s="4" t="inlineStr">
        <is>
          <t>Year 1 Total</t>
        </is>
      </c>
      <c r="C20" s="4" t="inlineStr">
        <is>
          <t>Year 3 Total</t>
        </is>
      </c>
      <c r="D20" s="4" t="inlineStr">
        <is>
          <t>Growth (Y1 to Y3)</t>
        </is>
      </c>
    </row>
    <row r="21">
      <c r="A21" s="5">
        <f>Inputs!A33</f>
        <v/>
      </c>
      <c r="B21" s="6">
        <f>Inputs!B33</f>
        <v/>
      </c>
      <c r="C21" s="6">
        <f>Inputs!C33</f>
        <v/>
      </c>
      <c r="D21" s="9">
        <f>IFERROR((C21/B21)-1,0)</f>
        <v/>
      </c>
    </row>
    <row r="22">
      <c r="A22" s="5">
        <f>Inputs!A34</f>
        <v/>
      </c>
      <c r="B22" s="6">
        <f>Inputs!B34</f>
        <v/>
      </c>
      <c r="C22" s="6">
        <f>Inputs!C34</f>
        <v/>
      </c>
      <c r="D22" s="9">
        <f>IFERROR((C22/B22)-1,0)</f>
        <v/>
      </c>
    </row>
    <row r="23">
      <c r="A23" s="5">
        <f>Inputs!A35</f>
        <v/>
      </c>
      <c r="B23" s="6">
        <f>Inputs!B35</f>
        <v/>
      </c>
      <c r="C23" s="6">
        <f>Inputs!C35</f>
        <v/>
      </c>
      <c r="D23" s="9">
        <f>IFERROR((C23/B23)-1,0)</f>
        <v/>
      </c>
    </row>
    <row r="24">
      <c r="A24" s="5">
        <f>Inputs!A36</f>
        <v/>
      </c>
      <c r="B24" s="6">
        <f>Inputs!B36</f>
        <v/>
      </c>
      <c r="C24" s="6">
        <f>Inputs!C36</f>
        <v/>
      </c>
      <c r="D24" s="9">
        <f>IFERROR((C24/B24)-1,0)</f>
        <v/>
      </c>
    </row>
    <row r="25">
      <c r="A25" s="10" t="inlineStr">
        <is>
          <t>TOTAL</t>
        </is>
      </c>
      <c r="B25" s="11">
        <f>SUM(B21:B24)</f>
        <v/>
      </c>
      <c r="C25" s="11">
        <f>SUM(C21:C24)</f>
        <v/>
      </c>
      <c r="D25" s="12">
        <f>IFERROR((C25/B25)-1,0)</f>
        <v/>
      </c>
    </row>
    <row r="26"/>
    <row r="27">
      <c r="A27" s="3" t="inlineStr">
        <is>
          <t>Return Analysis</t>
        </is>
      </c>
    </row>
    <row r="28">
      <c r="A28" s="4" t="inlineStr">
        <is>
          <t>Scenario</t>
        </is>
      </c>
      <c r="B28" s="4" t="inlineStr">
        <is>
          <t>Equity Value (Y1)</t>
        </is>
      </c>
      <c r="C28" s="4" t="inlineStr">
        <is>
          <t>Equity Value (Y3)</t>
        </is>
      </c>
      <c r="D28" s="4" t="inlineStr">
        <is>
          <t>Return Multiple (Calculated)</t>
        </is>
      </c>
    </row>
    <row r="29">
      <c r="A29" s="5">
        <f>Inputs!A40</f>
        <v/>
      </c>
      <c r="B29" s="6">
        <f>IFERROR((Inputs!B40/Inputs!$B$18)*Inputs!$B$17,0)</f>
        <v/>
      </c>
      <c r="C29" s="6">
        <f>IFERROR((Inputs!C40/Inputs!$B$18)*Inputs!$B$17,0)</f>
        <v/>
      </c>
      <c r="D29" s="18">
        <f>IFERROR(C29/Inputs!$B$17,0)</f>
        <v/>
      </c>
    </row>
    <row r="30">
      <c r="A30" s="5">
        <f>Inputs!A41</f>
        <v/>
      </c>
      <c r="B30" s="6">
        <f>IFERROR((Inputs!B41/Inputs!$B$18)*Inputs!$B$17,0)</f>
        <v/>
      </c>
      <c r="C30" s="6">
        <f>IFERROR((Inputs!C41/Inputs!$B$18)*Inputs!$B$17,0)</f>
        <v/>
      </c>
      <c r="D30" s="18">
        <f>IFERROR(C30/Inputs!$B$17,0)</f>
        <v/>
      </c>
    </row>
    <row r="31">
      <c r="A31" s="5">
        <f>Inputs!A42</f>
        <v/>
      </c>
      <c r="B31" s="6">
        <f>IFERROR((Inputs!B42/Inputs!$B$18)*Inputs!$B$17,0)</f>
        <v/>
      </c>
      <c r="C31" s="6">
        <f>IFERROR((Inputs!C42/Inputs!$B$18)*Inputs!$B$17,0)</f>
        <v/>
      </c>
      <c r="D31" s="18">
        <f>IFERROR(C31/Inputs!$B$17,0)</f>
        <v/>
      </c>
    </row>
    <row r="32">
      <c r="A32" s="5">
        <f>Inputs!A43</f>
        <v/>
      </c>
      <c r="B32" s="6">
        <f>IFERROR((Inputs!B43/Inputs!$B$18)*Inputs!$B$17,0)</f>
        <v/>
      </c>
      <c r="C32" s="6">
        <f>IFERROR((Inputs!C43/Inputs!$B$18)*Inputs!$B$17,0)</f>
        <v/>
      </c>
      <c r="D32" s="18">
        <f>IFERROR(C32/Inputs!$B$17,0)</f>
        <v/>
      </c>
    </row>
  </sheetData>
  <mergeCells count="5">
    <mergeCell ref="A10:E10"/>
    <mergeCell ref="A19:E19"/>
    <mergeCell ref="A1:E1"/>
    <mergeCell ref="A27:E27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cols>
    <col width="49.2" customWidth="1" min="1" max="1"/>
    <col width="21.6" customWidth="1" min="2" max="2"/>
    <col width="6" customWidth="1" min="3" max="3"/>
    <col width="21.6" customWidth="1" min="4" max="4"/>
    <col width="2.4" customWidth="1" min="5" max="5"/>
    <col width="34.8" customWidth="1" min="6" max="6"/>
    <col width="64.8" customWidth="1" min="7" max="7"/>
    <col width="2.4" customWidth="1" min="8" max="8"/>
  </cols>
  <sheetData>
    <row r="1">
      <c r="A1" s="19" t="inlineStr">
        <is>
          <t>AEQUITAS PROTOCOL - EXECUTIVE DASHBOARD</t>
        </is>
      </c>
    </row>
    <row r="2"/>
    <row r="3">
      <c r="A3" s="3" t="inlineStr">
        <is>
          <t>Key Performance Indicators</t>
        </is>
      </c>
      <c r="F3" s="3" t="inlineStr">
        <is>
          <t>Scenario Analysis</t>
        </is>
      </c>
    </row>
    <row r="4">
      <c r="A4" s="4" t="n"/>
      <c r="B4" s="4" t="n"/>
      <c r="C4" s="4" t="n"/>
      <c r="D4" s="4" t="n"/>
      <c r="F4" s="20" t="inlineStr">
        <is>
          <t>Select Scenario:</t>
        </is>
      </c>
      <c r="G4" s="21" t="inlineStr">
        <is>
          <t>Expected</t>
        </is>
      </c>
    </row>
    <row r="5">
      <c r="A5" s="5" t="inlineStr">
        <is>
          <t>Seed Raise</t>
        </is>
      </c>
      <c r="B5" s="6">
        <f>Inputs!B17</f>
        <v/>
      </c>
      <c r="C5" s="5" t="inlineStr">
        <is>
          <t>USD</t>
        </is>
      </c>
      <c r="D5" s="5" t="inlineStr">
        <is>
          <t>Achieved</t>
        </is>
      </c>
      <c r="F5" s="20" t="inlineStr">
        <is>
          <t>Selected Year 1 MC:</t>
        </is>
      </c>
      <c r="G5" s="6">
        <f>IFERROR(VLOOKUP(G4,Inputs!A40:D43,2,FALSE),0)</f>
        <v/>
      </c>
    </row>
    <row r="6">
      <c r="A6" s="5" t="inlineStr">
        <is>
          <t>Pre-Money Valuation</t>
        </is>
      </c>
      <c r="B6" s="6">
        <f>Inputs!B18</f>
        <v/>
      </c>
      <c r="C6" s="5" t="inlineStr">
        <is>
          <t>USD</t>
        </is>
      </c>
      <c r="D6" s="5" t="inlineStr">
        <is>
          <t>Confirmed</t>
        </is>
      </c>
      <c r="F6" s="20" t="inlineStr">
        <is>
          <t>Selected Year 3 MC:</t>
        </is>
      </c>
      <c r="G6" s="6">
        <f>IFERROR(VLOOKUP(G4,Inputs!A40:D43,3,FALSE),0)</f>
        <v/>
      </c>
    </row>
    <row r="7">
      <c r="A7" s="5" t="inlineStr">
        <is>
          <t>Equity Percentage</t>
        </is>
      </c>
      <c r="B7" s="9">
        <f>Calculations!B6</f>
        <v/>
      </c>
      <c r="C7" s="5" t="inlineStr">
        <is>
          <t>%</t>
        </is>
      </c>
      <c r="D7" s="5" t="inlineStr">
        <is>
          <t>Dilution</t>
        </is>
      </c>
      <c r="F7" s="20" t="inlineStr">
        <is>
          <t>Calculated Return Multiple:</t>
        </is>
      </c>
      <c r="G7" s="18">
        <f>IFERROR(VLOOKUP(G4,Calculations!A32:D35,4,FALSE),0)</f>
        <v/>
      </c>
    </row>
    <row r="8">
      <c r="A8" s="5" t="inlineStr">
        <is>
          <t>Operational War Chest</t>
        </is>
      </c>
      <c r="B8" s="6">
        <f>Inputs!B11</f>
        <v/>
      </c>
      <c r="C8" s="5" t="inlineStr">
        <is>
          <t>USD</t>
        </is>
      </c>
      <c r="D8" s="5" t="inlineStr">
        <is>
          <t>18-Month Runway</t>
        </is>
      </c>
    </row>
    <row r="9">
      <c r="A9" s="5" t="inlineStr">
        <is>
          <t>Total Addressable Market (TAM)</t>
        </is>
      </c>
      <c r="B9" s="6">
        <f>Inputs!B14</f>
        <v/>
      </c>
      <c r="C9" s="5" t="inlineStr">
        <is>
          <t>USD</t>
        </is>
      </c>
      <c r="D9" s="5" t="inlineStr">
        <is>
          <t>Proven Liability</t>
        </is>
      </c>
    </row>
    <row r="10"/>
    <row r="11"/>
    <row r="12">
      <c r="A12" s="22" t="inlineStr">
        <is>
          <t>Use of Funds Distribution</t>
        </is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>
      <c r="A30" s="22" t="inlineStr">
        <is>
          <t>Revenue Projections (Y1 vs Y3)</t>
        </is>
      </c>
    </row>
  </sheetData>
  <mergeCells count="5">
    <mergeCell ref="A12:D12"/>
    <mergeCell ref="A3:D3"/>
    <mergeCell ref="A30:D30"/>
    <mergeCell ref="A1:H1"/>
    <mergeCell ref="F3:H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2025-10-21T18:21:32Z</dcterms:created>
  <dcterms:modified xmlns:dcterms="http://purl.org/dc/terms/" xmlns:xsi="http://www.w3.org/2001/XMLSchema-instance" xsi:type="dcterms:W3CDTF">2025-10-21T18:21:32Z</dcterms:modified>
</cp:coreProperties>
</file>