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puts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Output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$#,##0"/>
    <numFmt numFmtId="165" formatCode="0.000%"/>
    <numFmt numFmtId="166" formatCode="0.0%"/>
    <numFmt numFmtId="167" formatCode="0x"/>
    <numFmt numFmtId="168" formatCode="0.0x"/>
  </numFmts>
  <fonts count="8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</font>
    <font>
      <i val="1"/>
    </font>
    <font>
      <b val="1"/>
      <sz val="14"/>
    </font>
    <font>
      <b val="1"/>
      <color rgb="00FF0000"/>
    </font>
    <font>
      <i val="1"/>
      <sz val="10"/>
    </font>
  </fonts>
  <fills count="3">
    <fill>
      <patternFill/>
    </fill>
    <fill>
      <patternFill patternType="gray125"/>
    </fill>
    <fill>
      <patternFill patternType="solid">
        <fgColor rgb="00D9E1F2"/>
        <bgColor rgb="00D9E1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2" fillId="2" borderId="1" pivotButton="0" quotePrefix="0" xfId="0"/>
    <xf numFmtId="0" fontId="0" fillId="0" borderId="1" pivotButton="0" quotePrefix="0" xfId="0"/>
    <xf numFmtId="164" fontId="0" fillId="0" borderId="1" pivotButton="0" quotePrefix="0" xfId="0"/>
    <xf numFmtId="165" fontId="0" fillId="0" borderId="1" pivotButton="0" quotePrefix="0" xfId="0"/>
    <xf numFmtId="166" fontId="0" fillId="0" borderId="1" pivotButton="0" quotePrefix="0" xfId="0"/>
    <xf numFmtId="0" fontId="3" fillId="0" borderId="1" pivotButton="0" quotePrefix="0" xfId="0"/>
    <xf numFmtId="164" fontId="3" fillId="0" borderId="1" pivotButton="0" quotePrefix="0" xfId="0"/>
    <xf numFmtId="166" fontId="3" fillId="0" borderId="1" pivotButton="0" quotePrefix="0" xfId="0"/>
    <xf numFmtId="167" fontId="0" fillId="0" borderId="1" pivotButton="0" quotePrefix="0" xfId="0"/>
    <xf numFmtId="0" fontId="4" fillId="0" borderId="1" pivotButton="0" quotePrefix="0" xfId="0"/>
    <xf numFmtId="168" fontId="0" fillId="0" borderId="1" pivotButton="0" quotePrefix="0" xfId="0"/>
    <xf numFmtId="0" fontId="5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1" pivotButton="0" quotePrefix="0" xfId="0"/>
    <xf numFmtId="0" fontId="7" fillId="0" borderId="0" pivotButton="0" quotePrefix="0" xfId="0"/>
    <xf numFmtId="168" fontId="3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49" customWidth="1" min="1" max="1"/>
    <col width="15" customWidth="1" min="2" max="2"/>
    <col width="15" customWidth="1" min="3" max="3"/>
    <col width="46" customWidth="1" min="4" max="4"/>
    <col width="32" customWidth="1" min="5" max="5"/>
  </cols>
  <sheetData>
    <row r="1">
      <c r="A1" s="1" t="inlineStr">
        <is>
          <t>AEQUITAS PROTOCOL - FINANCIAL INPUTS</t>
        </is>
      </c>
    </row>
    <row r="2"/>
    <row r="3">
      <c r="A3" s="2" t="inlineStr">
        <is>
          <t>Key Financial Metrics</t>
        </is>
      </c>
    </row>
    <row r="4">
      <c r="A4" s="3" t="inlineStr">
        <is>
          <t>Metric</t>
        </is>
      </c>
      <c r="B4" s="3" t="inlineStr">
        <is>
          <t>Value</t>
        </is>
      </c>
      <c r="C4" s="3" t="inlineStr">
        <is>
          <t>Unit</t>
        </is>
      </c>
      <c r="D4" s="3" t="inlineStr">
        <is>
          <t>Source/Notes</t>
        </is>
      </c>
    </row>
    <row r="5">
      <c r="A5" s="4" t="inlineStr">
        <is>
          <t>Development Cost</t>
        </is>
      </c>
      <c r="B5" s="5" t="n">
        <v>28000000</v>
      </c>
      <c r="C5" s="4" t="inlineStr">
        <is>
          <t>USD</t>
        </is>
      </c>
      <c r="D5" s="4" t="inlineStr">
        <is>
          <t>Tri-Agent Validated Consensus</t>
        </is>
      </c>
    </row>
    <row r="6">
      <c r="A6" s="4" t="inlineStr">
        <is>
          <t>Pre-Launch Valuation</t>
        </is>
      </c>
      <c r="B6" s="5" t="n">
        <v>7000000000</v>
      </c>
      <c r="C6" s="4" t="inlineStr">
        <is>
          <t>USD</t>
        </is>
      </c>
      <c r="D6" s="4" t="inlineStr">
        <is>
          <t>Tri-Agent Validated Consensus</t>
        </is>
      </c>
    </row>
    <row r="7">
      <c r="A7" s="4" t="inlineStr">
        <is>
          <t>After-Launch (Y1) Valuation</t>
        </is>
      </c>
      <c r="B7" s="5" t="n">
        <v>200000000000</v>
      </c>
      <c r="C7" s="4" t="inlineStr">
        <is>
          <t>USD</t>
        </is>
      </c>
      <c r="D7" s="4" t="inlineStr">
        <is>
          <t>Tri-Agent Validated Consensus</t>
        </is>
      </c>
    </row>
    <row r="8">
      <c r="A8" s="4" t="inlineStr">
        <is>
          <t>Operational War Chest</t>
        </is>
      </c>
      <c r="B8" s="5" t="n">
        <v>22000000</v>
      </c>
      <c r="C8" s="4" t="inlineStr">
        <is>
          <t>USD</t>
        </is>
      </c>
      <c r="D8" s="4" t="inlineStr">
        <is>
          <t>Tri-Agent Validated Consensus</t>
        </is>
      </c>
    </row>
    <row r="9"/>
    <row r="10">
      <c r="A10" s="2" t="inlineStr">
        <is>
          <t>Investment Details</t>
        </is>
      </c>
    </row>
    <row r="11">
      <c r="A11" s="3" t="inlineStr">
        <is>
          <t>Metric</t>
        </is>
      </c>
      <c r="B11" s="3" t="inlineStr">
        <is>
          <t>Value</t>
        </is>
      </c>
      <c r="C11" s="3" t="inlineStr">
        <is>
          <t>Unit</t>
        </is>
      </c>
      <c r="D11" s="3" t="inlineStr">
        <is>
          <t>Source/Notes</t>
        </is>
      </c>
    </row>
    <row r="12">
      <c r="A12" s="4" t="inlineStr">
        <is>
          <t>Seed Raise</t>
        </is>
      </c>
      <c r="B12" s="5" t="n">
        <v>22000000</v>
      </c>
      <c r="C12" s="4" t="inlineStr">
        <is>
          <t>USD</t>
        </is>
      </c>
      <c r="D12" s="4" t="inlineStr"/>
    </row>
    <row r="13">
      <c r="A13" s="4" t="inlineStr">
        <is>
          <t>Pre-Money Valuation</t>
        </is>
      </c>
      <c r="B13" s="5" t="n">
        <v>7000000000</v>
      </c>
      <c r="C13" s="4" t="inlineStr">
        <is>
          <t>USD</t>
        </is>
      </c>
      <c r="D13" s="4" t="inlineStr"/>
    </row>
    <row r="14">
      <c r="A14" s="4" t="inlineStr">
        <is>
          <t>Equity Percentage</t>
        </is>
      </c>
      <c r="B14" s="6" t="n">
        <v>0.00314</v>
      </c>
      <c r="C14" s="4" t="inlineStr">
        <is>
          <t>%</t>
        </is>
      </c>
      <c r="D14" s="4" t="inlineStr">
        <is>
          <t>Calculated: Seed Raise / Pre-Money Valuation</t>
        </is>
      </c>
    </row>
    <row r="15"/>
    <row r="16">
      <c r="A16" s="2" t="inlineStr">
        <is>
          <t>Use of Funds - 18 Month Runway</t>
        </is>
      </c>
    </row>
    <row r="17">
      <c r="A17" s="3" t="inlineStr">
        <is>
          <t>Category</t>
        </is>
      </c>
      <c r="B17" s="3" t="inlineStr">
        <is>
          <t>Amount</t>
        </is>
      </c>
      <c r="C17" s="3" t="inlineStr">
        <is>
          <t>% of Raise</t>
        </is>
      </c>
      <c r="D17" s="3" t="inlineStr">
        <is>
          <t>Justification</t>
        </is>
      </c>
    </row>
    <row r="18">
      <c r="A18" s="4" t="inlineStr">
        <is>
          <t>Legal &amp; Enforcement</t>
        </is>
      </c>
      <c r="B18" s="5" t="n">
        <v>7500000</v>
      </c>
      <c r="C18" s="7" t="n">
        <v>0.341</v>
      </c>
      <c r="D18" s="4" t="inlineStr">
        <is>
          <t>'Arbitral Swarm' against initial defendants</t>
        </is>
      </c>
    </row>
    <row r="19">
      <c r="A19" s="4" t="inlineStr">
        <is>
          <t>Security Operations</t>
        </is>
      </c>
      <c r="B19" s="5" t="n">
        <v>5000000</v>
      </c>
      <c r="C19" s="7" t="n">
        <v>0.227</v>
      </c>
      <c r="D19" s="4" t="inlineStr">
        <is>
          <t>State-level physical/digital protection</t>
        </is>
      </c>
    </row>
    <row r="20">
      <c r="A20" s="4" t="inlineStr">
        <is>
          <t>Elite Core Team</t>
        </is>
      </c>
      <c r="B20" s="5" t="n">
        <v>3000000</v>
      </c>
      <c r="C20" s="7" t="n">
        <v>0.136</v>
      </c>
      <c r="D20" s="4" t="inlineStr">
        <is>
          <t>AI engineers, legal strategists, ops</t>
        </is>
      </c>
    </row>
    <row r="21">
      <c r="A21" s="4" t="inlineStr">
        <is>
          <t>AI Infrastructure</t>
        </is>
      </c>
      <c r="B21" s="5" t="n">
        <v>2000000</v>
      </c>
      <c r="C21" s="7" t="n">
        <v>0.091</v>
      </c>
      <c r="D21" s="4" t="inlineStr">
        <is>
          <t>Cerberus Auditor compute, training, data</t>
        </is>
      </c>
    </row>
    <row r="22">
      <c r="A22" s="4" t="inlineStr">
        <is>
          <t>Contingency Reserve</t>
        </is>
      </c>
      <c r="B22" s="5" t="n">
        <v>4500000</v>
      </c>
      <c r="C22" s="7" t="n">
        <v>0.205</v>
      </c>
      <c r="D22" s="4" t="inlineStr">
        <is>
          <t>Counter-attack defense, legal surprises</t>
        </is>
      </c>
    </row>
    <row r="23">
      <c r="A23" s="8" t="inlineStr">
        <is>
          <t>TOTAL</t>
        </is>
      </c>
      <c r="B23" s="9">
        <f>SUM(B18:B22)</f>
        <v/>
      </c>
      <c r="C23" s="10">
        <f>SUM(C18:C22)</f>
        <v/>
      </c>
    </row>
    <row r="24"/>
    <row r="25">
      <c r="A25" s="2" t="inlineStr">
        <is>
          <t>Return Projections - Conservative to Aggressive</t>
        </is>
      </c>
    </row>
    <row r="26">
      <c r="A26" s="3" t="inlineStr">
        <is>
          <t>Scenario</t>
        </is>
      </c>
      <c r="B26" s="3" t="inlineStr">
        <is>
          <t>Year 1 MC</t>
        </is>
      </c>
      <c r="C26" s="3" t="inlineStr">
        <is>
          <t>Year 3 MC</t>
        </is>
      </c>
      <c r="D26" s="3" t="inlineStr">
        <is>
          <t>Investor Return Multiple</t>
        </is>
      </c>
    </row>
    <row r="27">
      <c r="A27" s="4" t="inlineStr">
        <is>
          <t>Conservative</t>
        </is>
      </c>
      <c r="B27" s="5" t="n">
        <v>100000000000</v>
      </c>
      <c r="C27" s="5" t="n">
        <v>500000000000</v>
      </c>
      <c r="D27" s="11" t="n">
        <v>14</v>
      </c>
    </row>
    <row r="28">
      <c r="A28" s="4" t="inlineStr">
        <is>
          <t>Expected</t>
        </is>
      </c>
      <c r="B28" s="5" t="n">
        <v>200000000000</v>
      </c>
      <c r="C28" s="5" t="n">
        <v>1000000000000</v>
      </c>
      <c r="D28" s="11" t="n">
        <v>29</v>
      </c>
    </row>
    <row r="29">
      <c r="A29" s="4" t="inlineStr">
        <is>
          <t>Aggressive</t>
        </is>
      </c>
      <c r="B29" s="5" t="n">
        <v>300000000000</v>
      </c>
      <c r="C29" s="5" t="n">
        <v>3000000000000</v>
      </c>
      <c r="D29" s="11" t="n">
        <v>43</v>
      </c>
    </row>
    <row r="30">
      <c r="A30" s="4" t="inlineStr">
        <is>
          <t>Paradigm Shift</t>
        </is>
      </c>
      <c r="B30" s="5" t="n">
        <v>500000000000</v>
      </c>
      <c r="C30" s="5" t="n">
        <v>5000000000000</v>
      </c>
      <c r="D30" s="11" t="n">
        <v>71</v>
      </c>
    </row>
    <row r="31"/>
    <row r="32">
      <c r="A32" s="2" t="inlineStr">
        <is>
          <t>Comparable Analysis</t>
        </is>
      </c>
    </row>
    <row r="33">
      <c r="A33" s="3" t="inlineStr">
        <is>
          <t>Protocol</t>
        </is>
      </c>
      <c r="B33" s="3" t="inlineStr">
        <is>
          <t>Function</t>
        </is>
      </c>
      <c r="C33" s="3" t="inlineStr">
        <is>
          <t>Market Cap</t>
        </is>
      </c>
      <c r="D33" s="3" t="inlineStr">
        <is>
          <t>TAM</t>
        </is>
      </c>
      <c r="E33" s="3" t="inlineStr">
        <is>
          <t>Aequitas Advantage</t>
        </is>
      </c>
    </row>
    <row r="34">
      <c r="A34" s="4" t="inlineStr">
        <is>
          <t>Chainlink</t>
        </is>
      </c>
      <c r="B34" s="4" t="inlineStr">
        <is>
          <t>Oracle</t>
        </is>
      </c>
      <c r="C34" s="5" t="n">
        <v>8000000000</v>
      </c>
      <c r="D34" s="5" t="n">
        <v>1000000000000</v>
      </c>
      <c r="E34" s="4" t="inlineStr">
        <is>
          <t>Justice Oracle</t>
        </is>
      </c>
    </row>
    <row r="35">
      <c r="A35" s="4" t="inlineStr">
        <is>
          <t>Filecoin</t>
        </is>
      </c>
      <c r="B35" s="4" t="inlineStr">
        <is>
          <t>Storage</t>
        </is>
      </c>
      <c r="C35" s="5" t="n">
        <v>3000000000</v>
      </c>
      <c r="D35" s="5" t="n">
        <v>500000000000</v>
      </c>
      <c r="E35" s="4" t="inlineStr">
        <is>
          <t>Legal Data Lake</t>
        </is>
      </c>
    </row>
    <row r="36">
      <c r="A36" s="4" t="inlineStr">
        <is>
          <t>Aequitas</t>
        </is>
      </c>
      <c r="B36" s="4" t="inlineStr">
        <is>
          <t>Enforcement</t>
        </is>
      </c>
      <c r="C36" s="5" t="n">
        <v>7000000000</v>
      </c>
      <c r="D36" s="5" t="n">
        <v>131000000000000</v>
      </c>
      <c r="E36" s="4" t="inlineStr">
        <is>
          <t>Sovereign AI Enforcement Layer</t>
        </is>
      </c>
    </row>
  </sheetData>
  <mergeCells count="1">
    <mergeCell ref="A1:D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44" customWidth="1" min="1" max="1"/>
    <col width="19" customWidth="1" min="2" max="2"/>
    <col width="25" customWidth="1" min="3" max="3"/>
    <col width="25" customWidth="1" min="4" max="4"/>
    <col width="20" customWidth="1" min="5" max="5"/>
    <col width="30" customWidth="1" min="6" max="6"/>
    <col width="25" customWidth="1" min="7" max="7"/>
    <col width="10" customWidth="1" min="8" max="8"/>
  </cols>
  <sheetData>
    <row r="1">
      <c r="A1" s="1" t="inlineStr">
        <is>
          <t>AEQUITAS PROTOCOL - FINANCIAL CALCULATIONS</t>
        </is>
      </c>
    </row>
    <row r="2"/>
    <row r="3">
      <c r="A3" s="2" t="inlineStr">
        <is>
          <t>Investment Math</t>
        </is>
      </c>
    </row>
    <row r="4">
      <c r="A4" s="3" t="inlineStr">
        <is>
          <t>Metric</t>
        </is>
      </c>
      <c r="B4" s="3" t="inlineStr">
        <is>
          <t>Value</t>
        </is>
      </c>
      <c r="C4" s="3" t="inlineStr">
        <is>
          <t>Formula</t>
        </is>
      </c>
    </row>
    <row r="5">
      <c r="A5" s="4" t="inlineStr">
        <is>
          <t>Seed Raise</t>
        </is>
      </c>
      <c r="B5" s="5">
        <f>Inputs!B12</f>
        <v/>
      </c>
      <c r="C5" s="12">
        <f>Inputs!B12</f>
        <v/>
      </c>
    </row>
    <row r="6">
      <c r="A6" s="4" t="inlineStr">
        <is>
          <t>Pre-Money Valuation</t>
        </is>
      </c>
      <c r="B6" s="5">
        <f>Inputs!B13</f>
        <v/>
      </c>
      <c r="C6" s="12">
        <f>Inputs!B13</f>
        <v/>
      </c>
    </row>
    <row r="7">
      <c r="A7" s="4" t="inlineStr">
        <is>
          <t>Equity Percentage Offered</t>
        </is>
      </c>
      <c r="B7" s="6">
        <f>IFERROR(B5/B6,0)</f>
        <v/>
      </c>
      <c r="C7" s="12">
        <f>B5/B6</f>
        <v/>
      </c>
    </row>
    <row r="8">
      <c r="A8" s="4" t="inlineStr">
        <is>
          <t>Post-Money Valuation</t>
        </is>
      </c>
      <c r="B8" s="5">
        <f>B6+B5</f>
        <v/>
      </c>
      <c r="C8" s="12">
        <f>B6+B5</f>
        <v/>
      </c>
    </row>
    <row r="9"/>
    <row r="10">
      <c r="A10" s="2" t="inlineStr">
        <is>
          <t>Use of Funds Breakdown Check</t>
        </is>
      </c>
    </row>
    <row r="11">
      <c r="A11" s="3" t="inlineStr">
        <is>
          <t>Category</t>
        </is>
      </c>
      <c r="B11" s="3" t="inlineStr">
        <is>
          <t>Amount</t>
        </is>
      </c>
      <c r="C11" s="3" t="inlineStr">
        <is>
          <t>% of Raise (Calculated)</t>
        </is>
      </c>
      <c r="D11" s="3" t="inlineStr">
        <is>
          <t>% of Raise (Input)</t>
        </is>
      </c>
      <c r="E11" s="3" t="inlineStr">
        <is>
          <t>Variance</t>
        </is>
      </c>
    </row>
    <row r="12"/>
    <row r="13">
      <c r="A13" s="4">
        <f>Inputs!A18</f>
        <v/>
      </c>
      <c r="B13" s="5">
        <f>Inputs!B18</f>
        <v/>
      </c>
      <c r="C13" s="7">
        <f>IFERROR(B13/$B$5,0)</f>
        <v/>
      </c>
      <c r="D13" s="7">
        <f>Inputs!C18</f>
        <v/>
      </c>
      <c r="E13" s="7">
        <f>C13-D13</f>
        <v/>
      </c>
    </row>
    <row r="14">
      <c r="A14" s="4">
        <f>Inputs!A19</f>
        <v/>
      </c>
      <c r="B14" s="5">
        <f>Inputs!B19</f>
        <v/>
      </c>
      <c r="C14" s="7">
        <f>IFERROR(B14/$B$5,0)</f>
        <v/>
      </c>
      <c r="D14" s="7">
        <f>Inputs!C19</f>
        <v/>
      </c>
      <c r="E14" s="7">
        <f>C14-D14</f>
        <v/>
      </c>
    </row>
    <row r="15">
      <c r="A15" s="4">
        <f>Inputs!A20</f>
        <v/>
      </c>
      <c r="B15" s="5">
        <f>Inputs!B20</f>
        <v/>
      </c>
      <c r="C15" s="7">
        <f>IFERROR(B15/$B$5,0)</f>
        <v/>
      </c>
      <c r="D15" s="7">
        <f>Inputs!C20</f>
        <v/>
      </c>
      <c r="E15" s="7">
        <f>C15-D15</f>
        <v/>
      </c>
    </row>
    <row r="16">
      <c r="A16" s="4">
        <f>Inputs!A21</f>
        <v/>
      </c>
      <c r="B16" s="5">
        <f>Inputs!B21</f>
        <v/>
      </c>
      <c r="C16" s="7">
        <f>IFERROR(B16/$B$5,0)</f>
        <v/>
      </c>
      <c r="D16" s="7">
        <f>Inputs!C21</f>
        <v/>
      </c>
      <c r="E16" s="7">
        <f>C16-D16</f>
        <v/>
      </c>
    </row>
    <row r="17">
      <c r="A17" s="4">
        <f>Inputs!A22</f>
        <v/>
      </c>
      <c r="B17" s="5">
        <f>Inputs!B22</f>
        <v/>
      </c>
      <c r="C17" s="7">
        <f>IFERROR(B17/$B$5,0)</f>
        <v/>
      </c>
      <c r="D17" s="7">
        <f>Inputs!C22</f>
        <v/>
      </c>
      <c r="E17" s="7">
        <f>C17-D17</f>
        <v/>
      </c>
    </row>
    <row r="18">
      <c r="A18" s="8" t="inlineStr">
        <is>
          <t>TOTAL</t>
        </is>
      </c>
      <c r="B18" s="9">
        <f>SUM(B12:B16)</f>
        <v/>
      </c>
      <c r="C18" s="10">
        <f>SUM(C12:C16)</f>
        <v/>
      </c>
      <c r="D18" s="10">
        <f>SUM(D12:D16)</f>
        <v/>
      </c>
      <c r="E18" s="10">
        <f>SUM(E12:E16)</f>
        <v/>
      </c>
    </row>
    <row r="19"/>
    <row r="20">
      <c r="A20" s="2" t="inlineStr">
        <is>
          <t>Investor Return Calculation</t>
        </is>
      </c>
    </row>
    <row r="21">
      <c r="A21" s="3" t="inlineStr">
        <is>
          <t>Scenario</t>
        </is>
      </c>
      <c r="B21" s="3" t="inlineStr">
        <is>
          <t>Year 3 MC</t>
        </is>
      </c>
      <c r="C21" s="3" t="inlineStr">
        <is>
          <t>Equity Percentage</t>
        </is>
      </c>
      <c r="D21" s="3" t="inlineStr">
        <is>
          <t>Investor Share (Year 3)</t>
        </is>
      </c>
      <c r="E21" s="3" t="inlineStr">
        <is>
          <t>Initial Investment</t>
        </is>
      </c>
      <c r="F21" s="3" t="inlineStr">
        <is>
          <t>Return Multiple (Calculated)</t>
        </is>
      </c>
      <c r="G21" s="3" t="inlineStr">
        <is>
          <t>Return Multiple (Input)</t>
        </is>
      </c>
      <c r="H21" s="3" t="inlineStr">
        <is>
          <t>Variance</t>
        </is>
      </c>
    </row>
    <row r="22">
      <c r="A22" s="4">
        <f>Inputs!A27</f>
        <v/>
      </c>
      <c r="B22" s="5">
        <f>Inputs!C27</f>
        <v/>
      </c>
      <c r="C22" s="6">
        <f>Calculations!B7</f>
        <v/>
      </c>
      <c r="D22" s="5">
        <f>IFERROR(B22*C22,0)</f>
        <v/>
      </c>
      <c r="E22" s="5">
        <f>Calculations!B5</f>
        <v/>
      </c>
      <c r="F22" s="13">
        <f>IFERROR(D22/E22,0)</f>
        <v/>
      </c>
      <c r="G22" s="11">
        <f>Inputs!D27</f>
        <v/>
      </c>
      <c r="H22" s="13">
        <f>F22-G22</f>
        <v/>
      </c>
    </row>
    <row r="23">
      <c r="A23" s="4">
        <f>Inputs!A28</f>
        <v/>
      </c>
      <c r="B23" s="5">
        <f>Inputs!C28</f>
        <v/>
      </c>
      <c r="C23" s="6">
        <f>Calculations!B7</f>
        <v/>
      </c>
      <c r="D23" s="5">
        <f>IFERROR(B23*C23,0)</f>
        <v/>
      </c>
      <c r="E23" s="5">
        <f>Calculations!B5</f>
        <v/>
      </c>
      <c r="F23" s="13">
        <f>IFERROR(D23/E23,0)</f>
        <v/>
      </c>
      <c r="G23" s="11">
        <f>Inputs!D28</f>
        <v/>
      </c>
      <c r="H23" s="13">
        <f>F23-G23</f>
        <v/>
      </c>
    </row>
    <row r="24">
      <c r="A24" s="4">
        <f>Inputs!A29</f>
        <v/>
      </c>
      <c r="B24" s="5">
        <f>Inputs!C29</f>
        <v/>
      </c>
      <c r="C24" s="6">
        <f>Calculations!B7</f>
        <v/>
      </c>
      <c r="D24" s="5">
        <f>IFERROR(B24*C24,0)</f>
        <v/>
      </c>
      <c r="E24" s="5">
        <f>Calculations!B5</f>
        <v/>
      </c>
      <c r="F24" s="13">
        <f>IFERROR(D24/E24,0)</f>
        <v/>
      </c>
      <c r="G24" s="11">
        <f>Inputs!D29</f>
        <v/>
      </c>
      <c r="H24" s="13">
        <f>F24-G24</f>
        <v/>
      </c>
    </row>
    <row r="25">
      <c r="A25" s="4">
        <f>Inputs!A30</f>
        <v/>
      </c>
      <c r="B25" s="5">
        <f>Inputs!C30</f>
        <v/>
      </c>
      <c r="C25" s="6">
        <f>Calculations!B7</f>
        <v/>
      </c>
      <c r="D25" s="5">
        <f>IFERROR(B25*C25,0)</f>
        <v/>
      </c>
      <c r="E25" s="5">
        <f>Calculations!B5</f>
        <v/>
      </c>
      <c r="F25" s="13">
        <f>IFERROR(D25/E25,0)</f>
        <v/>
      </c>
      <c r="G25" s="11">
        <f>Inputs!D30</f>
        <v/>
      </c>
      <c r="H25" s="13">
        <f>F25-G25</f>
        <v/>
      </c>
    </row>
  </sheetData>
  <mergeCells count="1"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39" customWidth="1" min="1" max="1"/>
    <col width="60" customWidth="1" min="2" max="2"/>
    <col width="57" customWidth="1" min="3" max="3"/>
    <col width="6" customWidth="1" min="4" max="4"/>
  </cols>
  <sheetData>
    <row r="1">
      <c r="A1" s="1" t="inlineStr">
        <is>
          <t>AEQUITAS PROTOCOL - EXECUTIVE SUMMARY</t>
        </is>
      </c>
    </row>
    <row r="2"/>
    <row r="3">
      <c r="A3" s="2" t="inlineStr">
        <is>
          <t>Key Financial Highlights</t>
        </is>
      </c>
    </row>
    <row r="4">
      <c r="A4" s="3" t="inlineStr">
        <is>
          <t>Metric</t>
        </is>
      </c>
      <c r="B4" s="3" t="inlineStr">
        <is>
          <t>Value</t>
        </is>
      </c>
      <c r="C4" s="3" t="inlineStr">
        <is>
          <t>Notes</t>
        </is>
      </c>
    </row>
    <row r="5">
      <c r="A5" s="4" t="inlineStr">
        <is>
          <t>Development Cost</t>
        </is>
      </c>
      <c r="B5" s="5">
        <f>Inputs!B5</f>
        <v/>
      </c>
      <c r="C5" s="4" t="inlineStr">
        <is>
          <t>Technology built at $0 cost (as per pitch)</t>
        </is>
      </c>
    </row>
    <row r="6">
      <c r="A6" s="4" t="inlineStr">
        <is>
          <t>Pre-Launch Valuation</t>
        </is>
      </c>
      <c r="B6" s="5">
        <f>Inputs!B6</f>
        <v/>
      </c>
      <c r="C6" s="4" t="inlineStr">
        <is>
          <t>Defensible valuation based on triangulated consensus</t>
        </is>
      </c>
    </row>
    <row r="7">
      <c r="A7" s="4" t="inlineStr">
        <is>
          <t>Operational War Chest</t>
        </is>
      </c>
      <c r="B7" s="5">
        <f>Inputs!B8</f>
        <v/>
      </c>
      <c r="C7" s="4" t="inlineStr">
        <is>
          <t>Required for 18 months of global enforcement operations</t>
        </is>
      </c>
    </row>
    <row r="8">
      <c r="A8" s="4" t="inlineStr">
        <is>
          <t>Equity Offered</t>
        </is>
      </c>
      <c r="B8" s="6">
        <f>Calculations!B7</f>
        <v/>
      </c>
      <c r="C8" s="4" t="inlineStr">
        <is>
          <t>For a $22M seed raise</t>
        </is>
      </c>
    </row>
    <row r="9">
      <c r="A9" s="4" t="inlineStr">
        <is>
          <t>Expected Return Multiple (Year 3)</t>
        </is>
      </c>
      <c r="B9" s="11">
        <f>VLOOKUP("Expected",Calculations!A22:H25,6,FALSE)</f>
        <v/>
      </c>
      <c r="C9" s="4" t="inlineStr">
        <is>
          <t>Based on expected scenario</t>
        </is>
      </c>
    </row>
    <row r="10"/>
    <row r="11">
      <c r="A11" s="2" t="inlineStr">
        <is>
          <t>Use of Funds Summary</t>
        </is>
      </c>
    </row>
    <row r="12">
      <c r="A12" s="3" t="inlineStr">
        <is>
          <t>Category</t>
        </is>
      </c>
      <c r="B12" s="3" t="inlineStr">
        <is>
          <t>Amount</t>
        </is>
      </c>
      <c r="C12" s="3" t="inlineStr">
        <is>
          <t>% of Raise</t>
        </is>
      </c>
    </row>
    <row r="13">
      <c r="A13" s="4">
        <f>Inputs!A18</f>
        <v/>
      </c>
      <c r="B13" s="5">
        <f>Inputs!B18</f>
        <v/>
      </c>
      <c r="C13" s="7">
        <f>Inputs!C18</f>
        <v/>
      </c>
    </row>
    <row r="14">
      <c r="A14" s="4">
        <f>Inputs!A19</f>
        <v/>
      </c>
      <c r="B14" s="5">
        <f>Inputs!B19</f>
        <v/>
      </c>
      <c r="C14" s="7">
        <f>Inputs!C19</f>
        <v/>
      </c>
    </row>
    <row r="15">
      <c r="A15" s="4">
        <f>Inputs!A20</f>
        <v/>
      </c>
      <c r="B15" s="5">
        <f>Inputs!B20</f>
        <v/>
      </c>
      <c r="C15" s="7">
        <f>Inputs!C20</f>
        <v/>
      </c>
    </row>
    <row r="16">
      <c r="A16" s="4">
        <f>Inputs!A21</f>
        <v/>
      </c>
      <c r="B16" s="5">
        <f>Inputs!B21</f>
        <v/>
      </c>
      <c r="C16" s="7">
        <f>Inputs!C21</f>
        <v/>
      </c>
    </row>
    <row r="17">
      <c r="A17" s="4">
        <f>Inputs!A22</f>
        <v/>
      </c>
      <c r="B17" s="5">
        <f>Inputs!B22</f>
        <v/>
      </c>
      <c r="C17" s="7">
        <f>Inputs!C22</f>
        <v/>
      </c>
    </row>
    <row r="18">
      <c r="A18" s="8" t="inlineStr">
        <is>
          <t>TOTAL</t>
        </is>
      </c>
      <c r="B18" s="9">
        <f>Inputs!B23</f>
        <v/>
      </c>
      <c r="C18" s="10">
        <f>Inputs!C23</f>
        <v/>
      </c>
    </row>
    <row r="19"/>
    <row r="20">
      <c r="A20" s="14" t="inlineStr">
        <is>
          <t>Investor Return Scenario Analysis</t>
        </is>
      </c>
    </row>
    <row r="21"/>
    <row r="22">
      <c r="A22" s="15" t="inlineStr">
        <is>
          <t>Select Scenario:</t>
        </is>
      </c>
      <c r="B22" s="16" t="inlineStr">
        <is>
          <t>Expected</t>
        </is>
      </c>
      <c r="C22" s="17" t="inlineStr">
        <is>
          <t>(Conservative, Expected, Aggressive, Paradigm Shift)</t>
        </is>
      </c>
    </row>
    <row r="23"/>
    <row r="24">
      <c r="A24" s="15" t="inlineStr">
        <is>
          <t>Selected Year 3 Market Cap:</t>
        </is>
      </c>
      <c r="B24" s="9">
        <f>IFERROR(VLOOKUP(B22,Inputs!A27:C30,3,FALSE), "N/A")</f>
        <v/>
      </c>
    </row>
    <row r="25">
      <c r="A25" s="15" t="inlineStr">
        <is>
          <t>Calculated Investor Return Multiple:</t>
        </is>
      </c>
      <c r="B25" s="18">
        <f>IFERROR(VLOOKUP(B22,Calculations!A22:H25,6,FALSE), "N/A")</f>
        <v/>
      </c>
    </row>
  </sheetData>
  <mergeCells count="2">
    <mergeCell ref="A1:D1"/>
    <mergeCell ref="A20:C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2025-10-21T14:00:00Z</dcterms:created>
  <dcterms:modified xmlns:dcterms="http://purl.org/dc/terms/" xmlns:xsi="http://www.w3.org/2001/XMLSchema-instance" xsi:type="dcterms:W3CDTF">2025-10-21T14:00:00Z</dcterms:modified>
</cp:coreProperties>
</file>