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 Joulié\Downloads\"/>
    </mc:Choice>
  </mc:AlternateContent>
  <xr:revisionPtr revIDLastSave="0" documentId="13_ncr:1_{3D77E404-9475-4C7C-BBFF-069BE94F0B1F}" xr6:coauthVersionLast="47" xr6:coauthVersionMax="47" xr10:uidLastSave="{00000000-0000-0000-0000-000000000000}"/>
  <bookViews>
    <workbookView xWindow="-98" yWindow="-98" windowWidth="20715" windowHeight="13155" xr2:uid="{C60EBFE3-1D85-4E63-9BCD-62E9B002E174}"/>
  </bookViews>
  <sheets>
    <sheet name="Cas Perigord avant Invest" sheetId="3" r:id="rId1"/>
  </sheets>
  <definedNames>
    <definedName name="_xlnm.Print_Titles" localSheetId="0">'Cas Perigord avant Invest'!$B:$B</definedName>
    <definedName name="Tag862028162">9752269</definedName>
    <definedName name="TVA" localSheetId="0">'Cas Perigord avant Invest'!$C$12</definedName>
    <definedName name="TVA">#REF!</definedName>
    <definedName name="_xlnm.Print_Area" localSheetId="0">'Cas Perigord avant Invest'!$AN$38:$AQ$70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3" l="1"/>
  <c r="D85" i="3"/>
  <c r="AQ93" i="3"/>
  <c r="AP93" i="3"/>
  <c r="AO93" i="3"/>
  <c r="AQ81" i="3"/>
  <c r="AP81" i="3"/>
  <c r="AO81" i="3"/>
  <c r="AQ92" i="3"/>
  <c r="AP92" i="3"/>
  <c r="AO92" i="3"/>
  <c r="AQ91" i="3"/>
  <c r="AP91" i="3"/>
  <c r="AO91" i="3"/>
  <c r="AQ85" i="3"/>
  <c r="AP85" i="3"/>
  <c r="AO85" i="3"/>
  <c r="AQ84" i="3"/>
  <c r="AP84" i="3"/>
  <c r="AO84" i="3"/>
  <c r="AO83" i="3"/>
  <c r="AQ80" i="3"/>
  <c r="AP80" i="3"/>
  <c r="AO80" i="3"/>
  <c r="AQ79" i="3"/>
  <c r="AP79" i="3"/>
  <c r="AO79" i="3"/>
  <c r="AQ73" i="3"/>
  <c r="AP73" i="3"/>
  <c r="AO73" i="3"/>
  <c r="AQ72" i="3"/>
  <c r="AP72" i="3"/>
  <c r="AO72" i="3"/>
  <c r="AQ71" i="3"/>
  <c r="AP71" i="3"/>
  <c r="AO71" i="3"/>
  <c r="AQ61" i="3"/>
  <c r="AP61" i="3"/>
  <c r="AQ52" i="3"/>
  <c r="AP52" i="3"/>
  <c r="AO52" i="3"/>
  <c r="AQ50" i="3"/>
  <c r="AP50" i="3"/>
  <c r="AO50" i="3"/>
  <c r="E84" i="3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D84" i="3"/>
  <c r="E83" i="3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Q83" i="3" s="1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E61" i="3"/>
  <c r="AO61" i="3" s="1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D71" i="3"/>
  <c r="D91" i="3" s="1"/>
  <c r="E91" i="3" s="1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D77" i="3"/>
  <c r="D34" i="3"/>
  <c r="D35" i="3"/>
  <c r="D28" i="3"/>
  <c r="D29" i="3"/>
  <c r="D27" i="3"/>
  <c r="E24" i="3"/>
  <c r="H24" i="3" s="1"/>
  <c r="E23" i="3"/>
  <c r="H23" i="3" s="1"/>
  <c r="E22" i="3"/>
  <c r="H22" i="3" s="1"/>
  <c r="D82" i="3"/>
  <c r="D87" i="3"/>
  <c r="D26" i="3"/>
  <c r="E63" i="3"/>
  <c r="D74" i="3"/>
  <c r="D32" i="3"/>
  <c r="AP83" i="3" l="1"/>
  <c r="AP86" i="3" s="1"/>
  <c r="AQ86" i="3"/>
  <c r="AO86" i="3"/>
  <c r="D86" i="3"/>
  <c r="D30" i="3"/>
  <c r="D64" i="3" s="1"/>
  <c r="F22" i="3"/>
  <c r="D33" i="3" s="1"/>
  <c r="D36" i="3" s="1"/>
  <c r="F23" i="3"/>
  <c r="F24" i="3"/>
  <c r="D56" i="3"/>
  <c r="AM44" i="3"/>
  <c r="AM60" i="3" s="1"/>
  <c r="AL44" i="3"/>
  <c r="AL60" i="3" s="1"/>
  <c r="AK44" i="3"/>
  <c r="AK60" i="3" s="1"/>
  <c r="AJ44" i="3"/>
  <c r="AJ60" i="3" s="1"/>
  <c r="AI44" i="3"/>
  <c r="AI60" i="3" s="1"/>
  <c r="AH44" i="3"/>
  <c r="AH60" i="3" s="1"/>
  <c r="AG44" i="3"/>
  <c r="AG60" i="3" s="1"/>
  <c r="AF44" i="3"/>
  <c r="AF60" i="3" s="1"/>
  <c r="AE44" i="3"/>
  <c r="AE60" i="3" s="1"/>
  <c r="AD44" i="3"/>
  <c r="AD60" i="3" s="1"/>
  <c r="AC44" i="3"/>
  <c r="AC60" i="3" s="1"/>
  <c r="AB44" i="3"/>
  <c r="AB60" i="3" s="1"/>
  <c r="AA44" i="3"/>
  <c r="AA60" i="3" s="1"/>
  <c r="Z44" i="3"/>
  <c r="Z60" i="3" s="1"/>
  <c r="Y44" i="3"/>
  <c r="Y60" i="3" s="1"/>
  <c r="X44" i="3"/>
  <c r="X60" i="3" s="1"/>
  <c r="W44" i="3"/>
  <c r="W60" i="3" s="1"/>
  <c r="V44" i="3"/>
  <c r="V60" i="3" s="1"/>
  <c r="U44" i="3"/>
  <c r="U60" i="3" s="1"/>
  <c r="T44" i="3"/>
  <c r="T60" i="3" s="1"/>
  <c r="S44" i="3"/>
  <c r="S60" i="3" s="1"/>
  <c r="R44" i="3"/>
  <c r="R60" i="3" s="1"/>
  <c r="Q44" i="3"/>
  <c r="Q60" i="3" s="1"/>
  <c r="P44" i="3"/>
  <c r="P60" i="3" s="1"/>
  <c r="O44" i="3"/>
  <c r="O60" i="3" s="1"/>
  <c r="N44" i="3"/>
  <c r="N60" i="3" s="1"/>
  <c r="M44" i="3"/>
  <c r="M60" i="3" s="1"/>
  <c r="L44" i="3"/>
  <c r="L60" i="3" s="1"/>
  <c r="K44" i="3"/>
  <c r="K60" i="3" s="1"/>
  <c r="J44" i="3"/>
  <c r="J60" i="3" s="1"/>
  <c r="I44" i="3"/>
  <c r="I60" i="3" s="1"/>
  <c r="H44" i="3"/>
  <c r="H60" i="3" s="1"/>
  <c r="G44" i="3"/>
  <c r="G60" i="3" s="1"/>
  <c r="F44" i="3"/>
  <c r="F60" i="3" s="1"/>
  <c r="E44" i="3"/>
  <c r="E60" i="3" s="1"/>
  <c r="D44" i="3"/>
  <c r="D60" i="3" s="1"/>
  <c r="D38" i="3"/>
  <c r="D19" i="3"/>
  <c r="AO17" i="3"/>
  <c r="E17" i="3"/>
  <c r="E77" i="3" s="1"/>
  <c r="D15" i="3"/>
  <c r="D72" i="3" s="1"/>
  <c r="D73" i="3" s="1"/>
  <c r="D14" i="3"/>
  <c r="AO56" i="3" l="1"/>
  <c r="AO77" i="3"/>
  <c r="D80" i="3"/>
  <c r="D50" i="3"/>
  <c r="D79" i="3"/>
  <c r="E33" i="3"/>
  <c r="E28" i="3"/>
  <c r="E34" i="3"/>
  <c r="E29" i="3"/>
  <c r="E27" i="3"/>
  <c r="E35" i="3"/>
  <c r="D62" i="3"/>
  <c r="AP17" i="3"/>
  <c r="AO38" i="3"/>
  <c r="E56" i="3"/>
  <c r="F17" i="3"/>
  <c r="F77" i="3" s="1"/>
  <c r="E15" i="3"/>
  <c r="E72" i="3" s="1"/>
  <c r="E73" i="3" s="1"/>
  <c r="E14" i="3"/>
  <c r="E38" i="3"/>
  <c r="D40" i="3"/>
  <c r="D41" i="3"/>
  <c r="E59" i="3" s="1"/>
  <c r="E19" i="3"/>
  <c r="F58" i="3" l="1"/>
  <c r="D81" i="3"/>
  <c r="AP56" i="3"/>
  <c r="AP77" i="3"/>
  <c r="E30" i="3"/>
  <c r="E64" i="3" s="1"/>
  <c r="E36" i="3"/>
  <c r="E50" i="3" s="1"/>
  <c r="F33" i="3"/>
  <c r="F28" i="3"/>
  <c r="F34" i="3"/>
  <c r="F29" i="3"/>
  <c r="F27" i="3"/>
  <c r="F35" i="3"/>
  <c r="AP38" i="3"/>
  <c r="AQ17" i="3"/>
  <c r="D42" i="3"/>
  <c r="F56" i="3"/>
  <c r="F38" i="3"/>
  <c r="G17" i="3"/>
  <c r="G77" i="3" s="1"/>
  <c r="F15" i="3"/>
  <c r="F72" i="3" s="1"/>
  <c r="F73" i="3" s="1"/>
  <c r="F14" i="3"/>
  <c r="F19" i="3"/>
  <c r="E41" i="3"/>
  <c r="F59" i="3" s="1"/>
  <c r="E40" i="3"/>
  <c r="D66" i="3"/>
  <c r="D75" i="3" s="1"/>
  <c r="D88" i="3" s="1"/>
  <c r="G58" i="3" l="1"/>
  <c r="D89" i="3"/>
  <c r="E86" i="3"/>
  <c r="AQ38" i="3"/>
  <c r="AQ77" i="3"/>
  <c r="F36" i="3"/>
  <c r="F50" i="3" s="1"/>
  <c r="E79" i="3"/>
  <c r="E80" i="3"/>
  <c r="G35" i="3"/>
  <c r="G33" i="3"/>
  <c r="G28" i="3"/>
  <c r="G34" i="3"/>
  <c r="G29" i="3"/>
  <c r="G27" i="3"/>
  <c r="F30" i="3"/>
  <c r="F64" i="3" s="1"/>
  <c r="AQ56" i="3"/>
  <c r="D46" i="3"/>
  <c r="D52" i="3" s="1"/>
  <c r="D92" i="3" s="1"/>
  <c r="E62" i="3"/>
  <c r="E66" i="3" s="1"/>
  <c r="E75" i="3" s="1"/>
  <c r="E88" i="3" s="1"/>
  <c r="E42" i="3"/>
  <c r="F40" i="3"/>
  <c r="F41" i="3"/>
  <c r="G59" i="3" s="1"/>
  <c r="G19" i="3"/>
  <c r="G56" i="3"/>
  <c r="G38" i="3"/>
  <c r="H17" i="3"/>
  <c r="H77" i="3" s="1"/>
  <c r="G15" i="3"/>
  <c r="G72" i="3" s="1"/>
  <c r="G73" i="3" s="1"/>
  <c r="G14" i="3"/>
  <c r="D67" i="3"/>
  <c r="H58" i="3" l="1"/>
  <c r="E89" i="3"/>
  <c r="D93" i="3"/>
  <c r="D95" i="3" s="1"/>
  <c r="F86" i="3"/>
  <c r="F80" i="3"/>
  <c r="E81" i="3"/>
  <c r="F79" i="3"/>
  <c r="G36" i="3"/>
  <c r="G50" i="3" s="1"/>
  <c r="H27" i="3"/>
  <c r="H35" i="3"/>
  <c r="H33" i="3"/>
  <c r="H28" i="3"/>
  <c r="H34" i="3"/>
  <c r="H29" i="3"/>
  <c r="G30" i="3"/>
  <c r="G64" i="3" s="1"/>
  <c r="E46" i="3"/>
  <c r="E52" i="3" s="1"/>
  <c r="E92" i="3" s="1"/>
  <c r="F62" i="3"/>
  <c r="F66" i="3" s="1"/>
  <c r="F75" i="3" s="1"/>
  <c r="F88" i="3" s="1"/>
  <c r="E67" i="3"/>
  <c r="H56" i="3"/>
  <c r="H38" i="3"/>
  <c r="I17" i="3"/>
  <c r="I77" i="3" s="1"/>
  <c r="H14" i="3"/>
  <c r="H15" i="3"/>
  <c r="H72" i="3" s="1"/>
  <c r="H73" i="3" s="1"/>
  <c r="G41" i="3"/>
  <c r="H59" i="3" s="1"/>
  <c r="G40" i="3"/>
  <c r="H19" i="3"/>
  <c r="F42" i="3"/>
  <c r="I58" i="3" l="1"/>
  <c r="F89" i="3"/>
  <c r="E93" i="3"/>
  <c r="E95" i="3" s="1"/>
  <c r="G86" i="3"/>
  <c r="G80" i="3"/>
  <c r="G79" i="3"/>
  <c r="F81" i="3"/>
  <c r="H30" i="3"/>
  <c r="H64" i="3" s="1"/>
  <c r="I27" i="3"/>
  <c r="I35" i="3"/>
  <c r="I34" i="3"/>
  <c r="I33" i="3"/>
  <c r="I28" i="3"/>
  <c r="I29" i="3"/>
  <c r="H36" i="3"/>
  <c r="H50" i="3" s="1"/>
  <c r="F67" i="3"/>
  <c r="F46" i="3"/>
  <c r="F52" i="3" s="1"/>
  <c r="F92" i="3" s="1"/>
  <c r="G62" i="3"/>
  <c r="G66" i="3" s="1"/>
  <c r="G75" i="3" s="1"/>
  <c r="G88" i="3" s="1"/>
  <c r="J17" i="3"/>
  <c r="J77" i="3" s="1"/>
  <c r="I56" i="3"/>
  <c r="I15" i="3"/>
  <c r="I72" i="3" s="1"/>
  <c r="I73" i="3" s="1"/>
  <c r="I38" i="3"/>
  <c r="I14" i="3"/>
  <c r="G42" i="3"/>
  <c r="H41" i="3"/>
  <c r="I59" i="3" s="1"/>
  <c r="I19" i="3"/>
  <c r="H40" i="3"/>
  <c r="J58" i="3" l="1"/>
  <c r="G89" i="3"/>
  <c r="F93" i="3"/>
  <c r="F95" i="3" s="1"/>
  <c r="H86" i="3"/>
  <c r="H80" i="3"/>
  <c r="H79" i="3"/>
  <c r="G81" i="3"/>
  <c r="J34" i="3"/>
  <c r="J29" i="3"/>
  <c r="J27" i="3"/>
  <c r="J35" i="3"/>
  <c r="J28" i="3"/>
  <c r="J33" i="3"/>
  <c r="I30" i="3"/>
  <c r="I64" i="3" s="1"/>
  <c r="I36" i="3"/>
  <c r="I50" i="3" s="1"/>
  <c r="G67" i="3"/>
  <c r="G46" i="3"/>
  <c r="G52" i="3" s="1"/>
  <c r="G92" i="3" s="1"/>
  <c r="H62" i="3"/>
  <c r="H66" i="3" s="1"/>
  <c r="H75" i="3" s="1"/>
  <c r="H88" i="3" s="1"/>
  <c r="I40" i="3"/>
  <c r="I41" i="3"/>
  <c r="J59" i="3" s="1"/>
  <c r="J19" i="3"/>
  <c r="H42" i="3"/>
  <c r="J38" i="3"/>
  <c r="K17" i="3"/>
  <c r="K77" i="3" s="1"/>
  <c r="J15" i="3"/>
  <c r="J72" i="3" s="1"/>
  <c r="J73" i="3" s="1"/>
  <c r="J14" i="3"/>
  <c r="J56" i="3"/>
  <c r="K58" i="3" l="1"/>
  <c r="H89" i="3"/>
  <c r="I86" i="3"/>
  <c r="G93" i="3"/>
  <c r="G95" i="3" s="1"/>
  <c r="H92" i="3"/>
  <c r="I80" i="3"/>
  <c r="I79" i="3"/>
  <c r="H81" i="3"/>
  <c r="J36" i="3"/>
  <c r="J50" i="3" s="1"/>
  <c r="K34" i="3"/>
  <c r="K29" i="3"/>
  <c r="K27" i="3"/>
  <c r="K35" i="3"/>
  <c r="K33" i="3"/>
  <c r="K28" i="3"/>
  <c r="J30" i="3"/>
  <c r="J64" i="3" s="1"/>
  <c r="H67" i="3"/>
  <c r="H46" i="3"/>
  <c r="H52" i="3" s="1"/>
  <c r="I62" i="3"/>
  <c r="I66" i="3" s="1"/>
  <c r="I75" i="3" s="1"/>
  <c r="I88" i="3" s="1"/>
  <c r="J40" i="3"/>
  <c r="J41" i="3"/>
  <c r="K59" i="3" s="1"/>
  <c r="K19" i="3"/>
  <c r="I42" i="3"/>
  <c r="L17" i="3"/>
  <c r="L77" i="3" s="1"/>
  <c r="K15" i="3"/>
  <c r="K72" i="3" s="1"/>
  <c r="K73" i="3" s="1"/>
  <c r="K14" i="3"/>
  <c r="K56" i="3"/>
  <c r="K38" i="3"/>
  <c r="L58" i="3" l="1"/>
  <c r="H93" i="3"/>
  <c r="H95" i="3" s="1"/>
  <c r="J86" i="3"/>
  <c r="I89" i="3"/>
  <c r="J80" i="3"/>
  <c r="J79" i="3"/>
  <c r="I81" i="3"/>
  <c r="K36" i="3"/>
  <c r="K50" i="3" s="1"/>
  <c r="L34" i="3"/>
  <c r="L29" i="3"/>
  <c r="L27" i="3"/>
  <c r="L35" i="3"/>
  <c r="L28" i="3"/>
  <c r="L33" i="3"/>
  <c r="K30" i="3"/>
  <c r="K64" i="3" s="1"/>
  <c r="I67" i="3"/>
  <c r="I46" i="3"/>
  <c r="I52" i="3" s="1"/>
  <c r="I92" i="3" s="1"/>
  <c r="J62" i="3"/>
  <c r="J66" i="3" s="1"/>
  <c r="J75" i="3" s="1"/>
  <c r="J88" i="3" s="1"/>
  <c r="J42" i="3"/>
  <c r="L56" i="3"/>
  <c r="L15" i="3"/>
  <c r="L72" i="3" s="1"/>
  <c r="L73" i="3" s="1"/>
  <c r="L38" i="3"/>
  <c r="M17" i="3"/>
  <c r="M77" i="3" s="1"/>
  <c r="L14" i="3"/>
  <c r="K41" i="3"/>
  <c r="L59" i="3" s="1"/>
  <c r="K40" i="3"/>
  <c r="L19" i="3"/>
  <c r="M58" i="3" l="1"/>
  <c r="I93" i="3"/>
  <c r="I95" i="3" s="1"/>
  <c r="J89" i="3"/>
  <c r="K86" i="3"/>
  <c r="K80" i="3"/>
  <c r="K79" i="3"/>
  <c r="J81" i="3"/>
  <c r="L36" i="3"/>
  <c r="L50" i="3" s="1"/>
  <c r="L30" i="3"/>
  <c r="L64" i="3" s="1"/>
  <c r="M33" i="3"/>
  <c r="M28" i="3"/>
  <c r="M27" i="3"/>
  <c r="M34" i="3"/>
  <c r="M29" i="3"/>
  <c r="M35" i="3"/>
  <c r="J67" i="3"/>
  <c r="J46" i="3"/>
  <c r="J52" i="3" s="1"/>
  <c r="J92" i="3" s="1"/>
  <c r="K62" i="3"/>
  <c r="K66" i="3" s="1"/>
  <c r="K75" i="3" s="1"/>
  <c r="K88" i="3" s="1"/>
  <c r="K42" i="3"/>
  <c r="L40" i="3"/>
  <c r="L41" i="3"/>
  <c r="M59" i="3" s="1"/>
  <c r="M19" i="3"/>
  <c r="M56" i="3"/>
  <c r="M38" i="3"/>
  <c r="N17" i="3"/>
  <c r="N77" i="3" s="1"/>
  <c r="M15" i="3"/>
  <c r="M72" i="3" s="1"/>
  <c r="M73" i="3" s="1"/>
  <c r="M14" i="3"/>
  <c r="N58" i="3" l="1"/>
  <c r="K89" i="3"/>
  <c r="J93" i="3"/>
  <c r="J95" i="3" s="1"/>
  <c r="L86" i="3"/>
  <c r="L80" i="3"/>
  <c r="L79" i="3"/>
  <c r="K81" i="3"/>
  <c r="M36" i="3"/>
  <c r="M50" i="3" s="1"/>
  <c r="M30" i="3"/>
  <c r="M64" i="3" s="1"/>
  <c r="N33" i="3"/>
  <c r="N28" i="3"/>
  <c r="N35" i="3"/>
  <c r="N34" i="3"/>
  <c r="N29" i="3"/>
  <c r="N27" i="3"/>
  <c r="K67" i="3"/>
  <c r="K46" i="3"/>
  <c r="K52" i="3" s="1"/>
  <c r="K92" i="3" s="1"/>
  <c r="L62" i="3"/>
  <c r="L66" i="3" s="1"/>
  <c r="L75" i="3" s="1"/>
  <c r="L88" i="3" s="1"/>
  <c r="M41" i="3"/>
  <c r="N59" i="3" s="1"/>
  <c r="M40" i="3"/>
  <c r="N19" i="3"/>
  <c r="O17" i="3"/>
  <c r="O77" i="3" s="1"/>
  <c r="N15" i="3"/>
  <c r="N72" i="3" s="1"/>
  <c r="N73" i="3" s="1"/>
  <c r="N14" i="3"/>
  <c r="N38" i="3"/>
  <c r="N56" i="3"/>
  <c r="L42" i="3"/>
  <c r="M86" i="3" l="1"/>
  <c r="O58" i="3"/>
  <c r="L89" i="3"/>
  <c r="K93" i="3"/>
  <c r="K95" i="3" s="1"/>
  <c r="M80" i="3"/>
  <c r="M79" i="3"/>
  <c r="L81" i="3"/>
  <c r="N36" i="3"/>
  <c r="N50" i="3" s="1"/>
  <c r="N30" i="3"/>
  <c r="N64" i="3" s="1"/>
  <c r="O35" i="3"/>
  <c r="O33" i="3"/>
  <c r="O28" i="3"/>
  <c r="O27" i="3"/>
  <c r="O29" i="3"/>
  <c r="O34" i="3"/>
  <c r="L67" i="3"/>
  <c r="L46" i="3"/>
  <c r="L52" i="3" s="1"/>
  <c r="L92" i="3" s="1"/>
  <c r="M62" i="3"/>
  <c r="M66" i="3" s="1"/>
  <c r="M75" i="3" s="1"/>
  <c r="M88" i="3" s="1"/>
  <c r="O56" i="3"/>
  <c r="O38" i="3"/>
  <c r="O15" i="3"/>
  <c r="O72" i="3" s="1"/>
  <c r="O73" i="3" s="1"/>
  <c r="P17" i="3"/>
  <c r="P77" i="3" s="1"/>
  <c r="O14" i="3"/>
  <c r="M42" i="3"/>
  <c r="N40" i="3"/>
  <c r="O19" i="3"/>
  <c r="N41" i="3"/>
  <c r="O59" i="3" s="1"/>
  <c r="P58" i="3" l="1"/>
  <c r="M89" i="3"/>
  <c r="N86" i="3"/>
  <c r="L93" i="3"/>
  <c r="L95" i="3" s="1"/>
  <c r="O36" i="3"/>
  <c r="O50" i="3" s="1"/>
  <c r="N80" i="3"/>
  <c r="N79" i="3"/>
  <c r="M81" i="3"/>
  <c r="O30" i="3"/>
  <c r="O64" i="3" s="1"/>
  <c r="P27" i="3"/>
  <c r="P35" i="3"/>
  <c r="P33" i="3"/>
  <c r="P28" i="3"/>
  <c r="P34" i="3"/>
  <c r="P29" i="3"/>
  <c r="M67" i="3"/>
  <c r="M46" i="3"/>
  <c r="M52" i="3" s="1"/>
  <c r="M92" i="3" s="1"/>
  <c r="N62" i="3"/>
  <c r="N66" i="3" s="1"/>
  <c r="N75" i="3" s="1"/>
  <c r="N88" i="3" s="1"/>
  <c r="N42" i="3"/>
  <c r="P38" i="3"/>
  <c r="P56" i="3"/>
  <c r="Q17" i="3"/>
  <c r="Q77" i="3" s="1"/>
  <c r="P14" i="3"/>
  <c r="P15" i="3"/>
  <c r="P19" i="3"/>
  <c r="O41" i="3"/>
  <c r="P59" i="3" s="1"/>
  <c r="O40" i="3"/>
  <c r="Q58" i="3" l="1"/>
  <c r="N89" i="3"/>
  <c r="M93" i="3"/>
  <c r="M95" i="3" s="1"/>
  <c r="O86" i="3"/>
  <c r="O80" i="3"/>
  <c r="O79" i="3"/>
  <c r="N81" i="3"/>
  <c r="P36" i="3"/>
  <c r="P50" i="3" s="1"/>
  <c r="Q27" i="3"/>
  <c r="Q35" i="3"/>
  <c r="Q33" i="3"/>
  <c r="Q28" i="3"/>
  <c r="Q29" i="3"/>
  <c r="Q34" i="3"/>
  <c r="P30" i="3"/>
  <c r="P64" i="3" s="1"/>
  <c r="N67" i="3"/>
  <c r="N46" i="3"/>
  <c r="N52" i="3" s="1"/>
  <c r="N92" i="3" s="1"/>
  <c r="O62" i="3"/>
  <c r="O66" i="3" s="1"/>
  <c r="O75" i="3" s="1"/>
  <c r="O88" i="3" s="1"/>
  <c r="AO88" i="3" s="1"/>
  <c r="AO89" i="3" s="1"/>
  <c r="AO95" i="3" s="1"/>
  <c r="Q38" i="3"/>
  <c r="Q56" i="3"/>
  <c r="R17" i="3"/>
  <c r="R77" i="3" s="1"/>
  <c r="Q15" i="3"/>
  <c r="Q72" i="3" s="1"/>
  <c r="Q73" i="3" s="1"/>
  <c r="Q14" i="3"/>
  <c r="O42" i="3"/>
  <c r="P40" i="3"/>
  <c r="P41" i="3"/>
  <c r="Q59" i="3" s="1"/>
  <c r="Q19" i="3"/>
  <c r="P86" i="3" l="1"/>
  <c r="R58" i="3"/>
  <c r="N93" i="3"/>
  <c r="N95" i="3" s="1"/>
  <c r="O89" i="3"/>
  <c r="P79" i="3"/>
  <c r="O81" i="3"/>
  <c r="P80" i="3"/>
  <c r="Q36" i="3"/>
  <c r="Q50" i="3" s="1"/>
  <c r="R34" i="3"/>
  <c r="R29" i="3"/>
  <c r="R27" i="3"/>
  <c r="R35" i="3"/>
  <c r="R33" i="3"/>
  <c r="R28" i="3"/>
  <c r="Q30" i="3"/>
  <c r="Q64" i="3" s="1"/>
  <c r="O67" i="3"/>
  <c r="O46" i="3"/>
  <c r="O52" i="3" s="1"/>
  <c r="O92" i="3" s="1"/>
  <c r="P62" i="3"/>
  <c r="P66" i="3" s="1"/>
  <c r="Q40" i="3"/>
  <c r="Q41" i="3"/>
  <c r="R59" i="3" s="1"/>
  <c r="R19" i="3"/>
  <c r="R56" i="3"/>
  <c r="R38" i="3"/>
  <c r="S17" i="3"/>
  <c r="S77" i="3" s="1"/>
  <c r="R15" i="3"/>
  <c r="R72" i="3" s="1"/>
  <c r="R73" i="3" s="1"/>
  <c r="R14" i="3"/>
  <c r="P42" i="3"/>
  <c r="S58" i="3" l="1"/>
  <c r="P72" i="3"/>
  <c r="P73" i="3" s="1"/>
  <c r="P75" i="3" s="1"/>
  <c r="P88" i="3" s="1"/>
  <c r="O93" i="3"/>
  <c r="O95" i="3" s="1"/>
  <c r="Q80" i="3"/>
  <c r="Q79" i="3"/>
  <c r="P81" i="3"/>
  <c r="R36" i="3"/>
  <c r="R50" i="3" s="1"/>
  <c r="S34" i="3"/>
  <c r="S29" i="3"/>
  <c r="S27" i="3"/>
  <c r="S35" i="3"/>
  <c r="S33" i="3"/>
  <c r="S28" i="3"/>
  <c r="R30" i="3"/>
  <c r="R64" i="3" s="1"/>
  <c r="P67" i="3"/>
  <c r="P46" i="3"/>
  <c r="P52" i="3" s="1"/>
  <c r="Q62" i="3"/>
  <c r="Q66" i="3" s="1"/>
  <c r="Q75" i="3" s="1"/>
  <c r="R41" i="3"/>
  <c r="S59" i="3" s="1"/>
  <c r="R40" i="3"/>
  <c r="S19" i="3"/>
  <c r="S56" i="3"/>
  <c r="S38" i="3"/>
  <c r="T17" i="3"/>
  <c r="T77" i="3" s="1"/>
  <c r="S14" i="3"/>
  <c r="S15" i="3"/>
  <c r="S72" i="3" s="1"/>
  <c r="S73" i="3" s="1"/>
  <c r="Q42" i="3"/>
  <c r="Q86" i="3" l="1"/>
  <c r="T58" i="3"/>
  <c r="P92" i="3"/>
  <c r="P93" i="3" s="1"/>
  <c r="R86" i="3"/>
  <c r="P89" i="3"/>
  <c r="Q88" i="3"/>
  <c r="R80" i="3"/>
  <c r="R79" i="3"/>
  <c r="Q81" i="3"/>
  <c r="S36" i="3"/>
  <c r="S50" i="3" s="1"/>
  <c r="Q67" i="3"/>
  <c r="T34" i="3"/>
  <c r="T29" i="3"/>
  <c r="T35" i="3"/>
  <c r="T33" i="3"/>
  <c r="T28" i="3"/>
  <c r="T27" i="3"/>
  <c r="S30" i="3"/>
  <c r="S64" i="3" s="1"/>
  <c r="Q46" i="3"/>
  <c r="Q52" i="3" s="1"/>
  <c r="R62" i="3"/>
  <c r="R66" i="3" s="1"/>
  <c r="R42" i="3"/>
  <c r="T56" i="3"/>
  <c r="T38" i="3"/>
  <c r="U17" i="3"/>
  <c r="U77" i="3" s="1"/>
  <c r="T15" i="3"/>
  <c r="T72" i="3" s="1"/>
  <c r="T73" i="3" s="1"/>
  <c r="T14" i="3"/>
  <c r="S41" i="3"/>
  <c r="T59" i="3" s="1"/>
  <c r="S40" i="3"/>
  <c r="T19" i="3"/>
  <c r="U58" i="3" l="1"/>
  <c r="P95" i="3"/>
  <c r="Q92" i="3"/>
  <c r="Q93" i="3" s="1"/>
  <c r="S86" i="3"/>
  <c r="Q89" i="3"/>
  <c r="R67" i="3"/>
  <c r="R75" i="3"/>
  <c r="R88" i="3" s="1"/>
  <c r="S80" i="3"/>
  <c r="S79" i="3"/>
  <c r="R81" i="3"/>
  <c r="T36" i="3"/>
  <c r="T50" i="3" s="1"/>
  <c r="T30" i="3"/>
  <c r="T64" i="3" s="1"/>
  <c r="U33" i="3"/>
  <c r="U28" i="3"/>
  <c r="U34" i="3"/>
  <c r="U29" i="3"/>
  <c r="U27" i="3"/>
  <c r="U35" i="3"/>
  <c r="R46" i="3"/>
  <c r="R52" i="3" s="1"/>
  <c r="S62" i="3"/>
  <c r="S66" i="3" s="1"/>
  <c r="S75" i="3" s="1"/>
  <c r="V17" i="3"/>
  <c r="V77" i="3" s="1"/>
  <c r="U15" i="3"/>
  <c r="U72" i="3" s="1"/>
  <c r="U73" i="3" s="1"/>
  <c r="U14" i="3"/>
  <c r="U56" i="3"/>
  <c r="U38" i="3"/>
  <c r="S42" i="3"/>
  <c r="T40" i="3"/>
  <c r="U19" i="3"/>
  <c r="T41" i="3"/>
  <c r="U59" i="3" s="1"/>
  <c r="T86" i="3" l="1"/>
  <c r="V58" i="3"/>
  <c r="R92" i="3"/>
  <c r="R93" i="3" s="1"/>
  <c r="Q95" i="3"/>
  <c r="S88" i="3"/>
  <c r="R89" i="3"/>
  <c r="T79" i="3"/>
  <c r="S81" i="3"/>
  <c r="T80" i="3"/>
  <c r="U30" i="3"/>
  <c r="U64" i="3" s="1"/>
  <c r="V33" i="3"/>
  <c r="V28" i="3"/>
  <c r="V34" i="3"/>
  <c r="V29" i="3"/>
  <c r="V27" i="3"/>
  <c r="V35" i="3"/>
  <c r="U36" i="3"/>
  <c r="U50" i="3" s="1"/>
  <c r="S46" i="3"/>
  <c r="S52" i="3" s="1"/>
  <c r="T62" i="3"/>
  <c r="T66" i="3" s="1"/>
  <c r="T75" i="3" s="1"/>
  <c r="S67" i="3"/>
  <c r="U40" i="3"/>
  <c r="U41" i="3"/>
  <c r="V59" i="3" s="1"/>
  <c r="V19" i="3"/>
  <c r="T42" i="3"/>
  <c r="V56" i="3"/>
  <c r="V38" i="3"/>
  <c r="V15" i="3"/>
  <c r="V72" i="3" s="1"/>
  <c r="V73" i="3" s="1"/>
  <c r="W17" i="3"/>
  <c r="W77" i="3" s="1"/>
  <c r="V14" i="3"/>
  <c r="W58" i="3" l="1"/>
  <c r="S92" i="3"/>
  <c r="S93" i="3" s="1"/>
  <c r="R95" i="3"/>
  <c r="T88" i="3"/>
  <c r="S89" i="3"/>
  <c r="U86" i="3"/>
  <c r="U80" i="3"/>
  <c r="U79" i="3"/>
  <c r="T81" i="3"/>
  <c r="V36" i="3"/>
  <c r="V50" i="3" s="1"/>
  <c r="V30" i="3"/>
  <c r="V64" i="3" s="1"/>
  <c r="W35" i="3"/>
  <c r="W33" i="3"/>
  <c r="W28" i="3"/>
  <c r="W29" i="3"/>
  <c r="W27" i="3"/>
  <c r="W34" i="3"/>
  <c r="T67" i="3"/>
  <c r="T46" i="3"/>
  <c r="T52" i="3" s="1"/>
  <c r="U62" i="3"/>
  <c r="U66" i="3" s="1"/>
  <c r="U75" i="3" s="1"/>
  <c r="V40" i="3"/>
  <c r="V41" i="3"/>
  <c r="W59" i="3" s="1"/>
  <c r="W19" i="3"/>
  <c r="X17" i="3"/>
  <c r="X77" i="3" s="1"/>
  <c r="W15" i="3"/>
  <c r="W72" i="3" s="1"/>
  <c r="W73" i="3" s="1"/>
  <c r="W14" i="3"/>
  <c r="W38" i="3"/>
  <c r="W56" i="3"/>
  <c r="U42" i="3"/>
  <c r="X58" i="3" l="1"/>
  <c r="T92" i="3"/>
  <c r="T93" i="3" s="1"/>
  <c r="S95" i="3"/>
  <c r="V86" i="3"/>
  <c r="U88" i="3"/>
  <c r="T89" i="3"/>
  <c r="W36" i="3"/>
  <c r="W50" i="3" s="1"/>
  <c r="V79" i="3"/>
  <c r="U81" i="3"/>
  <c r="V80" i="3"/>
  <c r="W30" i="3"/>
  <c r="W64" i="3" s="1"/>
  <c r="X27" i="3"/>
  <c r="X35" i="3"/>
  <c r="X33" i="3"/>
  <c r="X28" i="3"/>
  <c r="X34" i="3"/>
  <c r="X29" i="3"/>
  <c r="U67" i="3"/>
  <c r="U46" i="3"/>
  <c r="U52" i="3" s="1"/>
  <c r="V62" i="3"/>
  <c r="V66" i="3" s="1"/>
  <c r="V75" i="3" s="1"/>
  <c r="X38" i="3"/>
  <c r="Y17" i="3"/>
  <c r="Y77" i="3" s="1"/>
  <c r="X15" i="3"/>
  <c r="X72" i="3" s="1"/>
  <c r="X73" i="3" s="1"/>
  <c r="X14" i="3"/>
  <c r="X56" i="3"/>
  <c r="W40" i="3"/>
  <c r="W41" i="3"/>
  <c r="X59" i="3" s="1"/>
  <c r="X19" i="3"/>
  <c r="V42" i="3"/>
  <c r="Y58" i="3" l="1"/>
  <c r="U92" i="3"/>
  <c r="T95" i="3"/>
  <c r="U93" i="3"/>
  <c r="V88" i="3"/>
  <c r="U89" i="3"/>
  <c r="W86" i="3"/>
  <c r="W80" i="3"/>
  <c r="X36" i="3"/>
  <c r="X50" i="3" s="1"/>
  <c r="W79" i="3"/>
  <c r="V81" i="3"/>
  <c r="X30" i="3"/>
  <c r="X64" i="3" s="1"/>
  <c r="Y27" i="3"/>
  <c r="Y35" i="3"/>
  <c r="Y29" i="3"/>
  <c r="Y33" i="3"/>
  <c r="Y28" i="3"/>
  <c r="Y34" i="3"/>
  <c r="V67" i="3"/>
  <c r="V46" i="3"/>
  <c r="V52" i="3" s="1"/>
  <c r="W62" i="3"/>
  <c r="W66" i="3" s="1"/>
  <c r="W75" i="3" s="1"/>
  <c r="Y56" i="3"/>
  <c r="Y38" i="3"/>
  <c r="Z17" i="3"/>
  <c r="Z77" i="3" s="1"/>
  <c r="Y15" i="3"/>
  <c r="Y72" i="3" s="1"/>
  <c r="Y73" i="3" s="1"/>
  <c r="Y14" i="3"/>
  <c r="W42" i="3"/>
  <c r="X41" i="3"/>
  <c r="Y59" i="3" s="1"/>
  <c r="X40" i="3"/>
  <c r="Y19" i="3"/>
  <c r="Z58" i="3" l="1"/>
  <c r="V92" i="3"/>
  <c r="V93" i="3" s="1"/>
  <c r="U95" i="3"/>
  <c r="X86" i="3"/>
  <c r="W88" i="3"/>
  <c r="V89" i="3"/>
  <c r="X80" i="3"/>
  <c r="X79" i="3"/>
  <c r="W81" i="3"/>
  <c r="Y36" i="3"/>
  <c r="Y50" i="3" s="1"/>
  <c r="Y30" i="3"/>
  <c r="Y64" i="3" s="1"/>
  <c r="Z34" i="3"/>
  <c r="Z29" i="3"/>
  <c r="Z27" i="3"/>
  <c r="Z33" i="3"/>
  <c r="Z28" i="3"/>
  <c r="Z35" i="3"/>
  <c r="W67" i="3"/>
  <c r="W46" i="3"/>
  <c r="W52" i="3" s="1"/>
  <c r="X62" i="3"/>
  <c r="X66" i="3" s="1"/>
  <c r="X75" i="3" s="1"/>
  <c r="X42" i="3"/>
  <c r="Y41" i="3"/>
  <c r="Z59" i="3" s="1"/>
  <c r="Y40" i="3"/>
  <c r="Z19" i="3"/>
  <c r="Z38" i="3"/>
  <c r="Z56" i="3"/>
  <c r="Z14" i="3"/>
  <c r="Z15" i="3"/>
  <c r="Z72" i="3" s="1"/>
  <c r="Z73" i="3" s="1"/>
  <c r="AA17" i="3"/>
  <c r="AA77" i="3" s="1"/>
  <c r="AA58" i="3" l="1"/>
  <c r="W92" i="3"/>
  <c r="V95" i="3"/>
  <c r="W93" i="3"/>
  <c r="W89" i="3"/>
  <c r="X88" i="3"/>
  <c r="Y80" i="3"/>
  <c r="Y86" i="3"/>
  <c r="Y79" i="3"/>
  <c r="X81" i="3"/>
  <c r="AA34" i="3"/>
  <c r="AA29" i="3"/>
  <c r="AA27" i="3"/>
  <c r="AA35" i="3"/>
  <c r="AA33" i="3"/>
  <c r="AA28" i="3"/>
  <c r="Z30" i="3"/>
  <c r="Z64" i="3" s="1"/>
  <c r="Z36" i="3"/>
  <c r="Z50" i="3" s="1"/>
  <c r="X67" i="3"/>
  <c r="X46" i="3"/>
  <c r="X52" i="3" s="1"/>
  <c r="Y62" i="3"/>
  <c r="Y66" i="3" s="1"/>
  <c r="Y75" i="3" s="1"/>
  <c r="Y42" i="3"/>
  <c r="AA56" i="3"/>
  <c r="AA38" i="3"/>
  <c r="AB17" i="3"/>
  <c r="AB77" i="3" s="1"/>
  <c r="AA15" i="3"/>
  <c r="AA72" i="3" s="1"/>
  <c r="AA73" i="3" s="1"/>
  <c r="AA14" i="3"/>
  <c r="Z41" i="3"/>
  <c r="AA59" i="3" s="1"/>
  <c r="AA19" i="3"/>
  <c r="Z40" i="3"/>
  <c r="Z86" i="3" l="1"/>
  <c r="AB58" i="3"/>
  <c r="X92" i="3"/>
  <c r="X93" i="3" s="1"/>
  <c r="W95" i="3"/>
  <c r="Y88" i="3"/>
  <c r="X89" i="3"/>
  <c r="Z79" i="3"/>
  <c r="Y81" i="3"/>
  <c r="Z80" i="3"/>
  <c r="AA36" i="3"/>
  <c r="AA50" i="3" s="1"/>
  <c r="AB34" i="3"/>
  <c r="AB29" i="3"/>
  <c r="AB35" i="3"/>
  <c r="AB27" i="3"/>
  <c r="AB33" i="3"/>
  <c r="AB28" i="3"/>
  <c r="AA30" i="3"/>
  <c r="AA64" i="3" s="1"/>
  <c r="Y67" i="3"/>
  <c r="Y46" i="3"/>
  <c r="Y52" i="3" s="1"/>
  <c r="Z62" i="3"/>
  <c r="Z66" i="3" s="1"/>
  <c r="Z75" i="3" s="1"/>
  <c r="AB56" i="3"/>
  <c r="AB38" i="3"/>
  <c r="AC17" i="3"/>
  <c r="AC77" i="3" s="1"/>
  <c r="AB15" i="3"/>
  <c r="AB14" i="3"/>
  <c r="AA40" i="3"/>
  <c r="AA41" i="3"/>
  <c r="AB59" i="3" s="1"/>
  <c r="AB19" i="3"/>
  <c r="Z42" i="3"/>
  <c r="AC58" i="3" l="1"/>
  <c r="Y92" i="3"/>
  <c r="Y93" i="3" s="1"/>
  <c r="X95" i="3"/>
  <c r="Z88" i="3"/>
  <c r="Y89" i="3"/>
  <c r="AA86" i="3"/>
  <c r="AA79" i="3"/>
  <c r="Z81" i="3"/>
  <c r="AA80" i="3"/>
  <c r="AB36" i="3"/>
  <c r="AB50" i="3" s="1"/>
  <c r="AB30" i="3"/>
  <c r="AB64" i="3" s="1"/>
  <c r="AC33" i="3"/>
  <c r="AC28" i="3"/>
  <c r="AC34" i="3"/>
  <c r="AC29" i="3"/>
  <c r="AC27" i="3"/>
  <c r="AC35" i="3"/>
  <c r="Z67" i="3"/>
  <c r="Z46" i="3"/>
  <c r="Z52" i="3" s="1"/>
  <c r="AA62" i="3"/>
  <c r="AA66" i="3" s="1"/>
  <c r="AA75" i="3" s="1"/>
  <c r="AB40" i="3"/>
  <c r="AC19" i="3"/>
  <c r="AB41" i="3"/>
  <c r="AC59" i="3" s="1"/>
  <c r="AA42" i="3"/>
  <c r="AC56" i="3"/>
  <c r="AD17" i="3"/>
  <c r="AD77" i="3" s="1"/>
  <c r="AC15" i="3"/>
  <c r="AC72" i="3" s="1"/>
  <c r="AC73" i="3" s="1"/>
  <c r="AC14" i="3"/>
  <c r="AC38" i="3"/>
  <c r="AD58" i="3" l="1"/>
  <c r="Z92" i="3"/>
  <c r="Z93" i="3" s="1"/>
  <c r="Y95" i="3"/>
  <c r="AA88" i="3"/>
  <c r="AP88" i="3" s="1"/>
  <c r="AP89" i="3" s="1"/>
  <c r="AP95" i="3" s="1"/>
  <c r="Z89" i="3"/>
  <c r="AB86" i="3"/>
  <c r="AB79" i="3"/>
  <c r="AA81" i="3"/>
  <c r="AB80" i="3"/>
  <c r="AC30" i="3"/>
  <c r="AC64" i="3" s="1"/>
  <c r="AC36" i="3"/>
  <c r="AC50" i="3" s="1"/>
  <c r="AD33" i="3"/>
  <c r="AD28" i="3"/>
  <c r="AD35" i="3"/>
  <c r="AD34" i="3"/>
  <c r="AD29" i="3"/>
  <c r="AD27" i="3"/>
  <c r="AA67" i="3"/>
  <c r="AA46" i="3"/>
  <c r="AA52" i="3" s="1"/>
  <c r="AB62" i="3"/>
  <c r="AB66" i="3" s="1"/>
  <c r="AD56" i="3"/>
  <c r="AD38" i="3"/>
  <c r="AD15" i="3"/>
  <c r="AD72" i="3" s="1"/>
  <c r="AD73" i="3" s="1"/>
  <c r="AE17" i="3"/>
  <c r="AE77" i="3" s="1"/>
  <c r="AD14" i="3"/>
  <c r="AC40" i="3"/>
  <c r="AD19" i="3"/>
  <c r="AC41" i="3"/>
  <c r="AD59" i="3" s="1"/>
  <c r="AB42" i="3"/>
  <c r="AE58" i="3" l="1"/>
  <c r="AA92" i="3"/>
  <c r="AA93" i="3" s="1"/>
  <c r="Z95" i="3"/>
  <c r="AC86" i="3"/>
  <c r="AA89" i="3"/>
  <c r="AC80" i="3"/>
  <c r="AC79" i="3"/>
  <c r="AB81" i="3"/>
  <c r="AD36" i="3"/>
  <c r="AD50" i="3" s="1"/>
  <c r="AE35" i="3"/>
  <c r="AE33" i="3"/>
  <c r="AE28" i="3"/>
  <c r="AE34" i="3"/>
  <c r="AE36" i="3" s="1"/>
  <c r="AE50" i="3" s="1"/>
  <c r="AE27" i="3"/>
  <c r="AE29" i="3"/>
  <c r="AD30" i="3"/>
  <c r="AD64" i="3" s="1"/>
  <c r="AB67" i="3"/>
  <c r="AB46" i="3"/>
  <c r="AB52" i="3" s="1"/>
  <c r="AC62" i="3"/>
  <c r="AC66" i="3" s="1"/>
  <c r="AC75" i="3" s="1"/>
  <c r="AD40" i="3"/>
  <c r="AD41" i="3"/>
  <c r="AE59" i="3" s="1"/>
  <c r="AE19" i="3"/>
  <c r="AC42" i="3"/>
  <c r="AE56" i="3"/>
  <c r="AE38" i="3"/>
  <c r="AE15" i="3"/>
  <c r="AE72" i="3" s="1"/>
  <c r="AE73" i="3" s="1"/>
  <c r="AF17" i="3"/>
  <c r="AF77" i="3" s="1"/>
  <c r="AE14" i="3"/>
  <c r="AF58" i="3" l="1"/>
  <c r="AB72" i="3"/>
  <c r="AB73" i="3" s="1"/>
  <c r="AB75" i="3" s="1"/>
  <c r="AB88" i="3" s="1"/>
  <c r="AC88" i="3" s="1"/>
  <c r="AD86" i="3"/>
  <c r="AA95" i="3"/>
  <c r="AD79" i="3"/>
  <c r="AC81" i="3"/>
  <c r="AD80" i="3"/>
  <c r="AE80" i="3" s="1"/>
  <c r="AF27" i="3"/>
  <c r="AF35" i="3"/>
  <c r="AF33" i="3"/>
  <c r="AF28" i="3"/>
  <c r="AF34" i="3"/>
  <c r="AF29" i="3"/>
  <c r="AE30" i="3"/>
  <c r="AE64" i="3" s="1"/>
  <c r="AC67" i="3"/>
  <c r="AC46" i="3"/>
  <c r="AC52" i="3" s="1"/>
  <c r="AD62" i="3"/>
  <c r="AD66" i="3" s="1"/>
  <c r="AD75" i="3" s="1"/>
  <c r="AF38" i="3"/>
  <c r="AF56" i="3"/>
  <c r="AG17" i="3"/>
  <c r="AG77" i="3" s="1"/>
  <c r="AF15" i="3"/>
  <c r="AF72" i="3" s="1"/>
  <c r="AF73" i="3" s="1"/>
  <c r="AF14" i="3"/>
  <c r="AE41" i="3"/>
  <c r="AF59" i="3" s="1"/>
  <c r="AE40" i="3"/>
  <c r="AF19" i="3"/>
  <c r="AD42" i="3"/>
  <c r="AG58" i="3" l="1"/>
  <c r="AB89" i="3"/>
  <c r="AB92" i="3"/>
  <c r="AB93" i="3" s="1"/>
  <c r="AB95" i="3"/>
  <c r="AE86" i="3"/>
  <c r="AD88" i="3"/>
  <c r="AC89" i="3"/>
  <c r="AE79" i="3"/>
  <c r="AD81" i="3"/>
  <c r="AF30" i="3"/>
  <c r="AF64" i="3" s="1"/>
  <c r="AG27" i="3"/>
  <c r="AG35" i="3"/>
  <c r="AG33" i="3"/>
  <c r="AG28" i="3"/>
  <c r="AG29" i="3"/>
  <c r="AG34" i="3"/>
  <c r="AF36" i="3"/>
  <c r="AF50" i="3" s="1"/>
  <c r="AD67" i="3"/>
  <c r="AD46" i="3"/>
  <c r="AD52" i="3" s="1"/>
  <c r="AE62" i="3"/>
  <c r="AE66" i="3" s="1"/>
  <c r="AE75" i="3" s="1"/>
  <c r="AE42" i="3"/>
  <c r="AG56" i="3"/>
  <c r="AG38" i="3"/>
  <c r="AH17" i="3"/>
  <c r="AH77" i="3" s="1"/>
  <c r="AG14" i="3"/>
  <c r="AG15" i="3"/>
  <c r="AG72" i="3" s="1"/>
  <c r="AG73" i="3" s="1"/>
  <c r="AF41" i="3"/>
  <c r="AG59" i="3" s="1"/>
  <c r="AG19" i="3"/>
  <c r="AF40" i="3"/>
  <c r="AH58" i="3" l="1"/>
  <c r="AC92" i="3"/>
  <c r="AC93" i="3" s="1"/>
  <c r="AC95" i="3" s="1"/>
  <c r="AD92" i="3"/>
  <c r="AD93" i="3" s="1"/>
  <c r="AE88" i="3"/>
  <c r="AD89" i="3"/>
  <c r="AF86" i="3"/>
  <c r="AF79" i="3"/>
  <c r="AE81" i="3"/>
  <c r="AF80" i="3"/>
  <c r="AG80" i="3" s="1"/>
  <c r="AH34" i="3"/>
  <c r="AH29" i="3"/>
  <c r="AH27" i="3"/>
  <c r="AH35" i="3"/>
  <c r="AH33" i="3"/>
  <c r="AH28" i="3"/>
  <c r="AG36" i="3"/>
  <c r="AG50" i="3" s="1"/>
  <c r="AG30" i="3"/>
  <c r="AG64" i="3" s="1"/>
  <c r="AE67" i="3"/>
  <c r="AE46" i="3"/>
  <c r="AE52" i="3" s="1"/>
  <c r="AF62" i="3"/>
  <c r="AF66" i="3" s="1"/>
  <c r="AF75" i="3" s="1"/>
  <c r="AH56" i="3"/>
  <c r="AH38" i="3"/>
  <c r="AI17" i="3"/>
  <c r="AI77" i="3" s="1"/>
  <c r="AH15" i="3"/>
  <c r="AH72" i="3" s="1"/>
  <c r="AH73" i="3" s="1"/>
  <c r="AH14" i="3"/>
  <c r="AF42" i="3"/>
  <c r="AG41" i="3"/>
  <c r="AH59" i="3" s="1"/>
  <c r="AG40" i="3"/>
  <c r="AH19" i="3"/>
  <c r="AI58" i="3" l="1"/>
  <c r="AG86" i="3"/>
  <c r="AE92" i="3"/>
  <c r="AE93" i="3" s="1"/>
  <c r="AD95" i="3"/>
  <c r="AF88" i="3"/>
  <c r="AE89" i="3"/>
  <c r="AG79" i="3"/>
  <c r="AF81" i="3"/>
  <c r="AH36" i="3"/>
  <c r="AH50" i="3" s="1"/>
  <c r="AI34" i="3"/>
  <c r="AI29" i="3"/>
  <c r="AI27" i="3"/>
  <c r="AI35" i="3"/>
  <c r="AI33" i="3"/>
  <c r="AI28" i="3"/>
  <c r="AH30" i="3"/>
  <c r="AH64" i="3" s="1"/>
  <c r="AF46" i="3"/>
  <c r="AF52" i="3" s="1"/>
  <c r="AG62" i="3"/>
  <c r="AG66" i="3" s="1"/>
  <c r="AG75" i="3" s="1"/>
  <c r="AG42" i="3"/>
  <c r="AJ17" i="3"/>
  <c r="AJ77" i="3" s="1"/>
  <c r="AI15" i="3"/>
  <c r="AI72" i="3" s="1"/>
  <c r="AI73" i="3" s="1"/>
  <c r="AI14" i="3"/>
  <c r="AI56" i="3"/>
  <c r="AI38" i="3"/>
  <c r="AF67" i="3"/>
  <c r="AH40" i="3"/>
  <c r="AH41" i="3"/>
  <c r="AI59" i="3" s="1"/>
  <c r="AI19" i="3"/>
  <c r="AH86" i="3" l="1"/>
  <c r="AJ58" i="3"/>
  <c r="AF92" i="3"/>
  <c r="AF93" i="3" s="1"/>
  <c r="AE95" i="3"/>
  <c r="AH80" i="3"/>
  <c r="AI80" i="3" s="1"/>
  <c r="AG88" i="3"/>
  <c r="AF89" i="3"/>
  <c r="AH79" i="3"/>
  <c r="AG81" i="3"/>
  <c r="AI36" i="3"/>
  <c r="AI50" i="3" s="1"/>
  <c r="AJ34" i="3"/>
  <c r="AJ29" i="3"/>
  <c r="AJ28" i="3"/>
  <c r="AJ27" i="3"/>
  <c r="AJ33" i="3"/>
  <c r="AJ35" i="3"/>
  <c r="AI30" i="3"/>
  <c r="AI64" i="3" s="1"/>
  <c r="AG46" i="3"/>
  <c r="AG52" i="3" s="1"/>
  <c r="AG67" i="3"/>
  <c r="AH62" i="3"/>
  <c r="AH66" i="3" s="1"/>
  <c r="AH75" i="3" s="1"/>
  <c r="AH42" i="3"/>
  <c r="AJ56" i="3"/>
  <c r="AJ38" i="3"/>
  <c r="AK17" i="3"/>
  <c r="AK77" i="3" s="1"/>
  <c r="AJ15" i="3"/>
  <c r="AJ72" i="3" s="1"/>
  <c r="AJ73" i="3" s="1"/>
  <c r="AJ14" i="3"/>
  <c r="AI41" i="3"/>
  <c r="AJ59" i="3" s="1"/>
  <c r="AJ19" i="3"/>
  <c r="AI40" i="3"/>
  <c r="AK58" i="3" l="1"/>
  <c r="AG92" i="3"/>
  <c r="AF95" i="3"/>
  <c r="AG93" i="3"/>
  <c r="AH88" i="3"/>
  <c r="AG89" i="3"/>
  <c r="AJ30" i="3"/>
  <c r="AJ64" i="3" s="1"/>
  <c r="AI79" i="3"/>
  <c r="AH81" i="3"/>
  <c r="AJ36" i="3"/>
  <c r="AJ50" i="3" s="1"/>
  <c r="AK33" i="3"/>
  <c r="AK28" i="3"/>
  <c r="AK34" i="3"/>
  <c r="AK29" i="3"/>
  <c r="AK27" i="3"/>
  <c r="AK35" i="3"/>
  <c r="AH67" i="3"/>
  <c r="AH46" i="3"/>
  <c r="AH52" i="3" s="1"/>
  <c r="AH92" i="3" s="1"/>
  <c r="AI62" i="3"/>
  <c r="AI66" i="3" s="1"/>
  <c r="AI75" i="3" s="1"/>
  <c r="AJ40" i="3"/>
  <c r="AK19" i="3"/>
  <c r="AJ41" i="3"/>
  <c r="AK59" i="3" s="1"/>
  <c r="AI42" i="3"/>
  <c r="AK56" i="3"/>
  <c r="AK38" i="3"/>
  <c r="AL17" i="3"/>
  <c r="AL77" i="3" s="1"/>
  <c r="AK14" i="3"/>
  <c r="AK15" i="3"/>
  <c r="AK72" i="3" s="1"/>
  <c r="AK73" i="3" s="1"/>
  <c r="AI86" i="3" l="1"/>
  <c r="AL58" i="3"/>
  <c r="AG95" i="3"/>
  <c r="AH93" i="3"/>
  <c r="AI88" i="3"/>
  <c r="AH89" i="3"/>
  <c r="AJ86" i="3"/>
  <c r="AJ79" i="3"/>
  <c r="AI81" i="3"/>
  <c r="AJ80" i="3"/>
  <c r="AK30" i="3"/>
  <c r="AK64" i="3" s="1"/>
  <c r="AL33" i="3"/>
  <c r="AL28" i="3"/>
  <c r="AL34" i="3"/>
  <c r="AL29" i="3"/>
  <c r="AL27" i="3"/>
  <c r="AL35" i="3"/>
  <c r="AK36" i="3"/>
  <c r="AK50" i="3" s="1"/>
  <c r="AI67" i="3"/>
  <c r="AI46" i="3"/>
  <c r="AI52" i="3" s="1"/>
  <c r="AI92" i="3" s="1"/>
  <c r="AJ62" i="3"/>
  <c r="AJ66" i="3" s="1"/>
  <c r="AJ75" i="3" s="1"/>
  <c r="AK41" i="3"/>
  <c r="AL59" i="3" s="1"/>
  <c r="AK40" i="3"/>
  <c r="AL19" i="3"/>
  <c r="AJ42" i="3"/>
  <c r="AL38" i="3"/>
  <c r="AL56" i="3"/>
  <c r="AL14" i="3"/>
  <c r="AL15" i="3"/>
  <c r="AL72" i="3" s="1"/>
  <c r="AL73" i="3" s="1"/>
  <c r="AM17" i="3"/>
  <c r="AM77" i="3" s="1"/>
  <c r="AM58" i="3" l="1"/>
  <c r="AH95" i="3"/>
  <c r="AI93" i="3"/>
  <c r="AJ88" i="3"/>
  <c r="AI89" i="3"/>
  <c r="AK86" i="3"/>
  <c r="AK79" i="3"/>
  <c r="AJ81" i="3"/>
  <c r="AK80" i="3"/>
  <c r="AL36" i="3"/>
  <c r="AL50" i="3" s="1"/>
  <c r="AM35" i="3"/>
  <c r="AM33" i="3"/>
  <c r="AM28" i="3"/>
  <c r="AM34" i="3"/>
  <c r="AM29" i="3"/>
  <c r="AM27" i="3"/>
  <c r="AL30" i="3"/>
  <c r="AL64" i="3" s="1"/>
  <c r="AJ67" i="3"/>
  <c r="AJ46" i="3"/>
  <c r="AJ52" i="3" s="1"/>
  <c r="AJ92" i="3" s="1"/>
  <c r="AK62" i="3"/>
  <c r="AK66" i="3" s="1"/>
  <c r="AK75" i="3" s="1"/>
  <c r="AL40" i="3"/>
  <c r="AM19" i="3"/>
  <c r="AL41" i="3"/>
  <c r="AM59" i="3" s="1"/>
  <c r="AK42" i="3"/>
  <c r="AM38" i="3"/>
  <c r="AM56" i="3"/>
  <c r="AM15" i="3"/>
  <c r="AM72" i="3" s="1"/>
  <c r="AM73" i="3" s="1"/>
  <c r="AM14" i="3"/>
  <c r="AI95" i="3" l="1"/>
  <c r="AJ93" i="3"/>
  <c r="AJ89" i="3"/>
  <c r="AK88" i="3"/>
  <c r="AL86" i="3"/>
  <c r="AL80" i="3"/>
  <c r="AL79" i="3"/>
  <c r="AK81" i="3"/>
  <c r="AM36" i="3"/>
  <c r="AM50" i="3" s="1"/>
  <c r="AM30" i="3"/>
  <c r="AK67" i="3"/>
  <c r="AK46" i="3"/>
  <c r="AK52" i="3" s="1"/>
  <c r="AK92" i="3" s="1"/>
  <c r="AL62" i="3"/>
  <c r="AL66" i="3" s="1"/>
  <c r="AL75" i="3" s="1"/>
  <c r="AM40" i="3"/>
  <c r="AQ40" i="3" s="1"/>
  <c r="AM41" i="3"/>
  <c r="AO41" i="3" s="1"/>
  <c r="AO64" i="3"/>
  <c r="AP41" i="3"/>
  <c r="AO60" i="3"/>
  <c r="AP64" i="3"/>
  <c r="AP19" i="3"/>
  <c r="AO19" i="3"/>
  <c r="AP44" i="3"/>
  <c r="AP59" i="3"/>
  <c r="AO44" i="3"/>
  <c r="AO58" i="3"/>
  <c r="AO59" i="3"/>
  <c r="AP40" i="3"/>
  <c r="AP60" i="3"/>
  <c r="AQ58" i="3"/>
  <c r="AQ59" i="3"/>
  <c r="AP58" i="3"/>
  <c r="AQ44" i="3"/>
  <c r="AQ19" i="3"/>
  <c r="AL42" i="3"/>
  <c r="AQ64" i="3" l="1"/>
  <c r="AM64" i="3"/>
  <c r="AJ95" i="3"/>
  <c r="AK93" i="3"/>
  <c r="AL88" i="3"/>
  <c r="AK89" i="3"/>
  <c r="AM86" i="3"/>
  <c r="AM79" i="3"/>
  <c r="AL81" i="3"/>
  <c r="AM80" i="3"/>
  <c r="AP42" i="3"/>
  <c r="AP46" i="3" s="1"/>
  <c r="AL67" i="3"/>
  <c r="AQ41" i="3"/>
  <c r="AQ42" i="3" s="1"/>
  <c r="AQ46" i="3" s="1"/>
  <c r="AL46" i="3"/>
  <c r="AL52" i="3" s="1"/>
  <c r="AL92" i="3" s="1"/>
  <c r="AQ60" i="3"/>
  <c r="AQ62" i="3" s="1"/>
  <c r="AQ66" i="3" s="1"/>
  <c r="AQ75" i="3" s="1"/>
  <c r="AP62" i="3"/>
  <c r="AP66" i="3" s="1"/>
  <c r="AP75" i="3" s="1"/>
  <c r="AO62" i="3"/>
  <c r="AO66" i="3" s="1"/>
  <c r="AO75" i="3" s="1"/>
  <c r="AM62" i="3"/>
  <c r="AM66" i="3" s="1"/>
  <c r="AM75" i="3" s="1"/>
  <c r="AM42" i="3"/>
  <c r="AM46" i="3" s="1"/>
  <c r="AM52" i="3" s="1"/>
  <c r="AO40" i="3"/>
  <c r="AO42" i="3" s="1"/>
  <c r="AO46" i="3" s="1"/>
  <c r="AK95" i="3" l="1"/>
  <c r="AM92" i="3"/>
  <c r="AM93" i="3" s="1"/>
  <c r="AL93" i="3"/>
  <c r="AM88" i="3"/>
  <c r="AL89" i="3"/>
  <c r="AM81" i="3"/>
  <c r="AM67" i="3"/>
  <c r="C69" i="3" s="1"/>
  <c r="AO67" i="3"/>
  <c r="AP67" i="3" s="1"/>
  <c r="AQ67" i="3" s="1"/>
  <c r="AM89" i="3" l="1"/>
  <c r="AQ88" i="3"/>
  <c r="AQ89" i="3" s="1"/>
  <c r="AQ95" i="3" s="1"/>
  <c r="AL95" i="3"/>
  <c r="AM95" i="3"/>
</calcChain>
</file>

<file path=xl/sharedStrings.xml><?xml version="1.0" encoding="utf-8"?>
<sst xmlns="http://schemas.openxmlformats.org/spreadsheetml/2006/main" count="75" uniqueCount="66">
  <si>
    <t>Table d'hypothèses :</t>
  </si>
  <si>
    <t>Prix de vente des conserves (€)</t>
  </si>
  <si>
    <t>Prix d'achat des conserves (€)</t>
  </si>
  <si>
    <t># ##0_);(# ##0);-_)</t>
  </si>
  <si>
    <t>Ventes du 1er mois (#)</t>
  </si>
  <si>
    <t>Autres frais mensuels (€)</t>
  </si>
  <si>
    <t>Calculs intermédiaires</t>
  </si>
  <si>
    <t>Quantitées vendues</t>
  </si>
  <si>
    <t>Croissance des ventes des mois suivants (#)</t>
  </si>
  <si>
    <t>Compte de résultat</t>
  </si>
  <si>
    <t>Chiffre d'affaires</t>
  </si>
  <si>
    <t>Coûts directs</t>
  </si>
  <si>
    <t>Marge brute</t>
  </si>
  <si>
    <t>Coûts opérationnels</t>
  </si>
  <si>
    <t>EBITDA / EBE</t>
  </si>
  <si>
    <t>Earnings before interests, taxes, depreciation, amortization</t>
  </si>
  <si>
    <t>Excedent brut d'exploitation</t>
  </si>
  <si>
    <t>Tableau de trésorerie</t>
  </si>
  <si>
    <t>Encaissements des ventes</t>
  </si>
  <si>
    <t>Décaissements des achats</t>
  </si>
  <si>
    <t>Flux de trésorerie d'activité</t>
  </si>
  <si>
    <t>Flux de trésorerie d'investissement</t>
  </si>
  <si>
    <t>Free Cash Flow</t>
  </si>
  <si>
    <t>Free Cash Flow Cumulé</t>
  </si>
  <si>
    <t>Besoin de financement</t>
  </si>
  <si>
    <t>Ordinateur</t>
  </si>
  <si>
    <t>Logiciel #1</t>
  </si>
  <si>
    <t>Logiciel #2</t>
  </si>
  <si>
    <t>Montant (€)</t>
  </si>
  <si>
    <t>Date Inv.</t>
  </si>
  <si>
    <t>Date Fin</t>
  </si>
  <si>
    <t>Amort. (€)</t>
  </si>
  <si>
    <t>Capital Social (€)</t>
  </si>
  <si>
    <t>Taux de distribution (%)</t>
  </si>
  <si>
    <t>Année</t>
  </si>
  <si>
    <t>Mois</t>
  </si>
  <si>
    <t>Cas Perigord</t>
  </si>
  <si>
    <t>Hypothèses d'investissement :</t>
  </si>
  <si>
    <t>Durée (a)</t>
  </si>
  <si>
    <t>Durée (m)</t>
  </si>
  <si>
    <t>Décaissement de mes investissements :</t>
  </si>
  <si>
    <t>Total</t>
  </si>
  <si>
    <t>Amortissements comptabilisés :</t>
  </si>
  <si>
    <t>D&amp;A / Dotations aux Amortissements</t>
  </si>
  <si>
    <t>EBIT / REX</t>
  </si>
  <si>
    <t>Résultat d'Exploitation</t>
  </si>
  <si>
    <t>Bilan</t>
  </si>
  <si>
    <t>Immobilisations brutes</t>
  </si>
  <si>
    <t>Amortissements cumulés</t>
  </si>
  <si>
    <t>Immobilisations nettes</t>
  </si>
  <si>
    <t>Capital social</t>
  </si>
  <si>
    <t>Dividendes</t>
  </si>
  <si>
    <t>Flux de trésorerie de financement</t>
  </si>
  <si>
    <t>Net Cash Flow / Variation de trésorerie</t>
  </si>
  <si>
    <t>Créances Clients</t>
  </si>
  <si>
    <t>Dettes Fournisseurs</t>
  </si>
  <si>
    <t>BFR</t>
  </si>
  <si>
    <t>Trésorerie Disponible</t>
  </si>
  <si>
    <t>Trésorerie Nette / (Dette Nette)</t>
  </si>
  <si>
    <t>Capitaux Propres</t>
  </si>
  <si>
    <t>Capital Social</t>
  </si>
  <si>
    <t>Réserves et Résultats Cumulés</t>
  </si>
  <si>
    <t>Check</t>
  </si>
  <si>
    <t>TVA (%)</t>
  </si>
  <si>
    <t>Régularisation de TVA</t>
  </si>
  <si>
    <t>Créance / (Dette) de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</si>
</sst>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_)"/>
    <numFmt numFmtId="165" formatCode="#,##0.0_);\(#,##0.0\);\-_)"/>
    <numFmt numFmtId="166" formatCode="[$-40C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sz val="10"/>
      <name val="Segoe UI"/>
      <family val="2"/>
    </font>
    <font>
      <b/>
      <sz val="14"/>
      <color rgb="FFFF0000"/>
      <name val="Segoe UI"/>
      <family val="2"/>
    </font>
    <font>
      <i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/>
    <xf numFmtId="164" fontId="2" fillId="0" borderId="0" xfId="0" applyNumberFormat="1" applyFont="1"/>
    <xf numFmtId="164" fontId="2" fillId="3" borderId="0" xfId="0" applyNumberFormat="1" applyFont="1" applyFill="1"/>
    <xf numFmtId="0" fontId="6" fillId="4" borderId="0" xfId="0" applyFont="1" applyFill="1"/>
    <xf numFmtId="0" fontId="7" fillId="4" borderId="0" xfId="0" applyFont="1" applyFill="1"/>
    <xf numFmtId="166" fontId="6" fillId="4" borderId="0" xfId="0" applyNumberFormat="1" applyFont="1" applyFill="1"/>
    <xf numFmtId="0" fontId="9" fillId="0" borderId="0" xfId="0" applyFont="1"/>
    <xf numFmtId="164" fontId="3" fillId="0" borderId="0" xfId="0" applyNumberFormat="1" applyFont="1"/>
    <xf numFmtId="0" fontId="10" fillId="0" borderId="0" xfId="0" applyFont="1"/>
    <xf numFmtId="0" fontId="3" fillId="5" borderId="0" xfId="0" applyFont="1" applyFill="1"/>
    <xf numFmtId="0" fontId="2" fillId="5" borderId="0" xfId="0" applyFont="1" applyFill="1"/>
    <xf numFmtId="164" fontId="3" fillId="5" borderId="0" xfId="0" applyNumberFormat="1" applyFont="1" applyFill="1"/>
    <xf numFmtId="164" fontId="5" fillId="0" borderId="0" xfId="0" applyNumberFormat="1" applyFont="1"/>
    <xf numFmtId="164" fontId="8" fillId="5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9" fontId="2" fillId="2" borderId="0" xfId="1" applyFont="1" applyFill="1" applyAlignment="1">
      <alignment horizontal="center"/>
    </xf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52F-F630-43FE-BB85-A32265F8A1CD}">
  <dimension ref="B2:AQ95"/>
  <sheetViews>
    <sheetView showGridLines="0" tabSelected="1" zoomScaleNormal="100" workbookViewId="0">
      <pane xSplit="3" topLeftCell="D1" activePane="topRight" state="frozen"/>
      <selection pane="topRight"/>
    </sheetView>
  </sheetViews>
  <sheetFormatPr baseColWidth="10" defaultColWidth="10.73046875" defaultRowHeight="15" customHeight="1" x14ac:dyDescent="0.55000000000000004"/>
  <cols>
    <col min="1" max="1" width="2.73046875" style="1" customWidth="1"/>
    <col min="2" max="2" width="39.1328125" style="1" customWidth="1"/>
    <col min="3" max="39" width="10.73046875" style="1"/>
    <col min="40" max="40" width="2.73046875" style="1" customWidth="1"/>
    <col min="41" max="16384" width="10.73046875" style="1"/>
  </cols>
  <sheetData>
    <row r="2" spans="2:39" ht="15" customHeight="1" x14ac:dyDescent="0.7">
      <c r="B2" s="14" t="s">
        <v>36</v>
      </c>
    </row>
    <row r="4" spans="2:39" ht="15" customHeight="1" x14ac:dyDescent="0.55000000000000004">
      <c r="B4" s="3" t="s">
        <v>0</v>
      </c>
    </row>
    <row r="5" spans="2:39" ht="15" customHeight="1" x14ac:dyDescent="0.55000000000000004">
      <c r="B5" s="1" t="s">
        <v>1</v>
      </c>
      <c r="C5" s="6">
        <v>8</v>
      </c>
      <c r="E5" s="5" t="s">
        <v>3</v>
      </c>
    </row>
    <row r="6" spans="2:39" ht="15" customHeight="1" x14ac:dyDescent="0.55000000000000004">
      <c r="B6" s="1" t="s">
        <v>2</v>
      </c>
      <c r="C6" s="6">
        <v>5</v>
      </c>
    </row>
    <row r="7" spans="2:39" ht="15" customHeight="1" x14ac:dyDescent="0.55000000000000004">
      <c r="B7" s="1" t="s">
        <v>4</v>
      </c>
      <c r="C7" s="7">
        <v>48</v>
      </c>
    </row>
    <row r="8" spans="2:39" ht="15" customHeight="1" x14ac:dyDescent="0.55000000000000004">
      <c r="B8" s="1" t="s">
        <v>8</v>
      </c>
      <c r="C8" s="7">
        <v>21</v>
      </c>
    </row>
    <row r="9" spans="2:39" ht="15" customHeight="1" x14ac:dyDescent="0.55000000000000004">
      <c r="B9" s="1" t="s">
        <v>5</v>
      </c>
      <c r="C9" s="7">
        <v>700</v>
      </c>
    </row>
    <row r="10" spans="2:39" ht="15" customHeight="1" x14ac:dyDescent="0.55000000000000004">
      <c r="B10" s="1" t="s">
        <v>32</v>
      </c>
      <c r="C10" s="7">
        <v>10000</v>
      </c>
    </row>
    <row r="11" spans="2:39" ht="15" customHeight="1" x14ac:dyDescent="0.55000000000000004">
      <c r="B11" s="1" t="s">
        <v>33</v>
      </c>
      <c r="C11" s="24">
        <v>1</v>
      </c>
    </row>
    <row r="12" spans="2:39" ht="15" customHeight="1" x14ac:dyDescent="0.55000000000000004">
      <c r="B12" s="1" t="s">
        <v>63</v>
      </c>
      <c r="C12" s="24">
        <v>0.2</v>
      </c>
    </row>
    <row r="14" spans="2:39" ht="15" customHeight="1" x14ac:dyDescent="0.55000000000000004">
      <c r="B14" s="4" t="s">
        <v>34</v>
      </c>
      <c r="C14" s="4"/>
      <c r="D14" s="4">
        <f>YEAR(D17)</f>
        <v>2021</v>
      </c>
      <c r="E14" s="4">
        <f t="shared" ref="E14:AM14" si="0">YEAR(E17)</f>
        <v>2021</v>
      </c>
      <c r="F14" s="4">
        <f t="shared" si="0"/>
        <v>2021</v>
      </c>
      <c r="G14" s="4">
        <f t="shared" si="0"/>
        <v>2021</v>
      </c>
      <c r="H14" s="4">
        <f t="shared" si="0"/>
        <v>2021</v>
      </c>
      <c r="I14" s="4">
        <f t="shared" si="0"/>
        <v>2021</v>
      </c>
      <c r="J14" s="4">
        <f t="shared" si="0"/>
        <v>2021</v>
      </c>
      <c r="K14" s="4">
        <f t="shared" si="0"/>
        <v>2021</v>
      </c>
      <c r="L14" s="4">
        <f t="shared" si="0"/>
        <v>2021</v>
      </c>
      <c r="M14" s="4">
        <f t="shared" si="0"/>
        <v>2021</v>
      </c>
      <c r="N14" s="4">
        <f t="shared" si="0"/>
        <v>2021</v>
      </c>
      <c r="O14" s="4">
        <f t="shared" si="0"/>
        <v>2021</v>
      </c>
      <c r="P14" s="4">
        <f t="shared" si="0"/>
        <v>2022</v>
      </c>
      <c r="Q14" s="4">
        <f t="shared" si="0"/>
        <v>2022</v>
      </c>
      <c r="R14" s="4">
        <f t="shared" si="0"/>
        <v>2022</v>
      </c>
      <c r="S14" s="4">
        <f t="shared" si="0"/>
        <v>2022</v>
      </c>
      <c r="T14" s="4">
        <f t="shared" si="0"/>
        <v>2022</v>
      </c>
      <c r="U14" s="4">
        <f t="shared" si="0"/>
        <v>2022</v>
      </c>
      <c r="V14" s="4">
        <f t="shared" si="0"/>
        <v>2022</v>
      </c>
      <c r="W14" s="4">
        <f t="shared" si="0"/>
        <v>2022</v>
      </c>
      <c r="X14" s="4">
        <f t="shared" si="0"/>
        <v>2022</v>
      </c>
      <c r="Y14" s="4">
        <f t="shared" si="0"/>
        <v>2022</v>
      </c>
      <c r="Z14" s="4">
        <f t="shared" si="0"/>
        <v>2022</v>
      </c>
      <c r="AA14" s="4">
        <f t="shared" si="0"/>
        <v>2022</v>
      </c>
      <c r="AB14" s="4">
        <f t="shared" si="0"/>
        <v>2023</v>
      </c>
      <c r="AC14" s="4">
        <f t="shared" si="0"/>
        <v>2023</v>
      </c>
      <c r="AD14" s="4">
        <f t="shared" si="0"/>
        <v>2023</v>
      </c>
      <c r="AE14" s="4">
        <f t="shared" si="0"/>
        <v>2023</v>
      </c>
      <c r="AF14" s="4">
        <f t="shared" si="0"/>
        <v>2023</v>
      </c>
      <c r="AG14" s="4">
        <f t="shared" si="0"/>
        <v>2023</v>
      </c>
      <c r="AH14" s="4">
        <f t="shared" si="0"/>
        <v>2023</v>
      </c>
      <c r="AI14" s="4">
        <f t="shared" si="0"/>
        <v>2023</v>
      </c>
      <c r="AJ14" s="4">
        <f t="shared" si="0"/>
        <v>2023</v>
      </c>
      <c r="AK14" s="4">
        <f t="shared" si="0"/>
        <v>2023</v>
      </c>
      <c r="AL14" s="4">
        <f t="shared" si="0"/>
        <v>2023</v>
      </c>
      <c r="AM14" s="4">
        <f t="shared" si="0"/>
        <v>2023</v>
      </c>
    </row>
    <row r="15" spans="2:39" ht="15" customHeight="1" x14ac:dyDescent="0.55000000000000004">
      <c r="B15" s="4" t="s">
        <v>35</v>
      </c>
      <c r="C15" s="4"/>
      <c r="D15" s="4">
        <f>MONTH(D17)</f>
        <v>1</v>
      </c>
      <c r="E15" s="4">
        <f t="shared" ref="E15:AM15" si="1">MONTH(E17)</f>
        <v>2</v>
      </c>
      <c r="F15" s="4">
        <f t="shared" si="1"/>
        <v>3</v>
      </c>
      <c r="G15" s="4">
        <f t="shared" si="1"/>
        <v>4</v>
      </c>
      <c r="H15" s="4">
        <f t="shared" si="1"/>
        <v>5</v>
      </c>
      <c r="I15" s="4">
        <f t="shared" si="1"/>
        <v>6</v>
      </c>
      <c r="J15" s="4">
        <f t="shared" si="1"/>
        <v>7</v>
      </c>
      <c r="K15" s="4">
        <f t="shared" si="1"/>
        <v>8</v>
      </c>
      <c r="L15" s="4">
        <f t="shared" si="1"/>
        <v>9</v>
      </c>
      <c r="M15" s="4">
        <f t="shared" si="1"/>
        <v>10</v>
      </c>
      <c r="N15" s="4">
        <f t="shared" si="1"/>
        <v>11</v>
      </c>
      <c r="O15" s="4">
        <f t="shared" si="1"/>
        <v>12</v>
      </c>
      <c r="P15" s="4">
        <f t="shared" si="1"/>
        <v>1</v>
      </c>
      <c r="Q15" s="4">
        <f t="shared" si="1"/>
        <v>2</v>
      </c>
      <c r="R15" s="4">
        <f t="shared" si="1"/>
        <v>3</v>
      </c>
      <c r="S15" s="4">
        <f t="shared" si="1"/>
        <v>4</v>
      </c>
      <c r="T15" s="4">
        <f t="shared" si="1"/>
        <v>5</v>
      </c>
      <c r="U15" s="4">
        <f t="shared" si="1"/>
        <v>6</v>
      </c>
      <c r="V15" s="4">
        <f t="shared" si="1"/>
        <v>7</v>
      </c>
      <c r="W15" s="4">
        <f t="shared" si="1"/>
        <v>8</v>
      </c>
      <c r="X15" s="4">
        <f t="shared" si="1"/>
        <v>9</v>
      </c>
      <c r="Y15" s="4">
        <f t="shared" si="1"/>
        <v>10</v>
      </c>
      <c r="Z15" s="4">
        <f t="shared" si="1"/>
        <v>11</v>
      </c>
      <c r="AA15" s="4">
        <f t="shared" si="1"/>
        <v>12</v>
      </c>
      <c r="AB15" s="4">
        <f t="shared" si="1"/>
        <v>1</v>
      </c>
      <c r="AC15" s="4">
        <f t="shared" si="1"/>
        <v>2</v>
      </c>
      <c r="AD15" s="4">
        <f t="shared" si="1"/>
        <v>3</v>
      </c>
      <c r="AE15" s="4">
        <f t="shared" si="1"/>
        <v>4</v>
      </c>
      <c r="AF15" s="4">
        <f t="shared" si="1"/>
        <v>5</v>
      </c>
      <c r="AG15" s="4">
        <f t="shared" si="1"/>
        <v>6</v>
      </c>
      <c r="AH15" s="4">
        <f t="shared" si="1"/>
        <v>7</v>
      </c>
      <c r="AI15" s="4">
        <f t="shared" si="1"/>
        <v>8</v>
      </c>
      <c r="AJ15" s="4">
        <f t="shared" si="1"/>
        <v>9</v>
      </c>
      <c r="AK15" s="4">
        <f t="shared" si="1"/>
        <v>10</v>
      </c>
      <c r="AL15" s="4">
        <f t="shared" si="1"/>
        <v>11</v>
      </c>
      <c r="AM15" s="4">
        <f t="shared" si="1"/>
        <v>12</v>
      </c>
    </row>
    <row r="17" spans="2:43" ht="15" customHeight="1" x14ac:dyDescent="0.55000000000000004">
      <c r="B17" s="11" t="s">
        <v>6</v>
      </c>
      <c r="C17" s="12"/>
      <c r="D17" s="8">
        <v>44197</v>
      </c>
      <c r="E17" s="13">
        <f>EDATE(D17,1)</f>
        <v>44228</v>
      </c>
      <c r="F17" s="13">
        <f t="shared" ref="F17:AM17" si="2">EDATE(E17,1)</f>
        <v>44256</v>
      </c>
      <c r="G17" s="13">
        <f t="shared" si="2"/>
        <v>44287</v>
      </c>
      <c r="H17" s="13">
        <f t="shared" si="2"/>
        <v>44317</v>
      </c>
      <c r="I17" s="13">
        <f t="shared" si="2"/>
        <v>44348</v>
      </c>
      <c r="J17" s="13">
        <f t="shared" si="2"/>
        <v>44378</v>
      </c>
      <c r="K17" s="13">
        <f t="shared" si="2"/>
        <v>44409</v>
      </c>
      <c r="L17" s="13">
        <f t="shared" si="2"/>
        <v>44440</v>
      </c>
      <c r="M17" s="13">
        <f t="shared" si="2"/>
        <v>44470</v>
      </c>
      <c r="N17" s="13">
        <f t="shared" si="2"/>
        <v>44501</v>
      </c>
      <c r="O17" s="13">
        <f t="shared" si="2"/>
        <v>44531</v>
      </c>
      <c r="P17" s="13">
        <f t="shared" si="2"/>
        <v>44562</v>
      </c>
      <c r="Q17" s="13">
        <f t="shared" si="2"/>
        <v>44593</v>
      </c>
      <c r="R17" s="13">
        <f t="shared" si="2"/>
        <v>44621</v>
      </c>
      <c r="S17" s="13">
        <f t="shared" si="2"/>
        <v>44652</v>
      </c>
      <c r="T17" s="13">
        <f>EDATE(S17,1)</f>
        <v>44682</v>
      </c>
      <c r="U17" s="13">
        <f t="shared" si="2"/>
        <v>44713</v>
      </c>
      <c r="V17" s="13">
        <f t="shared" si="2"/>
        <v>44743</v>
      </c>
      <c r="W17" s="13">
        <f t="shared" si="2"/>
        <v>44774</v>
      </c>
      <c r="X17" s="13">
        <f t="shared" si="2"/>
        <v>44805</v>
      </c>
      <c r="Y17" s="13">
        <f t="shared" si="2"/>
        <v>44835</v>
      </c>
      <c r="Z17" s="13">
        <f t="shared" si="2"/>
        <v>44866</v>
      </c>
      <c r="AA17" s="13">
        <f t="shared" si="2"/>
        <v>44896</v>
      </c>
      <c r="AB17" s="13">
        <f t="shared" si="2"/>
        <v>44927</v>
      </c>
      <c r="AC17" s="13">
        <f t="shared" si="2"/>
        <v>44958</v>
      </c>
      <c r="AD17" s="13">
        <f>EDATE(AC17,1)</f>
        <v>44986</v>
      </c>
      <c r="AE17" s="13">
        <f t="shared" si="2"/>
        <v>45017</v>
      </c>
      <c r="AF17" s="13">
        <f t="shared" si="2"/>
        <v>45047</v>
      </c>
      <c r="AG17" s="13">
        <f t="shared" si="2"/>
        <v>45078</v>
      </c>
      <c r="AH17" s="13">
        <f t="shared" si="2"/>
        <v>45108</v>
      </c>
      <c r="AI17" s="13">
        <f t="shared" si="2"/>
        <v>45139</v>
      </c>
      <c r="AJ17" s="13">
        <f>EDATE(AI17,1)</f>
        <v>45170</v>
      </c>
      <c r="AK17" s="13">
        <f t="shared" si="2"/>
        <v>45200</v>
      </c>
      <c r="AL17" s="13">
        <f t="shared" si="2"/>
        <v>45231</v>
      </c>
      <c r="AM17" s="13">
        <f t="shared" si="2"/>
        <v>45261</v>
      </c>
      <c r="AO17" s="25">
        <f>YEAR(D17)</f>
        <v>2021</v>
      </c>
      <c r="AP17" s="11">
        <f>AO17+1</f>
        <v>2022</v>
      </c>
      <c r="AQ17" s="11">
        <f>AP17+1</f>
        <v>2023</v>
      </c>
    </row>
    <row r="19" spans="2:43" ht="15" customHeight="1" x14ac:dyDescent="0.55000000000000004">
      <c r="B19" s="1" t="s">
        <v>7</v>
      </c>
      <c r="D19" s="10">
        <f>C7</f>
        <v>48</v>
      </c>
      <c r="E19" s="9">
        <f>D19+$C$8</f>
        <v>69</v>
      </c>
      <c r="F19" s="9">
        <f t="shared" ref="F19:AM19" si="3">E19+$C$8</f>
        <v>90</v>
      </c>
      <c r="G19" s="9">
        <f t="shared" si="3"/>
        <v>111</v>
      </c>
      <c r="H19" s="9">
        <f t="shared" si="3"/>
        <v>132</v>
      </c>
      <c r="I19" s="9">
        <f t="shared" si="3"/>
        <v>153</v>
      </c>
      <c r="J19" s="9">
        <f t="shared" si="3"/>
        <v>174</v>
      </c>
      <c r="K19" s="9">
        <f t="shared" si="3"/>
        <v>195</v>
      </c>
      <c r="L19" s="9">
        <f t="shared" si="3"/>
        <v>216</v>
      </c>
      <c r="M19" s="9">
        <f t="shared" si="3"/>
        <v>237</v>
      </c>
      <c r="N19" s="9">
        <f t="shared" si="3"/>
        <v>258</v>
      </c>
      <c r="O19" s="9">
        <f t="shared" si="3"/>
        <v>279</v>
      </c>
      <c r="P19" s="9">
        <f t="shared" si="3"/>
        <v>300</v>
      </c>
      <c r="Q19" s="9">
        <f t="shared" si="3"/>
        <v>321</v>
      </c>
      <c r="R19" s="9">
        <f t="shared" si="3"/>
        <v>342</v>
      </c>
      <c r="S19" s="9">
        <f t="shared" si="3"/>
        <v>363</v>
      </c>
      <c r="T19" s="9">
        <f t="shared" si="3"/>
        <v>384</v>
      </c>
      <c r="U19" s="9">
        <f t="shared" si="3"/>
        <v>405</v>
      </c>
      <c r="V19" s="9">
        <f t="shared" si="3"/>
        <v>426</v>
      </c>
      <c r="W19" s="9">
        <f t="shared" si="3"/>
        <v>447</v>
      </c>
      <c r="X19" s="9">
        <f t="shared" si="3"/>
        <v>468</v>
      </c>
      <c r="Y19" s="9">
        <f t="shared" si="3"/>
        <v>489</v>
      </c>
      <c r="Z19" s="9">
        <f t="shared" si="3"/>
        <v>510</v>
      </c>
      <c r="AA19" s="9">
        <f t="shared" si="3"/>
        <v>531</v>
      </c>
      <c r="AB19" s="9">
        <f t="shared" si="3"/>
        <v>552</v>
      </c>
      <c r="AC19" s="9">
        <f t="shared" si="3"/>
        <v>573</v>
      </c>
      <c r="AD19" s="9">
        <f t="shared" si="3"/>
        <v>594</v>
      </c>
      <c r="AE19" s="9">
        <f t="shared" si="3"/>
        <v>615</v>
      </c>
      <c r="AF19" s="9">
        <f t="shared" si="3"/>
        <v>636</v>
      </c>
      <c r="AG19" s="9">
        <f t="shared" si="3"/>
        <v>657</v>
      </c>
      <c r="AH19" s="9">
        <f t="shared" si="3"/>
        <v>678</v>
      </c>
      <c r="AI19" s="9">
        <f t="shared" si="3"/>
        <v>699</v>
      </c>
      <c r="AJ19" s="9">
        <f t="shared" si="3"/>
        <v>720</v>
      </c>
      <c r="AK19" s="9">
        <f t="shared" si="3"/>
        <v>741</v>
      </c>
      <c r="AL19" s="9">
        <f t="shared" si="3"/>
        <v>762</v>
      </c>
      <c r="AM19" s="9">
        <f t="shared" si="3"/>
        <v>783</v>
      </c>
      <c r="AO19" s="9">
        <f>SUMIFS($D19:$AM19,$D$14:$AM$14,AO$17)</f>
        <v>1962</v>
      </c>
      <c r="AP19" s="9">
        <f>SUMIFS($D19:$AM19,$D$14:$AM$14,AP$17)</f>
        <v>4986</v>
      </c>
      <c r="AQ19" s="9">
        <f>SUMIFS($D19:$AM19,$D$14:$AM$14,AQ$17)</f>
        <v>8010</v>
      </c>
    </row>
    <row r="20" spans="2:43" ht="15" customHeight="1" x14ac:dyDescent="0.55000000000000004">
      <c r="F20" s="4"/>
    </row>
    <row r="21" spans="2:43" ht="15" customHeight="1" x14ac:dyDescent="0.55000000000000004">
      <c r="B21" s="3" t="s">
        <v>37</v>
      </c>
      <c r="C21" s="23" t="s">
        <v>28</v>
      </c>
      <c r="D21" s="23" t="s">
        <v>38</v>
      </c>
      <c r="E21" s="23" t="s">
        <v>39</v>
      </c>
      <c r="F21" s="23" t="s">
        <v>31</v>
      </c>
      <c r="G21" s="23" t="s">
        <v>29</v>
      </c>
      <c r="H21" s="23" t="s">
        <v>30</v>
      </c>
    </row>
    <row r="22" spans="2:43" ht="15" customHeight="1" x14ac:dyDescent="0.55000000000000004">
      <c r="B22" s="1" t="s">
        <v>25</v>
      </c>
      <c r="C22" s="7">
        <v>500</v>
      </c>
      <c r="D22" s="7">
        <v>3</v>
      </c>
      <c r="E22" s="26">
        <f>D22*12</f>
        <v>36</v>
      </c>
      <c r="F22" s="27">
        <f>C22/E22</f>
        <v>13.888888888888889</v>
      </c>
      <c r="G22" s="22">
        <v>44197</v>
      </c>
      <c r="H22" s="28">
        <f>EDATE(G22,E22-1)</f>
        <v>45261</v>
      </c>
    </row>
    <row r="23" spans="2:43" ht="15" customHeight="1" x14ac:dyDescent="0.55000000000000004">
      <c r="B23" s="1" t="s">
        <v>26</v>
      </c>
      <c r="C23" s="7">
        <v>180</v>
      </c>
      <c r="D23" s="7">
        <v>2</v>
      </c>
      <c r="E23" s="26">
        <f>D23*12</f>
        <v>24</v>
      </c>
      <c r="F23" s="27">
        <f>C23/E23</f>
        <v>7.5</v>
      </c>
      <c r="G23" s="22">
        <v>44348</v>
      </c>
      <c r="H23" s="28">
        <f>EDATE(G23,E23-1)</f>
        <v>45047</v>
      </c>
    </row>
    <row r="24" spans="2:43" ht="15" customHeight="1" x14ac:dyDescent="0.55000000000000004">
      <c r="B24" s="1" t="s">
        <v>27</v>
      </c>
      <c r="C24" s="7">
        <v>180</v>
      </c>
      <c r="D24" s="7">
        <v>3</v>
      </c>
      <c r="E24" s="26">
        <f>D24*12</f>
        <v>36</v>
      </c>
      <c r="F24" s="27">
        <f>C24/E24</f>
        <v>5</v>
      </c>
      <c r="G24" s="22">
        <v>44927</v>
      </c>
      <c r="H24" s="28">
        <f>EDATE(G24,E24-1)</f>
        <v>45992</v>
      </c>
    </row>
    <row r="25" spans="2:43" ht="15" customHeight="1" x14ac:dyDescent="0.55000000000000004">
      <c r="F25" s="4"/>
    </row>
    <row r="26" spans="2:43" ht="15" customHeight="1" x14ac:dyDescent="0.55000000000000004">
      <c r="B26" s="3" t="s">
        <v>40</v>
      </c>
      <c r="D26" s="4" t="str">
        <f ca="1">_xlfn.FORMULATEXT(D27)</f>
        <v>=SI(D$17=$G22;-$C22;0)</v>
      </c>
      <c r="F26" s="4"/>
    </row>
    <row r="27" spans="2:43" ht="15" customHeight="1" x14ac:dyDescent="0.55000000000000004">
      <c r="B27" s="1" t="s">
        <v>25</v>
      </c>
      <c r="D27" s="29">
        <f>IF(D$17=$G22,-$C22,0)</f>
        <v>-500</v>
      </c>
      <c r="E27" s="29">
        <f t="shared" ref="E27:AM29" si="4">IF(E$17=$G22,-$C22,0)</f>
        <v>0</v>
      </c>
      <c r="F27" s="29">
        <f t="shared" si="4"/>
        <v>0</v>
      </c>
      <c r="G27" s="29">
        <f t="shared" si="4"/>
        <v>0</v>
      </c>
      <c r="H27" s="29">
        <f t="shared" si="4"/>
        <v>0</v>
      </c>
      <c r="I27" s="29">
        <f t="shared" si="4"/>
        <v>0</v>
      </c>
      <c r="J27" s="29">
        <f t="shared" si="4"/>
        <v>0</v>
      </c>
      <c r="K27" s="29">
        <f t="shared" si="4"/>
        <v>0</v>
      </c>
      <c r="L27" s="29">
        <f t="shared" si="4"/>
        <v>0</v>
      </c>
      <c r="M27" s="29">
        <f t="shared" si="4"/>
        <v>0</v>
      </c>
      <c r="N27" s="29">
        <f t="shared" si="4"/>
        <v>0</v>
      </c>
      <c r="O27" s="29">
        <f t="shared" si="4"/>
        <v>0</v>
      </c>
      <c r="P27" s="29">
        <f t="shared" si="4"/>
        <v>0</v>
      </c>
      <c r="Q27" s="29">
        <f t="shared" si="4"/>
        <v>0</v>
      </c>
      <c r="R27" s="29">
        <f t="shared" si="4"/>
        <v>0</v>
      </c>
      <c r="S27" s="29">
        <f t="shared" si="4"/>
        <v>0</v>
      </c>
      <c r="T27" s="29">
        <f t="shared" si="4"/>
        <v>0</v>
      </c>
      <c r="U27" s="29">
        <f t="shared" si="4"/>
        <v>0</v>
      </c>
      <c r="V27" s="29">
        <f t="shared" si="4"/>
        <v>0</v>
      </c>
      <c r="W27" s="29">
        <f t="shared" si="4"/>
        <v>0</v>
      </c>
      <c r="X27" s="29">
        <f t="shared" si="4"/>
        <v>0</v>
      </c>
      <c r="Y27" s="29">
        <f t="shared" si="4"/>
        <v>0</v>
      </c>
      <c r="Z27" s="29">
        <f t="shared" si="4"/>
        <v>0</v>
      </c>
      <c r="AA27" s="29">
        <f t="shared" si="4"/>
        <v>0</v>
      </c>
      <c r="AB27" s="29">
        <f t="shared" si="4"/>
        <v>0</v>
      </c>
      <c r="AC27" s="29">
        <f t="shared" si="4"/>
        <v>0</v>
      </c>
      <c r="AD27" s="29">
        <f t="shared" si="4"/>
        <v>0</v>
      </c>
      <c r="AE27" s="29">
        <f t="shared" si="4"/>
        <v>0</v>
      </c>
      <c r="AF27" s="29">
        <f t="shared" si="4"/>
        <v>0</v>
      </c>
      <c r="AG27" s="29">
        <f t="shared" si="4"/>
        <v>0</v>
      </c>
      <c r="AH27" s="29">
        <f t="shared" si="4"/>
        <v>0</v>
      </c>
      <c r="AI27" s="29">
        <f t="shared" si="4"/>
        <v>0</v>
      </c>
      <c r="AJ27" s="29">
        <f t="shared" si="4"/>
        <v>0</v>
      </c>
      <c r="AK27" s="29">
        <f t="shared" si="4"/>
        <v>0</v>
      </c>
      <c r="AL27" s="29">
        <f t="shared" si="4"/>
        <v>0</v>
      </c>
      <c r="AM27" s="29">
        <f t="shared" si="4"/>
        <v>0</v>
      </c>
    </row>
    <row r="28" spans="2:43" ht="15" customHeight="1" x14ac:dyDescent="0.55000000000000004">
      <c r="B28" s="1" t="s">
        <v>26</v>
      </c>
      <c r="D28" s="29">
        <f t="shared" ref="D28:S29" si="5">IF(D$17=$G23,-$C23,0)</f>
        <v>0</v>
      </c>
      <c r="E28" s="29">
        <f t="shared" si="5"/>
        <v>0</v>
      </c>
      <c r="F28" s="29">
        <f t="shared" si="5"/>
        <v>0</v>
      </c>
      <c r="G28" s="29">
        <f t="shared" si="5"/>
        <v>0</v>
      </c>
      <c r="H28" s="29">
        <f t="shared" si="5"/>
        <v>0</v>
      </c>
      <c r="I28" s="29">
        <f t="shared" si="5"/>
        <v>-180</v>
      </c>
      <c r="J28" s="29">
        <f t="shared" si="5"/>
        <v>0</v>
      </c>
      <c r="K28" s="29">
        <f t="shared" si="5"/>
        <v>0</v>
      </c>
      <c r="L28" s="29">
        <f t="shared" si="5"/>
        <v>0</v>
      </c>
      <c r="M28" s="29">
        <f t="shared" si="5"/>
        <v>0</v>
      </c>
      <c r="N28" s="29">
        <f t="shared" si="5"/>
        <v>0</v>
      </c>
      <c r="O28" s="29">
        <f t="shared" si="5"/>
        <v>0</v>
      </c>
      <c r="P28" s="29">
        <f t="shared" si="5"/>
        <v>0</v>
      </c>
      <c r="Q28" s="29">
        <f t="shared" si="5"/>
        <v>0</v>
      </c>
      <c r="R28" s="29">
        <f t="shared" si="5"/>
        <v>0</v>
      </c>
      <c r="S28" s="29">
        <f t="shared" si="5"/>
        <v>0</v>
      </c>
      <c r="T28" s="29">
        <f t="shared" si="4"/>
        <v>0</v>
      </c>
      <c r="U28" s="29">
        <f t="shared" si="4"/>
        <v>0</v>
      </c>
      <c r="V28" s="29">
        <f t="shared" si="4"/>
        <v>0</v>
      </c>
      <c r="W28" s="29">
        <f t="shared" si="4"/>
        <v>0</v>
      </c>
      <c r="X28" s="29">
        <f t="shared" si="4"/>
        <v>0</v>
      </c>
      <c r="Y28" s="29">
        <f t="shared" si="4"/>
        <v>0</v>
      </c>
      <c r="Z28" s="29">
        <f t="shared" si="4"/>
        <v>0</v>
      </c>
      <c r="AA28" s="29">
        <f t="shared" si="4"/>
        <v>0</v>
      </c>
      <c r="AB28" s="29">
        <f t="shared" si="4"/>
        <v>0</v>
      </c>
      <c r="AC28" s="29">
        <f t="shared" si="4"/>
        <v>0</v>
      </c>
      <c r="AD28" s="29">
        <f t="shared" si="4"/>
        <v>0</v>
      </c>
      <c r="AE28" s="29">
        <f t="shared" si="4"/>
        <v>0</v>
      </c>
      <c r="AF28" s="29">
        <f t="shared" si="4"/>
        <v>0</v>
      </c>
      <c r="AG28" s="29">
        <f t="shared" si="4"/>
        <v>0</v>
      </c>
      <c r="AH28" s="29">
        <f t="shared" si="4"/>
        <v>0</v>
      </c>
      <c r="AI28" s="29">
        <f t="shared" si="4"/>
        <v>0</v>
      </c>
      <c r="AJ28" s="29">
        <f t="shared" si="4"/>
        <v>0</v>
      </c>
      <c r="AK28" s="29">
        <f t="shared" si="4"/>
        <v>0</v>
      </c>
      <c r="AL28" s="29">
        <f t="shared" si="4"/>
        <v>0</v>
      </c>
      <c r="AM28" s="29">
        <f t="shared" si="4"/>
        <v>0</v>
      </c>
    </row>
    <row r="29" spans="2:43" ht="15" customHeight="1" x14ac:dyDescent="0.55000000000000004">
      <c r="B29" s="1" t="s">
        <v>27</v>
      </c>
      <c r="D29" s="29">
        <f t="shared" si="5"/>
        <v>0</v>
      </c>
      <c r="E29" s="29">
        <f t="shared" si="4"/>
        <v>0</v>
      </c>
      <c r="F29" s="29">
        <f t="shared" si="4"/>
        <v>0</v>
      </c>
      <c r="G29" s="29">
        <f t="shared" si="4"/>
        <v>0</v>
      </c>
      <c r="H29" s="29">
        <f t="shared" si="4"/>
        <v>0</v>
      </c>
      <c r="I29" s="29">
        <f t="shared" si="4"/>
        <v>0</v>
      </c>
      <c r="J29" s="29">
        <f t="shared" si="4"/>
        <v>0</v>
      </c>
      <c r="K29" s="29">
        <f t="shared" si="4"/>
        <v>0</v>
      </c>
      <c r="L29" s="29">
        <f t="shared" si="4"/>
        <v>0</v>
      </c>
      <c r="M29" s="29">
        <f t="shared" si="4"/>
        <v>0</v>
      </c>
      <c r="N29" s="29">
        <f t="shared" si="4"/>
        <v>0</v>
      </c>
      <c r="O29" s="29">
        <f t="shared" si="4"/>
        <v>0</v>
      </c>
      <c r="P29" s="29">
        <f t="shared" si="4"/>
        <v>0</v>
      </c>
      <c r="Q29" s="29">
        <f t="shared" si="4"/>
        <v>0</v>
      </c>
      <c r="R29" s="29">
        <f t="shared" si="4"/>
        <v>0</v>
      </c>
      <c r="S29" s="29">
        <f t="shared" si="4"/>
        <v>0</v>
      </c>
      <c r="T29" s="29">
        <f t="shared" si="4"/>
        <v>0</v>
      </c>
      <c r="U29" s="29">
        <f t="shared" si="4"/>
        <v>0</v>
      </c>
      <c r="V29" s="29">
        <f t="shared" si="4"/>
        <v>0</v>
      </c>
      <c r="W29" s="29">
        <f t="shared" si="4"/>
        <v>0</v>
      </c>
      <c r="X29" s="29">
        <f t="shared" si="4"/>
        <v>0</v>
      </c>
      <c r="Y29" s="29">
        <f t="shared" si="4"/>
        <v>0</v>
      </c>
      <c r="Z29" s="29">
        <f t="shared" si="4"/>
        <v>0</v>
      </c>
      <c r="AA29" s="29">
        <f t="shared" si="4"/>
        <v>0</v>
      </c>
      <c r="AB29" s="29">
        <f t="shared" si="4"/>
        <v>-180</v>
      </c>
      <c r="AC29" s="29">
        <f t="shared" si="4"/>
        <v>0</v>
      </c>
      <c r="AD29" s="29">
        <f t="shared" si="4"/>
        <v>0</v>
      </c>
      <c r="AE29" s="29">
        <f t="shared" si="4"/>
        <v>0</v>
      </c>
      <c r="AF29" s="29">
        <f t="shared" si="4"/>
        <v>0</v>
      </c>
      <c r="AG29" s="29">
        <f t="shared" si="4"/>
        <v>0</v>
      </c>
      <c r="AH29" s="29">
        <f t="shared" si="4"/>
        <v>0</v>
      </c>
      <c r="AI29" s="29">
        <f t="shared" si="4"/>
        <v>0</v>
      </c>
      <c r="AJ29" s="29">
        <f t="shared" si="4"/>
        <v>0</v>
      </c>
      <c r="AK29" s="29">
        <f t="shared" si="4"/>
        <v>0</v>
      </c>
      <c r="AL29" s="29">
        <f t="shared" si="4"/>
        <v>0</v>
      </c>
      <c r="AM29" s="29">
        <f t="shared" si="4"/>
        <v>0</v>
      </c>
    </row>
    <row r="30" spans="2:43" ht="15" customHeight="1" x14ac:dyDescent="0.55000000000000004">
      <c r="B30" s="2" t="s">
        <v>41</v>
      </c>
      <c r="D30" s="15">
        <f>SUM(D27:D29)</f>
        <v>-500</v>
      </c>
      <c r="E30" s="15">
        <f t="shared" ref="E30:AM30" si="6">SUM(E27:E29)</f>
        <v>0</v>
      </c>
      <c r="F30" s="15">
        <f t="shared" si="6"/>
        <v>0</v>
      </c>
      <c r="G30" s="15">
        <f t="shared" si="6"/>
        <v>0</v>
      </c>
      <c r="H30" s="15">
        <f t="shared" si="6"/>
        <v>0</v>
      </c>
      <c r="I30" s="15">
        <f t="shared" si="6"/>
        <v>-180</v>
      </c>
      <c r="J30" s="15">
        <f t="shared" si="6"/>
        <v>0</v>
      </c>
      <c r="K30" s="15">
        <f t="shared" si="6"/>
        <v>0</v>
      </c>
      <c r="L30" s="15">
        <f t="shared" si="6"/>
        <v>0</v>
      </c>
      <c r="M30" s="15">
        <f t="shared" si="6"/>
        <v>0</v>
      </c>
      <c r="N30" s="15">
        <f t="shared" si="6"/>
        <v>0</v>
      </c>
      <c r="O30" s="15">
        <f t="shared" si="6"/>
        <v>0</v>
      </c>
      <c r="P30" s="15">
        <f t="shared" si="6"/>
        <v>0</v>
      </c>
      <c r="Q30" s="15">
        <f t="shared" si="6"/>
        <v>0</v>
      </c>
      <c r="R30" s="15">
        <f t="shared" si="6"/>
        <v>0</v>
      </c>
      <c r="S30" s="15">
        <f t="shared" si="6"/>
        <v>0</v>
      </c>
      <c r="T30" s="15">
        <f t="shared" si="6"/>
        <v>0</v>
      </c>
      <c r="U30" s="15">
        <f t="shared" si="6"/>
        <v>0</v>
      </c>
      <c r="V30" s="15">
        <f t="shared" si="6"/>
        <v>0</v>
      </c>
      <c r="W30" s="15">
        <f t="shared" si="6"/>
        <v>0</v>
      </c>
      <c r="X30" s="15">
        <f t="shared" si="6"/>
        <v>0</v>
      </c>
      <c r="Y30" s="15">
        <f t="shared" si="6"/>
        <v>0</v>
      </c>
      <c r="Z30" s="15">
        <f t="shared" si="6"/>
        <v>0</v>
      </c>
      <c r="AA30" s="15">
        <f t="shared" si="6"/>
        <v>0</v>
      </c>
      <c r="AB30" s="15">
        <f t="shared" si="6"/>
        <v>-180</v>
      </c>
      <c r="AC30" s="15">
        <f t="shared" si="6"/>
        <v>0</v>
      </c>
      <c r="AD30" s="15">
        <f t="shared" si="6"/>
        <v>0</v>
      </c>
      <c r="AE30" s="15">
        <f t="shared" si="6"/>
        <v>0</v>
      </c>
      <c r="AF30" s="15">
        <f t="shared" si="6"/>
        <v>0</v>
      </c>
      <c r="AG30" s="15">
        <f t="shared" si="6"/>
        <v>0</v>
      </c>
      <c r="AH30" s="15">
        <f t="shared" si="6"/>
        <v>0</v>
      </c>
      <c r="AI30" s="15">
        <f t="shared" si="6"/>
        <v>0</v>
      </c>
      <c r="AJ30" s="15">
        <f t="shared" si="6"/>
        <v>0</v>
      </c>
      <c r="AK30" s="15">
        <f t="shared" si="6"/>
        <v>0</v>
      </c>
      <c r="AL30" s="15">
        <f t="shared" si="6"/>
        <v>0</v>
      </c>
      <c r="AM30" s="15">
        <f t="shared" si="6"/>
        <v>0</v>
      </c>
    </row>
    <row r="31" spans="2:43" ht="15" customHeight="1" x14ac:dyDescent="0.55000000000000004">
      <c r="F31" s="4"/>
    </row>
    <row r="32" spans="2:43" ht="15" customHeight="1" x14ac:dyDescent="0.55000000000000004">
      <c r="B32" s="3" t="s">
        <v>42</v>
      </c>
      <c r="D32" s="4" t="str">
        <f ca="1">_xlfn.FORMULATEXT(D33)</f>
        <v>=SI(D$17&gt;=$G22;SI(D$17&lt;=$H22;-$F22;0);0)</v>
      </c>
      <c r="F32" s="4"/>
    </row>
    <row r="33" spans="2:43" ht="15" customHeight="1" x14ac:dyDescent="0.55000000000000004">
      <c r="B33" s="1" t="s">
        <v>25</v>
      </c>
      <c r="D33" s="29">
        <f>IF(D$17&gt;=$G22,IF(D$17&lt;=$H22,-$F22,0),0)</f>
        <v>-13.888888888888889</v>
      </c>
      <c r="E33" s="29">
        <f t="shared" ref="E33:AM35" si="7">IF(E$17&gt;=$G22,IF(E$17&lt;=$H22,-$F22,0),0)</f>
        <v>-13.888888888888889</v>
      </c>
      <c r="F33" s="29">
        <f t="shared" si="7"/>
        <v>-13.888888888888889</v>
      </c>
      <c r="G33" s="29">
        <f t="shared" si="7"/>
        <v>-13.888888888888889</v>
      </c>
      <c r="H33" s="29">
        <f t="shared" si="7"/>
        <v>-13.888888888888889</v>
      </c>
      <c r="I33" s="29">
        <f t="shared" si="7"/>
        <v>-13.888888888888889</v>
      </c>
      <c r="J33" s="29">
        <f t="shared" si="7"/>
        <v>-13.888888888888889</v>
      </c>
      <c r="K33" s="29">
        <f t="shared" si="7"/>
        <v>-13.888888888888889</v>
      </c>
      <c r="L33" s="29">
        <f t="shared" si="7"/>
        <v>-13.888888888888889</v>
      </c>
      <c r="M33" s="29">
        <f t="shared" si="7"/>
        <v>-13.888888888888889</v>
      </c>
      <c r="N33" s="29">
        <f t="shared" si="7"/>
        <v>-13.888888888888889</v>
      </c>
      <c r="O33" s="29">
        <f t="shared" si="7"/>
        <v>-13.888888888888889</v>
      </c>
      <c r="P33" s="29">
        <f t="shared" si="7"/>
        <v>-13.888888888888889</v>
      </c>
      <c r="Q33" s="29">
        <f t="shared" si="7"/>
        <v>-13.888888888888889</v>
      </c>
      <c r="R33" s="29">
        <f t="shared" si="7"/>
        <v>-13.888888888888889</v>
      </c>
      <c r="S33" s="29">
        <f t="shared" si="7"/>
        <v>-13.888888888888889</v>
      </c>
      <c r="T33" s="29">
        <f t="shared" si="7"/>
        <v>-13.888888888888889</v>
      </c>
      <c r="U33" s="29">
        <f t="shared" si="7"/>
        <v>-13.888888888888889</v>
      </c>
      <c r="V33" s="29">
        <f t="shared" si="7"/>
        <v>-13.888888888888889</v>
      </c>
      <c r="W33" s="29">
        <f t="shared" si="7"/>
        <v>-13.888888888888889</v>
      </c>
      <c r="X33" s="29">
        <f t="shared" si="7"/>
        <v>-13.888888888888889</v>
      </c>
      <c r="Y33" s="29">
        <f t="shared" si="7"/>
        <v>-13.888888888888889</v>
      </c>
      <c r="Z33" s="29">
        <f t="shared" si="7"/>
        <v>-13.888888888888889</v>
      </c>
      <c r="AA33" s="29">
        <f t="shared" si="7"/>
        <v>-13.888888888888889</v>
      </c>
      <c r="AB33" s="29">
        <f t="shared" si="7"/>
        <v>-13.888888888888889</v>
      </c>
      <c r="AC33" s="29">
        <f t="shared" si="7"/>
        <v>-13.888888888888889</v>
      </c>
      <c r="AD33" s="29">
        <f t="shared" si="7"/>
        <v>-13.888888888888889</v>
      </c>
      <c r="AE33" s="29">
        <f t="shared" si="7"/>
        <v>-13.888888888888889</v>
      </c>
      <c r="AF33" s="29">
        <f t="shared" si="7"/>
        <v>-13.888888888888889</v>
      </c>
      <c r="AG33" s="29">
        <f t="shared" si="7"/>
        <v>-13.888888888888889</v>
      </c>
      <c r="AH33" s="29">
        <f t="shared" si="7"/>
        <v>-13.888888888888889</v>
      </c>
      <c r="AI33" s="29">
        <f t="shared" si="7"/>
        <v>-13.888888888888889</v>
      </c>
      <c r="AJ33" s="29">
        <f t="shared" si="7"/>
        <v>-13.888888888888889</v>
      </c>
      <c r="AK33" s="29">
        <f t="shared" si="7"/>
        <v>-13.888888888888889</v>
      </c>
      <c r="AL33" s="29">
        <f t="shared" si="7"/>
        <v>-13.888888888888889</v>
      </c>
      <c r="AM33" s="29">
        <f t="shared" si="7"/>
        <v>-13.888888888888889</v>
      </c>
    </row>
    <row r="34" spans="2:43" ht="15" customHeight="1" x14ac:dyDescent="0.55000000000000004">
      <c r="B34" s="1" t="s">
        <v>26</v>
      </c>
      <c r="D34" s="29">
        <f t="shared" ref="D34:S35" si="8">IF(D$17&gt;=$G23,IF(D$17&lt;=$H23,-$F23,0),0)</f>
        <v>0</v>
      </c>
      <c r="E34" s="29">
        <f t="shared" si="8"/>
        <v>0</v>
      </c>
      <c r="F34" s="29">
        <f t="shared" si="8"/>
        <v>0</v>
      </c>
      <c r="G34" s="29">
        <f t="shared" si="8"/>
        <v>0</v>
      </c>
      <c r="H34" s="29">
        <f t="shared" si="8"/>
        <v>0</v>
      </c>
      <c r="I34" s="29">
        <f t="shared" si="8"/>
        <v>-7.5</v>
      </c>
      <c r="J34" s="29">
        <f t="shared" si="8"/>
        <v>-7.5</v>
      </c>
      <c r="K34" s="29">
        <f t="shared" si="8"/>
        <v>-7.5</v>
      </c>
      <c r="L34" s="29">
        <f t="shared" si="8"/>
        <v>-7.5</v>
      </c>
      <c r="M34" s="29">
        <f t="shared" si="8"/>
        <v>-7.5</v>
      </c>
      <c r="N34" s="29">
        <f t="shared" si="8"/>
        <v>-7.5</v>
      </c>
      <c r="O34" s="29">
        <f t="shared" si="8"/>
        <v>-7.5</v>
      </c>
      <c r="P34" s="29">
        <f t="shared" si="8"/>
        <v>-7.5</v>
      </c>
      <c r="Q34" s="29">
        <f t="shared" si="8"/>
        <v>-7.5</v>
      </c>
      <c r="R34" s="29">
        <f t="shared" si="8"/>
        <v>-7.5</v>
      </c>
      <c r="S34" s="29">
        <f t="shared" si="8"/>
        <v>-7.5</v>
      </c>
      <c r="T34" s="29">
        <f t="shared" si="7"/>
        <v>-7.5</v>
      </c>
      <c r="U34" s="29">
        <f t="shared" si="7"/>
        <v>-7.5</v>
      </c>
      <c r="V34" s="29">
        <f t="shared" si="7"/>
        <v>-7.5</v>
      </c>
      <c r="W34" s="29">
        <f t="shared" si="7"/>
        <v>-7.5</v>
      </c>
      <c r="X34" s="29">
        <f t="shared" si="7"/>
        <v>-7.5</v>
      </c>
      <c r="Y34" s="29">
        <f t="shared" si="7"/>
        <v>-7.5</v>
      </c>
      <c r="Z34" s="29">
        <f t="shared" si="7"/>
        <v>-7.5</v>
      </c>
      <c r="AA34" s="29">
        <f t="shared" si="7"/>
        <v>-7.5</v>
      </c>
      <c r="AB34" s="29">
        <f t="shared" si="7"/>
        <v>-7.5</v>
      </c>
      <c r="AC34" s="29">
        <f t="shared" si="7"/>
        <v>-7.5</v>
      </c>
      <c r="AD34" s="29">
        <f t="shared" si="7"/>
        <v>-7.5</v>
      </c>
      <c r="AE34" s="29">
        <f t="shared" si="7"/>
        <v>-7.5</v>
      </c>
      <c r="AF34" s="29">
        <f t="shared" si="7"/>
        <v>-7.5</v>
      </c>
      <c r="AG34" s="29">
        <f t="shared" si="7"/>
        <v>0</v>
      </c>
      <c r="AH34" s="29">
        <f t="shared" si="7"/>
        <v>0</v>
      </c>
      <c r="AI34" s="29">
        <f t="shared" si="7"/>
        <v>0</v>
      </c>
      <c r="AJ34" s="29">
        <f t="shared" si="7"/>
        <v>0</v>
      </c>
      <c r="AK34" s="29">
        <f t="shared" si="7"/>
        <v>0</v>
      </c>
      <c r="AL34" s="29">
        <f t="shared" si="7"/>
        <v>0</v>
      </c>
      <c r="AM34" s="29">
        <f t="shared" si="7"/>
        <v>0</v>
      </c>
    </row>
    <row r="35" spans="2:43" ht="15" customHeight="1" x14ac:dyDescent="0.55000000000000004">
      <c r="B35" s="1" t="s">
        <v>27</v>
      </c>
      <c r="D35" s="29">
        <f t="shared" si="8"/>
        <v>0</v>
      </c>
      <c r="E35" s="29">
        <f t="shared" si="7"/>
        <v>0</v>
      </c>
      <c r="F35" s="29">
        <f t="shared" si="7"/>
        <v>0</v>
      </c>
      <c r="G35" s="29">
        <f t="shared" si="7"/>
        <v>0</v>
      </c>
      <c r="H35" s="29">
        <f t="shared" si="7"/>
        <v>0</v>
      </c>
      <c r="I35" s="29">
        <f t="shared" si="7"/>
        <v>0</v>
      </c>
      <c r="J35" s="29">
        <f t="shared" si="7"/>
        <v>0</v>
      </c>
      <c r="K35" s="29">
        <f t="shared" si="7"/>
        <v>0</v>
      </c>
      <c r="L35" s="29">
        <f t="shared" si="7"/>
        <v>0</v>
      </c>
      <c r="M35" s="29">
        <f t="shared" si="7"/>
        <v>0</v>
      </c>
      <c r="N35" s="29">
        <f t="shared" si="7"/>
        <v>0</v>
      </c>
      <c r="O35" s="29">
        <f t="shared" si="7"/>
        <v>0</v>
      </c>
      <c r="P35" s="29">
        <f t="shared" si="7"/>
        <v>0</v>
      </c>
      <c r="Q35" s="29">
        <f t="shared" si="7"/>
        <v>0</v>
      </c>
      <c r="R35" s="29">
        <f t="shared" si="7"/>
        <v>0</v>
      </c>
      <c r="S35" s="29">
        <f t="shared" si="7"/>
        <v>0</v>
      </c>
      <c r="T35" s="29">
        <f t="shared" si="7"/>
        <v>0</v>
      </c>
      <c r="U35" s="29">
        <f t="shared" si="7"/>
        <v>0</v>
      </c>
      <c r="V35" s="29">
        <f t="shared" si="7"/>
        <v>0</v>
      </c>
      <c r="W35" s="29">
        <f t="shared" si="7"/>
        <v>0</v>
      </c>
      <c r="X35" s="29">
        <f t="shared" si="7"/>
        <v>0</v>
      </c>
      <c r="Y35" s="29">
        <f t="shared" si="7"/>
        <v>0</v>
      </c>
      <c r="Z35" s="29">
        <f t="shared" si="7"/>
        <v>0</v>
      </c>
      <c r="AA35" s="29">
        <f t="shared" si="7"/>
        <v>0</v>
      </c>
      <c r="AB35" s="29">
        <f t="shared" si="7"/>
        <v>-5</v>
      </c>
      <c r="AC35" s="29">
        <f t="shared" si="7"/>
        <v>-5</v>
      </c>
      <c r="AD35" s="29">
        <f t="shared" si="7"/>
        <v>-5</v>
      </c>
      <c r="AE35" s="29">
        <f t="shared" si="7"/>
        <v>-5</v>
      </c>
      <c r="AF35" s="29">
        <f t="shared" si="7"/>
        <v>-5</v>
      </c>
      <c r="AG35" s="29">
        <f t="shared" si="7"/>
        <v>-5</v>
      </c>
      <c r="AH35" s="29">
        <f t="shared" si="7"/>
        <v>-5</v>
      </c>
      <c r="AI35" s="29">
        <f t="shared" si="7"/>
        <v>-5</v>
      </c>
      <c r="AJ35" s="29">
        <f t="shared" si="7"/>
        <v>-5</v>
      </c>
      <c r="AK35" s="29">
        <f t="shared" si="7"/>
        <v>-5</v>
      </c>
      <c r="AL35" s="29">
        <f t="shared" si="7"/>
        <v>-5</v>
      </c>
      <c r="AM35" s="29">
        <f t="shared" si="7"/>
        <v>-5</v>
      </c>
    </row>
    <row r="36" spans="2:43" ht="15" customHeight="1" x14ac:dyDescent="0.55000000000000004">
      <c r="B36" s="2" t="s">
        <v>41</v>
      </c>
      <c r="D36" s="15">
        <f>SUM(D33:D35)</f>
        <v>-13.888888888888889</v>
      </c>
      <c r="E36" s="15">
        <f t="shared" ref="E36:AM36" si="9">SUM(E33:E35)</f>
        <v>-13.888888888888889</v>
      </c>
      <c r="F36" s="15">
        <f t="shared" si="9"/>
        <v>-13.888888888888889</v>
      </c>
      <c r="G36" s="15">
        <f t="shared" si="9"/>
        <v>-13.888888888888889</v>
      </c>
      <c r="H36" s="15">
        <f t="shared" si="9"/>
        <v>-13.888888888888889</v>
      </c>
      <c r="I36" s="15">
        <f t="shared" si="9"/>
        <v>-21.388888888888889</v>
      </c>
      <c r="J36" s="15">
        <f t="shared" si="9"/>
        <v>-21.388888888888889</v>
      </c>
      <c r="K36" s="15">
        <f t="shared" si="9"/>
        <v>-21.388888888888889</v>
      </c>
      <c r="L36" s="15">
        <f t="shared" si="9"/>
        <v>-21.388888888888889</v>
      </c>
      <c r="M36" s="15">
        <f t="shared" si="9"/>
        <v>-21.388888888888889</v>
      </c>
      <c r="N36" s="15">
        <f t="shared" si="9"/>
        <v>-21.388888888888889</v>
      </c>
      <c r="O36" s="15">
        <f t="shared" si="9"/>
        <v>-21.388888888888889</v>
      </c>
      <c r="P36" s="15">
        <f t="shared" si="9"/>
        <v>-21.388888888888889</v>
      </c>
      <c r="Q36" s="15">
        <f t="shared" si="9"/>
        <v>-21.388888888888889</v>
      </c>
      <c r="R36" s="15">
        <f t="shared" si="9"/>
        <v>-21.388888888888889</v>
      </c>
      <c r="S36" s="15">
        <f t="shared" si="9"/>
        <v>-21.388888888888889</v>
      </c>
      <c r="T36" s="15">
        <f t="shared" si="9"/>
        <v>-21.388888888888889</v>
      </c>
      <c r="U36" s="15">
        <f t="shared" si="9"/>
        <v>-21.388888888888889</v>
      </c>
      <c r="V36" s="15">
        <f t="shared" si="9"/>
        <v>-21.388888888888889</v>
      </c>
      <c r="W36" s="15">
        <f t="shared" si="9"/>
        <v>-21.388888888888889</v>
      </c>
      <c r="X36" s="15">
        <f t="shared" si="9"/>
        <v>-21.388888888888889</v>
      </c>
      <c r="Y36" s="15">
        <f t="shared" si="9"/>
        <v>-21.388888888888889</v>
      </c>
      <c r="Z36" s="15">
        <f t="shared" si="9"/>
        <v>-21.388888888888889</v>
      </c>
      <c r="AA36" s="15">
        <f t="shared" si="9"/>
        <v>-21.388888888888889</v>
      </c>
      <c r="AB36" s="15">
        <f t="shared" si="9"/>
        <v>-26.388888888888889</v>
      </c>
      <c r="AC36" s="15">
        <f t="shared" si="9"/>
        <v>-26.388888888888889</v>
      </c>
      <c r="AD36" s="15">
        <f t="shared" si="9"/>
        <v>-26.388888888888889</v>
      </c>
      <c r="AE36" s="15">
        <f t="shared" si="9"/>
        <v>-26.388888888888889</v>
      </c>
      <c r="AF36" s="15">
        <f t="shared" si="9"/>
        <v>-26.388888888888889</v>
      </c>
      <c r="AG36" s="15">
        <f t="shared" si="9"/>
        <v>-18.888888888888889</v>
      </c>
      <c r="AH36" s="15">
        <f t="shared" si="9"/>
        <v>-18.888888888888889</v>
      </c>
      <c r="AI36" s="15">
        <f t="shared" si="9"/>
        <v>-18.888888888888889</v>
      </c>
      <c r="AJ36" s="15">
        <f t="shared" si="9"/>
        <v>-18.888888888888889</v>
      </c>
      <c r="AK36" s="15">
        <f t="shared" si="9"/>
        <v>-18.888888888888889</v>
      </c>
      <c r="AL36" s="15">
        <f t="shared" si="9"/>
        <v>-18.888888888888889</v>
      </c>
      <c r="AM36" s="15">
        <f t="shared" si="9"/>
        <v>-18.888888888888889</v>
      </c>
    </row>
    <row r="37" spans="2:43" ht="15" customHeight="1" x14ac:dyDescent="0.55000000000000004">
      <c r="F37" s="4"/>
    </row>
    <row r="38" spans="2:43" ht="15" customHeight="1" x14ac:dyDescent="0.55000000000000004">
      <c r="B38" s="11" t="s">
        <v>9</v>
      </c>
      <c r="C38" s="12"/>
      <c r="D38" s="13">
        <f>D$17</f>
        <v>44197</v>
      </c>
      <c r="E38" s="13">
        <f t="shared" ref="E38:AM38" si="10">E$17</f>
        <v>44228</v>
      </c>
      <c r="F38" s="13">
        <f t="shared" si="10"/>
        <v>44256</v>
      </c>
      <c r="G38" s="13">
        <f t="shared" si="10"/>
        <v>44287</v>
      </c>
      <c r="H38" s="13">
        <f t="shared" si="10"/>
        <v>44317</v>
      </c>
      <c r="I38" s="13">
        <f t="shared" si="10"/>
        <v>44348</v>
      </c>
      <c r="J38" s="13">
        <f t="shared" si="10"/>
        <v>44378</v>
      </c>
      <c r="K38" s="13">
        <f t="shared" si="10"/>
        <v>44409</v>
      </c>
      <c r="L38" s="13">
        <f t="shared" si="10"/>
        <v>44440</v>
      </c>
      <c r="M38" s="13">
        <f t="shared" si="10"/>
        <v>44470</v>
      </c>
      <c r="N38" s="13">
        <f t="shared" si="10"/>
        <v>44501</v>
      </c>
      <c r="O38" s="13">
        <f t="shared" si="10"/>
        <v>44531</v>
      </c>
      <c r="P38" s="13">
        <f t="shared" si="10"/>
        <v>44562</v>
      </c>
      <c r="Q38" s="13">
        <f t="shared" si="10"/>
        <v>44593</v>
      </c>
      <c r="R38" s="13">
        <f t="shared" si="10"/>
        <v>44621</v>
      </c>
      <c r="S38" s="13">
        <f t="shared" si="10"/>
        <v>44652</v>
      </c>
      <c r="T38" s="13">
        <f t="shared" si="10"/>
        <v>44682</v>
      </c>
      <c r="U38" s="13">
        <f t="shared" si="10"/>
        <v>44713</v>
      </c>
      <c r="V38" s="13">
        <f t="shared" si="10"/>
        <v>44743</v>
      </c>
      <c r="W38" s="13">
        <f t="shared" si="10"/>
        <v>44774</v>
      </c>
      <c r="X38" s="13">
        <f t="shared" si="10"/>
        <v>44805</v>
      </c>
      <c r="Y38" s="13">
        <f t="shared" si="10"/>
        <v>44835</v>
      </c>
      <c r="Z38" s="13">
        <f t="shared" si="10"/>
        <v>44866</v>
      </c>
      <c r="AA38" s="13">
        <f t="shared" si="10"/>
        <v>44896</v>
      </c>
      <c r="AB38" s="13">
        <f t="shared" si="10"/>
        <v>44927</v>
      </c>
      <c r="AC38" s="13">
        <f t="shared" si="10"/>
        <v>44958</v>
      </c>
      <c r="AD38" s="13">
        <f t="shared" si="10"/>
        <v>44986</v>
      </c>
      <c r="AE38" s="13">
        <f t="shared" si="10"/>
        <v>45017</v>
      </c>
      <c r="AF38" s="13">
        <f t="shared" si="10"/>
        <v>45047</v>
      </c>
      <c r="AG38" s="13">
        <f t="shared" si="10"/>
        <v>45078</v>
      </c>
      <c r="AH38" s="13">
        <f t="shared" si="10"/>
        <v>45108</v>
      </c>
      <c r="AI38" s="13">
        <f t="shared" si="10"/>
        <v>45139</v>
      </c>
      <c r="AJ38" s="13">
        <f t="shared" si="10"/>
        <v>45170</v>
      </c>
      <c r="AK38" s="13">
        <f t="shared" si="10"/>
        <v>45200</v>
      </c>
      <c r="AL38" s="13">
        <f t="shared" si="10"/>
        <v>45231</v>
      </c>
      <c r="AM38" s="13">
        <f t="shared" si="10"/>
        <v>45261</v>
      </c>
      <c r="AO38" s="11">
        <f>AO$17</f>
        <v>2021</v>
      </c>
      <c r="AP38" s="11">
        <f>AP$17</f>
        <v>2022</v>
      </c>
      <c r="AQ38" s="11">
        <f>AQ$17</f>
        <v>2023</v>
      </c>
    </row>
    <row r="40" spans="2:43" ht="15" customHeight="1" x14ac:dyDescent="0.55000000000000004">
      <c r="B40" s="1" t="s">
        <v>10</v>
      </c>
      <c r="D40" s="9">
        <f t="shared" ref="D40:AM40" si="11">D19*$C5</f>
        <v>384</v>
      </c>
      <c r="E40" s="9">
        <f t="shared" si="11"/>
        <v>552</v>
      </c>
      <c r="F40" s="9">
        <f t="shared" si="11"/>
        <v>720</v>
      </c>
      <c r="G40" s="9">
        <f t="shared" si="11"/>
        <v>888</v>
      </c>
      <c r="H40" s="9">
        <f t="shared" si="11"/>
        <v>1056</v>
      </c>
      <c r="I40" s="9">
        <f t="shared" si="11"/>
        <v>1224</v>
      </c>
      <c r="J40" s="9">
        <f t="shared" si="11"/>
        <v>1392</v>
      </c>
      <c r="K40" s="9">
        <f t="shared" si="11"/>
        <v>1560</v>
      </c>
      <c r="L40" s="9">
        <f t="shared" si="11"/>
        <v>1728</v>
      </c>
      <c r="M40" s="9">
        <f t="shared" si="11"/>
        <v>1896</v>
      </c>
      <c r="N40" s="9">
        <f t="shared" si="11"/>
        <v>2064</v>
      </c>
      <c r="O40" s="9">
        <f t="shared" si="11"/>
        <v>2232</v>
      </c>
      <c r="P40" s="9">
        <f t="shared" si="11"/>
        <v>2400</v>
      </c>
      <c r="Q40" s="9">
        <f t="shared" si="11"/>
        <v>2568</v>
      </c>
      <c r="R40" s="9">
        <f t="shared" si="11"/>
        <v>2736</v>
      </c>
      <c r="S40" s="9">
        <f t="shared" si="11"/>
        <v>2904</v>
      </c>
      <c r="T40" s="9">
        <f t="shared" si="11"/>
        <v>3072</v>
      </c>
      <c r="U40" s="9">
        <f t="shared" si="11"/>
        <v>3240</v>
      </c>
      <c r="V40" s="9">
        <f t="shared" si="11"/>
        <v>3408</v>
      </c>
      <c r="W40" s="9">
        <f t="shared" si="11"/>
        <v>3576</v>
      </c>
      <c r="X40" s="9">
        <f t="shared" si="11"/>
        <v>3744</v>
      </c>
      <c r="Y40" s="9">
        <f t="shared" si="11"/>
        <v>3912</v>
      </c>
      <c r="Z40" s="9">
        <f t="shared" si="11"/>
        <v>4080</v>
      </c>
      <c r="AA40" s="9">
        <f t="shared" si="11"/>
        <v>4248</v>
      </c>
      <c r="AB40" s="9">
        <f t="shared" si="11"/>
        <v>4416</v>
      </c>
      <c r="AC40" s="9">
        <f t="shared" si="11"/>
        <v>4584</v>
      </c>
      <c r="AD40" s="9">
        <f t="shared" si="11"/>
        <v>4752</v>
      </c>
      <c r="AE40" s="9">
        <f t="shared" si="11"/>
        <v>4920</v>
      </c>
      <c r="AF40" s="9">
        <f t="shared" si="11"/>
        <v>5088</v>
      </c>
      <c r="AG40" s="9">
        <f t="shared" si="11"/>
        <v>5256</v>
      </c>
      <c r="AH40" s="9">
        <f t="shared" si="11"/>
        <v>5424</v>
      </c>
      <c r="AI40" s="9">
        <f t="shared" si="11"/>
        <v>5592</v>
      </c>
      <c r="AJ40" s="9">
        <f t="shared" si="11"/>
        <v>5760</v>
      </c>
      <c r="AK40" s="9">
        <f t="shared" si="11"/>
        <v>5928</v>
      </c>
      <c r="AL40" s="9">
        <f t="shared" si="11"/>
        <v>6096</v>
      </c>
      <c r="AM40" s="9">
        <f t="shared" si="11"/>
        <v>6264</v>
      </c>
      <c r="AO40" s="9">
        <f t="shared" ref="AO40:AQ41" si="12">SUMIFS($D40:$AM40,$D$14:$AM$14,AO$17)</f>
        <v>15696</v>
      </c>
      <c r="AP40" s="9">
        <f t="shared" si="12"/>
        <v>39888</v>
      </c>
      <c r="AQ40" s="9">
        <f t="shared" si="12"/>
        <v>64080</v>
      </c>
    </row>
    <row r="41" spans="2:43" ht="15" customHeight="1" x14ac:dyDescent="0.55000000000000004">
      <c r="B41" s="1" t="s">
        <v>11</v>
      </c>
      <c r="D41" s="9">
        <f t="shared" ref="D41:AM41" si="13">-$C6*D19</f>
        <v>-240</v>
      </c>
      <c r="E41" s="9">
        <f t="shared" si="13"/>
        <v>-345</v>
      </c>
      <c r="F41" s="9">
        <f t="shared" si="13"/>
        <v>-450</v>
      </c>
      <c r="G41" s="9">
        <f t="shared" si="13"/>
        <v>-555</v>
      </c>
      <c r="H41" s="9">
        <f t="shared" si="13"/>
        <v>-660</v>
      </c>
      <c r="I41" s="9">
        <f t="shared" si="13"/>
        <v>-765</v>
      </c>
      <c r="J41" s="9">
        <f t="shared" si="13"/>
        <v>-870</v>
      </c>
      <c r="K41" s="9">
        <f t="shared" si="13"/>
        <v>-975</v>
      </c>
      <c r="L41" s="9">
        <f t="shared" si="13"/>
        <v>-1080</v>
      </c>
      <c r="M41" s="9">
        <f t="shared" si="13"/>
        <v>-1185</v>
      </c>
      <c r="N41" s="9">
        <f t="shared" si="13"/>
        <v>-1290</v>
      </c>
      <c r="O41" s="9">
        <f t="shared" si="13"/>
        <v>-1395</v>
      </c>
      <c r="P41" s="9">
        <f t="shared" si="13"/>
        <v>-1500</v>
      </c>
      <c r="Q41" s="9">
        <f t="shared" si="13"/>
        <v>-1605</v>
      </c>
      <c r="R41" s="9">
        <f t="shared" si="13"/>
        <v>-1710</v>
      </c>
      <c r="S41" s="9">
        <f t="shared" si="13"/>
        <v>-1815</v>
      </c>
      <c r="T41" s="9">
        <f t="shared" si="13"/>
        <v>-1920</v>
      </c>
      <c r="U41" s="9">
        <f t="shared" si="13"/>
        <v>-2025</v>
      </c>
      <c r="V41" s="9">
        <f t="shared" si="13"/>
        <v>-2130</v>
      </c>
      <c r="W41" s="9">
        <f t="shared" si="13"/>
        <v>-2235</v>
      </c>
      <c r="X41" s="9">
        <f t="shared" si="13"/>
        <v>-2340</v>
      </c>
      <c r="Y41" s="9">
        <f t="shared" si="13"/>
        <v>-2445</v>
      </c>
      <c r="Z41" s="9">
        <f t="shared" si="13"/>
        <v>-2550</v>
      </c>
      <c r="AA41" s="9">
        <f t="shared" si="13"/>
        <v>-2655</v>
      </c>
      <c r="AB41" s="9">
        <f t="shared" si="13"/>
        <v>-2760</v>
      </c>
      <c r="AC41" s="9">
        <f t="shared" si="13"/>
        <v>-2865</v>
      </c>
      <c r="AD41" s="9">
        <f t="shared" si="13"/>
        <v>-2970</v>
      </c>
      <c r="AE41" s="9">
        <f t="shared" si="13"/>
        <v>-3075</v>
      </c>
      <c r="AF41" s="9">
        <f t="shared" si="13"/>
        <v>-3180</v>
      </c>
      <c r="AG41" s="9">
        <f t="shared" si="13"/>
        <v>-3285</v>
      </c>
      <c r="AH41" s="9">
        <f t="shared" si="13"/>
        <v>-3390</v>
      </c>
      <c r="AI41" s="9">
        <f t="shared" si="13"/>
        <v>-3495</v>
      </c>
      <c r="AJ41" s="9">
        <f t="shared" si="13"/>
        <v>-3600</v>
      </c>
      <c r="AK41" s="9">
        <f t="shared" si="13"/>
        <v>-3705</v>
      </c>
      <c r="AL41" s="9">
        <f t="shared" si="13"/>
        <v>-3810</v>
      </c>
      <c r="AM41" s="9">
        <f t="shared" si="13"/>
        <v>-3915</v>
      </c>
      <c r="AO41" s="9">
        <f t="shared" si="12"/>
        <v>-9810</v>
      </c>
      <c r="AP41" s="9">
        <f t="shared" si="12"/>
        <v>-24930</v>
      </c>
      <c r="AQ41" s="9">
        <f t="shared" si="12"/>
        <v>-40050</v>
      </c>
    </row>
    <row r="42" spans="2:43" ht="15" customHeight="1" x14ac:dyDescent="0.55000000000000004">
      <c r="B42" s="2" t="s">
        <v>12</v>
      </c>
      <c r="C42" s="2"/>
      <c r="D42" s="15">
        <f>SUM(D40:D41)</f>
        <v>144</v>
      </c>
      <c r="E42" s="15">
        <f t="shared" ref="E42:AQ42" si="14">SUM(E40:E41)</f>
        <v>207</v>
      </c>
      <c r="F42" s="15">
        <f t="shared" si="14"/>
        <v>270</v>
      </c>
      <c r="G42" s="15">
        <f t="shared" si="14"/>
        <v>333</v>
      </c>
      <c r="H42" s="15">
        <f t="shared" si="14"/>
        <v>396</v>
      </c>
      <c r="I42" s="15">
        <f t="shared" si="14"/>
        <v>459</v>
      </c>
      <c r="J42" s="15">
        <f t="shared" si="14"/>
        <v>522</v>
      </c>
      <c r="K42" s="15">
        <f t="shared" si="14"/>
        <v>585</v>
      </c>
      <c r="L42" s="15">
        <f t="shared" si="14"/>
        <v>648</v>
      </c>
      <c r="M42" s="15">
        <f t="shared" si="14"/>
        <v>711</v>
      </c>
      <c r="N42" s="15">
        <f t="shared" si="14"/>
        <v>774</v>
      </c>
      <c r="O42" s="15">
        <f t="shared" si="14"/>
        <v>837</v>
      </c>
      <c r="P42" s="15">
        <f t="shared" si="14"/>
        <v>900</v>
      </c>
      <c r="Q42" s="15">
        <f t="shared" si="14"/>
        <v>963</v>
      </c>
      <c r="R42" s="15">
        <f t="shared" si="14"/>
        <v>1026</v>
      </c>
      <c r="S42" s="15">
        <f t="shared" si="14"/>
        <v>1089</v>
      </c>
      <c r="T42" s="15">
        <f t="shared" si="14"/>
        <v>1152</v>
      </c>
      <c r="U42" s="15">
        <f t="shared" si="14"/>
        <v>1215</v>
      </c>
      <c r="V42" s="15">
        <f t="shared" si="14"/>
        <v>1278</v>
      </c>
      <c r="W42" s="15">
        <f t="shared" si="14"/>
        <v>1341</v>
      </c>
      <c r="X42" s="15">
        <f t="shared" si="14"/>
        <v>1404</v>
      </c>
      <c r="Y42" s="15">
        <f t="shared" si="14"/>
        <v>1467</v>
      </c>
      <c r="Z42" s="15">
        <f t="shared" si="14"/>
        <v>1530</v>
      </c>
      <c r="AA42" s="15">
        <f t="shared" si="14"/>
        <v>1593</v>
      </c>
      <c r="AB42" s="15">
        <f t="shared" si="14"/>
        <v>1656</v>
      </c>
      <c r="AC42" s="15">
        <f t="shared" si="14"/>
        <v>1719</v>
      </c>
      <c r="AD42" s="15">
        <f t="shared" si="14"/>
        <v>1782</v>
      </c>
      <c r="AE42" s="15">
        <f t="shared" si="14"/>
        <v>1845</v>
      </c>
      <c r="AF42" s="15">
        <f t="shared" si="14"/>
        <v>1908</v>
      </c>
      <c r="AG42" s="15">
        <f t="shared" si="14"/>
        <v>1971</v>
      </c>
      <c r="AH42" s="15">
        <f t="shared" si="14"/>
        <v>2034</v>
      </c>
      <c r="AI42" s="15">
        <f t="shared" si="14"/>
        <v>2097</v>
      </c>
      <c r="AJ42" s="15">
        <f t="shared" si="14"/>
        <v>2160</v>
      </c>
      <c r="AK42" s="15">
        <f t="shared" si="14"/>
        <v>2223</v>
      </c>
      <c r="AL42" s="15">
        <f t="shared" si="14"/>
        <v>2286</v>
      </c>
      <c r="AM42" s="15">
        <f t="shared" si="14"/>
        <v>2349</v>
      </c>
      <c r="AO42" s="15">
        <f t="shared" si="14"/>
        <v>5886</v>
      </c>
      <c r="AP42" s="15">
        <f t="shared" si="14"/>
        <v>14958</v>
      </c>
      <c r="AQ42" s="15">
        <f t="shared" si="14"/>
        <v>24030</v>
      </c>
    </row>
    <row r="44" spans="2:43" ht="15" customHeight="1" x14ac:dyDescent="0.55000000000000004">
      <c r="B44" s="1" t="s">
        <v>13</v>
      </c>
      <c r="D44" s="9">
        <f t="shared" ref="D44:AM44" si="15">-$C9</f>
        <v>-700</v>
      </c>
      <c r="E44" s="9">
        <f t="shared" si="15"/>
        <v>-700</v>
      </c>
      <c r="F44" s="9">
        <f t="shared" si="15"/>
        <v>-700</v>
      </c>
      <c r="G44" s="9">
        <f t="shared" si="15"/>
        <v>-700</v>
      </c>
      <c r="H44" s="9">
        <f t="shared" si="15"/>
        <v>-700</v>
      </c>
      <c r="I44" s="9">
        <f t="shared" si="15"/>
        <v>-700</v>
      </c>
      <c r="J44" s="9">
        <f t="shared" si="15"/>
        <v>-700</v>
      </c>
      <c r="K44" s="9">
        <f t="shared" si="15"/>
        <v>-700</v>
      </c>
      <c r="L44" s="9">
        <f t="shared" si="15"/>
        <v>-700</v>
      </c>
      <c r="M44" s="9">
        <f t="shared" si="15"/>
        <v>-700</v>
      </c>
      <c r="N44" s="9">
        <f t="shared" si="15"/>
        <v>-700</v>
      </c>
      <c r="O44" s="9">
        <f t="shared" si="15"/>
        <v>-700</v>
      </c>
      <c r="P44" s="9">
        <f t="shared" si="15"/>
        <v>-700</v>
      </c>
      <c r="Q44" s="9">
        <f t="shared" si="15"/>
        <v>-700</v>
      </c>
      <c r="R44" s="9">
        <f t="shared" si="15"/>
        <v>-700</v>
      </c>
      <c r="S44" s="9">
        <f t="shared" si="15"/>
        <v>-700</v>
      </c>
      <c r="T44" s="9">
        <f t="shared" si="15"/>
        <v>-700</v>
      </c>
      <c r="U44" s="9">
        <f t="shared" si="15"/>
        <v>-700</v>
      </c>
      <c r="V44" s="9">
        <f t="shared" si="15"/>
        <v>-700</v>
      </c>
      <c r="W44" s="9">
        <f t="shared" si="15"/>
        <v>-700</v>
      </c>
      <c r="X44" s="9">
        <f t="shared" si="15"/>
        <v>-700</v>
      </c>
      <c r="Y44" s="9">
        <f t="shared" si="15"/>
        <v>-700</v>
      </c>
      <c r="Z44" s="9">
        <f t="shared" si="15"/>
        <v>-700</v>
      </c>
      <c r="AA44" s="9">
        <f t="shared" si="15"/>
        <v>-700</v>
      </c>
      <c r="AB44" s="9">
        <f t="shared" si="15"/>
        <v>-700</v>
      </c>
      <c r="AC44" s="9">
        <f t="shared" si="15"/>
        <v>-700</v>
      </c>
      <c r="AD44" s="9">
        <f t="shared" si="15"/>
        <v>-700</v>
      </c>
      <c r="AE44" s="9">
        <f t="shared" si="15"/>
        <v>-700</v>
      </c>
      <c r="AF44" s="9">
        <f t="shared" si="15"/>
        <v>-700</v>
      </c>
      <c r="AG44" s="9">
        <f t="shared" si="15"/>
        <v>-700</v>
      </c>
      <c r="AH44" s="9">
        <f t="shared" si="15"/>
        <v>-700</v>
      </c>
      <c r="AI44" s="9">
        <f t="shared" si="15"/>
        <v>-700</v>
      </c>
      <c r="AJ44" s="9">
        <f t="shared" si="15"/>
        <v>-700</v>
      </c>
      <c r="AK44" s="9">
        <f t="shared" si="15"/>
        <v>-700</v>
      </c>
      <c r="AL44" s="9">
        <f t="shared" si="15"/>
        <v>-700</v>
      </c>
      <c r="AM44" s="9">
        <f t="shared" si="15"/>
        <v>-700</v>
      </c>
      <c r="AO44" s="9">
        <f>SUMIFS($D44:$AM44,$D$14:$AM$14,AO$17)</f>
        <v>-8400</v>
      </c>
      <c r="AP44" s="9">
        <f>SUMIFS($D44:$AM44,$D$14:$AM$14,AP$17)</f>
        <v>-8400</v>
      </c>
      <c r="AQ44" s="9">
        <f>SUMIFS($D44:$AM44,$D$14:$AM$14,AQ$17)</f>
        <v>-8400</v>
      </c>
    </row>
    <row r="46" spans="2:43" ht="15" customHeight="1" x14ac:dyDescent="0.55000000000000004">
      <c r="B46" s="2" t="s">
        <v>14</v>
      </c>
      <c r="C46" s="2"/>
      <c r="D46" s="15">
        <f>SUM(D42,D44)</f>
        <v>-556</v>
      </c>
      <c r="E46" s="15">
        <f t="shared" ref="E46:AQ46" si="16">SUM(E42,E44)</f>
        <v>-493</v>
      </c>
      <c r="F46" s="15">
        <f t="shared" si="16"/>
        <v>-430</v>
      </c>
      <c r="G46" s="15">
        <f t="shared" si="16"/>
        <v>-367</v>
      </c>
      <c r="H46" s="15">
        <f t="shared" si="16"/>
        <v>-304</v>
      </c>
      <c r="I46" s="15">
        <f t="shared" si="16"/>
        <v>-241</v>
      </c>
      <c r="J46" s="15">
        <f t="shared" si="16"/>
        <v>-178</v>
      </c>
      <c r="K46" s="15">
        <f t="shared" si="16"/>
        <v>-115</v>
      </c>
      <c r="L46" s="15">
        <f t="shared" si="16"/>
        <v>-52</v>
      </c>
      <c r="M46" s="15">
        <f t="shared" si="16"/>
        <v>11</v>
      </c>
      <c r="N46" s="15">
        <f t="shared" si="16"/>
        <v>74</v>
      </c>
      <c r="O46" s="15">
        <f t="shared" si="16"/>
        <v>137</v>
      </c>
      <c r="P46" s="15">
        <f t="shared" si="16"/>
        <v>200</v>
      </c>
      <c r="Q46" s="15">
        <f t="shared" si="16"/>
        <v>263</v>
      </c>
      <c r="R46" s="15">
        <f t="shared" si="16"/>
        <v>326</v>
      </c>
      <c r="S46" s="15">
        <f t="shared" si="16"/>
        <v>389</v>
      </c>
      <c r="T46" s="15">
        <f t="shared" si="16"/>
        <v>452</v>
      </c>
      <c r="U46" s="15">
        <f t="shared" si="16"/>
        <v>515</v>
      </c>
      <c r="V46" s="15">
        <f t="shared" si="16"/>
        <v>578</v>
      </c>
      <c r="W46" s="15">
        <f t="shared" si="16"/>
        <v>641</v>
      </c>
      <c r="X46" s="15">
        <f t="shared" si="16"/>
        <v>704</v>
      </c>
      <c r="Y46" s="15">
        <f t="shared" si="16"/>
        <v>767</v>
      </c>
      <c r="Z46" s="15">
        <f t="shared" si="16"/>
        <v>830</v>
      </c>
      <c r="AA46" s="15">
        <f t="shared" si="16"/>
        <v>893</v>
      </c>
      <c r="AB46" s="15">
        <f t="shared" si="16"/>
        <v>956</v>
      </c>
      <c r="AC46" s="15">
        <f t="shared" si="16"/>
        <v>1019</v>
      </c>
      <c r="AD46" s="15">
        <f t="shared" si="16"/>
        <v>1082</v>
      </c>
      <c r="AE46" s="15">
        <f t="shared" si="16"/>
        <v>1145</v>
      </c>
      <c r="AF46" s="15">
        <f t="shared" si="16"/>
        <v>1208</v>
      </c>
      <c r="AG46" s="15">
        <f t="shared" si="16"/>
        <v>1271</v>
      </c>
      <c r="AH46" s="15">
        <f t="shared" si="16"/>
        <v>1334</v>
      </c>
      <c r="AI46" s="15">
        <f t="shared" si="16"/>
        <v>1397</v>
      </c>
      <c r="AJ46" s="15">
        <f t="shared" si="16"/>
        <v>1460</v>
      </c>
      <c r="AK46" s="15">
        <f t="shared" si="16"/>
        <v>1523</v>
      </c>
      <c r="AL46" s="15">
        <f t="shared" si="16"/>
        <v>1586</v>
      </c>
      <c r="AM46" s="15">
        <f t="shared" si="16"/>
        <v>1649</v>
      </c>
      <c r="AO46" s="15">
        <f t="shared" si="16"/>
        <v>-2514</v>
      </c>
      <c r="AP46" s="15">
        <f t="shared" si="16"/>
        <v>6558</v>
      </c>
      <c r="AQ46" s="15">
        <f t="shared" si="16"/>
        <v>15630</v>
      </c>
    </row>
    <row r="47" spans="2:43" ht="15" customHeight="1" x14ac:dyDescent="0.55000000000000004">
      <c r="B47" s="16" t="s">
        <v>15</v>
      </c>
    </row>
    <row r="48" spans="2:43" ht="15" customHeight="1" x14ac:dyDescent="0.55000000000000004">
      <c r="B48" s="16" t="s">
        <v>16</v>
      </c>
    </row>
    <row r="50" spans="2:43" ht="15" customHeight="1" x14ac:dyDescent="0.55000000000000004">
      <c r="B50" s="1" t="s">
        <v>43</v>
      </c>
      <c r="D50" s="9">
        <f>D36</f>
        <v>-13.888888888888889</v>
      </c>
      <c r="E50" s="9">
        <f t="shared" ref="E50:AM50" si="17">E36</f>
        <v>-13.888888888888889</v>
      </c>
      <c r="F50" s="9">
        <f t="shared" si="17"/>
        <v>-13.888888888888889</v>
      </c>
      <c r="G50" s="9">
        <f t="shared" si="17"/>
        <v>-13.888888888888889</v>
      </c>
      <c r="H50" s="9">
        <f t="shared" si="17"/>
        <v>-13.888888888888889</v>
      </c>
      <c r="I50" s="9">
        <f t="shared" si="17"/>
        <v>-21.388888888888889</v>
      </c>
      <c r="J50" s="9">
        <f t="shared" si="17"/>
        <v>-21.388888888888889</v>
      </c>
      <c r="K50" s="9">
        <f t="shared" si="17"/>
        <v>-21.388888888888889</v>
      </c>
      <c r="L50" s="9">
        <f t="shared" si="17"/>
        <v>-21.388888888888889</v>
      </c>
      <c r="M50" s="9">
        <f t="shared" si="17"/>
        <v>-21.388888888888889</v>
      </c>
      <c r="N50" s="9">
        <f t="shared" si="17"/>
        <v>-21.388888888888889</v>
      </c>
      <c r="O50" s="9">
        <f t="shared" si="17"/>
        <v>-21.388888888888889</v>
      </c>
      <c r="P50" s="9">
        <f t="shared" si="17"/>
        <v>-21.388888888888889</v>
      </c>
      <c r="Q50" s="9">
        <f t="shared" si="17"/>
        <v>-21.388888888888889</v>
      </c>
      <c r="R50" s="9">
        <f t="shared" si="17"/>
        <v>-21.388888888888889</v>
      </c>
      <c r="S50" s="9">
        <f t="shared" si="17"/>
        <v>-21.388888888888889</v>
      </c>
      <c r="T50" s="9">
        <f t="shared" si="17"/>
        <v>-21.388888888888889</v>
      </c>
      <c r="U50" s="9">
        <f t="shared" si="17"/>
        <v>-21.388888888888889</v>
      </c>
      <c r="V50" s="9">
        <f t="shared" si="17"/>
        <v>-21.388888888888889</v>
      </c>
      <c r="W50" s="9">
        <f t="shared" si="17"/>
        <v>-21.388888888888889</v>
      </c>
      <c r="X50" s="9">
        <f t="shared" si="17"/>
        <v>-21.388888888888889</v>
      </c>
      <c r="Y50" s="9">
        <f t="shared" si="17"/>
        <v>-21.388888888888889</v>
      </c>
      <c r="Z50" s="9">
        <f t="shared" si="17"/>
        <v>-21.388888888888889</v>
      </c>
      <c r="AA50" s="9">
        <f t="shared" si="17"/>
        <v>-21.388888888888889</v>
      </c>
      <c r="AB50" s="9">
        <f t="shared" si="17"/>
        <v>-26.388888888888889</v>
      </c>
      <c r="AC50" s="9">
        <f t="shared" si="17"/>
        <v>-26.388888888888889</v>
      </c>
      <c r="AD50" s="9">
        <f t="shared" si="17"/>
        <v>-26.388888888888889</v>
      </c>
      <c r="AE50" s="9">
        <f t="shared" si="17"/>
        <v>-26.388888888888889</v>
      </c>
      <c r="AF50" s="9">
        <f t="shared" si="17"/>
        <v>-26.388888888888889</v>
      </c>
      <c r="AG50" s="9">
        <f t="shared" si="17"/>
        <v>-18.888888888888889</v>
      </c>
      <c r="AH50" s="9">
        <f t="shared" si="17"/>
        <v>-18.888888888888889</v>
      </c>
      <c r="AI50" s="9">
        <f t="shared" si="17"/>
        <v>-18.888888888888889</v>
      </c>
      <c r="AJ50" s="9">
        <f t="shared" si="17"/>
        <v>-18.888888888888889</v>
      </c>
      <c r="AK50" s="9">
        <f t="shared" si="17"/>
        <v>-18.888888888888889</v>
      </c>
      <c r="AL50" s="9">
        <f t="shared" si="17"/>
        <v>-18.888888888888889</v>
      </c>
      <c r="AM50" s="9">
        <f t="shared" si="17"/>
        <v>-18.888888888888889</v>
      </c>
      <c r="AO50" s="9">
        <f>SUMIFS($D50:$AM50,$D$14:$AM$14,AO$17)</f>
        <v>-219.16666666666666</v>
      </c>
      <c r="AP50" s="9">
        <f>SUMIFS($D50:$AM50,$D$14:$AM$14,AP$17)</f>
        <v>-256.66666666666669</v>
      </c>
      <c r="AQ50" s="9">
        <f>SUMIFS($D50:$AM50,$D$14:$AM$14,AQ$17)</f>
        <v>-264.16666666666669</v>
      </c>
    </row>
    <row r="52" spans="2:43" ht="15" customHeight="1" x14ac:dyDescent="0.55000000000000004">
      <c r="B52" s="2" t="s">
        <v>44</v>
      </c>
      <c r="D52" s="15">
        <f>SUM(D46,D50)</f>
        <v>-569.88888888888891</v>
      </c>
      <c r="E52" s="15">
        <f t="shared" ref="E52:AQ52" si="18">SUM(E46,E50)</f>
        <v>-506.88888888888891</v>
      </c>
      <c r="F52" s="15">
        <f t="shared" si="18"/>
        <v>-443.88888888888891</v>
      </c>
      <c r="G52" s="15">
        <f t="shared" si="18"/>
        <v>-380.88888888888891</v>
      </c>
      <c r="H52" s="15">
        <f t="shared" si="18"/>
        <v>-317.88888888888891</v>
      </c>
      <c r="I52" s="15">
        <f t="shared" si="18"/>
        <v>-262.38888888888891</v>
      </c>
      <c r="J52" s="15">
        <f t="shared" si="18"/>
        <v>-199.38888888888889</v>
      </c>
      <c r="K52" s="15">
        <f t="shared" si="18"/>
        <v>-136.38888888888889</v>
      </c>
      <c r="L52" s="15">
        <f t="shared" si="18"/>
        <v>-73.388888888888886</v>
      </c>
      <c r="M52" s="15">
        <f t="shared" si="18"/>
        <v>-10.388888888888889</v>
      </c>
      <c r="N52" s="15">
        <f t="shared" si="18"/>
        <v>52.611111111111114</v>
      </c>
      <c r="O52" s="15">
        <f t="shared" si="18"/>
        <v>115.61111111111111</v>
      </c>
      <c r="P52" s="15">
        <f t="shared" si="18"/>
        <v>178.61111111111111</v>
      </c>
      <c r="Q52" s="15">
        <f t="shared" si="18"/>
        <v>241.61111111111111</v>
      </c>
      <c r="R52" s="15">
        <f t="shared" si="18"/>
        <v>304.61111111111109</v>
      </c>
      <c r="S52" s="15">
        <f t="shared" si="18"/>
        <v>367.61111111111109</v>
      </c>
      <c r="T52" s="15">
        <f t="shared" si="18"/>
        <v>430.61111111111109</v>
      </c>
      <c r="U52" s="15">
        <f t="shared" si="18"/>
        <v>493.61111111111109</v>
      </c>
      <c r="V52" s="15">
        <f t="shared" si="18"/>
        <v>556.61111111111109</v>
      </c>
      <c r="W52" s="15">
        <f t="shared" si="18"/>
        <v>619.61111111111109</v>
      </c>
      <c r="X52" s="15">
        <f t="shared" si="18"/>
        <v>682.61111111111109</v>
      </c>
      <c r="Y52" s="15">
        <f t="shared" si="18"/>
        <v>745.61111111111109</v>
      </c>
      <c r="Z52" s="15">
        <f t="shared" si="18"/>
        <v>808.61111111111109</v>
      </c>
      <c r="AA52" s="15">
        <f t="shared" si="18"/>
        <v>871.61111111111109</v>
      </c>
      <c r="AB52" s="15">
        <f t="shared" si="18"/>
        <v>929.61111111111109</v>
      </c>
      <c r="AC52" s="15">
        <f t="shared" si="18"/>
        <v>992.61111111111109</v>
      </c>
      <c r="AD52" s="15">
        <f t="shared" si="18"/>
        <v>1055.6111111111111</v>
      </c>
      <c r="AE52" s="15">
        <f t="shared" si="18"/>
        <v>1118.6111111111111</v>
      </c>
      <c r="AF52" s="15">
        <f t="shared" si="18"/>
        <v>1181.6111111111111</v>
      </c>
      <c r="AG52" s="15">
        <f t="shared" si="18"/>
        <v>1252.1111111111111</v>
      </c>
      <c r="AH52" s="15">
        <f t="shared" si="18"/>
        <v>1315.1111111111111</v>
      </c>
      <c r="AI52" s="15">
        <f t="shared" si="18"/>
        <v>1378.1111111111111</v>
      </c>
      <c r="AJ52" s="15">
        <f t="shared" si="18"/>
        <v>1441.1111111111111</v>
      </c>
      <c r="AK52" s="15">
        <f t="shared" si="18"/>
        <v>1504.1111111111111</v>
      </c>
      <c r="AL52" s="15">
        <f t="shared" si="18"/>
        <v>1567.1111111111111</v>
      </c>
      <c r="AM52" s="15">
        <f t="shared" si="18"/>
        <v>1630.1111111111111</v>
      </c>
      <c r="AO52" s="15">
        <f t="shared" si="18"/>
        <v>-2733.1666666666665</v>
      </c>
      <c r="AP52" s="15">
        <f t="shared" si="18"/>
        <v>6301.333333333333</v>
      </c>
      <c r="AQ52" s="15">
        <f t="shared" si="18"/>
        <v>15365.833333333334</v>
      </c>
    </row>
    <row r="53" spans="2:43" ht="15" customHeight="1" x14ac:dyDescent="0.55000000000000004">
      <c r="B53" s="1" t="s">
        <v>15</v>
      </c>
    </row>
    <row r="54" spans="2:43" ht="15" customHeight="1" x14ac:dyDescent="0.55000000000000004">
      <c r="B54" s="1" t="s">
        <v>45</v>
      </c>
    </row>
    <row r="56" spans="2:43" ht="15" customHeight="1" x14ac:dyDescent="0.55000000000000004">
      <c r="B56" s="11" t="s">
        <v>17</v>
      </c>
      <c r="C56" s="12"/>
      <c r="D56" s="13">
        <f>D$17</f>
        <v>44197</v>
      </c>
      <c r="E56" s="13">
        <f t="shared" ref="E56:AM56" si="19">E$17</f>
        <v>44228</v>
      </c>
      <c r="F56" s="13">
        <f t="shared" si="19"/>
        <v>44256</v>
      </c>
      <c r="G56" s="13">
        <f t="shared" si="19"/>
        <v>44287</v>
      </c>
      <c r="H56" s="13">
        <f t="shared" si="19"/>
        <v>44317</v>
      </c>
      <c r="I56" s="13">
        <f t="shared" si="19"/>
        <v>44348</v>
      </c>
      <c r="J56" s="13">
        <f t="shared" si="19"/>
        <v>44378</v>
      </c>
      <c r="K56" s="13">
        <f t="shared" si="19"/>
        <v>44409</v>
      </c>
      <c r="L56" s="13">
        <f t="shared" si="19"/>
        <v>44440</v>
      </c>
      <c r="M56" s="13">
        <f t="shared" si="19"/>
        <v>44470</v>
      </c>
      <c r="N56" s="13">
        <f t="shared" si="19"/>
        <v>44501</v>
      </c>
      <c r="O56" s="13">
        <f t="shared" si="19"/>
        <v>44531</v>
      </c>
      <c r="P56" s="13">
        <f t="shared" si="19"/>
        <v>44562</v>
      </c>
      <c r="Q56" s="13">
        <f t="shared" si="19"/>
        <v>44593</v>
      </c>
      <c r="R56" s="13">
        <f t="shared" si="19"/>
        <v>44621</v>
      </c>
      <c r="S56" s="13">
        <f t="shared" si="19"/>
        <v>44652</v>
      </c>
      <c r="T56" s="13">
        <f t="shared" si="19"/>
        <v>44682</v>
      </c>
      <c r="U56" s="13">
        <f t="shared" si="19"/>
        <v>44713</v>
      </c>
      <c r="V56" s="13">
        <f t="shared" si="19"/>
        <v>44743</v>
      </c>
      <c r="W56" s="13">
        <f t="shared" si="19"/>
        <v>44774</v>
      </c>
      <c r="X56" s="13">
        <f t="shared" si="19"/>
        <v>44805</v>
      </c>
      <c r="Y56" s="13">
        <f t="shared" si="19"/>
        <v>44835</v>
      </c>
      <c r="Z56" s="13">
        <f t="shared" si="19"/>
        <v>44866</v>
      </c>
      <c r="AA56" s="13">
        <f t="shared" si="19"/>
        <v>44896</v>
      </c>
      <c r="AB56" s="13">
        <f t="shared" si="19"/>
        <v>44927</v>
      </c>
      <c r="AC56" s="13">
        <f t="shared" si="19"/>
        <v>44958</v>
      </c>
      <c r="AD56" s="13">
        <f t="shared" si="19"/>
        <v>44986</v>
      </c>
      <c r="AE56" s="13">
        <f t="shared" si="19"/>
        <v>45017</v>
      </c>
      <c r="AF56" s="13">
        <f t="shared" si="19"/>
        <v>45047</v>
      </c>
      <c r="AG56" s="13">
        <f t="shared" si="19"/>
        <v>45078</v>
      </c>
      <c r="AH56" s="13">
        <f t="shared" si="19"/>
        <v>45108</v>
      </c>
      <c r="AI56" s="13">
        <f t="shared" si="19"/>
        <v>45139</v>
      </c>
      <c r="AJ56" s="13">
        <f t="shared" si="19"/>
        <v>45170</v>
      </c>
      <c r="AK56" s="13">
        <f t="shared" si="19"/>
        <v>45200</v>
      </c>
      <c r="AL56" s="13">
        <f t="shared" si="19"/>
        <v>45231</v>
      </c>
      <c r="AM56" s="13">
        <f t="shared" si="19"/>
        <v>45261</v>
      </c>
      <c r="AO56" s="11">
        <f>AO$17</f>
        <v>2021</v>
      </c>
      <c r="AP56" s="11">
        <f>AP$17</f>
        <v>2022</v>
      </c>
      <c r="AQ56" s="11">
        <f>AQ$17</f>
        <v>2023</v>
      </c>
    </row>
    <row r="58" spans="2:43" ht="15" customHeight="1" x14ac:dyDescent="0.55000000000000004">
      <c r="B58" s="1" t="s">
        <v>18</v>
      </c>
      <c r="D58" s="10"/>
      <c r="E58" s="10"/>
      <c r="F58" s="9">
        <f t="shared" ref="F58:AM58" si="20">D40*(1+TVA)</f>
        <v>460.79999999999995</v>
      </c>
      <c r="G58" s="9">
        <f t="shared" si="20"/>
        <v>662.4</v>
      </c>
      <c r="H58" s="9">
        <f t="shared" si="20"/>
        <v>864</v>
      </c>
      <c r="I58" s="9">
        <f t="shared" si="20"/>
        <v>1065.5999999999999</v>
      </c>
      <c r="J58" s="9">
        <f t="shared" si="20"/>
        <v>1267.2</v>
      </c>
      <c r="K58" s="9">
        <f t="shared" si="20"/>
        <v>1468.8</v>
      </c>
      <c r="L58" s="9">
        <f t="shared" si="20"/>
        <v>1670.3999999999999</v>
      </c>
      <c r="M58" s="9">
        <f t="shared" si="20"/>
        <v>1872</v>
      </c>
      <c r="N58" s="9">
        <f t="shared" si="20"/>
        <v>2073.6</v>
      </c>
      <c r="O58" s="9">
        <f t="shared" si="20"/>
        <v>2275.1999999999998</v>
      </c>
      <c r="P58" s="9">
        <f t="shared" si="20"/>
        <v>2476.7999999999997</v>
      </c>
      <c r="Q58" s="9">
        <f t="shared" si="20"/>
        <v>2678.4</v>
      </c>
      <c r="R58" s="9">
        <f t="shared" si="20"/>
        <v>2880</v>
      </c>
      <c r="S58" s="9">
        <f t="shared" si="20"/>
        <v>3081.6</v>
      </c>
      <c r="T58" s="9">
        <f t="shared" si="20"/>
        <v>3283.2</v>
      </c>
      <c r="U58" s="9">
        <f t="shared" si="20"/>
        <v>3484.7999999999997</v>
      </c>
      <c r="V58" s="9">
        <f t="shared" si="20"/>
        <v>3686.3999999999996</v>
      </c>
      <c r="W58" s="9">
        <f t="shared" si="20"/>
        <v>3888</v>
      </c>
      <c r="X58" s="9">
        <f t="shared" si="20"/>
        <v>4089.6</v>
      </c>
      <c r="Y58" s="9">
        <f t="shared" si="20"/>
        <v>4291.2</v>
      </c>
      <c r="Z58" s="9">
        <f t="shared" si="20"/>
        <v>4492.8</v>
      </c>
      <c r="AA58" s="9">
        <f t="shared" si="20"/>
        <v>4694.3999999999996</v>
      </c>
      <c r="AB58" s="9">
        <f t="shared" si="20"/>
        <v>4896</v>
      </c>
      <c r="AC58" s="9">
        <f t="shared" si="20"/>
        <v>5097.5999999999995</v>
      </c>
      <c r="AD58" s="9">
        <f t="shared" si="20"/>
        <v>5299.2</v>
      </c>
      <c r="AE58" s="9">
        <f t="shared" si="20"/>
        <v>5500.8</v>
      </c>
      <c r="AF58" s="9">
        <f t="shared" si="20"/>
        <v>5702.4</v>
      </c>
      <c r="AG58" s="9">
        <f t="shared" si="20"/>
        <v>5904</v>
      </c>
      <c r="AH58" s="9">
        <f t="shared" si="20"/>
        <v>6105.5999999999995</v>
      </c>
      <c r="AI58" s="9">
        <f t="shared" si="20"/>
        <v>6307.2</v>
      </c>
      <c r="AJ58" s="9">
        <f t="shared" si="20"/>
        <v>6508.8</v>
      </c>
      <c r="AK58" s="9">
        <f t="shared" si="20"/>
        <v>6710.4</v>
      </c>
      <c r="AL58" s="9">
        <f t="shared" si="20"/>
        <v>6912</v>
      </c>
      <c r="AM58" s="9">
        <f t="shared" si="20"/>
        <v>7113.5999999999995</v>
      </c>
      <c r="AO58" s="9">
        <f t="shared" ref="AO58:AQ61" si="21">SUMIFS($D58:$AM58,$D$14:$AM$14,AO$17)</f>
        <v>13680</v>
      </c>
      <c r="AP58" s="9">
        <f t="shared" si="21"/>
        <v>43027.199999999997</v>
      </c>
      <c r="AQ58" s="9">
        <f t="shared" si="21"/>
        <v>72057.600000000006</v>
      </c>
    </row>
    <row r="59" spans="2:43" ht="15" customHeight="1" x14ac:dyDescent="0.55000000000000004">
      <c r="B59" s="1" t="s">
        <v>19</v>
      </c>
      <c r="D59" s="10"/>
      <c r="E59" s="9">
        <f t="shared" ref="E59:AM59" si="22">D41*(1+TVA)</f>
        <v>-288</v>
      </c>
      <c r="F59" s="9">
        <f t="shared" si="22"/>
        <v>-414</v>
      </c>
      <c r="G59" s="9">
        <f t="shared" si="22"/>
        <v>-540</v>
      </c>
      <c r="H59" s="9">
        <f t="shared" si="22"/>
        <v>-666</v>
      </c>
      <c r="I59" s="9">
        <f t="shared" si="22"/>
        <v>-792</v>
      </c>
      <c r="J59" s="9">
        <f t="shared" si="22"/>
        <v>-918</v>
      </c>
      <c r="K59" s="9">
        <f t="shared" si="22"/>
        <v>-1044</v>
      </c>
      <c r="L59" s="9">
        <f t="shared" si="22"/>
        <v>-1170</v>
      </c>
      <c r="M59" s="9">
        <f t="shared" si="22"/>
        <v>-1296</v>
      </c>
      <c r="N59" s="9">
        <f t="shared" si="22"/>
        <v>-1422</v>
      </c>
      <c r="O59" s="9">
        <f t="shared" si="22"/>
        <v>-1548</v>
      </c>
      <c r="P59" s="9">
        <f t="shared" si="22"/>
        <v>-1674</v>
      </c>
      <c r="Q59" s="9">
        <f t="shared" si="22"/>
        <v>-1800</v>
      </c>
      <c r="R59" s="9">
        <f t="shared" si="22"/>
        <v>-1926</v>
      </c>
      <c r="S59" s="9">
        <f t="shared" si="22"/>
        <v>-2052</v>
      </c>
      <c r="T59" s="9">
        <f t="shared" si="22"/>
        <v>-2178</v>
      </c>
      <c r="U59" s="9">
        <f t="shared" si="22"/>
        <v>-2304</v>
      </c>
      <c r="V59" s="9">
        <f t="shared" si="22"/>
        <v>-2430</v>
      </c>
      <c r="W59" s="9">
        <f t="shared" si="22"/>
        <v>-2556</v>
      </c>
      <c r="X59" s="9">
        <f t="shared" si="22"/>
        <v>-2682</v>
      </c>
      <c r="Y59" s="9">
        <f t="shared" si="22"/>
        <v>-2808</v>
      </c>
      <c r="Z59" s="9">
        <f t="shared" si="22"/>
        <v>-2934</v>
      </c>
      <c r="AA59" s="9">
        <f t="shared" si="22"/>
        <v>-3060</v>
      </c>
      <c r="AB59" s="9">
        <f t="shared" si="22"/>
        <v>-3186</v>
      </c>
      <c r="AC59" s="9">
        <f t="shared" si="22"/>
        <v>-3312</v>
      </c>
      <c r="AD59" s="9">
        <f t="shared" si="22"/>
        <v>-3438</v>
      </c>
      <c r="AE59" s="9">
        <f t="shared" si="22"/>
        <v>-3564</v>
      </c>
      <c r="AF59" s="9">
        <f t="shared" si="22"/>
        <v>-3690</v>
      </c>
      <c r="AG59" s="9">
        <f t="shared" si="22"/>
        <v>-3816</v>
      </c>
      <c r="AH59" s="9">
        <f t="shared" si="22"/>
        <v>-3942</v>
      </c>
      <c r="AI59" s="9">
        <f t="shared" si="22"/>
        <v>-4068</v>
      </c>
      <c r="AJ59" s="9">
        <f t="shared" si="22"/>
        <v>-4194</v>
      </c>
      <c r="AK59" s="9">
        <f t="shared" si="22"/>
        <v>-4320</v>
      </c>
      <c r="AL59" s="9">
        <f t="shared" si="22"/>
        <v>-4446</v>
      </c>
      <c r="AM59" s="9">
        <f t="shared" si="22"/>
        <v>-4572</v>
      </c>
      <c r="AO59" s="9">
        <f t="shared" si="21"/>
        <v>-10098</v>
      </c>
      <c r="AP59" s="9">
        <f t="shared" si="21"/>
        <v>-28404</v>
      </c>
      <c r="AQ59" s="9">
        <f t="shared" si="21"/>
        <v>-46548</v>
      </c>
    </row>
    <row r="60" spans="2:43" ht="15" customHeight="1" x14ac:dyDescent="0.55000000000000004">
      <c r="B60" s="1" t="s">
        <v>13</v>
      </c>
      <c r="D60" s="9">
        <f t="shared" ref="D60:AM60" si="23">D44*(1+TVA)</f>
        <v>-840</v>
      </c>
      <c r="E60" s="9">
        <f t="shared" si="23"/>
        <v>-840</v>
      </c>
      <c r="F60" s="9">
        <f t="shared" si="23"/>
        <v>-840</v>
      </c>
      <c r="G60" s="9">
        <f t="shared" si="23"/>
        <v>-840</v>
      </c>
      <c r="H60" s="9">
        <f t="shared" si="23"/>
        <v>-840</v>
      </c>
      <c r="I60" s="9">
        <f t="shared" si="23"/>
        <v>-840</v>
      </c>
      <c r="J60" s="9">
        <f t="shared" si="23"/>
        <v>-840</v>
      </c>
      <c r="K60" s="9">
        <f t="shared" si="23"/>
        <v>-840</v>
      </c>
      <c r="L60" s="9">
        <f t="shared" si="23"/>
        <v>-840</v>
      </c>
      <c r="M60" s="9">
        <f t="shared" si="23"/>
        <v>-840</v>
      </c>
      <c r="N60" s="9">
        <f t="shared" si="23"/>
        <v>-840</v>
      </c>
      <c r="O60" s="9">
        <f t="shared" si="23"/>
        <v>-840</v>
      </c>
      <c r="P60" s="9">
        <f t="shared" si="23"/>
        <v>-840</v>
      </c>
      <c r="Q60" s="9">
        <f t="shared" si="23"/>
        <v>-840</v>
      </c>
      <c r="R60" s="9">
        <f t="shared" si="23"/>
        <v>-840</v>
      </c>
      <c r="S60" s="9">
        <f t="shared" si="23"/>
        <v>-840</v>
      </c>
      <c r="T60" s="9">
        <f t="shared" si="23"/>
        <v>-840</v>
      </c>
      <c r="U60" s="9">
        <f t="shared" si="23"/>
        <v>-840</v>
      </c>
      <c r="V60" s="9">
        <f t="shared" si="23"/>
        <v>-840</v>
      </c>
      <c r="W60" s="9">
        <f t="shared" si="23"/>
        <v>-840</v>
      </c>
      <c r="X60" s="9">
        <f t="shared" si="23"/>
        <v>-840</v>
      </c>
      <c r="Y60" s="9">
        <f t="shared" si="23"/>
        <v>-840</v>
      </c>
      <c r="Z60" s="9">
        <f t="shared" si="23"/>
        <v>-840</v>
      </c>
      <c r="AA60" s="9">
        <f t="shared" si="23"/>
        <v>-840</v>
      </c>
      <c r="AB60" s="9">
        <f t="shared" si="23"/>
        <v>-840</v>
      </c>
      <c r="AC60" s="9">
        <f t="shared" si="23"/>
        <v>-840</v>
      </c>
      <c r="AD60" s="9">
        <f t="shared" si="23"/>
        <v>-840</v>
      </c>
      <c r="AE60" s="9">
        <f t="shared" si="23"/>
        <v>-840</v>
      </c>
      <c r="AF60" s="9">
        <f t="shared" si="23"/>
        <v>-840</v>
      </c>
      <c r="AG60" s="9">
        <f t="shared" si="23"/>
        <v>-840</v>
      </c>
      <c r="AH60" s="9">
        <f t="shared" si="23"/>
        <v>-840</v>
      </c>
      <c r="AI60" s="9">
        <f t="shared" si="23"/>
        <v>-840</v>
      </c>
      <c r="AJ60" s="9">
        <f t="shared" si="23"/>
        <v>-840</v>
      </c>
      <c r="AK60" s="9">
        <f t="shared" si="23"/>
        <v>-840</v>
      </c>
      <c r="AL60" s="9">
        <f t="shared" si="23"/>
        <v>-840</v>
      </c>
      <c r="AM60" s="9">
        <f t="shared" si="23"/>
        <v>-840</v>
      </c>
      <c r="AO60" s="9">
        <f t="shared" si="21"/>
        <v>-10080</v>
      </c>
      <c r="AP60" s="9">
        <f t="shared" si="21"/>
        <v>-10080</v>
      </c>
      <c r="AQ60" s="9">
        <f t="shared" si="21"/>
        <v>-10080</v>
      </c>
    </row>
    <row r="61" spans="2:43" ht="15" customHeight="1" x14ac:dyDescent="0.55000000000000004">
      <c r="B61" s="1" t="s">
        <v>64</v>
      </c>
      <c r="D61" s="10"/>
      <c r="E61" s="9">
        <f>D85</f>
        <v>211.20000000000002</v>
      </c>
      <c r="F61" s="9">
        <f t="shared" ref="F61:AM61" si="24">E85</f>
        <v>98.600000000000009</v>
      </c>
      <c r="G61" s="9">
        <f t="shared" si="24"/>
        <v>86</v>
      </c>
      <c r="H61" s="9">
        <f t="shared" si="24"/>
        <v>73.400000000000006</v>
      </c>
      <c r="I61" s="9">
        <f t="shared" si="24"/>
        <v>60.800000000000004</v>
      </c>
      <c r="J61" s="9">
        <f t="shared" si="24"/>
        <v>84.2</v>
      </c>
      <c r="K61" s="9">
        <f t="shared" si="24"/>
        <v>35.6</v>
      </c>
      <c r="L61" s="9">
        <f t="shared" si="24"/>
        <v>23</v>
      </c>
      <c r="M61" s="9">
        <f t="shared" si="24"/>
        <v>10.4</v>
      </c>
      <c r="N61" s="9">
        <f t="shared" si="24"/>
        <v>-2.2000000000000002</v>
      </c>
      <c r="O61" s="9">
        <f t="shared" si="24"/>
        <v>-14.8</v>
      </c>
      <c r="P61" s="9">
        <f t="shared" si="24"/>
        <v>-27.400000000000002</v>
      </c>
      <c r="Q61" s="9">
        <f t="shared" si="24"/>
        <v>-40</v>
      </c>
      <c r="R61" s="9">
        <f t="shared" si="24"/>
        <v>-52.6</v>
      </c>
      <c r="S61" s="9">
        <f t="shared" si="24"/>
        <v>-65.2</v>
      </c>
      <c r="T61" s="9">
        <f t="shared" si="24"/>
        <v>-77.800000000000011</v>
      </c>
      <c r="U61" s="9">
        <f t="shared" si="24"/>
        <v>-90.4</v>
      </c>
      <c r="V61" s="9">
        <f t="shared" si="24"/>
        <v>-103</v>
      </c>
      <c r="W61" s="9">
        <f t="shared" si="24"/>
        <v>-115.60000000000001</v>
      </c>
      <c r="X61" s="9">
        <f t="shared" si="24"/>
        <v>-128.20000000000002</v>
      </c>
      <c r="Y61" s="9">
        <f t="shared" si="24"/>
        <v>-140.80000000000001</v>
      </c>
      <c r="Z61" s="9">
        <f t="shared" si="24"/>
        <v>-153.4</v>
      </c>
      <c r="AA61" s="9">
        <f t="shared" si="24"/>
        <v>-166</v>
      </c>
      <c r="AB61" s="9">
        <f t="shared" si="24"/>
        <v>-178.60000000000002</v>
      </c>
      <c r="AC61" s="9">
        <f t="shared" si="24"/>
        <v>-155.20000000000002</v>
      </c>
      <c r="AD61" s="9">
        <f t="shared" si="24"/>
        <v>-203.8</v>
      </c>
      <c r="AE61" s="9">
        <f t="shared" si="24"/>
        <v>-216.4</v>
      </c>
      <c r="AF61" s="9">
        <f t="shared" si="24"/>
        <v>-229</v>
      </c>
      <c r="AG61" s="9">
        <f t="shared" si="24"/>
        <v>-241.60000000000002</v>
      </c>
      <c r="AH61" s="9">
        <f t="shared" si="24"/>
        <v>-254.20000000000002</v>
      </c>
      <c r="AI61" s="9">
        <f t="shared" si="24"/>
        <v>-266.8</v>
      </c>
      <c r="AJ61" s="9">
        <f t="shared" si="24"/>
        <v>-279.40000000000003</v>
      </c>
      <c r="AK61" s="9">
        <f t="shared" si="24"/>
        <v>-292</v>
      </c>
      <c r="AL61" s="9">
        <f t="shared" si="24"/>
        <v>-304.60000000000002</v>
      </c>
      <c r="AM61" s="9">
        <f t="shared" si="24"/>
        <v>-317.20000000000005</v>
      </c>
      <c r="AO61" s="9">
        <f t="shared" si="21"/>
        <v>666.2</v>
      </c>
      <c r="AP61" s="9">
        <f t="shared" si="21"/>
        <v>-1160.4000000000001</v>
      </c>
      <c r="AQ61" s="9">
        <f t="shared" si="21"/>
        <v>-2938.8</v>
      </c>
    </row>
    <row r="62" spans="2:43" ht="15" customHeight="1" x14ac:dyDescent="0.55000000000000004">
      <c r="B62" s="2" t="s">
        <v>20</v>
      </c>
      <c r="D62" s="15">
        <f t="shared" ref="D62:AM62" si="25">SUM(D58:D61)</f>
        <v>-840</v>
      </c>
      <c r="E62" s="15">
        <f t="shared" si="25"/>
        <v>-916.8</v>
      </c>
      <c r="F62" s="15">
        <f t="shared" si="25"/>
        <v>-694.6</v>
      </c>
      <c r="G62" s="15">
        <f t="shared" si="25"/>
        <v>-631.6</v>
      </c>
      <c r="H62" s="15">
        <f t="shared" si="25"/>
        <v>-568.6</v>
      </c>
      <c r="I62" s="15">
        <f t="shared" si="25"/>
        <v>-505.60000000000008</v>
      </c>
      <c r="J62" s="15">
        <f t="shared" si="25"/>
        <v>-406.59999999999997</v>
      </c>
      <c r="K62" s="15">
        <f t="shared" si="25"/>
        <v>-379.6</v>
      </c>
      <c r="L62" s="15">
        <f t="shared" si="25"/>
        <v>-316.60000000000014</v>
      </c>
      <c r="M62" s="15">
        <f t="shared" si="25"/>
        <v>-253.6</v>
      </c>
      <c r="N62" s="15">
        <f t="shared" si="25"/>
        <v>-190.60000000000008</v>
      </c>
      <c r="O62" s="15">
        <f t="shared" si="25"/>
        <v>-127.60000000000018</v>
      </c>
      <c r="P62" s="15">
        <f t="shared" si="25"/>
        <v>-64.600000000000279</v>
      </c>
      <c r="Q62" s="15">
        <f t="shared" si="25"/>
        <v>-1.5999999999999091</v>
      </c>
      <c r="R62" s="15">
        <f t="shared" si="25"/>
        <v>61.4</v>
      </c>
      <c r="S62" s="15">
        <f t="shared" si="25"/>
        <v>124.39999999999991</v>
      </c>
      <c r="T62" s="15">
        <f t="shared" si="25"/>
        <v>187.39999999999981</v>
      </c>
      <c r="U62" s="15">
        <f t="shared" si="25"/>
        <v>250.39999999999972</v>
      </c>
      <c r="V62" s="15">
        <f t="shared" si="25"/>
        <v>313.39999999999964</v>
      </c>
      <c r="W62" s="15">
        <f t="shared" si="25"/>
        <v>376.4</v>
      </c>
      <c r="X62" s="15">
        <f t="shared" si="25"/>
        <v>439.39999999999986</v>
      </c>
      <c r="Y62" s="15">
        <f t="shared" si="25"/>
        <v>502.39999999999981</v>
      </c>
      <c r="Z62" s="15">
        <f t="shared" si="25"/>
        <v>565.4000000000002</v>
      </c>
      <c r="AA62" s="15">
        <f t="shared" si="25"/>
        <v>628.39999999999964</v>
      </c>
      <c r="AB62" s="15">
        <f t="shared" si="25"/>
        <v>691.4</v>
      </c>
      <c r="AC62" s="15">
        <f t="shared" si="25"/>
        <v>790.39999999999941</v>
      </c>
      <c r="AD62" s="15">
        <f t="shared" si="25"/>
        <v>817.39999999999986</v>
      </c>
      <c r="AE62" s="15">
        <f t="shared" si="25"/>
        <v>880.4000000000002</v>
      </c>
      <c r="AF62" s="15">
        <f t="shared" si="25"/>
        <v>943.39999999999964</v>
      </c>
      <c r="AG62" s="15">
        <f t="shared" si="25"/>
        <v>1006.4</v>
      </c>
      <c r="AH62" s="15">
        <f t="shared" si="25"/>
        <v>1069.3999999999994</v>
      </c>
      <c r="AI62" s="15">
        <f t="shared" si="25"/>
        <v>1132.3999999999999</v>
      </c>
      <c r="AJ62" s="15">
        <f t="shared" si="25"/>
        <v>1195.4000000000001</v>
      </c>
      <c r="AK62" s="15">
        <f t="shared" si="25"/>
        <v>1258.3999999999996</v>
      </c>
      <c r="AL62" s="15">
        <f t="shared" si="25"/>
        <v>1321.4</v>
      </c>
      <c r="AM62" s="15">
        <f t="shared" si="25"/>
        <v>1384.3999999999994</v>
      </c>
      <c r="AO62" s="15">
        <f>SUM(AO58:AO61)</f>
        <v>-5831.8</v>
      </c>
      <c r="AP62" s="15">
        <f>SUM(AP58:AP61)</f>
        <v>3382.799999999997</v>
      </c>
      <c r="AQ62" s="15">
        <f>SUM(AQ58:AQ61)</f>
        <v>12490.800000000007</v>
      </c>
    </row>
    <row r="63" spans="2:43" ht="15" customHeight="1" x14ac:dyDescent="0.55000000000000004">
      <c r="E63" s="4" t="str">
        <f ca="1">_xlfn.FORMULATEXT(E61)</f>
        <v>=D85</v>
      </c>
    </row>
    <row r="64" spans="2:43" ht="15" customHeight="1" x14ac:dyDescent="0.55000000000000004">
      <c r="B64" s="2" t="s">
        <v>21</v>
      </c>
      <c r="D64" s="15">
        <f t="shared" ref="D64:AM64" si="26">D30*(1+TVA)</f>
        <v>-600</v>
      </c>
      <c r="E64" s="15">
        <f t="shared" si="26"/>
        <v>0</v>
      </c>
      <c r="F64" s="15">
        <f t="shared" si="26"/>
        <v>0</v>
      </c>
      <c r="G64" s="15">
        <f t="shared" si="26"/>
        <v>0</v>
      </c>
      <c r="H64" s="15">
        <f t="shared" si="26"/>
        <v>0</v>
      </c>
      <c r="I64" s="15">
        <f t="shared" si="26"/>
        <v>-216</v>
      </c>
      <c r="J64" s="15">
        <f t="shared" si="26"/>
        <v>0</v>
      </c>
      <c r="K64" s="15">
        <f t="shared" si="26"/>
        <v>0</v>
      </c>
      <c r="L64" s="15">
        <f t="shared" si="26"/>
        <v>0</v>
      </c>
      <c r="M64" s="15">
        <f t="shared" si="26"/>
        <v>0</v>
      </c>
      <c r="N64" s="15">
        <f t="shared" si="26"/>
        <v>0</v>
      </c>
      <c r="O64" s="15">
        <f t="shared" si="26"/>
        <v>0</v>
      </c>
      <c r="P64" s="15">
        <f t="shared" si="26"/>
        <v>0</v>
      </c>
      <c r="Q64" s="15">
        <f t="shared" si="26"/>
        <v>0</v>
      </c>
      <c r="R64" s="15">
        <f t="shared" si="26"/>
        <v>0</v>
      </c>
      <c r="S64" s="15">
        <f t="shared" si="26"/>
        <v>0</v>
      </c>
      <c r="T64" s="15">
        <f t="shared" si="26"/>
        <v>0</v>
      </c>
      <c r="U64" s="15">
        <f t="shared" si="26"/>
        <v>0</v>
      </c>
      <c r="V64" s="15">
        <f t="shared" si="26"/>
        <v>0</v>
      </c>
      <c r="W64" s="15">
        <f t="shared" si="26"/>
        <v>0</v>
      </c>
      <c r="X64" s="15">
        <f t="shared" si="26"/>
        <v>0</v>
      </c>
      <c r="Y64" s="15">
        <f t="shared" si="26"/>
        <v>0</v>
      </c>
      <c r="Z64" s="15">
        <f t="shared" si="26"/>
        <v>0</v>
      </c>
      <c r="AA64" s="15">
        <f t="shared" si="26"/>
        <v>0</v>
      </c>
      <c r="AB64" s="15">
        <f t="shared" si="26"/>
        <v>-216</v>
      </c>
      <c r="AC64" s="15">
        <f t="shared" si="26"/>
        <v>0</v>
      </c>
      <c r="AD64" s="15">
        <f t="shared" si="26"/>
        <v>0</v>
      </c>
      <c r="AE64" s="15">
        <f t="shared" si="26"/>
        <v>0</v>
      </c>
      <c r="AF64" s="15">
        <f t="shared" si="26"/>
        <v>0</v>
      </c>
      <c r="AG64" s="15">
        <f t="shared" si="26"/>
        <v>0</v>
      </c>
      <c r="AH64" s="15">
        <f t="shared" si="26"/>
        <v>0</v>
      </c>
      <c r="AI64" s="15">
        <f t="shared" si="26"/>
        <v>0</v>
      </c>
      <c r="AJ64" s="15">
        <f t="shared" si="26"/>
        <v>0</v>
      </c>
      <c r="AK64" s="15">
        <f t="shared" si="26"/>
        <v>0</v>
      </c>
      <c r="AL64" s="15">
        <f t="shared" si="26"/>
        <v>0</v>
      </c>
      <c r="AM64" s="15">
        <f t="shared" si="26"/>
        <v>0</v>
      </c>
      <c r="AO64" s="15">
        <f>SUMIFS($D64:$AM64,$D$14:$AM$14,AO$17)</f>
        <v>-816</v>
      </c>
      <c r="AP64" s="15">
        <f>SUMIFS($D64:$AM64,$D$14:$AM$14,AP$17)</f>
        <v>0</v>
      </c>
      <c r="AQ64" s="15">
        <f>SUMIFS($D64:$AM64,$D$14:$AM$14,AQ$17)</f>
        <v>-216</v>
      </c>
    </row>
    <row r="66" spans="2:43" ht="15" customHeight="1" x14ac:dyDescent="0.55000000000000004">
      <c r="B66" s="17" t="s">
        <v>22</v>
      </c>
      <c r="C66" s="18"/>
      <c r="D66" s="19">
        <f>SUM(D62,D64)</f>
        <v>-1440</v>
      </c>
      <c r="E66" s="19">
        <f t="shared" ref="E66:AM66" si="27">SUM(E62,E64)</f>
        <v>-916.8</v>
      </c>
      <c r="F66" s="19">
        <f t="shared" si="27"/>
        <v>-694.6</v>
      </c>
      <c r="G66" s="19">
        <f t="shared" si="27"/>
        <v>-631.6</v>
      </c>
      <c r="H66" s="19">
        <f t="shared" si="27"/>
        <v>-568.6</v>
      </c>
      <c r="I66" s="19">
        <f t="shared" si="27"/>
        <v>-721.60000000000014</v>
      </c>
      <c r="J66" s="19">
        <f t="shared" si="27"/>
        <v>-406.59999999999997</v>
      </c>
      <c r="K66" s="19">
        <f t="shared" si="27"/>
        <v>-379.6</v>
      </c>
      <c r="L66" s="19">
        <f t="shared" si="27"/>
        <v>-316.60000000000014</v>
      </c>
      <c r="M66" s="19">
        <f t="shared" si="27"/>
        <v>-253.6</v>
      </c>
      <c r="N66" s="19">
        <f t="shared" si="27"/>
        <v>-190.60000000000008</v>
      </c>
      <c r="O66" s="19">
        <f t="shared" si="27"/>
        <v>-127.60000000000018</v>
      </c>
      <c r="P66" s="19">
        <f t="shared" si="27"/>
        <v>-64.600000000000279</v>
      </c>
      <c r="Q66" s="19">
        <f t="shared" si="27"/>
        <v>-1.5999999999999091</v>
      </c>
      <c r="R66" s="19">
        <f t="shared" si="27"/>
        <v>61.4</v>
      </c>
      <c r="S66" s="19">
        <f t="shared" si="27"/>
        <v>124.39999999999991</v>
      </c>
      <c r="T66" s="19">
        <f t="shared" si="27"/>
        <v>187.39999999999981</v>
      </c>
      <c r="U66" s="19">
        <f t="shared" si="27"/>
        <v>250.39999999999972</v>
      </c>
      <c r="V66" s="19">
        <f t="shared" si="27"/>
        <v>313.39999999999964</v>
      </c>
      <c r="W66" s="19">
        <f t="shared" si="27"/>
        <v>376.4</v>
      </c>
      <c r="X66" s="19">
        <f t="shared" si="27"/>
        <v>439.39999999999986</v>
      </c>
      <c r="Y66" s="19">
        <f t="shared" si="27"/>
        <v>502.39999999999981</v>
      </c>
      <c r="Z66" s="19">
        <f t="shared" si="27"/>
        <v>565.4000000000002</v>
      </c>
      <c r="AA66" s="19">
        <f t="shared" si="27"/>
        <v>628.39999999999964</v>
      </c>
      <c r="AB66" s="19">
        <f t="shared" si="27"/>
        <v>475.4</v>
      </c>
      <c r="AC66" s="19">
        <f t="shared" si="27"/>
        <v>790.39999999999941</v>
      </c>
      <c r="AD66" s="19">
        <f t="shared" si="27"/>
        <v>817.39999999999986</v>
      </c>
      <c r="AE66" s="19">
        <f t="shared" si="27"/>
        <v>880.4000000000002</v>
      </c>
      <c r="AF66" s="19">
        <f t="shared" si="27"/>
        <v>943.39999999999964</v>
      </c>
      <c r="AG66" s="19">
        <f t="shared" si="27"/>
        <v>1006.4</v>
      </c>
      <c r="AH66" s="19">
        <f t="shared" si="27"/>
        <v>1069.3999999999994</v>
      </c>
      <c r="AI66" s="19">
        <f t="shared" si="27"/>
        <v>1132.3999999999999</v>
      </c>
      <c r="AJ66" s="19">
        <f t="shared" si="27"/>
        <v>1195.4000000000001</v>
      </c>
      <c r="AK66" s="19">
        <f t="shared" si="27"/>
        <v>1258.3999999999996</v>
      </c>
      <c r="AL66" s="19">
        <f t="shared" si="27"/>
        <v>1321.4</v>
      </c>
      <c r="AM66" s="19">
        <f t="shared" si="27"/>
        <v>1384.3999999999994</v>
      </c>
      <c r="AO66" s="19">
        <f t="shared" ref="AO66:AQ66" si="28">SUM(AO62,AO64)</f>
        <v>-6647.8</v>
      </c>
      <c r="AP66" s="19">
        <f t="shared" si="28"/>
        <v>3382.799999999997</v>
      </c>
      <c r="AQ66" s="19">
        <f t="shared" si="28"/>
        <v>12274.800000000007</v>
      </c>
    </row>
    <row r="67" spans="2:43" ht="15" customHeight="1" x14ac:dyDescent="0.55000000000000004">
      <c r="B67" s="17" t="s">
        <v>23</v>
      </c>
      <c r="C67" s="18"/>
      <c r="D67" s="21">
        <f>C67+D66</f>
        <v>-1440</v>
      </c>
      <c r="E67" s="19">
        <f>D67+E66</f>
        <v>-2356.8000000000002</v>
      </c>
      <c r="F67" s="19">
        <f t="shared" ref="F67:AQ67" si="29">E67+F66</f>
        <v>-3051.4</v>
      </c>
      <c r="G67" s="19">
        <f t="shared" si="29"/>
        <v>-3683</v>
      </c>
      <c r="H67" s="19">
        <f t="shared" si="29"/>
        <v>-4251.6000000000004</v>
      </c>
      <c r="I67" s="19">
        <f t="shared" si="29"/>
        <v>-4973.2000000000007</v>
      </c>
      <c r="J67" s="19">
        <f t="shared" si="29"/>
        <v>-5379.8000000000011</v>
      </c>
      <c r="K67" s="19">
        <f t="shared" si="29"/>
        <v>-5759.4000000000015</v>
      </c>
      <c r="L67" s="19">
        <f t="shared" si="29"/>
        <v>-6076.0000000000018</v>
      </c>
      <c r="M67" s="19">
        <f t="shared" si="29"/>
        <v>-6329.6000000000022</v>
      </c>
      <c r="N67" s="19">
        <f t="shared" si="29"/>
        <v>-6520.2000000000025</v>
      </c>
      <c r="O67" s="19">
        <f t="shared" si="29"/>
        <v>-6647.8000000000029</v>
      </c>
      <c r="P67" s="19">
        <f t="shared" si="29"/>
        <v>-6712.4000000000033</v>
      </c>
      <c r="Q67" s="19">
        <f t="shared" si="29"/>
        <v>-6714.0000000000036</v>
      </c>
      <c r="R67" s="19">
        <f t="shared" si="29"/>
        <v>-6652.600000000004</v>
      </c>
      <c r="S67" s="19">
        <f t="shared" si="29"/>
        <v>-6528.2000000000044</v>
      </c>
      <c r="T67" s="19">
        <f t="shared" si="29"/>
        <v>-6340.8000000000047</v>
      </c>
      <c r="U67" s="19">
        <f t="shared" si="29"/>
        <v>-6090.4000000000051</v>
      </c>
      <c r="V67" s="19">
        <f t="shared" si="29"/>
        <v>-5777.0000000000055</v>
      </c>
      <c r="W67" s="19">
        <f t="shared" si="29"/>
        <v>-5400.6000000000058</v>
      </c>
      <c r="X67" s="19">
        <f t="shared" si="29"/>
        <v>-4961.2000000000062</v>
      </c>
      <c r="Y67" s="19">
        <f t="shared" si="29"/>
        <v>-4458.8000000000065</v>
      </c>
      <c r="Z67" s="19">
        <f t="shared" si="29"/>
        <v>-3893.4000000000065</v>
      </c>
      <c r="AA67" s="19">
        <f t="shared" si="29"/>
        <v>-3265.0000000000068</v>
      </c>
      <c r="AB67" s="19">
        <f t="shared" si="29"/>
        <v>-2789.6000000000067</v>
      </c>
      <c r="AC67" s="19">
        <f t="shared" si="29"/>
        <v>-1999.2000000000073</v>
      </c>
      <c r="AD67" s="19">
        <f t="shared" si="29"/>
        <v>-1181.8000000000075</v>
      </c>
      <c r="AE67" s="19">
        <f t="shared" si="29"/>
        <v>-301.40000000000725</v>
      </c>
      <c r="AF67" s="19">
        <f t="shared" si="29"/>
        <v>641.99999999999238</v>
      </c>
      <c r="AG67" s="19">
        <f t="shared" si="29"/>
        <v>1648.3999999999924</v>
      </c>
      <c r="AH67" s="19">
        <f t="shared" si="29"/>
        <v>2717.799999999992</v>
      </c>
      <c r="AI67" s="19">
        <f t="shared" si="29"/>
        <v>3850.1999999999916</v>
      </c>
      <c r="AJ67" s="19">
        <f t="shared" si="29"/>
        <v>5045.5999999999913</v>
      </c>
      <c r="AK67" s="19">
        <f t="shared" si="29"/>
        <v>6303.9999999999909</v>
      </c>
      <c r="AL67" s="19">
        <f t="shared" si="29"/>
        <v>7625.3999999999905</v>
      </c>
      <c r="AM67" s="19">
        <f t="shared" si="29"/>
        <v>9009.7999999999902</v>
      </c>
      <c r="AO67" s="19">
        <f t="shared" si="29"/>
        <v>-6647.8</v>
      </c>
      <c r="AP67" s="19">
        <f t="shared" si="29"/>
        <v>-3265.0000000000032</v>
      </c>
      <c r="AQ67" s="19">
        <f t="shared" si="29"/>
        <v>9009.8000000000029</v>
      </c>
    </row>
    <row r="69" spans="2:43" ht="15" customHeight="1" x14ac:dyDescent="0.55000000000000004">
      <c r="B69" s="4" t="s">
        <v>24</v>
      </c>
      <c r="C69" s="20">
        <f>MIN(D67:AM67)</f>
        <v>-6714.0000000000036</v>
      </c>
    </row>
    <row r="71" spans="2:43" ht="15" customHeight="1" x14ac:dyDescent="0.55000000000000004">
      <c r="B71" s="1" t="s">
        <v>50</v>
      </c>
      <c r="D71" s="10">
        <f>$C$10</f>
        <v>10000</v>
      </c>
      <c r="AO71" s="9">
        <f t="shared" ref="AO71:AQ72" si="30">SUMIFS($D71:$AM71,$D$14:$AM$14,AO$17)</f>
        <v>10000</v>
      </c>
      <c r="AP71" s="9">
        <f t="shared" si="30"/>
        <v>0</v>
      </c>
      <c r="AQ71" s="9">
        <f t="shared" si="30"/>
        <v>0</v>
      </c>
    </row>
    <row r="72" spans="2:43" ht="15" customHeight="1" x14ac:dyDescent="0.55000000000000004">
      <c r="B72" s="1" t="s">
        <v>51</v>
      </c>
      <c r="D72" s="9">
        <f>IF(D15=1,IF(C92&gt;0,-C92*$C$11,0),0)</f>
        <v>0</v>
      </c>
      <c r="E72" s="9">
        <f t="shared" ref="E72:AM72" si="31">IF(E15=1,IF(D92&gt;0,-D92*$C$11,0),0)</f>
        <v>0</v>
      </c>
      <c r="F72" s="9">
        <f t="shared" si="31"/>
        <v>0</v>
      </c>
      <c r="G72" s="9">
        <f t="shared" si="31"/>
        <v>0</v>
      </c>
      <c r="H72" s="9">
        <f t="shared" si="31"/>
        <v>0</v>
      </c>
      <c r="I72" s="9">
        <f t="shared" si="31"/>
        <v>0</v>
      </c>
      <c r="J72" s="9">
        <f t="shared" si="31"/>
        <v>0</v>
      </c>
      <c r="K72" s="9">
        <f t="shared" si="31"/>
        <v>0</v>
      </c>
      <c r="L72" s="9">
        <f t="shared" si="31"/>
        <v>0</v>
      </c>
      <c r="M72" s="9">
        <f t="shared" si="31"/>
        <v>0</v>
      </c>
      <c r="N72" s="9">
        <f t="shared" si="31"/>
        <v>0</v>
      </c>
      <c r="O72" s="9">
        <f t="shared" si="31"/>
        <v>0</v>
      </c>
      <c r="P72" s="9">
        <f t="shared" si="31"/>
        <v>0</v>
      </c>
      <c r="Q72" s="9">
        <f t="shared" si="31"/>
        <v>0</v>
      </c>
      <c r="R72" s="9">
        <f t="shared" si="31"/>
        <v>0</v>
      </c>
      <c r="S72" s="9">
        <f t="shared" si="31"/>
        <v>0</v>
      </c>
      <c r="T72" s="9">
        <f t="shared" si="31"/>
        <v>0</v>
      </c>
      <c r="U72" s="9">
        <f t="shared" si="31"/>
        <v>0</v>
      </c>
      <c r="V72" s="9">
        <f t="shared" si="31"/>
        <v>0</v>
      </c>
      <c r="W72" s="9">
        <f t="shared" si="31"/>
        <v>0</v>
      </c>
      <c r="X72" s="9">
        <f t="shared" si="31"/>
        <v>0</v>
      </c>
      <c r="Y72" s="9">
        <f t="shared" si="31"/>
        <v>0</v>
      </c>
      <c r="Z72" s="9">
        <f t="shared" si="31"/>
        <v>0</v>
      </c>
      <c r="AA72" s="9">
        <f t="shared" si="31"/>
        <v>0</v>
      </c>
      <c r="AB72" s="9">
        <f>IF(AB15=1,IF(AA92&gt;0,-AA92*$C$11,0),0)</f>
        <v>-3568.1666666666688</v>
      </c>
      <c r="AC72" s="9">
        <f t="shared" si="31"/>
        <v>0</v>
      </c>
      <c r="AD72" s="9">
        <f t="shared" si="31"/>
        <v>0</v>
      </c>
      <c r="AE72" s="9">
        <f t="shared" si="31"/>
        <v>0</v>
      </c>
      <c r="AF72" s="9">
        <f t="shared" si="31"/>
        <v>0</v>
      </c>
      <c r="AG72" s="9">
        <f t="shared" si="31"/>
        <v>0</v>
      </c>
      <c r="AH72" s="9">
        <f t="shared" si="31"/>
        <v>0</v>
      </c>
      <c r="AI72" s="9">
        <f t="shared" si="31"/>
        <v>0</v>
      </c>
      <c r="AJ72" s="9">
        <f t="shared" si="31"/>
        <v>0</v>
      </c>
      <c r="AK72" s="9">
        <f t="shared" si="31"/>
        <v>0</v>
      </c>
      <c r="AL72" s="9">
        <f t="shared" si="31"/>
        <v>0</v>
      </c>
      <c r="AM72" s="9">
        <f t="shared" si="31"/>
        <v>0</v>
      </c>
      <c r="AO72" s="9">
        <f t="shared" si="30"/>
        <v>0</v>
      </c>
      <c r="AP72" s="9">
        <f t="shared" si="30"/>
        <v>0</v>
      </c>
      <c r="AQ72" s="9">
        <f t="shared" si="30"/>
        <v>-3568.1666666666688</v>
      </c>
    </row>
    <row r="73" spans="2:43" ht="15" customHeight="1" x14ac:dyDescent="0.55000000000000004">
      <c r="B73" s="2" t="s">
        <v>52</v>
      </c>
      <c r="C73" s="2"/>
      <c r="D73" s="15">
        <f>SUM(D71:D72)</f>
        <v>10000</v>
      </c>
      <c r="E73" s="15">
        <f t="shared" ref="E73:AQ73" si="32">SUM(E71:E72)</f>
        <v>0</v>
      </c>
      <c r="F73" s="15">
        <f t="shared" si="32"/>
        <v>0</v>
      </c>
      <c r="G73" s="15">
        <f t="shared" si="32"/>
        <v>0</v>
      </c>
      <c r="H73" s="15">
        <f t="shared" si="32"/>
        <v>0</v>
      </c>
      <c r="I73" s="15">
        <f t="shared" si="32"/>
        <v>0</v>
      </c>
      <c r="J73" s="15">
        <f t="shared" si="32"/>
        <v>0</v>
      </c>
      <c r="K73" s="15">
        <f t="shared" si="32"/>
        <v>0</v>
      </c>
      <c r="L73" s="15">
        <f t="shared" si="32"/>
        <v>0</v>
      </c>
      <c r="M73" s="15">
        <f t="shared" si="32"/>
        <v>0</v>
      </c>
      <c r="N73" s="15">
        <f t="shared" si="32"/>
        <v>0</v>
      </c>
      <c r="O73" s="15">
        <f t="shared" si="32"/>
        <v>0</v>
      </c>
      <c r="P73" s="15">
        <f t="shared" si="32"/>
        <v>0</v>
      </c>
      <c r="Q73" s="15">
        <f t="shared" si="32"/>
        <v>0</v>
      </c>
      <c r="R73" s="15">
        <f t="shared" si="32"/>
        <v>0</v>
      </c>
      <c r="S73" s="15">
        <f t="shared" si="32"/>
        <v>0</v>
      </c>
      <c r="T73" s="15">
        <f t="shared" si="32"/>
        <v>0</v>
      </c>
      <c r="U73" s="15">
        <f t="shared" si="32"/>
        <v>0</v>
      </c>
      <c r="V73" s="15">
        <f t="shared" si="32"/>
        <v>0</v>
      </c>
      <c r="W73" s="15">
        <f t="shared" si="32"/>
        <v>0</v>
      </c>
      <c r="X73" s="15">
        <f t="shared" si="32"/>
        <v>0</v>
      </c>
      <c r="Y73" s="15">
        <f t="shared" si="32"/>
        <v>0</v>
      </c>
      <c r="Z73" s="15">
        <f t="shared" si="32"/>
        <v>0</v>
      </c>
      <c r="AA73" s="15">
        <f t="shared" si="32"/>
        <v>0</v>
      </c>
      <c r="AB73" s="15">
        <f t="shared" si="32"/>
        <v>-3568.1666666666688</v>
      </c>
      <c r="AC73" s="15">
        <f t="shared" si="32"/>
        <v>0</v>
      </c>
      <c r="AD73" s="15">
        <f t="shared" si="32"/>
        <v>0</v>
      </c>
      <c r="AE73" s="15">
        <f t="shared" si="32"/>
        <v>0</v>
      </c>
      <c r="AF73" s="15">
        <f t="shared" si="32"/>
        <v>0</v>
      </c>
      <c r="AG73" s="15">
        <f t="shared" si="32"/>
        <v>0</v>
      </c>
      <c r="AH73" s="15">
        <f t="shared" si="32"/>
        <v>0</v>
      </c>
      <c r="AI73" s="15">
        <f t="shared" si="32"/>
        <v>0</v>
      </c>
      <c r="AJ73" s="15">
        <f t="shared" si="32"/>
        <v>0</v>
      </c>
      <c r="AK73" s="15">
        <f t="shared" si="32"/>
        <v>0</v>
      </c>
      <c r="AL73" s="15">
        <f t="shared" si="32"/>
        <v>0</v>
      </c>
      <c r="AM73" s="15">
        <f t="shared" si="32"/>
        <v>0</v>
      </c>
      <c r="AN73" s="15"/>
      <c r="AO73" s="15">
        <f t="shared" si="32"/>
        <v>10000</v>
      </c>
      <c r="AP73" s="15">
        <f t="shared" si="32"/>
        <v>0</v>
      </c>
      <c r="AQ73" s="15">
        <f t="shared" si="32"/>
        <v>-3568.1666666666688</v>
      </c>
    </row>
    <row r="74" spans="2:43" ht="15" customHeight="1" x14ac:dyDescent="0.55000000000000004">
      <c r="D74" s="4" t="str">
        <f ca="1">_xlfn.FORMULATEXT(D72)</f>
        <v>=SI(D15=1;SI(C92&gt;0;-C92*$C$11;0);0)</v>
      </c>
    </row>
    <row r="75" spans="2:43" ht="15" customHeight="1" x14ac:dyDescent="0.55000000000000004">
      <c r="B75" s="17" t="s">
        <v>53</v>
      </c>
      <c r="C75" s="18"/>
      <c r="D75" s="19">
        <f>SUM(D66,D73)</f>
        <v>8560</v>
      </c>
      <c r="E75" s="19">
        <f t="shared" ref="E75:AQ75" si="33">SUM(E66,E73)</f>
        <v>-916.8</v>
      </c>
      <c r="F75" s="19">
        <f t="shared" si="33"/>
        <v>-694.6</v>
      </c>
      <c r="G75" s="19">
        <f t="shared" si="33"/>
        <v>-631.6</v>
      </c>
      <c r="H75" s="19">
        <f t="shared" si="33"/>
        <v>-568.6</v>
      </c>
      <c r="I75" s="19">
        <f t="shared" si="33"/>
        <v>-721.60000000000014</v>
      </c>
      <c r="J75" s="19">
        <f t="shared" si="33"/>
        <v>-406.59999999999997</v>
      </c>
      <c r="K75" s="19">
        <f t="shared" si="33"/>
        <v>-379.6</v>
      </c>
      <c r="L75" s="19">
        <f t="shared" si="33"/>
        <v>-316.60000000000014</v>
      </c>
      <c r="M75" s="19">
        <f t="shared" si="33"/>
        <v>-253.6</v>
      </c>
      <c r="N75" s="19">
        <f t="shared" si="33"/>
        <v>-190.60000000000008</v>
      </c>
      <c r="O75" s="19">
        <f t="shared" si="33"/>
        <v>-127.60000000000018</v>
      </c>
      <c r="P75" s="19">
        <f t="shared" si="33"/>
        <v>-64.600000000000279</v>
      </c>
      <c r="Q75" s="19">
        <f t="shared" si="33"/>
        <v>-1.5999999999999091</v>
      </c>
      <c r="R75" s="19">
        <f t="shared" si="33"/>
        <v>61.4</v>
      </c>
      <c r="S75" s="19">
        <f t="shared" si="33"/>
        <v>124.39999999999991</v>
      </c>
      <c r="T75" s="19">
        <f t="shared" si="33"/>
        <v>187.39999999999981</v>
      </c>
      <c r="U75" s="19">
        <f t="shared" si="33"/>
        <v>250.39999999999972</v>
      </c>
      <c r="V75" s="19">
        <f t="shared" si="33"/>
        <v>313.39999999999964</v>
      </c>
      <c r="W75" s="19">
        <f t="shared" si="33"/>
        <v>376.4</v>
      </c>
      <c r="X75" s="19">
        <f t="shared" si="33"/>
        <v>439.39999999999986</v>
      </c>
      <c r="Y75" s="19">
        <f t="shared" si="33"/>
        <v>502.39999999999981</v>
      </c>
      <c r="Z75" s="19">
        <f t="shared" si="33"/>
        <v>565.4000000000002</v>
      </c>
      <c r="AA75" s="19">
        <f t="shared" si="33"/>
        <v>628.39999999999964</v>
      </c>
      <c r="AB75" s="19">
        <f t="shared" si="33"/>
        <v>-3092.7666666666687</v>
      </c>
      <c r="AC75" s="19">
        <f t="shared" si="33"/>
        <v>790.39999999999941</v>
      </c>
      <c r="AD75" s="19">
        <f t="shared" si="33"/>
        <v>817.39999999999986</v>
      </c>
      <c r="AE75" s="19">
        <f t="shared" si="33"/>
        <v>880.4000000000002</v>
      </c>
      <c r="AF75" s="19">
        <f t="shared" si="33"/>
        <v>943.39999999999964</v>
      </c>
      <c r="AG75" s="19">
        <f t="shared" si="33"/>
        <v>1006.4</v>
      </c>
      <c r="AH75" s="19">
        <f t="shared" si="33"/>
        <v>1069.3999999999994</v>
      </c>
      <c r="AI75" s="19">
        <f t="shared" si="33"/>
        <v>1132.3999999999999</v>
      </c>
      <c r="AJ75" s="19">
        <f t="shared" si="33"/>
        <v>1195.4000000000001</v>
      </c>
      <c r="AK75" s="19">
        <f t="shared" si="33"/>
        <v>1258.3999999999996</v>
      </c>
      <c r="AL75" s="19">
        <f t="shared" si="33"/>
        <v>1321.4</v>
      </c>
      <c r="AM75" s="19">
        <f t="shared" si="33"/>
        <v>1384.3999999999994</v>
      </c>
      <c r="AO75" s="19">
        <f t="shared" si="33"/>
        <v>3352.2</v>
      </c>
      <c r="AP75" s="19">
        <f t="shared" si="33"/>
        <v>3382.799999999997</v>
      </c>
      <c r="AQ75" s="19">
        <f t="shared" si="33"/>
        <v>8706.6333333333387</v>
      </c>
    </row>
    <row r="77" spans="2:43" ht="15" customHeight="1" x14ac:dyDescent="0.55000000000000004">
      <c r="B77" s="11" t="s">
        <v>46</v>
      </c>
      <c r="C77" s="12"/>
      <c r="D77" s="13">
        <f>D$17</f>
        <v>44197</v>
      </c>
      <c r="E77" s="13">
        <f t="shared" ref="E77:AM77" si="34">E$17</f>
        <v>44228</v>
      </c>
      <c r="F77" s="13">
        <f t="shared" si="34"/>
        <v>44256</v>
      </c>
      <c r="G77" s="13">
        <f t="shared" si="34"/>
        <v>44287</v>
      </c>
      <c r="H77" s="13">
        <f t="shared" si="34"/>
        <v>44317</v>
      </c>
      <c r="I77" s="13">
        <f t="shared" si="34"/>
        <v>44348</v>
      </c>
      <c r="J77" s="13">
        <f t="shared" si="34"/>
        <v>44378</v>
      </c>
      <c r="K77" s="13">
        <f t="shared" si="34"/>
        <v>44409</v>
      </c>
      <c r="L77" s="13">
        <f t="shared" si="34"/>
        <v>44440</v>
      </c>
      <c r="M77" s="13">
        <f t="shared" si="34"/>
        <v>44470</v>
      </c>
      <c r="N77" s="13">
        <f t="shared" si="34"/>
        <v>44501</v>
      </c>
      <c r="O77" s="13">
        <f t="shared" si="34"/>
        <v>44531</v>
      </c>
      <c r="P77" s="13">
        <f t="shared" si="34"/>
        <v>44562</v>
      </c>
      <c r="Q77" s="13">
        <f t="shared" si="34"/>
        <v>44593</v>
      </c>
      <c r="R77" s="13">
        <f t="shared" si="34"/>
        <v>44621</v>
      </c>
      <c r="S77" s="13">
        <f t="shared" si="34"/>
        <v>44652</v>
      </c>
      <c r="T77" s="13">
        <f t="shared" si="34"/>
        <v>44682</v>
      </c>
      <c r="U77" s="13">
        <f t="shared" si="34"/>
        <v>44713</v>
      </c>
      <c r="V77" s="13">
        <f t="shared" si="34"/>
        <v>44743</v>
      </c>
      <c r="W77" s="13">
        <f t="shared" si="34"/>
        <v>44774</v>
      </c>
      <c r="X77" s="13">
        <f t="shared" si="34"/>
        <v>44805</v>
      </c>
      <c r="Y77" s="13">
        <f t="shared" si="34"/>
        <v>44835</v>
      </c>
      <c r="Z77" s="13">
        <f t="shared" si="34"/>
        <v>44866</v>
      </c>
      <c r="AA77" s="13">
        <f t="shared" si="34"/>
        <v>44896</v>
      </c>
      <c r="AB77" s="13">
        <f t="shared" si="34"/>
        <v>44927</v>
      </c>
      <c r="AC77" s="13">
        <f t="shared" si="34"/>
        <v>44958</v>
      </c>
      <c r="AD77" s="13">
        <f t="shared" si="34"/>
        <v>44986</v>
      </c>
      <c r="AE77" s="13">
        <f t="shared" si="34"/>
        <v>45017</v>
      </c>
      <c r="AF77" s="13">
        <f t="shared" si="34"/>
        <v>45047</v>
      </c>
      <c r="AG77" s="13">
        <f t="shared" si="34"/>
        <v>45078</v>
      </c>
      <c r="AH77" s="13">
        <f t="shared" si="34"/>
        <v>45108</v>
      </c>
      <c r="AI77" s="13">
        <f t="shared" si="34"/>
        <v>45139</v>
      </c>
      <c r="AJ77" s="13">
        <f t="shared" si="34"/>
        <v>45170</v>
      </c>
      <c r="AK77" s="13">
        <f t="shared" si="34"/>
        <v>45200</v>
      </c>
      <c r="AL77" s="13">
        <f t="shared" si="34"/>
        <v>45231</v>
      </c>
      <c r="AM77" s="13">
        <f t="shared" si="34"/>
        <v>45261</v>
      </c>
      <c r="AO77" s="11">
        <f>AO$17</f>
        <v>2021</v>
      </c>
      <c r="AP77" s="11">
        <f>AP$17</f>
        <v>2022</v>
      </c>
      <c r="AQ77" s="11">
        <f>AQ$17</f>
        <v>2023</v>
      </c>
    </row>
    <row r="79" spans="2:43" ht="15" customHeight="1" x14ac:dyDescent="0.55000000000000004">
      <c r="B79" s="1" t="s">
        <v>47</v>
      </c>
      <c r="D79" s="9">
        <f>C79-D30</f>
        <v>500</v>
      </c>
      <c r="E79" s="9">
        <f t="shared" ref="E79:AM79" si="35">D79-E30</f>
        <v>500</v>
      </c>
      <c r="F79" s="9">
        <f t="shared" si="35"/>
        <v>500</v>
      </c>
      <c r="G79" s="9">
        <f t="shared" si="35"/>
        <v>500</v>
      </c>
      <c r="H79" s="9">
        <f t="shared" si="35"/>
        <v>500</v>
      </c>
      <c r="I79" s="9">
        <f t="shared" si="35"/>
        <v>680</v>
      </c>
      <c r="J79" s="9">
        <f t="shared" si="35"/>
        <v>680</v>
      </c>
      <c r="K79" s="9">
        <f t="shared" si="35"/>
        <v>680</v>
      </c>
      <c r="L79" s="9">
        <f t="shared" si="35"/>
        <v>680</v>
      </c>
      <c r="M79" s="9">
        <f t="shared" si="35"/>
        <v>680</v>
      </c>
      <c r="N79" s="9">
        <f t="shared" si="35"/>
        <v>680</v>
      </c>
      <c r="O79" s="9">
        <f t="shared" si="35"/>
        <v>680</v>
      </c>
      <c r="P79" s="9">
        <f t="shared" si="35"/>
        <v>680</v>
      </c>
      <c r="Q79" s="9">
        <f t="shared" si="35"/>
        <v>680</v>
      </c>
      <c r="R79" s="9">
        <f t="shared" si="35"/>
        <v>680</v>
      </c>
      <c r="S79" s="9">
        <f t="shared" si="35"/>
        <v>680</v>
      </c>
      <c r="T79" s="9">
        <f t="shared" si="35"/>
        <v>680</v>
      </c>
      <c r="U79" s="9">
        <f t="shared" si="35"/>
        <v>680</v>
      </c>
      <c r="V79" s="9">
        <f t="shared" si="35"/>
        <v>680</v>
      </c>
      <c r="W79" s="9">
        <f t="shared" si="35"/>
        <v>680</v>
      </c>
      <c r="X79" s="9">
        <f t="shared" si="35"/>
        <v>680</v>
      </c>
      <c r="Y79" s="9">
        <f t="shared" si="35"/>
        <v>680</v>
      </c>
      <c r="Z79" s="9">
        <f t="shared" si="35"/>
        <v>680</v>
      </c>
      <c r="AA79" s="9">
        <f t="shared" si="35"/>
        <v>680</v>
      </c>
      <c r="AB79" s="9">
        <f t="shared" si="35"/>
        <v>860</v>
      </c>
      <c r="AC79" s="9">
        <f t="shared" si="35"/>
        <v>860</v>
      </c>
      <c r="AD79" s="9">
        <f t="shared" si="35"/>
        <v>860</v>
      </c>
      <c r="AE79" s="9">
        <f t="shared" si="35"/>
        <v>860</v>
      </c>
      <c r="AF79" s="9">
        <f t="shared" si="35"/>
        <v>860</v>
      </c>
      <c r="AG79" s="9">
        <f t="shared" si="35"/>
        <v>860</v>
      </c>
      <c r="AH79" s="9">
        <f t="shared" si="35"/>
        <v>860</v>
      </c>
      <c r="AI79" s="9">
        <f t="shared" si="35"/>
        <v>860</v>
      </c>
      <c r="AJ79" s="9">
        <f t="shared" si="35"/>
        <v>860</v>
      </c>
      <c r="AK79" s="9">
        <f t="shared" si="35"/>
        <v>860</v>
      </c>
      <c r="AL79" s="9">
        <f t="shared" si="35"/>
        <v>860</v>
      </c>
      <c r="AM79" s="9">
        <f t="shared" si="35"/>
        <v>860</v>
      </c>
      <c r="AO79" s="9">
        <f>SUMIFS($D79:$AM79,$D$14:$AM$14,AO$17,$D$15:$AM$15,12)</f>
        <v>680</v>
      </c>
      <c r="AP79" s="9">
        <f t="shared" ref="AP79:AQ80" si="36">SUMIFS($D79:$AM79,$D$14:$AM$14,AP$17,$D$15:$AM$15,12)</f>
        <v>680</v>
      </c>
      <c r="AQ79" s="9">
        <f t="shared" si="36"/>
        <v>860</v>
      </c>
    </row>
    <row r="80" spans="2:43" ht="15" customHeight="1" x14ac:dyDescent="0.55000000000000004">
      <c r="B80" s="1" t="s">
        <v>48</v>
      </c>
      <c r="D80" s="9">
        <f>C80+D36</f>
        <v>-13.888888888888889</v>
      </c>
      <c r="E80" s="9">
        <f t="shared" ref="E80:AM80" si="37">D80+E36</f>
        <v>-27.777777777777779</v>
      </c>
      <c r="F80" s="9">
        <f t="shared" si="37"/>
        <v>-41.666666666666671</v>
      </c>
      <c r="G80" s="9">
        <f t="shared" si="37"/>
        <v>-55.555555555555557</v>
      </c>
      <c r="H80" s="9">
        <f t="shared" si="37"/>
        <v>-69.444444444444443</v>
      </c>
      <c r="I80" s="9">
        <f t="shared" si="37"/>
        <v>-90.833333333333329</v>
      </c>
      <c r="J80" s="9">
        <f t="shared" si="37"/>
        <v>-112.22222222222221</v>
      </c>
      <c r="K80" s="9">
        <f t="shared" si="37"/>
        <v>-133.61111111111111</v>
      </c>
      <c r="L80" s="9">
        <f t="shared" si="37"/>
        <v>-155</v>
      </c>
      <c r="M80" s="9">
        <f t="shared" si="37"/>
        <v>-176.38888888888889</v>
      </c>
      <c r="N80" s="9">
        <f t="shared" si="37"/>
        <v>-197.77777777777777</v>
      </c>
      <c r="O80" s="9">
        <f t="shared" si="37"/>
        <v>-219.16666666666666</v>
      </c>
      <c r="P80" s="9">
        <f t="shared" si="37"/>
        <v>-240.55555555555554</v>
      </c>
      <c r="Q80" s="9">
        <f t="shared" si="37"/>
        <v>-261.94444444444446</v>
      </c>
      <c r="R80" s="9">
        <f t="shared" si="37"/>
        <v>-283.33333333333337</v>
      </c>
      <c r="S80" s="9">
        <f t="shared" si="37"/>
        <v>-304.72222222222229</v>
      </c>
      <c r="T80" s="9">
        <f t="shared" si="37"/>
        <v>-326.1111111111112</v>
      </c>
      <c r="U80" s="9">
        <f t="shared" si="37"/>
        <v>-347.50000000000011</v>
      </c>
      <c r="V80" s="9">
        <f t="shared" si="37"/>
        <v>-368.88888888888903</v>
      </c>
      <c r="W80" s="9">
        <f t="shared" si="37"/>
        <v>-390.27777777777794</v>
      </c>
      <c r="X80" s="9">
        <f t="shared" si="37"/>
        <v>-411.66666666666686</v>
      </c>
      <c r="Y80" s="9">
        <f t="shared" si="37"/>
        <v>-433.05555555555577</v>
      </c>
      <c r="Z80" s="9">
        <f t="shared" si="37"/>
        <v>-454.44444444444468</v>
      </c>
      <c r="AA80" s="9">
        <f t="shared" si="37"/>
        <v>-475.8333333333336</v>
      </c>
      <c r="AB80" s="9">
        <f t="shared" si="37"/>
        <v>-502.22222222222251</v>
      </c>
      <c r="AC80" s="9">
        <f t="shared" si="37"/>
        <v>-528.61111111111143</v>
      </c>
      <c r="AD80" s="9">
        <f t="shared" si="37"/>
        <v>-555.00000000000034</v>
      </c>
      <c r="AE80" s="9">
        <f t="shared" si="37"/>
        <v>-581.38888888888926</v>
      </c>
      <c r="AF80" s="9">
        <f t="shared" si="37"/>
        <v>-607.77777777777817</v>
      </c>
      <c r="AG80" s="9">
        <f t="shared" si="37"/>
        <v>-626.66666666666708</v>
      </c>
      <c r="AH80" s="9">
        <f t="shared" si="37"/>
        <v>-645.555555555556</v>
      </c>
      <c r="AI80" s="9">
        <f t="shared" si="37"/>
        <v>-664.44444444444491</v>
      </c>
      <c r="AJ80" s="9">
        <f t="shared" si="37"/>
        <v>-683.33333333333383</v>
      </c>
      <c r="AK80" s="9">
        <f t="shared" si="37"/>
        <v>-702.22222222222274</v>
      </c>
      <c r="AL80" s="9">
        <f t="shared" si="37"/>
        <v>-721.11111111111165</v>
      </c>
      <c r="AM80" s="9">
        <f t="shared" si="37"/>
        <v>-740.00000000000057</v>
      </c>
      <c r="AO80" s="9">
        <f>SUMIFS($D80:$AM80,$D$14:$AM$14,AO$17,$D$15:$AM$15,12)</f>
        <v>-219.16666666666666</v>
      </c>
      <c r="AP80" s="9">
        <f t="shared" si="36"/>
        <v>-475.8333333333336</v>
      </c>
      <c r="AQ80" s="9">
        <f t="shared" si="36"/>
        <v>-740.00000000000057</v>
      </c>
    </row>
    <row r="81" spans="2:43" ht="15" customHeight="1" x14ac:dyDescent="0.55000000000000004">
      <c r="B81" s="2" t="s">
        <v>49</v>
      </c>
      <c r="D81" s="15">
        <f>SUM(D79:D80)</f>
        <v>486.11111111111109</v>
      </c>
      <c r="E81" s="15">
        <f t="shared" ref="E81:AQ81" si="38">SUM(E79:E80)</f>
        <v>472.22222222222223</v>
      </c>
      <c r="F81" s="15">
        <f t="shared" si="38"/>
        <v>458.33333333333331</v>
      </c>
      <c r="G81" s="15">
        <f t="shared" si="38"/>
        <v>444.44444444444446</v>
      </c>
      <c r="H81" s="15">
        <f t="shared" si="38"/>
        <v>430.55555555555554</v>
      </c>
      <c r="I81" s="15">
        <f t="shared" si="38"/>
        <v>589.16666666666663</v>
      </c>
      <c r="J81" s="15">
        <f t="shared" si="38"/>
        <v>567.77777777777783</v>
      </c>
      <c r="K81" s="15">
        <f t="shared" si="38"/>
        <v>546.38888888888891</v>
      </c>
      <c r="L81" s="15">
        <f t="shared" si="38"/>
        <v>525</v>
      </c>
      <c r="M81" s="15">
        <f t="shared" si="38"/>
        <v>503.61111111111109</v>
      </c>
      <c r="N81" s="15">
        <f t="shared" si="38"/>
        <v>482.22222222222223</v>
      </c>
      <c r="O81" s="15">
        <f t="shared" si="38"/>
        <v>460.83333333333337</v>
      </c>
      <c r="P81" s="15">
        <f t="shared" si="38"/>
        <v>439.44444444444446</v>
      </c>
      <c r="Q81" s="15">
        <f t="shared" si="38"/>
        <v>418.05555555555554</v>
      </c>
      <c r="R81" s="15">
        <f t="shared" si="38"/>
        <v>396.66666666666663</v>
      </c>
      <c r="S81" s="15">
        <f t="shared" si="38"/>
        <v>375.27777777777771</v>
      </c>
      <c r="T81" s="15">
        <f t="shared" si="38"/>
        <v>353.8888888888888</v>
      </c>
      <c r="U81" s="15">
        <f t="shared" si="38"/>
        <v>332.49999999999989</v>
      </c>
      <c r="V81" s="15">
        <f t="shared" si="38"/>
        <v>311.11111111111097</v>
      </c>
      <c r="W81" s="15">
        <f t="shared" si="38"/>
        <v>289.72222222222206</v>
      </c>
      <c r="X81" s="15">
        <f t="shared" si="38"/>
        <v>268.33333333333314</v>
      </c>
      <c r="Y81" s="15">
        <f t="shared" si="38"/>
        <v>246.94444444444423</v>
      </c>
      <c r="Z81" s="15">
        <f t="shared" si="38"/>
        <v>225.55555555555532</v>
      </c>
      <c r="AA81" s="15">
        <f t="shared" si="38"/>
        <v>204.1666666666664</v>
      </c>
      <c r="AB81" s="15">
        <f t="shared" si="38"/>
        <v>357.77777777777749</v>
      </c>
      <c r="AC81" s="15">
        <f t="shared" si="38"/>
        <v>331.38888888888857</v>
      </c>
      <c r="AD81" s="15">
        <f t="shared" si="38"/>
        <v>304.99999999999966</v>
      </c>
      <c r="AE81" s="15">
        <f t="shared" si="38"/>
        <v>278.61111111111074</v>
      </c>
      <c r="AF81" s="15">
        <f t="shared" si="38"/>
        <v>252.22222222222183</v>
      </c>
      <c r="AG81" s="15">
        <f t="shared" si="38"/>
        <v>233.33333333333292</v>
      </c>
      <c r="AH81" s="15">
        <f t="shared" si="38"/>
        <v>214.444444444444</v>
      </c>
      <c r="AI81" s="15">
        <f t="shared" si="38"/>
        <v>195.55555555555509</v>
      </c>
      <c r="AJ81" s="15">
        <f t="shared" si="38"/>
        <v>176.66666666666617</v>
      </c>
      <c r="AK81" s="15">
        <f t="shared" si="38"/>
        <v>157.77777777777726</v>
      </c>
      <c r="AL81" s="15">
        <f t="shared" si="38"/>
        <v>138.88888888888835</v>
      </c>
      <c r="AM81" s="15">
        <f t="shared" si="38"/>
        <v>119.99999999999943</v>
      </c>
      <c r="AO81" s="15">
        <f t="shared" si="38"/>
        <v>460.83333333333337</v>
      </c>
      <c r="AP81" s="15">
        <f t="shared" si="38"/>
        <v>204.1666666666664</v>
      </c>
      <c r="AQ81" s="15">
        <f t="shared" si="38"/>
        <v>119.99999999999943</v>
      </c>
    </row>
    <row r="82" spans="2:43" ht="15" customHeight="1" x14ac:dyDescent="0.55000000000000004">
      <c r="D82" s="4" t="str">
        <f ca="1">_xlfn.FORMULATEXT(D83)</f>
        <v>=C83+D40*(1+TVA)-D58</v>
      </c>
    </row>
    <row r="83" spans="2:43" ht="15" customHeight="1" x14ac:dyDescent="0.55000000000000004">
      <c r="B83" s="1" t="s">
        <v>54</v>
      </c>
      <c r="D83" s="9">
        <f>C83+D40*(1+TVA)-D58</f>
        <v>460.79999999999995</v>
      </c>
      <c r="E83" s="9">
        <f>D83+E40*(1+TVA)-E58</f>
        <v>1123.1999999999998</v>
      </c>
      <c r="F83" s="9">
        <f>E83+F40*(1+TVA)-F58</f>
        <v>1526.3999999999999</v>
      </c>
      <c r="G83" s="9">
        <f>F83+G40*(1+TVA)-G58</f>
        <v>1929.6</v>
      </c>
      <c r="H83" s="9">
        <f>G83+H40*(1+TVA)-H58</f>
        <v>2332.8000000000002</v>
      </c>
      <c r="I83" s="9">
        <f>H83+I40*(1+TVA)-I58</f>
        <v>2736.0000000000005</v>
      </c>
      <c r="J83" s="9">
        <f>I83+J40*(1+TVA)-J58</f>
        <v>3139.2000000000007</v>
      </c>
      <c r="K83" s="9">
        <f>J83+K40*(1+TVA)-K58</f>
        <v>3542.4000000000005</v>
      </c>
      <c r="L83" s="9">
        <f>K83+L40*(1+TVA)-L58</f>
        <v>3945.6000000000004</v>
      </c>
      <c r="M83" s="9">
        <f>L83+M40*(1+TVA)-M58</f>
        <v>4348.8</v>
      </c>
      <c r="N83" s="9">
        <f>M83+N40*(1+TVA)-N58</f>
        <v>4752</v>
      </c>
      <c r="O83" s="9">
        <f>N83+O40*(1+TVA)-O58</f>
        <v>5155.2</v>
      </c>
      <c r="P83" s="9">
        <f>O83+P40*(1+TVA)-P58</f>
        <v>5558.4</v>
      </c>
      <c r="Q83" s="9">
        <f>P83+Q40*(1+TVA)-Q58</f>
        <v>5961.6</v>
      </c>
      <c r="R83" s="9">
        <f>Q83+R40*(1+TVA)-R58</f>
        <v>6364.7999999999993</v>
      </c>
      <c r="S83" s="9">
        <f>R83+S40*(1+TVA)-S58</f>
        <v>6767.9999999999982</v>
      </c>
      <c r="T83" s="9">
        <f>S83+T40*(1+TVA)-T58</f>
        <v>7171.199999999998</v>
      </c>
      <c r="U83" s="9">
        <f>T83+U40*(1+TVA)-U58</f>
        <v>7574.3999999999978</v>
      </c>
      <c r="V83" s="9">
        <f>U83+V40*(1+TVA)-V58</f>
        <v>7977.5999999999985</v>
      </c>
      <c r="W83" s="9">
        <f>V83+W40*(1+TVA)-W58</f>
        <v>8380.7999999999993</v>
      </c>
      <c r="X83" s="9">
        <f>W83+X40*(1+TVA)-X58</f>
        <v>8783.9999999999982</v>
      </c>
      <c r="Y83" s="9">
        <f>X83+Y40*(1+TVA)-Y58</f>
        <v>9187.1999999999971</v>
      </c>
      <c r="Z83" s="9">
        <f>Y83+Z40*(1+TVA)-Z58</f>
        <v>9590.3999999999978</v>
      </c>
      <c r="AA83" s="9">
        <f>Z83+AA40*(1+TVA)-AA58</f>
        <v>9993.5999999999967</v>
      </c>
      <c r="AB83" s="9">
        <f>AA83+AB40*(1+TVA)-AB58</f>
        <v>10396.799999999996</v>
      </c>
      <c r="AC83" s="9">
        <f>AB83+AC40*(1+TVA)-AC58</f>
        <v>10799.999999999996</v>
      </c>
      <c r="AD83" s="9">
        <f>AC83+AD40*(1+TVA)-AD58</f>
        <v>11203.199999999993</v>
      </c>
      <c r="AE83" s="9">
        <f>AD83+AE40*(1+TVA)-AE58</f>
        <v>11606.399999999994</v>
      </c>
      <c r="AF83" s="9">
        <f>AE83+AF40*(1+TVA)-AF58</f>
        <v>12009.599999999993</v>
      </c>
      <c r="AG83" s="9">
        <f>AF83+AG40*(1+TVA)-AG58</f>
        <v>12412.799999999992</v>
      </c>
      <c r="AH83" s="9">
        <f>AG83+AH40*(1+TVA)-AH58</f>
        <v>12815.999999999993</v>
      </c>
      <c r="AI83" s="9">
        <f>AH83+AI40*(1+TVA)-AI58</f>
        <v>13219.199999999993</v>
      </c>
      <c r="AJ83" s="9">
        <f>AI83+AJ40*(1+TVA)-AJ58</f>
        <v>13622.399999999994</v>
      </c>
      <c r="AK83" s="9">
        <f>AJ83+AK40*(1+TVA)-AK58</f>
        <v>14025.599999999993</v>
      </c>
      <c r="AL83" s="9">
        <f>AK83+AL40*(1+TVA)-AL58</f>
        <v>14428.799999999992</v>
      </c>
      <c r="AM83" s="9">
        <f>AL83+AM40*(1+TVA)-AM58</f>
        <v>14831.999999999993</v>
      </c>
      <c r="AO83" s="9">
        <f>SUMIFS($D83:$AM83,$D$14:$AM$14,AO$17,$D$15:$AM$15,12)</f>
        <v>5155.2</v>
      </c>
      <c r="AP83" s="9">
        <f t="shared" ref="AP83:AQ85" si="39">SUMIFS($D83:$AM83,$D$14:$AM$14,AP$17,$D$15:$AM$15,12)</f>
        <v>9993.5999999999967</v>
      </c>
      <c r="AQ83" s="9">
        <f t="shared" si="39"/>
        <v>14831.999999999993</v>
      </c>
    </row>
    <row r="84" spans="2:43" ht="15" customHeight="1" x14ac:dyDescent="0.55000000000000004">
      <c r="B84" s="1" t="s">
        <v>55</v>
      </c>
      <c r="D84" s="9">
        <f>C84+D41*(1+TVA)-D59</f>
        <v>-288</v>
      </c>
      <c r="E84" s="9">
        <f>D84+E41*(1+TVA)-E59</f>
        <v>-414</v>
      </c>
      <c r="F84" s="9">
        <f>E84+F41*(1+TVA)-F59</f>
        <v>-540</v>
      </c>
      <c r="G84" s="9">
        <f>F84+G41*(1+TVA)-G59</f>
        <v>-666</v>
      </c>
      <c r="H84" s="9">
        <f>G84+H41*(1+TVA)-H59</f>
        <v>-792</v>
      </c>
      <c r="I84" s="9">
        <f>H84+I41*(1+TVA)-I59</f>
        <v>-918</v>
      </c>
      <c r="J84" s="9">
        <f>I84+J41*(1+TVA)-J59</f>
        <v>-1044</v>
      </c>
      <c r="K84" s="9">
        <f>J84+K41*(1+TVA)-K59</f>
        <v>-1170</v>
      </c>
      <c r="L84" s="9">
        <f>K84+L41*(1+TVA)-L59</f>
        <v>-1296</v>
      </c>
      <c r="M84" s="9">
        <f>L84+M41*(1+TVA)-M59</f>
        <v>-1422</v>
      </c>
      <c r="N84" s="9">
        <f>M84+N41*(1+TVA)-N59</f>
        <v>-1548</v>
      </c>
      <c r="O84" s="9">
        <f>N84+O41*(1+TVA)-O59</f>
        <v>-1674</v>
      </c>
      <c r="P84" s="9">
        <f>O84+P41*(1+TVA)-P59</f>
        <v>-1800</v>
      </c>
      <c r="Q84" s="9">
        <f>P84+Q41*(1+TVA)-Q59</f>
        <v>-1926</v>
      </c>
      <c r="R84" s="9">
        <f>Q84+R41*(1+TVA)-R59</f>
        <v>-2052</v>
      </c>
      <c r="S84" s="9">
        <f>R84+S41*(1+TVA)-S59</f>
        <v>-2178</v>
      </c>
      <c r="T84" s="9">
        <f>S84+T41*(1+TVA)-T59</f>
        <v>-2304</v>
      </c>
      <c r="U84" s="9">
        <f>T84+U41*(1+TVA)-U59</f>
        <v>-2430</v>
      </c>
      <c r="V84" s="9">
        <f>U84+V41*(1+TVA)-V59</f>
        <v>-2556</v>
      </c>
      <c r="W84" s="9">
        <f>V84+W41*(1+TVA)-W59</f>
        <v>-2682</v>
      </c>
      <c r="X84" s="9">
        <f>W84+X41*(1+TVA)-X59</f>
        <v>-2808</v>
      </c>
      <c r="Y84" s="9">
        <f>X84+Y41*(1+TVA)-Y59</f>
        <v>-2934</v>
      </c>
      <c r="Z84" s="9">
        <f>Y84+Z41*(1+TVA)-Z59</f>
        <v>-3060</v>
      </c>
      <c r="AA84" s="9">
        <f>Z84+AA41*(1+TVA)-AA59</f>
        <v>-3186</v>
      </c>
      <c r="AB84" s="9">
        <f>AA84+AB41*(1+TVA)-AB59</f>
        <v>-3312</v>
      </c>
      <c r="AC84" s="9">
        <f>AB84+AC41*(1+TVA)-AC59</f>
        <v>-3438</v>
      </c>
      <c r="AD84" s="9">
        <f>AC84+AD41*(1+TVA)-AD59</f>
        <v>-3564</v>
      </c>
      <c r="AE84" s="9">
        <f>AD84+AE41*(1+TVA)-AE59</f>
        <v>-3690</v>
      </c>
      <c r="AF84" s="9">
        <f>AE84+AF41*(1+TVA)-AF59</f>
        <v>-3816</v>
      </c>
      <c r="AG84" s="9">
        <f>AF84+AG41*(1+TVA)-AG59</f>
        <v>-3942</v>
      </c>
      <c r="AH84" s="9">
        <f>AG84+AH41*(1+TVA)-AH59</f>
        <v>-4068</v>
      </c>
      <c r="AI84" s="9">
        <f>AH84+AI41*(1+TVA)-AI59</f>
        <v>-4194</v>
      </c>
      <c r="AJ84" s="9">
        <f>AI84+AJ41*(1+TVA)-AJ59</f>
        <v>-4320</v>
      </c>
      <c r="AK84" s="9">
        <f>AJ84+AK41*(1+TVA)-AK59</f>
        <v>-4446</v>
      </c>
      <c r="AL84" s="9">
        <f>AK84+AL41*(1+TVA)-AL59</f>
        <v>-4572</v>
      </c>
      <c r="AM84" s="9">
        <f>AL84+AM41*(1+TVA)-AM59</f>
        <v>-4698</v>
      </c>
      <c r="AO84" s="9">
        <f>SUMIFS($D84:$AM84,$D$14:$AM$14,AO$17,$D$15:$AM$15,12)</f>
        <v>-1674</v>
      </c>
      <c r="AP84" s="9">
        <f t="shared" si="39"/>
        <v>-3186</v>
      </c>
      <c r="AQ84" s="9">
        <f t="shared" si="39"/>
        <v>-4698</v>
      </c>
    </row>
    <row r="85" spans="2:43" ht="15" customHeight="1" x14ac:dyDescent="0.55000000000000004">
      <c r="B85" s="1" t="s">
        <v>65</v>
      </c>
      <c r="D85" s="9">
        <f>-TVA*SUM(D40,D41,D44,D30)</f>
        <v>211.20000000000002</v>
      </c>
      <c r="E85" s="9">
        <f>-TVA*SUM(E40,E41,E44,E30)</f>
        <v>98.600000000000009</v>
      </c>
      <c r="F85" s="9">
        <f>-TVA*SUM(F40,F41,F44,F30)</f>
        <v>86</v>
      </c>
      <c r="G85" s="9">
        <f>-TVA*SUM(G40,G41,G44,G30)</f>
        <v>73.400000000000006</v>
      </c>
      <c r="H85" s="9">
        <f>-TVA*SUM(H40,H41,H44,H30)</f>
        <v>60.800000000000004</v>
      </c>
      <c r="I85" s="9">
        <f>-TVA*SUM(I40,I41,I44,I30)</f>
        <v>84.2</v>
      </c>
      <c r="J85" s="9">
        <f>-TVA*SUM(J40,J41,J44,J30)</f>
        <v>35.6</v>
      </c>
      <c r="K85" s="9">
        <f>-TVA*SUM(K40,K41,K44,K30)</f>
        <v>23</v>
      </c>
      <c r="L85" s="9">
        <f>-TVA*SUM(L40,L41,L44,L30)</f>
        <v>10.4</v>
      </c>
      <c r="M85" s="9">
        <f>-TVA*SUM(M40,M41,M44,M30)</f>
        <v>-2.2000000000000002</v>
      </c>
      <c r="N85" s="9">
        <f>-TVA*SUM(N40,N41,N44,N30)</f>
        <v>-14.8</v>
      </c>
      <c r="O85" s="9">
        <f>-TVA*SUM(O40,O41,O44,O30)</f>
        <v>-27.400000000000002</v>
      </c>
      <c r="P85" s="9">
        <f>-TVA*SUM(P40,P41,P44,P30)</f>
        <v>-40</v>
      </c>
      <c r="Q85" s="9">
        <f>-TVA*SUM(Q40,Q41,Q44,Q30)</f>
        <v>-52.6</v>
      </c>
      <c r="R85" s="9">
        <f>-TVA*SUM(R40,R41,R44,R30)</f>
        <v>-65.2</v>
      </c>
      <c r="S85" s="9">
        <f>-TVA*SUM(S40,S41,S44,S30)</f>
        <v>-77.800000000000011</v>
      </c>
      <c r="T85" s="9">
        <f>-TVA*SUM(T40,T41,T44,T30)</f>
        <v>-90.4</v>
      </c>
      <c r="U85" s="9">
        <f>-TVA*SUM(U40,U41,U44,U30)</f>
        <v>-103</v>
      </c>
      <c r="V85" s="9">
        <f>-TVA*SUM(V40,V41,V44,V30)</f>
        <v>-115.60000000000001</v>
      </c>
      <c r="W85" s="9">
        <f>-TVA*SUM(W40,W41,W44,W30)</f>
        <v>-128.20000000000002</v>
      </c>
      <c r="X85" s="9">
        <f>-TVA*SUM(X40,X41,X44,X30)</f>
        <v>-140.80000000000001</v>
      </c>
      <c r="Y85" s="9">
        <f>-TVA*SUM(Y40,Y41,Y44,Y30)</f>
        <v>-153.4</v>
      </c>
      <c r="Z85" s="9">
        <f>-TVA*SUM(Z40,Z41,Z44,Z30)</f>
        <v>-166</v>
      </c>
      <c r="AA85" s="9">
        <f>-TVA*SUM(AA40,AA41,AA44,AA30)</f>
        <v>-178.60000000000002</v>
      </c>
      <c r="AB85" s="9">
        <f>-TVA*SUM(AB40,AB41,AB44,AB30)</f>
        <v>-155.20000000000002</v>
      </c>
      <c r="AC85" s="9">
        <f>-TVA*SUM(AC40,AC41,AC44,AC30)</f>
        <v>-203.8</v>
      </c>
      <c r="AD85" s="9">
        <f>-TVA*SUM(AD40,AD41,AD44,AD30)</f>
        <v>-216.4</v>
      </c>
      <c r="AE85" s="9">
        <f>-TVA*SUM(AE40,AE41,AE44,AE30)</f>
        <v>-229</v>
      </c>
      <c r="AF85" s="9">
        <f>-TVA*SUM(AF40,AF41,AF44,AF30)</f>
        <v>-241.60000000000002</v>
      </c>
      <c r="AG85" s="9">
        <f>-TVA*SUM(AG40,AG41,AG44,AG30)</f>
        <v>-254.20000000000002</v>
      </c>
      <c r="AH85" s="9">
        <f>-TVA*SUM(AH40,AH41,AH44,AH30)</f>
        <v>-266.8</v>
      </c>
      <c r="AI85" s="9">
        <f>-TVA*SUM(AI40,AI41,AI44,AI30)</f>
        <v>-279.40000000000003</v>
      </c>
      <c r="AJ85" s="9">
        <f>-TVA*SUM(AJ40,AJ41,AJ44,AJ30)</f>
        <v>-292</v>
      </c>
      <c r="AK85" s="9">
        <f>-TVA*SUM(AK40,AK41,AK44,AK30)</f>
        <v>-304.60000000000002</v>
      </c>
      <c r="AL85" s="9">
        <f>-TVA*SUM(AL40,AL41,AL44,AL30)</f>
        <v>-317.20000000000005</v>
      </c>
      <c r="AM85" s="9">
        <f>-TVA*SUM(AM40,AM41,AM44,AM30)</f>
        <v>-329.8</v>
      </c>
      <c r="AO85" s="9">
        <f>SUMIFS($D85:$AM85,$D$14:$AM$14,AO$17,$D$15:$AM$15,12)</f>
        <v>-27.400000000000002</v>
      </c>
      <c r="AP85" s="9">
        <f t="shared" si="39"/>
        <v>-178.60000000000002</v>
      </c>
      <c r="AQ85" s="9">
        <f t="shared" si="39"/>
        <v>-329.8</v>
      </c>
    </row>
    <row r="86" spans="2:43" ht="15" customHeight="1" x14ac:dyDescent="0.55000000000000004">
      <c r="B86" s="2" t="s">
        <v>56</v>
      </c>
      <c r="D86" s="15">
        <f>SUM(D83:D85)</f>
        <v>384</v>
      </c>
      <c r="E86" s="15">
        <f t="shared" ref="E86:AQ86" si="40">SUM(E83:E85)</f>
        <v>807.79999999999984</v>
      </c>
      <c r="F86" s="15">
        <f t="shared" si="40"/>
        <v>1072.3999999999999</v>
      </c>
      <c r="G86" s="15">
        <f t="shared" si="40"/>
        <v>1337</v>
      </c>
      <c r="H86" s="15">
        <f t="shared" si="40"/>
        <v>1601.6000000000001</v>
      </c>
      <c r="I86" s="15">
        <f t="shared" si="40"/>
        <v>1902.2000000000005</v>
      </c>
      <c r="J86" s="15">
        <f t="shared" si="40"/>
        <v>2130.8000000000006</v>
      </c>
      <c r="K86" s="15">
        <f t="shared" si="40"/>
        <v>2395.4000000000005</v>
      </c>
      <c r="L86" s="15">
        <f t="shared" si="40"/>
        <v>2660.0000000000005</v>
      </c>
      <c r="M86" s="15">
        <f t="shared" si="40"/>
        <v>2924.6000000000004</v>
      </c>
      <c r="N86" s="15">
        <f t="shared" si="40"/>
        <v>3189.2</v>
      </c>
      <c r="O86" s="15">
        <f t="shared" si="40"/>
        <v>3453.7999999999997</v>
      </c>
      <c r="P86" s="15">
        <f t="shared" si="40"/>
        <v>3718.3999999999996</v>
      </c>
      <c r="Q86" s="15">
        <f t="shared" si="40"/>
        <v>3983.0000000000005</v>
      </c>
      <c r="R86" s="15">
        <f t="shared" si="40"/>
        <v>4247.5999999999995</v>
      </c>
      <c r="S86" s="15">
        <f t="shared" si="40"/>
        <v>4512.199999999998</v>
      </c>
      <c r="T86" s="15">
        <f t="shared" si="40"/>
        <v>4776.7999999999984</v>
      </c>
      <c r="U86" s="15">
        <f t="shared" si="40"/>
        <v>5041.3999999999978</v>
      </c>
      <c r="V86" s="15">
        <f t="shared" si="40"/>
        <v>5305.9999999999982</v>
      </c>
      <c r="W86" s="15">
        <f t="shared" si="40"/>
        <v>5570.5999999999995</v>
      </c>
      <c r="X86" s="15">
        <f t="shared" si="40"/>
        <v>5835.199999999998</v>
      </c>
      <c r="Y86" s="15">
        <f t="shared" si="40"/>
        <v>6099.7999999999975</v>
      </c>
      <c r="Z86" s="15">
        <f t="shared" si="40"/>
        <v>6364.3999999999978</v>
      </c>
      <c r="AA86" s="15">
        <f t="shared" si="40"/>
        <v>6628.9999999999964</v>
      </c>
      <c r="AB86" s="15">
        <f t="shared" si="40"/>
        <v>6929.5999999999958</v>
      </c>
      <c r="AC86" s="15">
        <f t="shared" si="40"/>
        <v>7158.1999999999962</v>
      </c>
      <c r="AD86" s="15">
        <f t="shared" si="40"/>
        <v>7422.7999999999938</v>
      </c>
      <c r="AE86" s="15">
        <f t="shared" si="40"/>
        <v>7687.3999999999942</v>
      </c>
      <c r="AF86" s="15">
        <f t="shared" si="40"/>
        <v>7951.9999999999927</v>
      </c>
      <c r="AG86" s="15">
        <f t="shared" si="40"/>
        <v>8216.5999999999913</v>
      </c>
      <c r="AH86" s="15">
        <f t="shared" si="40"/>
        <v>8481.1999999999935</v>
      </c>
      <c r="AI86" s="15">
        <f t="shared" si="40"/>
        <v>8745.7999999999938</v>
      </c>
      <c r="AJ86" s="15">
        <f t="shared" si="40"/>
        <v>9010.3999999999942</v>
      </c>
      <c r="AK86" s="15">
        <f t="shared" si="40"/>
        <v>9274.9999999999927</v>
      </c>
      <c r="AL86" s="15">
        <f t="shared" si="40"/>
        <v>9539.5999999999913</v>
      </c>
      <c r="AM86" s="15">
        <f t="shared" si="40"/>
        <v>9804.1999999999935</v>
      </c>
      <c r="AO86" s="15">
        <f t="shared" si="40"/>
        <v>3453.7999999999997</v>
      </c>
      <c r="AP86" s="15">
        <f t="shared" si="40"/>
        <v>6628.9999999999964</v>
      </c>
      <c r="AQ86" s="15">
        <f t="shared" si="40"/>
        <v>9804.1999999999935</v>
      </c>
    </row>
    <row r="87" spans="2:43" ht="15" customHeight="1" x14ac:dyDescent="0.55000000000000004">
      <c r="D87" s="4" t="str">
        <f ca="1">_xlfn.FORMULATEXT(D85)</f>
        <v>=-TVA*SOMME(D40;D41;D44;D30)</v>
      </c>
    </row>
    <row r="88" spans="2:43" ht="15" customHeight="1" x14ac:dyDescent="0.55000000000000004">
      <c r="B88" s="1" t="s">
        <v>57</v>
      </c>
      <c r="D88" s="9">
        <f>C88+D75</f>
        <v>8560</v>
      </c>
      <c r="E88" s="9">
        <f t="shared" ref="E88:AM88" si="41">D88+E75</f>
        <v>7643.2</v>
      </c>
      <c r="F88" s="9">
        <f t="shared" si="41"/>
        <v>6948.5999999999995</v>
      </c>
      <c r="G88" s="9">
        <f t="shared" si="41"/>
        <v>6316.9999999999991</v>
      </c>
      <c r="H88" s="9">
        <f t="shared" si="41"/>
        <v>5748.3999999999987</v>
      </c>
      <c r="I88" s="9">
        <f t="shared" si="41"/>
        <v>5026.7999999999984</v>
      </c>
      <c r="J88" s="9">
        <f t="shared" si="41"/>
        <v>4620.199999999998</v>
      </c>
      <c r="K88" s="9">
        <f t="shared" si="41"/>
        <v>4240.5999999999976</v>
      </c>
      <c r="L88" s="9">
        <f t="shared" si="41"/>
        <v>3923.9999999999973</v>
      </c>
      <c r="M88" s="9">
        <f t="shared" si="41"/>
        <v>3670.3999999999974</v>
      </c>
      <c r="N88" s="9">
        <f t="shared" si="41"/>
        <v>3479.7999999999975</v>
      </c>
      <c r="O88" s="9">
        <f t="shared" si="41"/>
        <v>3352.1999999999971</v>
      </c>
      <c r="P88" s="9">
        <f t="shared" si="41"/>
        <v>3287.5999999999967</v>
      </c>
      <c r="Q88" s="9">
        <f t="shared" si="41"/>
        <v>3285.9999999999968</v>
      </c>
      <c r="R88" s="9">
        <f t="shared" si="41"/>
        <v>3347.3999999999969</v>
      </c>
      <c r="S88" s="9">
        <f t="shared" si="41"/>
        <v>3471.799999999997</v>
      </c>
      <c r="T88" s="9">
        <f t="shared" si="41"/>
        <v>3659.1999999999966</v>
      </c>
      <c r="U88" s="9">
        <f t="shared" si="41"/>
        <v>3909.5999999999963</v>
      </c>
      <c r="V88" s="9">
        <f t="shared" si="41"/>
        <v>4222.9999999999964</v>
      </c>
      <c r="W88" s="9">
        <f t="shared" si="41"/>
        <v>4599.399999999996</v>
      </c>
      <c r="X88" s="9">
        <f t="shared" si="41"/>
        <v>5038.7999999999956</v>
      </c>
      <c r="Y88" s="9">
        <f t="shared" si="41"/>
        <v>5541.1999999999953</v>
      </c>
      <c r="Z88" s="9">
        <f t="shared" si="41"/>
        <v>6106.5999999999958</v>
      </c>
      <c r="AA88" s="9">
        <f t="shared" si="41"/>
        <v>6734.9999999999955</v>
      </c>
      <c r="AB88" s="9">
        <f t="shared" si="41"/>
        <v>3642.2333333333268</v>
      </c>
      <c r="AC88" s="9">
        <f t="shared" si="41"/>
        <v>4432.6333333333259</v>
      </c>
      <c r="AD88" s="9">
        <f t="shared" si="41"/>
        <v>5250.0333333333256</v>
      </c>
      <c r="AE88" s="9">
        <f t="shared" si="41"/>
        <v>6130.4333333333261</v>
      </c>
      <c r="AF88" s="9">
        <f t="shared" si="41"/>
        <v>7073.8333333333258</v>
      </c>
      <c r="AG88" s="9">
        <f t="shared" si="41"/>
        <v>8080.2333333333254</v>
      </c>
      <c r="AH88" s="9">
        <f t="shared" si="41"/>
        <v>9149.6333333333241</v>
      </c>
      <c r="AI88" s="9">
        <f t="shared" si="41"/>
        <v>10282.033333333324</v>
      </c>
      <c r="AJ88" s="9">
        <f t="shared" si="41"/>
        <v>11477.433333333323</v>
      </c>
      <c r="AK88" s="9">
        <f t="shared" si="41"/>
        <v>12735.833333333323</v>
      </c>
      <c r="AL88" s="9">
        <f t="shared" si="41"/>
        <v>14057.233333333323</v>
      </c>
      <c r="AM88" s="9">
        <f t="shared" si="41"/>
        <v>15441.633333333322</v>
      </c>
      <c r="AO88" s="9">
        <f>SUMIFS($D88:$AM88,$D$14:$AM$14,AO$17,$D$15:$AM$15,12)</f>
        <v>3352.1999999999971</v>
      </c>
      <c r="AP88" s="9">
        <f t="shared" ref="AP88:AQ88" si="42">SUMIFS($D88:$AM88,$D$14:$AM$14,AP$17,$D$15:$AM$15,12)</f>
        <v>6734.9999999999955</v>
      </c>
      <c r="AQ88" s="9">
        <f t="shared" si="42"/>
        <v>15441.633333333322</v>
      </c>
    </row>
    <row r="89" spans="2:43" ht="15" customHeight="1" x14ac:dyDescent="0.55000000000000004">
      <c r="B89" s="2" t="s">
        <v>58</v>
      </c>
      <c r="D89" s="15">
        <f t="shared" ref="D89:AL89" si="43">SUM(D88)</f>
        <v>8560</v>
      </c>
      <c r="E89" s="15">
        <f t="shared" si="43"/>
        <v>7643.2</v>
      </c>
      <c r="F89" s="15">
        <f t="shared" si="43"/>
        <v>6948.5999999999995</v>
      </c>
      <c r="G89" s="15">
        <f t="shared" si="43"/>
        <v>6316.9999999999991</v>
      </c>
      <c r="H89" s="15">
        <f t="shared" si="43"/>
        <v>5748.3999999999987</v>
      </c>
      <c r="I89" s="15">
        <f t="shared" si="43"/>
        <v>5026.7999999999984</v>
      </c>
      <c r="J89" s="15">
        <f t="shared" si="43"/>
        <v>4620.199999999998</v>
      </c>
      <c r="K89" s="15">
        <f t="shared" si="43"/>
        <v>4240.5999999999976</v>
      </c>
      <c r="L89" s="15">
        <f t="shared" si="43"/>
        <v>3923.9999999999973</v>
      </c>
      <c r="M89" s="15">
        <f t="shared" si="43"/>
        <v>3670.3999999999974</v>
      </c>
      <c r="N89" s="15">
        <f t="shared" si="43"/>
        <v>3479.7999999999975</v>
      </c>
      <c r="O89" s="15">
        <f t="shared" si="43"/>
        <v>3352.1999999999971</v>
      </c>
      <c r="P89" s="15">
        <f t="shared" si="43"/>
        <v>3287.5999999999967</v>
      </c>
      <c r="Q89" s="15">
        <f t="shared" si="43"/>
        <v>3285.9999999999968</v>
      </c>
      <c r="R89" s="15">
        <f t="shared" si="43"/>
        <v>3347.3999999999969</v>
      </c>
      <c r="S89" s="15">
        <f t="shared" si="43"/>
        <v>3471.799999999997</v>
      </c>
      <c r="T89" s="15">
        <f t="shared" si="43"/>
        <v>3659.1999999999966</v>
      </c>
      <c r="U89" s="15">
        <f t="shared" si="43"/>
        <v>3909.5999999999963</v>
      </c>
      <c r="V89" s="15">
        <f t="shared" si="43"/>
        <v>4222.9999999999964</v>
      </c>
      <c r="W89" s="15">
        <f t="shared" si="43"/>
        <v>4599.399999999996</v>
      </c>
      <c r="X89" s="15">
        <f t="shared" si="43"/>
        <v>5038.7999999999956</v>
      </c>
      <c r="Y89" s="15">
        <f t="shared" si="43"/>
        <v>5541.1999999999953</v>
      </c>
      <c r="Z89" s="15">
        <f t="shared" si="43"/>
        <v>6106.5999999999958</v>
      </c>
      <c r="AA89" s="15">
        <f t="shared" si="43"/>
        <v>6734.9999999999955</v>
      </c>
      <c r="AB89" s="15">
        <f t="shared" si="43"/>
        <v>3642.2333333333268</v>
      </c>
      <c r="AC89" s="15">
        <f t="shared" si="43"/>
        <v>4432.6333333333259</v>
      </c>
      <c r="AD89" s="15">
        <f t="shared" si="43"/>
        <v>5250.0333333333256</v>
      </c>
      <c r="AE89" s="15">
        <f t="shared" si="43"/>
        <v>6130.4333333333261</v>
      </c>
      <c r="AF89" s="15">
        <f t="shared" si="43"/>
        <v>7073.8333333333258</v>
      </c>
      <c r="AG89" s="15">
        <f t="shared" si="43"/>
        <v>8080.2333333333254</v>
      </c>
      <c r="AH89" s="15">
        <f t="shared" si="43"/>
        <v>9149.6333333333241</v>
      </c>
      <c r="AI89" s="15">
        <f t="shared" si="43"/>
        <v>10282.033333333324</v>
      </c>
      <c r="AJ89" s="15">
        <f t="shared" si="43"/>
        <v>11477.433333333323</v>
      </c>
      <c r="AK89" s="15">
        <f t="shared" si="43"/>
        <v>12735.833333333323</v>
      </c>
      <c r="AL89" s="15">
        <f t="shared" si="43"/>
        <v>14057.233333333323</v>
      </c>
      <c r="AM89" s="15">
        <f>SUM(AM88)</f>
        <v>15441.633333333322</v>
      </c>
      <c r="AO89" s="15">
        <f>SUM(AO88)</f>
        <v>3352.1999999999971</v>
      </c>
      <c r="AP89" s="15">
        <f>SUM(AP88)</f>
        <v>6734.9999999999955</v>
      </c>
      <c r="AQ89" s="15">
        <f>SUM(AQ88)</f>
        <v>15441.633333333322</v>
      </c>
    </row>
    <row r="91" spans="2:43" ht="15" customHeight="1" x14ac:dyDescent="0.55000000000000004">
      <c r="B91" s="1" t="s">
        <v>60</v>
      </c>
      <c r="D91" s="9">
        <f>C91+D71</f>
        <v>10000</v>
      </c>
      <c r="E91" s="9">
        <f t="shared" ref="E91:AM91" si="44">D91+E71</f>
        <v>10000</v>
      </c>
      <c r="F91" s="9">
        <f t="shared" si="44"/>
        <v>10000</v>
      </c>
      <c r="G91" s="9">
        <f t="shared" si="44"/>
        <v>10000</v>
      </c>
      <c r="H91" s="9">
        <f t="shared" si="44"/>
        <v>10000</v>
      </c>
      <c r="I91" s="9">
        <f t="shared" si="44"/>
        <v>10000</v>
      </c>
      <c r="J91" s="9">
        <f t="shared" si="44"/>
        <v>10000</v>
      </c>
      <c r="K91" s="9">
        <f t="shared" si="44"/>
        <v>10000</v>
      </c>
      <c r="L91" s="9">
        <f t="shared" si="44"/>
        <v>10000</v>
      </c>
      <c r="M91" s="9">
        <f t="shared" si="44"/>
        <v>10000</v>
      </c>
      <c r="N91" s="9">
        <f t="shared" si="44"/>
        <v>10000</v>
      </c>
      <c r="O91" s="9">
        <f t="shared" si="44"/>
        <v>10000</v>
      </c>
      <c r="P91" s="9">
        <f t="shared" si="44"/>
        <v>10000</v>
      </c>
      <c r="Q91" s="9">
        <f t="shared" si="44"/>
        <v>10000</v>
      </c>
      <c r="R91" s="9">
        <f t="shared" si="44"/>
        <v>10000</v>
      </c>
      <c r="S91" s="9">
        <f t="shared" si="44"/>
        <v>10000</v>
      </c>
      <c r="T91" s="9">
        <f t="shared" si="44"/>
        <v>10000</v>
      </c>
      <c r="U91" s="9">
        <f t="shared" si="44"/>
        <v>10000</v>
      </c>
      <c r="V91" s="9">
        <f t="shared" si="44"/>
        <v>10000</v>
      </c>
      <c r="W91" s="9">
        <f t="shared" si="44"/>
        <v>10000</v>
      </c>
      <c r="X91" s="9">
        <f t="shared" si="44"/>
        <v>10000</v>
      </c>
      <c r="Y91" s="9">
        <f t="shared" si="44"/>
        <v>10000</v>
      </c>
      <c r="Z91" s="9">
        <f t="shared" si="44"/>
        <v>10000</v>
      </c>
      <c r="AA91" s="9">
        <f t="shared" si="44"/>
        <v>10000</v>
      </c>
      <c r="AB91" s="9">
        <f t="shared" si="44"/>
        <v>10000</v>
      </c>
      <c r="AC91" s="9">
        <f t="shared" si="44"/>
        <v>10000</v>
      </c>
      <c r="AD91" s="9">
        <f t="shared" si="44"/>
        <v>10000</v>
      </c>
      <c r="AE91" s="9">
        <f t="shared" si="44"/>
        <v>10000</v>
      </c>
      <c r="AF91" s="9">
        <f t="shared" si="44"/>
        <v>10000</v>
      </c>
      <c r="AG91" s="9">
        <f t="shared" si="44"/>
        <v>10000</v>
      </c>
      <c r="AH91" s="9">
        <f t="shared" si="44"/>
        <v>10000</v>
      </c>
      <c r="AI91" s="9">
        <f t="shared" si="44"/>
        <v>10000</v>
      </c>
      <c r="AJ91" s="9">
        <f t="shared" si="44"/>
        <v>10000</v>
      </c>
      <c r="AK91" s="9">
        <f t="shared" si="44"/>
        <v>10000</v>
      </c>
      <c r="AL91" s="9">
        <f t="shared" si="44"/>
        <v>10000</v>
      </c>
      <c r="AM91" s="9">
        <f t="shared" si="44"/>
        <v>10000</v>
      </c>
      <c r="AN91" s="9"/>
      <c r="AO91" s="9">
        <f>SUMIFS($D91:$AM91,$D$14:$AM$14,AO$17,$D$15:$AM$15,12)</f>
        <v>10000</v>
      </c>
      <c r="AP91" s="9">
        <f t="shared" ref="AP91:AQ92" si="45">SUMIFS($D91:$AM91,$D$14:$AM$14,AP$17,$D$15:$AM$15,12)</f>
        <v>10000</v>
      </c>
      <c r="AQ91" s="9">
        <f t="shared" si="45"/>
        <v>10000</v>
      </c>
    </row>
    <row r="92" spans="2:43" ht="15" customHeight="1" x14ac:dyDescent="0.55000000000000004">
      <c r="B92" s="1" t="s">
        <v>61</v>
      </c>
      <c r="D92" s="9">
        <f>C92+D52+D72</f>
        <v>-569.88888888888891</v>
      </c>
      <c r="E92" s="9">
        <f t="shared" ref="E92:AL92" si="46">D92+E52+E72</f>
        <v>-1076.7777777777778</v>
      </c>
      <c r="F92" s="9">
        <f t="shared" si="46"/>
        <v>-1520.6666666666667</v>
      </c>
      <c r="G92" s="9">
        <f t="shared" si="46"/>
        <v>-1901.5555555555557</v>
      </c>
      <c r="H92" s="9">
        <f t="shared" si="46"/>
        <v>-2219.4444444444443</v>
      </c>
      <c r="I92" s="9">
        <f t="shared" si="46"/>
        <v>-2481.833333333333</v>
      </c>
      <c r="J92" s="9">
        <f t="shared" si="46"/>
        <v>-2681.2222222222217</v>
      </c>
      <c r="K92" s="9">
        <f t="shared" si="46"/>
        <v>-2817.6111111111104</v>
      </c>
      <c r="L92" s="9">
        <f t="shared" si="46"/>
        <v>-2890.9999999999991</v>
      </c>
      <c r="M92" s="9">
        <f t="shared" si="46"/>
        <v>-2901.3888888888878</v>
      </c>
      <c r="N92" s="9">
        <f t="shared" si="46"/>
        <v>-2848.7777777777765</v>
      </c>
      <c r="O92" s="9">
        <f t="shared" si="46"/>
        <v>-2733.1666666666652</v>
      </c>
      <c r="P92" s="9">
        <f t="shared" si="46"/>
        <v>-2554.5555555555538</v>
      </c>
      <c r="Q92" s="9">
        <f t="shared" si="46"/>
        <v>-2312.9444444444425</v>
      </c>
      <c r="R92" s="9">
        <f t="shared" si="46"/>
        <v>-2008.3333333333314</v>
      </c>
      <c r="S92" s="9">
        <f t="shared" si="46"/>
        <v>-1640.7222222222204</v>
      </c>
      <c r="T92" s="9">
        <f t="shared" si="46"/>
        <v>-1210.1111111111093</v>
      </c>
      <c r="U92" s="9">
        <f t="shared" si="46"/>
        <v>-716.49999999999818</v>
      </c>
      <c r="V92" s="9">
        <f t="shared" si="46"/>
        <v>-159.8888888888871</v>
      </c>
      <c r="W92" s="9">
        <f t="shared" si="46"/>
        <v>459.72222222222399</v>
      </c>
      <c r="X92" s="9">
        <f t="shared" si="46"/>
        <v>1142.3333333333351</v>
      </c>
      <c r="Y92" s="9">
        <f t="shared" si="46"/>
        <v>1887.9444444444462</v>
      </c>
      <c r="Z92" s="9">
        <f t="shared" si="46"/>
        <v>2696.5555555555575</v>
      </c>
      <c r="AA92" s="9">
        <f t="shared" si="46"/>
        <v>3568.1666666666688</v>
      </c>
      <c r="AB92" s="9">
        <f t="shared" si="46"/>
        <v>929.61111111111131</v>
      </c>
      <c r="AC92" s="9">
        <f t="shared" si="46"/>
        <v>1922.2222222222224</v>
      </c>
      <c r="AD92" s="9">
        <f t="shared" si="46"/>
        <v>2977.8333333333335</v>
      </c>
      <c r="AE92" s="9">
        <f t="shared" si="46"/>
        <v>4096.4444444444443</v>
      </c>
      <c r="AF92" s="9">
        <f t="shared" si="46"/>
        <v>5278.0555555555557</v>
      </c>
      <c r="AG92" s="9">
        <f t="shared" si="46"/>
        <v>6530.166666666667</v>
      </c>
      <c r="AH92" s="9">
        <f t="shared" si="46"/>
        <v>7845.2777777777783</v>
      </c>
      <c r="AI92" s="9">
        <f t="shared" si="46"/>
        <v>9223.3888888888887</v>
      </c>
      <c r="AJ92" s="9">
        <f t="shared" si="46"/>
        <v>10664.5</v>
      </c>
      <c r="AK92" s="9">
        <f t="shared" si="46"/>
        <v>12168.611111111111</v>
      </c>
      <c r="AL92" s="9">
        <f t="shared" si="46"/>
        <v>13735.722222222223</v>
      </c>
      <c r="AM92" s="9">
        <f>AL92+AM52+AM72</f>
        <v>15365.833333333334</v>
      </c>
      <c r="AO92" s="9">
        <f>SUMIFS($D92:$AM92,$D$14:$AM$14,AO$17,$D$15:$AM$15,12)</f>
        <v>-2733.1666666666652</v>
      </c>
      <c r="AP92" s="9">
        <f t="shared" si="45"/>
        <v>3568.1666666666688</v>
      </c>
      <c r="AQ92" s="9">
        <f t="shared" si="45"/>
        <v>15365.833333333334</v>
      </c>
    </row>
    <row r="93" spans="2:43" ht="15" customHeight="1" x14ac:dyDescent="0.55000000000000004">
      <c r="B93" s="2" t="s">
        <v>59</v>
      </c>
      <c r="D93" s="15">
        <f>SUM(D91:D92)</f>
        <v>9430.1111111111113</v>
      </c>
      <c r="E93" s="15">
        <f t="shared" ref="E93:AQ93" si="47">SUM(E91:E92)</f>
        <v>8923.2222222222226</v>
      </c>
      <c r="F93" s="15">
        <f t="shared" si="47"/>
        <v>8479.3333333333339</v>
      </c>
      <c r="G93" s="15">
        <f t="shared" si="47"/>
        <v>8098.4444444444443</v>
      </c>
      <c r="H93" s="15">
        <f t="shared" si="47"/>
        <v>7780.5555555555557</v>
      </c>
      <c r="I93" s="15">
        <f t="shared" si="47"/>
        <v>7518.166666666667</v>
      </c>
      <c r="J93" s="15">
        <f t="shared" si="47"/>
        <v>7318.7777777777783</v>
      </c>
      <c r="K93" s="15">
        <f t="shared" si="47"/>
        <v>7182.3888888888896</v>
      </c>
      <c r="L93" s="15">
        <f t="shared" si="47"/>
        <v>7109.0000000000009</v>
      </c>
      <c r="M93" s="15">
        <f t="shared" si="47"/>
        <v>7098.6111111111122</v>
      </c>
      <c r="N93" s="15">
        <f t="shared" si="47"/>
        <v>7151.2222222222235</v>
      </c>
      <c r="O93" s="15">
        <f t="shared" si="47"/>
        <v>7266.8333333333348</v>
      </c>
      <c r="P93" s="15">
        <f t="shared" si="47"/>
        <v>7445.4444444444462</v>
      </c>
      <c r="Q93" s="15">
        <f t="shared" si="47"/>
        <v>7687.0555555555575</v>
      </c>
      <c r="R93" s="15">
        <f t="shared" si="47"/>
        <v>7991.6666666666688</v>
      </c>
      <c r="S93" s="15">
        <f t="shared" si="47"/>
        <v>8359.2777777777792</v>
      </c>
      <c r="T93" s="15">
        <f t="shared" si="47"/>
        <v>8789.8888888888905</v>
      </c>
      <c r="U93" s="15">
        <f t="shared" si="47"/>
        <v>9283.5000000000018</v>
      </c>
      <c r="V93" s="15">
        <f t="shared" si="47"/>
        <v>9840.1111111111131</v>
      </c>
      <c r="W93" s="15">
        <f t="shared" si="47"/>
        <v>10459.722222222224</v>
      </c>
      <c r="X93" s="15">
        <f t="shared" si="47"/>
        <v>11142.333333333336</v>
      </c>
      <c r="Y93" s="15">
        <f t="shared" si="47"/>
        <v>11887.944444444445</v>
      </c>
      <c r="Z93" s="15">
        <f t="shared" si="47"/>
        <v>12696.555555555558</v>
      </c>
      <c r="AA93" s="15">
        <f t="shared" si="47"/>
        <v>13568.166666666668</v>
      </c>
      <c r="AB93" s="15">
        <f t="shared" si="47"/>
        <v>10929.611111111111</v>
      </c>
      <c r="AC93" s="15">
        <f t="shared" si="47"/>
        <v>11922.222222222223</v>
      </c>
      <c r="AD93" s="15">
        <f t="shared" si="47"/>
        <v>12977.833333333334</v>
      </c>
      <c r="AE93" s="15">
        <f t="shared" si="47"/>
        <v>14096.444444444445</v>
      </c>
      <c r="AF93" s="15">
        <f t="shared" si="47"/>
        <v>15278.055555555555</v>
      </c>
      <c r="AG93" s="15">
        <f t="shared" si="47"/>
        <v>16530.166666666668</v>
      </c>
      <c r="AH93" s="15">
        <f t="shared" si="47"/>
        <v>17845.277777777777</v>
      </c>
      <c r="AI93" s="15">
        <f t="shared" si="47"/>
        <v>19223.388888888891</v>
      </c>
      <c r="AJ93" s="15">
        <f t="shared" si="47"/>
        <v>20664.5</v>
      </c>
      <c r="AK93" s="15">
        <f t="shared" si="47"/>
        <v>22168.611111111109</v>
      </c>
      <c r="AL93" s="15">
        <f t="shared" si="47"/>
        <v>23735.722222222223</v>
      </c>
      <c r="AM93" s="15">
        <f t="shared" si="47"/>
        <v>25365.833333333336</v>
      </c>
      <c r="AO93" s="15">
        <f t="shared" si="47"/>
        <v>7266.8333333333348</v>
      </c>
      <c r="AP93" s="15">
        <f t="shared" si="47"/>
        <v>13568.166666666668</v>
      </c>
      <c r="AQ93" s="15">
        <f t="shared" si="47"/>
        <v>25365.833333333336</v>
      </c>
    </row>
    <row r="95" spans="2:43" ht="15" customHeight="1" x14ac:dyDescent="0.55000000000000004">
      <c r="B95" s="4" t="s">
        <v>62</v>
      </c>
      <c r="C95" s="4"/>
      <c r="D95" s="20">
        <f>SUM(D81,D86,D89)-D93</f>
        <v>0</v>
      </c>
      <c r="E95" s="20">
        <f t="shared" ref="E95:AQ95" si="48">SUM(E81,E86,E89)-E93</f>
        <v>0</v>
      </c>
      <c r="F95" s="20">
        <f t="shared" si="48"/>
        <v>0</v>
      </c>
      <c r="G95" s="20">
        <f t="shared" si="48"/>
        <v>0</v>
      </c>
      <c r="H95" s="20">
        <f t="shared" si="48"/>
        <v>0</v>
      </c>
      <c r="I95" s="20">
        <f t="shared" si="48"/>
        <v>0</v>
      </c>
      <c r="J95" s="20">
        <f t="shared" si="48"/>
        <v>0</v>
      </c>
      <c r="K95" s="20">
        <f t="shared" si="48"/>
        <v>0</v>
      </c>
      <c r="L95" s="20">
        <f t="shared" si="48"/>
        <v>0</v>
      </c>
      <c r="M95" s="20">
        <f t="shared" si="48"/>
        <v>0</v>
      </c>
      <c r="N95" s="20">
        <f t="shared" si="48"/>
        <v>0</v>
      </c>
      <c r="O95" s="20">
        <f t="shared" si="48"/>
        <v>0</v>
      </c>
      <c r="P95" s="20">
        <f t="shared" si="48"/>
        <v>0</v>
      </c>
      <c r="Q95" s="20">
        <f t="shared" si="48"/>
        <v>0</v>
      </c>
      <c r="R95" s="20">
        <f t="shared" si="48"/>
        <v>0</v>
      </c>
      <c r="S95" s="20">
        <f t="shared" si="48"/>
        <v>0</v>
      </c>
      <c r="T95" s="20">
        <f t="shared" si="48"/>
        <v>0</v>
      </c>
      <c r="U95" s="20">
        <f t="shared" si="48"/>
        <v>0</v>
      </c>
      <c r="V95" s="20">
        <f t="shared" si="48"/>
        <v>0</v>
      </c>
      <c r="W95" s="20">
        <f t="shared" si="48"/>
        <v>0</v>
      </c>
      <c r="X95" s="20">
        <f t="shared" si="48"/>
        <v>0</v>
      </c>
      <c r="Y95" s="20">
        <f t="shared" si="48"/>
        <v>0</v>
      </c>
      <c r="Z95" s="20">
        <f t="shared" si="48"/>
        <v>0</v>
      </c>
      <c r="AA95" s="20">
        <f t="shared" si="48"/>
        <v>0</v>
      </c>
      <c r="AB95" s="20">
        <f t="shared" si="48"/>
        <v>0</v>
      </c>
      <c r="AC95" s="20">
        <f t="shared" si="48"/>
        <v>0</v>
      </c>
      <c r="AD95" s="20">
        <f t="shared" si="48"/>
        <v>-1.4551915228366852E-11</v>
      </c>
      <c r="AE95" s="20">
        <f t="shared" si="48"/>
        <v>-1.4551915228366852E-11</v>
      </c>
      <c r="AF95" s="20">
        <f t="shared" si="48"/>
        <v>-1.4551915228366852E-11</v>
      </c>
      <c r="AG95" s="20">
        <f t="shared" si="48"/>
        <v>0</v>
      </c>
      <c r="AH95" s="20">
        <f t="shared" si="48"/>
        <v>0</v>
      </c>
      <c r="AI95" s="20">
        <f t="shared" si="48"/>
        <v>0</v>
      </c>
      <c r="AJ95" s="20">
        <f t="shared" si="48"/>
        <v>0</v>
      </c>
      <c r="AK95" s="20">
        <f t="shared" si="48"/>
        <v>0</v>
      </c>
      <c r="AL95" s="20">
        <f t="shared" si="48"/>
        <v>0</v>
      </c>
      <c r="AM95" s="20">
        <f t="shared" si="48"/>
        <v>0</v>
      </c>
      <c r="AO95" s="20">
        <f t="shared" si="48"/>
        <v>0</v>
      </c>
      <c r="AP95" s="20">
        <f t="shared" si="48"/>
        <v>0</v>
      </c>
      <c r="AQ95" s="20">
        <f t="shared" si="48"/>
        <v>0</v>
      </c>
    </row>
  </sheetData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85" orientation="portrait" r:id="rId1"/>
  <headerFooter>
    <oddHeader>&amp;LConfidentiel&amp;CCas Perigord&amp;RDiffusion Restreinte</oddHeader>
    <oddFooter>&amp;LAlexis Joulié&amp;C&amp;D&amp;R&amp;P/&amp;N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Cas Perigord avant Invest</vt:lpstr>
      <vt:lpstr>'Cas Perigord avant Invest'!Impression_des_titres</vt:lpstr>
      <vt:lpstr>'Cas Perigord avant Invest'!TVA</vt:lpstr>
      <vt:lpstr>'Cas Perigord avant Invest'!Zone_d_impression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Joulié</dc:creator>
  <cp:lastModifiedBy>Alexis Joulié</cp:lastModifiedBy>
  <cp:lastPrinted>2022-08-20T14:10:09Z</cp:lastPrinted>
  <dcterms:created xsi:type="dcterms:W3CDTF">2022-05-17T06:40:09Z</dcterms:created>
  <dcterms:modified xsi:type="dcterms:W3CDTF">2024-06-04T07:17:48Z</dcterms:modified>
</cp:coreProperties>
</file>